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TH!$R$10:$R$3080</definedName>
    <definedName name="_C112">TH!$U$10:$U$3080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NXT!$A$11:$N$667</definedName>
    <definedName name="_xlnm._FilterDatabase" localSheetId="1" hidden="1">TH!$A$9:$AE$2963</definedName>
    <definedName name="_xlnm._FilterDatabase" localSheetId="17" hidden="1">TK!$A$1:$J$1</definedName>
    <definedName name="_M">TH!$B$10:$B$3080</definedName>
    <definedName name="_N111">TH!$Q$10:$Q$3080</definedName>
    <definedName name="_N112">TH!$T$10:$T$3080</definedName>
    <definedName name="_TM1">IF('IN-TC'!$S$4=1,1,IF('IN-TC'!$S$4=2,4,IF('IN-TC'!$S$4=3,7,10)))</definedName>
    <definedName name="_TM2">IF('IN-TC'!$S$4=1,3,IF('IN-TC'!$S$4=2,6,IF('IN-TC'!$S$4=3,9,12)))</definedName>
    <definedName name="DG">TH!$J$10:$J$3080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'331'!$B$6:$B$17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'SO-TS'!$D$14:$D$17</definedName>
    <definedName name="DSTS2">'SO-TS'!#REF!</definedName>
    <definedName name="KH">TH!$H$10:$H$3080</definedName>
    <definedName name="KHC">TH!$M$10:$M$3080</definedName>
    <definedName name="KHN">TH!$L$10:$L$3080</definedName>
    <definedName name="Loai">OFFSET(TH!$N$5,,,COUNTA(TH!$N$5:$N$41390))</definedName>
    <definedName name="Loai1">OFFSET(TH!$P$5,,,COUNTA(TH!$P$5:$P$41390))</definedName>
    <definedName name="Loai10">OFFSET(TH!$O$5,,,COUNTA(TH!$O$5:$O$41142))</definedName>
    <definedName name="Loai2">OFFSET(TH!$S$5,,,COUNTA(TH!$S$5:$S$41390))</definedName>
    <definedName name="Loai3">OFFSET('SO-TS'!$P$14,,,COUNTA('SO-TS'!$P$14:$P$3889))</definedName>
    <definedName name="Loai4">OFFSET(TH!$V$5,,,COUNTA(TH!$V$5:$V$41390))</definedName>
    <definedName name="Loai5">OFFSET(TH!$W$5,,,COUNTA(TH!$W$5:$W$41390))</definedName>
    <definedName name="Loai6">OFFSET(TH!$AA$5,,,COUNTA(TH!$AA$5:$AA$41390))</definedName>
    <definedName name="Loai7">OFFSET(TH!$X$5,,,COUNTA(TH!$X$5:$X$41390))</definedName>
    <definedName name="Loai8">OFFSET(TH!$Y$5,,,COUNTA(TH!$Y$5:$Y$41390))</definedName>
    <definedName name="Loai9">OFFSET(TH!$Z$5,,,COUNTA(TH!$Z$5:$Z$41390))</definedName>
    <definedName name="MH">TH!$F$10:$F$3080</definedName>
    <definedName name="NXT">NXT!$A$12:$A$989</definedName>
    <definedName name="_xlnm.Print_Area" localSheetId="4">'111'!$A$1:$J$78</definedName>
    <definedName name="_xlnm.Print_Area" localSheetId="6">'112'!$A$1:$I$127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NXT!$B$1:$L$672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TH!$I$10:$I$3080</definedName>
    <definedName name="TH">TH!$K$10:$K$3080</definedName>
    <definedName name="TM">TH!$A$10:$M$3080</definedName>
  </definedNames>
  <calcPr calcId="144525"/>
</workbook>
</file>

<file path=xl/calcChain.xml><?xml version="1.0" encoding="utf-8"?>
<calcChain xmlns="http://schemas.openxmlformats.org/spreadsheetml/2006/main">
  <c r="D59" i="15" l="1"/>
  <c r="C59" i="15"/>
  <c r="K1548" i="34" l="1"/>
  <c r="K1546" i="34"/>
  <c r="K1545" i="34"/>
  <c r="B28" i="55"/>
  <c r="A28" i="55" s="1"/>
  <c r="G28" i="55" a="1"/>
  <c r="G28" i="55" s="1"/>
  <c r="I28" i="55" a="1"/>
  <c r="I28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K1543" i="34"/>
  <c r="K1542" i="34"/>
  <c r="K30" i="55" l="1"/>
  <c r="K28" i="55"/>
  <c r="K29" i="55"/>
  <c r="A52" i="70"/>
  <c r="A53" i="70"/>
  <c r="A54" i="70"/>
  <c r="A55" i="70"/>
  <c r="K1512" i="34"/>
  <c r="K1514" i="34"/>
  <c r="K1516" i="34"/>
  <c r="K1518" i="34"/>
  <c r="K1519" i="34"/>
  <c r="K1521" i="34"/>
  <c r="K1522" i="34"/>
  <c r="K1524" i="34"/>
  <c r="K1525" i="34"/>
  <c r="K1527" i="34"/>
  <c r="K1528" i="34"/>
  <c r="K1530" i="34"/>
  <c r="K1531" i="34"/>
  <c r="K1532" i="34"/>
  <c r="K1534" i="34"/>
  <c r="K1536" i="34"/>
  <c r="K1537" i="34"/>
  <c r="K1538" i="34"/>
  <c r="K1540" i="34"/>
  <c r="Z18" i="34"/>
  <c r="Y18" i="34"/>
  <c r="U18" i="34"/>
  <c r="T18" i="34"/>
  <c r="S18" i="34"/>
  <c r="O18" i="34"/>
  <c r="N18" i="34"/>
  <c r="C18" i="34"/>
  <c r="B18" i="34" s="1"/>
  <c r="AA18" i="34" s="1"/>
  <c r="D49" i="15"/>
  <c r="G49" i="15"/>
  <c r="H49" i="15"/>
  <c r="C49" i="15"/>
  <c r="K1476" i="34"/>
  <c r="K1477" i="34"/>
  <c r="K1478" i="34"/>
  <c r="K1479" i="34"/>
  <c r="K1480" i="34"/>
  <c r="K1482" i="34"/>
  <c r="K1483" i="34"/>
  <c r="K1484" i="34"/>
  <c r="K1486" i="34"/>
  <c r="K1487" i="34"/>
  <c r="K1489" i="34"/>
  <c r="K1491" i="34"/>
  <c r="K1492" i="34"/>
  <c r="K1493" i="34"/>
  <c r="K1494" i="34"/>
  <c r="K1496" i="34"/>
  <c r="K1498" i="34"/>
  <c r="K1500" i="34"/>
  <c r="K1501" i="34"/>
  <c r="K1502" i="34"/>
  <c r="K1504" i="34"/>
  <c r="K1506" i="34"/>
  <c r="K1507" i="34"/>
  <c r="K1508" i="34"/>
  <c r="K1510" i="34"/>
  <c r="A18" i="34" l="1"/>
  <c r="P18" i="34"/>
  <c r="X18" i="34"/>
  <c r="Q18" i="34"/>
  <c r="R18" i="34"/>
  <c r="V18" i="34"/>
  <c r="K1446" i="34" l="1"/>
  <c r="K18" i="34" s="1"/>
  <c r="K1448" i="34"/>
  <c r="K1449" i="34"/>
  <c r="K1451" i="34"/>
  <c r="K1453" i="34"/>
  <c r="K1454" i="34"/>
  <c r="K1456" i="34"/>
  <c r="K1458" i="34"/>
  <c r="K1459" i="34"/>
  <c r="K1460" i="34"/>
  <c r="K1461" i="34"/>
  <c r="K1462" i="34"/>
  <c r="K1463" i="34"/>
  <c r="K1464" i="34"/>
  <c r="K1465" i="34"/>
  <c r="K1467" i="34"/>
  <c r="K1469" i="34"/>
  <c r="K1470" i="34"/>
  <c r="K1471" i="34"/>
  <c r="K1473" i="34"/>
  <c r="K1474" i="34"/>
  <c r="A47" i="70"/>
  <c r="A48" i="70"/>
  <c r="A49" i="70"/>
  <c r="A50" i="70"/>
  <c r="A51" i="70"/>
  <c r="A44" i="70"/>
  <c r="A45" i="70"/>
  <c r="A46" i="70"/>
  <c r="K1403" i="34" l="1"/>
  <c r="K1405" i="34"/>
  <c r="K1407" i="34"/>
  <c r="K1408" i="34"/>
  <c r="K1410" i="34"/>
  <c r="K1411" i="34"/>
  <c r="K1412" i="34"/>
  <c r="K1414" i="34"/>
  <c r="K1415" i="34"/>
  <c r="K1417" i="34"/>
  <c r="K1419" i="34"/>
  <c r="K1420" i="34"/>
  <c r="K1422" i="34"/>
  <c r="K1423" i="34"/>
  <c r="K1424" i="34"/>
  <c r="K1425" i="34"/>
  <c r="K1426" i="34"/>
  <c r="K1427" i="34"/>
  <c r="K1428" i="34"/>
  <c r="K1429" i="34"/>
  <c r="K1431" i="34"/>
  <c r="K1432" i="34"/>
  <c r="K1433" i="34"/>
  <c r="K1435" i="34"/>
  <c r="K1437" i="34"/>
  <c r="K1438" i="34"/>
  <c r="K1440" i="34"/>
  <c r="K1441" i="34"/>
  <c r="K1443" i="34"/>
  <c r="K1444" i="34"/>
  <c r="K1386" i="34"/>
  <c r="K1388" i="34"/>
  <c r="K1390" i="34"/>
  <c r="K1391" i="34"/>
  <c r="K1392" i="34"/>
  <c r="K1393" i="34"/>
  <c r="K1394" i="34"/>
  <c r="K1395" i="34"/>
  <c r="K1396" i="34"/>
  <c r="K1398" i="34"/>
  <c r="K1400" i="34"/>
  <c r="K1401" i="34"/>
  <c r="K1385" i="34"/>
  <c r="S267" i="60" l="1"/>
  <c r="Z1353" i="34" l="1"/>
  <c r="Y1353" i="34"/>
  <c r="U1353" i="34"/>
  <c r="T1353" i="34"/>
  <c r="S1353" i="34"/>
  <c r="O1353" i="34"/>
  <c r="N1353" i="34"/>
  <c r="C1353" i="34"/>
  <c r="B1353" i="34" s="1"/>
  <c r="Z1351" i="34"/>
  <c r="Y1351" i="34"/>
  <c r="U1351" i="34"/>
  <c r="T1351" i="34"/>
  <c r="S1351" i="34"/>
  <c r="O1351" i="34"/>
  <c r="N1351" i="34"/>
  <c r="C1351" i="34"/>
  <c r="B1351" i="34" s="1"/>
  <c r="Z1349" i="34"/>
  <c r="Y1349" i="34"/>
  <c r="U1349" i="34"/>
  <c r="T1349" i="34"/>
  <c r="S1349" i="34"/>
  <c r="O1349" i="34"/>
  <c r="N1349" i="34"/>
  <c r="C1349" i="34"/>
  <c r="B1349" i="34" s="1"/>
  <c r="Z1347" i="34"/>
  <c r="Y1347" i="34"/>
  <c r="U1347" i="34"/>
  <c r="T1347" i="34"/>
  <c r="S1347" i="34"/>
  <c r="O1347" i="34"/>
  <c r="N1347" i="34"/>
  <c r="C1347" i="34"/>
  <c r="B1347" i="34" s="1"/>
  <c r="Z1352" i="34"/>
  <c r="Y1352" i="34"/>
  <c r="U1352" i="34"/>
  <c r="T1352" i="34"/>
  <c r="S1352" i="34"/>
  <c r="O1352" i="34"/>
  <c r="N1352" i="34"/>
  <c r="C1352" i="34"/>
  <c r="B1352" i="34" s="1"/>
  <c r="Z1350" i="34"/>
  <c r="Y1350" i="34"/>
  <c r="U1350" i="34"/>
  <c r="T1350" i="34"/>
  <c r="S1350" i="34"/>
  <c r="O1350" i="34"/>
  <c r="N1350" i="34"/>
  <c r="C1350" i="34"/>
  <c r="B1350" i="34" s="1"/>
  <c r="Z1348" i="34"/>
  <c r="Y1348" i="34"/>
  <c r="U1348" i="34"/>
  <c r="T1348" i="34"/>
  <c r="S1348" i="34"/>
  <c r="O1348" i="34"/>
  <c r="N1348" i="34"/>
  <c r="C1348" i="34"/>
  <c r="B1348" i="34" s="1"/>
  <c r="Z1346" i="34"/>
  <c r="Y1346" i="34"/>
  <c r="U1346" i="34"/>
  <c r="T1346" i="34"/>
  <c r="S1346" i="34"/>
  <c r="O1346" i="34"/>
  <c r="N1346" i="34"/>
  <c r="C1346" i="34"/>
  <c r="B1346" i="34" s="1"/>
  <c r="Q1346" i="34" s="1"/>
  <c r="Z1343" i="34"/>
  <c r="Y1343" i="34"/>
  <c r="U1343" i="34"/>
  <c r="T1343" i="34"/>
  <c r="S1343" i="34"/>
  <c r="O1343" i="34"/>
  <c r="N1343" i="34"/>
  <c r="C1343" i="34"/>
  <c r="B1343" i="34" s="1"/>
  <c r="X1343" i="34" s="1"/>
  <c r="Z1342" i="34"/>
  <c r="Y1342" i="34"/>
  <c r="U1342" i="34"/>
  <c r="T1342" i="34"/>
  <c r="S1342" i="34"/>
  <c r="O1342" i="34"/>
  <c r="N1342" i="34"/>
  <c r="C1342" i="34"/>
  <c r="B1342" i="34" s="1"/>
  <c r="X1342" i="34" s="1"/>
  <c r="Z1345" i="34"/>
  <c r="Y1345" i="34"/>
  <c r="U1345" i="34"/>
  <c r="T1345" i="34"/>
  <c r="S1345" i="34"/>
  <c r="O1345" i="34"/>
  <c r="N1345" i="34"/>
  <c r="C1345" i="34"/>
  <c r="B1345" i="34" s="1"/>
  <c r="X1345" i="34" s="1"/>
  <c r="Z1344" i="34"/>
  <c r="Y1344" i="34"/>
  <c r="U1344" i="34"/>
  <c r="T1344" i="34"/>
  <c r="S1344" i="34"/>
  <c r="O1344" i="34"/>
  <c r="N1344" i="34"/>
  <c r="C1344" i="34"/>
  <c r="B1344" i="34" s="1"/>
  <c r="Z1341" i="34"/>
  <c r="Y1341" i="34"/>
  <c r="U1341" i="34"/>
  <c r="T1341" i="34"/>
  <c r="S1341" i="34"/>
  <c r="O1341" i="34"/>
  <c r="N1341" i="34"/>
  <c r="C1341" i="34"/>
  <c r="B1341" i="34" s="1"/>
  <c r="Q1341" i="34" s="1"/>
  <c r="A1342" i="34" l="1"/>
  <c r="A1346" i="34"/>
  <c r="AA1346" i="34"/>
  <c r="AA1353" i="34"/>
  <c r="A1353" i="34"/>
  <c r="V1353" i="34"/>
  <c r="R1353" i="34"/>
  <c r="Q1353" i="34"/>
  <c r="X1353" i="34"/>
  <c r="P1353" i="34"/>
  <c r="AA1351" i="34"/>
  <c r="A1351" i="34"/>
  <c r="V1351" i="34"/>
  <c r="R1351" i="34"/>
  <c r="Q1351" i="34"/>
  <c r="X1351" i="34"/>
  <c r="P1351" i="34"/>
  <c r="AA1349" i="34"/>
  <c r="A1349" i="34"/>
  <c r="V1349" i="34"/>
  <c r="R1349" i="34"/>
  <c r="Q1349" i="34"/>
  <c r="X1349" i="34"/>
  <c r="P1349" i="34"/>
  <c r="AA1347" i="34"/>
  <c r="A1347" i="34"/>
  <c r="V1347" i="34"/>
  <c r="R1347" i="34"/>
  <c r="Q1347" i="34"/>
  <c r="X1347" i="34"/>
  <c r="P1347" i="34"/>
  <c r="AA1352" i="34"/>
  <c r="A1352" i="34"/>
  <c r="V1352" i="34"/>
  <c r="R1352" i="34"/>
  <c r="Q1352" i="34"/>
  <c r="X1352" i="34"/>
  <c r="P1352" i="34"/>
  <c r="X1348" i="34"/>
  <c r="P1348" i="34"/>
  <c r="AA1348" i="34"/>
  <c r="A1348" i="34"/>
  <c r="V1348" i="34"/>
  <c r="R1348" i="34"/>
  <c r="Q1348" i="34"/>
  <c r="AA1350" i="34"/>
  <c r="A1350" i="34"/>
  <c r="V1350" i="34"/>
  <c r="R1350" i="34"/>
  <c r="Q1350" i="34"/>
  <c r="X1350" i="34"/>
  <c r="P1350" i="34"/>
  <c r="R1346" i="34"/>
  <c r="V1346" i="34"/>
  <c r="P1346" i="34"/>
  <c r="X1346" i="34"/>
  <c r="Q1343" i="34"/>
  <c r="A1343" i="34"/>
  <c r="R1343" i="34"/>
  <c r="V1343" i="34"/>
  <c r="AA1343" i="34"/>
  <c r="P1343" i="34"/>
  <c r="Q1342" i="34"/>
  <c r="R1342" i="34"/>
  <c r="V1342" i="34"/>
  <c r="AA1342" i="34"/>
  <c r="P1342" i="34"/>
  <c r="V1344" i="34"/>
  <c r="Q1344" i="34"/>
  <c r="X1344" i="34"/>
  <c r="AA1344" i="34"/>
  <c r="R1344" i="34"/>
  <c r="A1344" i="34"/>
  <c r="P1344" i="34"/>
  <c r="P1341" i="34"/>
  <c r="X1341" i="34"/>
  <c r="A1341" i="34"/>
  <c r="R1341" i="34"/>
  <c r="V1341" i="34"/>
  <c r="Q1345" i="34"/>
  <c r="R1345" i="34"/>
  <c r="V1345" i="34"/>
  <c r="A1345" i="34"/>
  <c r="AA1345" i="34"/>
  <c r="AA1341" i="34"/>
  <c r="P1345" i="34"/>
  <c r="K533" i="60" l="1"/>
  <c r="K569" i="60" l="1"/>
  <c r="K570" i="60"/>
  <c r="K571" i="60"/>
  <c r="K572" i="60"/>
  <c r="K573" i="60"/>
  <c r="K574" i="60"/>
  <c r="K575" i="60"/>
  <c r="K576" i="60"/>
  <c r="K577" i="60"/>
  <c r="K578" i="60"/>
  <c r="K579" i="60"/>
  <c r="K580" i="60"/>
  <c r="K581" i="60"/>
  <c r="K582" i="60"/>
  <c r="K583" i="60"/>
  <c r="K584" i="60"/>
  <c r="K585" i="60"/>
  <c r="K586" i="60"/>
  <c r="K587" i="60"/>
  <c r="K588" i="60"/>
  <c r="K589" i="60"/>
  <c r="K590" i="60"/>
  <c r="K591" i="60"/>
  <c r="K592" i="60"/>
  <c r="K593" i="60"/>
  <c r="K594" i="60"/>
  <c r="K595" i="60"/>
  <c r="K596" i="60"/>
  <c r="K568" i="60"/>
  <c r="K534" i="60"/>
  <c r="K535" i="60"/>
  <c r="K536" i="60"/>
  <c r="K537" i="60"/>
  <c r="K538" i="60"/>
  <c r="K539" i="60"/>
  <c r="K540" i="60"/>
  <c r="K541" i="60"/>
  <c r="K542" i="60"/>
  <c r="K543" i="60"/>
  <c r="K544" i="60"/>
  <c r="K545" i="60"/>
  <c r="K546" i="60"/>
  <c r="K547" i="60"/>
  <c r="K548" i="60"/>
  <c r="K549" i="60"/>
  <c r="K550" i="60"/>
  <c r="K551" i="60"/>
  <c r="K552" i="60"/>
  <c r="K553" i="60"/>
  <c r="K554" i="60"/>
  <c r="K555" i="60"/>
  <c r="K556" i="60"/>
  <c r="K557" i="60"/>
  <c r="K558" i="60"/>
  <c r="K559" i="60"/>
  <c r="J534" i="60"/>
  <c r="J535" i="60"/>
  <c r="J536" i="60"/>
  <c r="J537" i="60"/>
  <c r="J538" i="60"/>
  <c r="J539" i="60"/>
  <c r="J540" i="60"/>
  <c r="J541" i="60"/>
  <c r="J542" i="60"/>
  <c r="J543" i="60"/>
  <c r="J544" i="60"/>
  <c r="J545" i="60"/>
  <c r="J546" i="60"/>
  <c r="J547" i="60"/>
  <c r="J548" i="60"/>
  <c r="J549" i="60"/>
  <c r="J550" i="60"/>
  <c r="J551" i="60"/>
  <c r="J552" i="60"/>
  <c r="J553" i="60"/>
  <c r="J554" i="60"/>
  <c r="J555" i="60"/>
  <c r="J556" i="60"/>
  <c r="J557" i="60"/>
  <c r="J558" i="60"/>
  <c r="J559" i="60"/>
  <c r="J561" i="60"/>
  <c r="R557" i="60" s="1"/>
  <c r="I561" i="60"/>
  <c r="H561" i="60"/>
  <c r="H534" i="60"/>
  <c r="H535" i="60"/>
  <c r="H536" i="60"/>
  <c r="H537" i="60"/>
  <c r="H538" i="60"/>
  <c r="H539" i="60"/>
  <c r="H540" i="60"/>
  <c r="H541" i="60"/>
  <c r="H542" i="60"/>
  <c r="H543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59" i="60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61" i="60" s="1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T533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s="1"/>
  <c r="S598" i="60" l="1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J51" i="60" s="1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J97" i="60" s="1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J133" i="60" s="1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H157" i="60"/>
  <c r="H158" i="60"/>
  <c r="J158" i="60" s="1"/>
  <c r="H159" i="60"/>
  <c r="J159" i="60" s="1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H173" i="60"/>
  <c r="J173" i="60" s="1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H229" i="60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H14" i="60"/>
  <c r="J14" i="60" s="1"/>
  <c r="H15" i="60"/>
  <c r="J15" i="60" s="1"/>
  <c r="H16" i="60"/>
  <c r="J16" i="60" s="1"/>
  <c r="H17" i="60"/>
  <c r="H18" i="60"/>
  <c r="J18" i="60" s="1"/>
  <c r="H19" i="60"/>
  <c r="J19" i="60" s="1"/>
  <c r="H20" i="60"/>
  <c r="J20" i="60" s="1"/>
  <c r="H21" i="60"/>
  <c r="H22" i="60"/>
  <c r="J22" i="60" s="1"/>
  <c r="H23" i="60"/>
  <c r="J23" i="60" s="1"/>
  <c r="H24" i="60"/>
  <c r="J24" i="60" s="1"/>
  <c r="H25" i="60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13" i="60"/>
  <c r="J17" i="60"/>
  <c r="J21" i="60"/>
  <c r="J25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8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6" i="60"/>
  <c r="J157" i="60"/>
  <c r="J160" i="60"/>
  <c r="J161" i="60"/>
  <c r="J163" i="60"/>
  <c r="J164" i="60"/>
  <c r="J165" i="60"/>
  <c r="J167" i="60"/>
  <c r="J168" i="60"/>
  <c r="J169" i="60"/>
  <c r="J171" i="60"/>
  <c r="J172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3" i="60"/>
  <c r="J215" i="60"/>
  <c r="J216" i="60"/>
  <c r="J217" i="60"/>
  <c r="J219" i="60"/>
  <c r="J220" i="60"/>
  <c r="J221" i="60"/>
  <c r="J223" i="60"/>
  <c r="J224" i="60"/>
  <c r="J225" i="60"/>
  <c r="J227" i="60"/>
  <c r="J228" i="60"/>
  <c r="J229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S271" i="60"/>
  <c r="K1377" i="34"/>
  <c r="K1378" i="34"/>
  <c r="K1379" i="34"/>
  <c r="K1380" i="34"/>
  <c r="K1381" i="34"/>
  <c r="K1382" i="34"/>
  <c r="K1383" i="34"/>
  <c r="K1384" i="34"/>
  <c r="K1376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11" i="34"/>
  <c r="AC180" i="34" l="1"/>
  <c r="Z180" i="34"/>
  <c r="Y180" i="34"/>
  <c r="U180" i="34"/>
  <c r="T180" i="34"/>
  <c r="S180" i="34"/>
  <c r="O180" i="34"/>
  <c r="N180" i="34"/>
  <c r="C180" i="34"/>
  <c r="B180" i="34" s="1"/>
  <c r="X180" i="34" s="1"/>
  <c r="AC59" i="34"/>
  <c r="Z59" i="34"/>
  <c r="Y59" i="34"/>
  <c r="U59" i="34"/>
  <c r="T59" i="34"/>
  <c r="S59" i="34"/>
  <c r="O59" i="34"/>
  <c r="N59" i="34"/>
  <c r="C59" i="34"/>
  <c r="B59" i="34" s="1"/>
  <c r="X59" i="34" s="1"/>
  <c r="A180" i="34" l="1"/>
  <c r="Q180" i="34"/>
  <c r="R180" i="34"/>
  <c r="V180" i="34"/>
  <c r="AA180" i="34"/>
  <c r="P180" i="34"/>
  <c r="Q59" i="34"/>
  <c r="V59" i="34"/>
  <c r="A59" i="34"/>
  <c r="AA59" i="34"/>
  <c r="R59" i="34"/>
  <c r="P59" i="34"/>
  <c r="AD1318" i="34"/>
  <c r="AD1317" i="34"/>
  <c r="AD1316" i="34"/>
  <c r="AD1315" i="34"/>
  <c r="AD1314" i="34"/>
  <c r="AD1313" i="34"/>
  <c r="AD1312" i="34"/>
  <c r="AD1311" i="34"/>
  <c r="AD1310" i="34"/>
  <c r="AD1309" i="34"/>
  <c r="AD1308" i="34"/>
  <c r="AD1307" i="34"/>
  <c r="AD1306" i="34"/>
  <c r="AD1305" i="34"/>
  <c r="AD1304" i="34"/>
  <c r="AD1301" i="34"/>
  <c r="AD1300" i="34"/>
  <c r="AD1299" i="34"/>
  <c r="AD1298" i="34"/>
  <c r="AD1297" i="34"/>
  <c r="AD1296" i="34"/>
  <c r="AD1295" i="34"/>
  <c r="AD1294" i="34"/>
  <c r="AD1293" i="34"/>
  <c r="AD1292" i="34"/>
  <c r="AD1191" i="34"/>
  <c r="AD1190" i="34"/>
  <c r="AD1188" i="34"/>
  <c r="AD1187" i="34"/>
  <c r="AD1166" i="34"/>
  <c r="AD1165" i="34"/>
  <c r="AD1164" i="34"/>
  <c r="AD1146" i="34"/>
  <c r="AD1145" i="34"/>
  <c r="AD1130" i="34"/>
  <c r="AD1129" i="34"/>
  <c r="AD1101" i="34"/>
  <c r="AD1100" i="34"/>
  <c r="AD1099" i="34"/>
  <c r="AD1098" i="34"/>
  <c r="AD1065" i="34"/>
  <c r="AD1064" i="34"/>
  <c r="AD1023" i="34"/>
  <c r="AD1022" i="34"/>
  <c r="AD1021" i="34"/>
  <c r="AD1020" i="34"/>
  <c r="AD1014" i="34"/>
  <c r="AD1013" i="34"/>
  <c r="AD1004" i="34"/>
  <c r="AD1003" i="34"/>
  <c r="AD953" i="34"/>
  <c r="AD952" i="34"/>
  <c r="AD903" i="34"/>
  <c r="AD902" i="34"/>
  <c r="AD901" i="34"/>
  <c r="AD900" i="34"/>
  <c r="AD897" i="34"/>
  <c r="AD896" i="34"/>
  <c r="AD895" i="34"/>
  <c r="AD894" i="34"/>
  <c r="AD893" i="34"/>
  <c r="AD892" i="34"/>
  <c r="AD889" i="34"/>
  <c r="AD888" i="34"/>
  <c r="AD887" i="34"/>
  <c r="AD885" i="34"/>
  <c r="AD884" i="34"/>
  <c r="AD873" i="34"/>
  <c r="AD872" i="34"/>
  <c r="AD828" i="34"/>
  <c r="AD827" i="34"/>
  <c r="AD826" i="34"/>
  <c r="AD825" i="34"/>
  <c r="AD824" i="34"/>
  <c r="AD823" i="34"/>
  <c r="AD811" i="34"/>
  <c r="AD810" i="34"/>
  <c r="AD805" i="34"/>
  <c r="AD804" i="34"/>
  <c r="AD800" i="34"/>
  <c r="AD799" i="34"/>
  <c r="AD798" i="34"/>
  <c r="AD797" i="34"/>
  <c r="AD785" i="34"/>
  <c r="AD784" i="34"/>
  <c r="AD768" i="34"/>
  <c r="AD767" i="34"/>
  <c r="AD718" i="34"/>
  <c r="AD717" i="34"/>
  <c r="AD705" i="34"/>
  <c r="AD704" i="34"/>
  <c r="AD698" i="34"/>
  <c r="AD697" i="34"/>
  <c r="AD694" i="34"/>
  <c r="AD693" i="34"/>
  <c r="AD692" i="34"/>
  <c r="AD691" i="34"/>
  <c r="AD690" i="34"/>
  <c r="AD650" i="34"/>
  <c r="AD649" i="34"/>
  <c r="AD622" i="34"/>
  <c r="AD621" i="34"/>
  <c r="Z464" i="34"/>
  <c r="Y464" i="34"/>
  <c r="O464" i="34"/>
  <c r="N464" i="34"/>
  <c r="C464" i="34"/>
  <c r="B464" i="34" s="1"/>
  <c r="T464" i="34" s="1"/>
  <c r="Z463" i="34"/>
  <c r="Y463" i="34"/>
  <c r="O463" i="34"/>
  <c r="N463" i="34"/>
  <c r="C463" i="34"/>
  <c r="B463" i="34" s="1"/>
  <c r="X463" i="34" s="1"/>
  <c r="Z465" i="34"/>
  <c r="Y465" i="34"/>
  <c r="O465" i="34"/>
  <c r="N465" i="34"/>
  <c r="C465" i="34"/>
  <c r="B465" i="34" s="1"/>
  <c r="T465" i="34" s="1"/>
  <c r="Z461" i="34"/>
  <c r="Y461" i="34"/>
  <c r="O461" i="34"/>
  <c r="N461" i="34"/>
  <c r="Z460" i="34"/>
  <c r="Y460" i="34"/>
  <c r="O460" i="34"/>
  <c r="N460" i="34"/>
  <c r="A10" i="79"/>
  <c r="A11" i="79"/>
  <c r="A12" i="79"/>
  <c r="C460" i="34"/>
  <c r="B460" i="34" s="1"/>
  <c r="X460" i="34" s="1"/>
  <c r="Z459" i="34"/>
  <c r="Y459" i="34"/>
  <c r="O459" i="34"/>
  <c r="N459" i="34"/>
  <c r="C459" i="34"/>
  <c r="B459" i="34" s="1"/>
  <c r="T459" i="34" s="1"/>
  <c r="Z458" i="34"/>
  <c r="Y458" i="34"/>
  <c r="O458" i="34"/>
  <c r="N458" i="34"/>
  <c r="C458" i="34"/>
  <c r="B458" i="34" s="1"/>
  <c r="T458" i="34" s="1"/>
  <c r="Z457" i="34"/>
  <c r="Y457" i="34"/>
  <c r="O457" i="34"/>
  <c r="N457" i="34"/>
  <c r="Z456" i="34"/>
  <c r="Y456" i="34"/>
  <c r="O456" i="34"/>
  <c r="N456" i="34"/>
  <c r="Z454" i="34"/>
  <c r="Y454" i="34"/>
  <c r="O454" i="34"/>
  <c r="N454" i="34"/>
  <c r="Z453" i="34"/>
  <c r="Y453" i="34"/>
  <c r="O453" i="34"/>
  <c r="N453" i="34"/>
  <c r="Z450" i="34"/>
  <c r="Y450" i="34"/>
  <c r="O450" i="34"/>
  <c r="N450" i="34"/>
  <c r="Z449" i="34"/>
  <c r="Y449" i="34"/>
  <c r="O449" i="34"/>
  <c r="N449" i="34"/>
  <c r="Z455" i="34"/>
  <c r="Y455" i="34"/>
  <c r="O455" i="34"/>
  <c r="N455" i="34"/>
  <c r="C455" i="34"/>
  <c r="B455" i="34" s="1"/>
  <c r="T455" i="34" s="1"/>
  <c r="C454" i="34"/>
  <c r="B454" i="34" s="1"/>
  <c r="AA454" i="34" s="1"/>
  <c r="C453" i="34"/>
  <c r="B453" i="34" s="1"/>
  <c r="X453" i="34" s="1"/>
  <c r="Z452" i="34"/>
  <c r="Y452" i="34"/>
  <c r="O452" i="34"/>
  <c r="N452" i="34"/>
  <c r="C452" i="34"/>
  <c r="B452" i="34" s="1"/>
  <c r="V452" i="34" s="1"/>
  <c r="Z451" i="34"/>
  <c r="Y451" i="34"/>
  <c r="O451" i="34"/>
  <c r="N451" i="34"/>
  <c r="C451" i="34"/>
  <c r="B451" i="34" s="1"/>
  <c r="T451" i="34" s="1"/>
  <c r="C450" i="34"/>
  <c r="B450" i="34" s="1"/>
  <c r="P450" i="34" s="1"/>
  <c r="C457" i="34"/>
  <c r="B457" i="34" s="1"/>
  <c r="AA457" i="34" s="1"/>
  <c r="C456" i="34"/>
  <c r="B456" i="34" s="1"/>
  <c r="X456" i="34" s="1"/>
  <c r="Z462" i="34"/>
  <c r="Y462" i="34"/>
  <c r="O462" i="34"/>
  <c r="N462" i="34"/>
  <c r="C462" i="34"/>
  <c r="B462" i="34" s="1"/>
  <c r="T462" i="34" s="1"/>
  <c r="C461" i="34"/>
  <c r="B461" i="34" s="1"/>
  <c r="AA461" i="34" s="1"/>
  <c r="Z447" i="34"/>
  <c r="Y447" i="34"/>
  <c r="O447" i="34"/>
  <c r="N447" i="34"/>
  <c r="C447" i="34"/>
  <c r="B447" i="34" s="1"/>
  <c r="T447" i="34" s="1"/>
  <c r="Z446" i="34"/>
  <c r="Y446" i="34"/>
  <c r="O446" i="34"/>
  <c r="N446" i="34"/>
  <c r="C446" i="34"/>
  <c r="B446" i="34" s="1"/>
  <c r="T446" i="34" s="1"/>
  <c r="Z445" i="34"/>
  <c r="Y445" i="34"/>
  <c r="O445" i="34"/>
  <c r="N445" i="34"/>
  <c r="C445" i="34"/>
  <c r="B445" i="34" s="1"/>
  <c r="Q445" i="34" s="1"/>
  <c r="Z444" i="34"/>
  <c r="Y444" i="34"/>
  <c r="O444" i="34"/>
  <c r="N444" i="34"/>
  <c r="C444" i="34"/>
  <c r="B444" i="34" s="1"/>
  <c r="T444" i="34" s="1"/>
  <c r="C449" i="34"/>
  <c r="B449" i="34" s="1"/>
  <c r="Q449" i="34" s="1"/>
  <c r="Z448" i="34"/>
  <c r="Y448" i="34"/>
  <c r="O448" i="34"/>
  <c r="N448" i="34"/>
  <c r="C448" i="34"/>
  <c r="B448" i="34" s="1"/>
  <c r="U448" i="34" s="1"/>
  <c r="S446" i="34" l="1"/>
  <c r="S447" i="34"/>
  <c r="S455" i="34"/>
  <c r="S451" i="34"/>
  <c r="P460" i="34"/>
  <c r="T448" i="34"/>
  <c r="U444" i="34"/>
  <c r="S445" i="34"/>
  <c r="U446" i="34"/>
  <c r="S464" i="34"/>
  <c r="S444" i="34"/>
  <c r="U445" i="34"/>
  <c r="S452" i="34"/>
  <c r="U464" i="34"/>
  <c r="U452" i="34"/>
  <c r="U463" i="34"/>
  <c r="U447" i="34"/>
  <c r="U451" i="34"/>
  <c r="U455" i="34"/>
  <c r="S448" i="34"/>
  <c r="U462" i="34"/>
  <c r="T449" i="34"/>
  <c r="S450" i="34"/>
  <c r="S453" i="34"/>
  <c r="T454" i="34"/>
  <c r="T456" i="34"/>
  <c r="U457" i="34"/>
  <c r="U458" i="34"/>
  <c r="U459" i="34"/>
  <c r="U460" i="34"/>
  <c r="X461" i="34"/>
  <c r="U465" i="34"/>
  <c r="T463" i="34"/>
  <c r="U449" i="34"/>
  <c r="AA449" i="34"/>
  <c r="T450" i="34"/>
  <c r="T453" i="34"/>
  <c r="U454" i="34"/>
  <c r="U456" i="34"/>
  <c r="S461" i="34"/>
  <c r="T445" i="34"/>
  <c r="S462" i="34"/>
  <c r="T452" i="34"/>
  <c r="R449" i="34"/>
  <c r="V449" i="34"/>
  <c r="U450" i="34"/>
  <c r="U453" i="34"/>
  <c r="X454" i="34"/>
  <c r="S457" i="34"/>
  <c r="S458" i="34"/>
  <c r="S459" i="34"/>
  <c r="S460" i="34"/>
  <c r="T461" i="34"/>
  <c r="S465" i="34"/>
  <c r="S449" i="34"/>
  <c r="P453" i="34"/>
  <c r="S454" i="34"/>
  <c r="S456" i="34"/>
  <c r="T457" i="34"/>
  <c r="T460" i="34"/>
  <c r="U461" i="34"/>
  <c r="S463" i="34"/>
  <c r="X446" i="34"/>
  <c r="R446" i="34"/>
  <c r="X449" i="34"/>
  <c r="R450" i="34"/>
  <c r="V450" i="34"/>
  <c r="AA450" i="34"/>
  <c r="Q453" i="34"/>
  <c r="P454" i="34"/>
  <c r="Q460" i="34"/>
  <c r="P461" i="34"/>
  <c r="P449" i="34"/>
  <c r="X450" i="34"/>
  <c r="R453" i="34"/>
  <c r="V453" i="34"/>
  <c r="AA453" i="34"/>
  <c r="Q454" i="34"/>
  <c r="R460" i="34"/>
  <c r="V460" i="34"/>
  <c r="AA460" i="34"/>
  <c r="Q461" i="34"/>
  <c r="Q450" i="34"/>
  <c r="R454" i="34"/>
  <c r="V454" i="34"/>
  <c r="R461" i="34"/>
  <c r="V461" i="34"/>
  <c r="A463" i="34"/>
  <c r="R463" i="34"/>
  <c r="AA463" i="34"/>
  <c r="AA464" i="34"/>
  <c r="A464" i="34"/>
  <c r="V464" i="34"/>
  <c r="R464" i="34"/>
  <c r="Q464" i="34"/>
  <c r="X464" i="34"/>
  <c r="P464" i="34"/>
  <c r="Q463" i="34"/>
  <c r="V463" i="34"/>
  <c r="P463" i="34"/>
  <c r="AA465" i="34"/>
  <c r="A465" i="34"/>
  <c r="V465" i="34"/>
  <c r="R465" i="34"/>
  <c r="Q465" i="34"/>
  <c r="X465" i="34"/>
  <c r="P465" i="34"/>
  <c r="X459" i="34"/>
  <c r="V459" i="34"/>
  <c r="R459" i="34"/>
  <c r="A459" i="34"/>
  <c r="Q458" i="34"/>
  <c r="AA458" i="34"/>
  <c r="A458" i="34"/>
  <c r="A460" i="34"/>
  <c r="R458" i="34"/>
  <c r="V458" i="34"/>
  <c r="Q459" i="34"/>
  <c r="P458" i="34"/>
  <c r="X458" i="34"/>
  <c r="AA459" i="34"/>
  <c r="P459" i="34"/>
  <c r="Q456" i="34"/>
  <c r="R456" i="34"/>
  <c r="V456" i="34"/>
  <c r="P457" i="34"/>
  <c r="X457" i="34"/>
  <c r="AA456" i="34"/>
  <c r="Q457" i="34"/>
  <c r="P456" i="34"/>
  <c r="R457" i="34"/>
  <c r="V457" i="34"/>
  <c r="A453" i="34"/>
  <c r="A454" i="34"/>
  <c r="AA455" i="34"/>
  <c r="A455" i="34"/>
  <c r="V455" i="34"/>
  <c r="R455" i="34"/>
  <c r="Q455" i="34"/>
  <c r="X455" i="34"/>
  <c r="P455" i="34"/>
  <c r="A450" i="34"/>
  <c r="AA451" i="34"/>
  <c r="A451" i="34"/>
  <c r="V451" i="34"/>
  <c r="R451" i="34"/>
  <c r="Q451" i="34"/>
  <c r="X451" i="34"/>
  <c r="P451" i="34"/>
  <c r="A452" i="34"/>
  <c r="AA452" i="34"/>
  <c r="P452" i="34"/>
  <c r="X452" i="34"/>
  <c r="Q452" i="34"/>
  <c r="R452" i="34"/>
  <c r="A456" i="34"/>
  <c r="A457" i="34"/>
  <c r="A461" i="34"/>
  <c r="AA462" i="34"/>
  <c r="A462" i="34"/>
  <c r="V462" i="34"/>
  <c r="R462" i="34"/>
  <c r="Q462" i="34"/>
  <c r="X462" i="34"/>
  <c r="P462" i="34"/>
  <c r="A446" i="34"/>
  <c r="AA446" i="34"/>
  <c r="AA447" i="34"/>
  <c r="A447" i="34"/>
  <c r="V447" i="34"/>
  <c r="R447" i="34"/>
  <c r="Q447" i="34"/>
  <c r="X447" i="34"/>
  <c r="P447" i="34"/>
  <c r="V444" i="34"/>
  <c r="R444" i="34"/>
  <c r="X444" i="34"/>
  <c r="P444" i="34"/>
  <c r="Q444" i="34"/>
  <c r="AA444" i="34"/>
  <c r="A444" i="34"/>
  <c r="P445" i="34"/>
  <c r="X445" i="34"/>
  <c r="R445" i="34"/>
  <c r="V445" i="34"/>
  <c r="Q446" i="34"/>
  <c r="A445" i="34"/>
  <c r="AA445" i="34"/>
  <c r="V446" i="34"/>
  <c r="P446" i="34"/>
  <c r="X448" i="34"/>
  <c r="P448" i="34"/>
  <c r="A448" i="34"/>
  <c r="V448" i="34"/>
  <c r="R448" i="34"/>
  <c r="Q448" i="34"/>
  <c r="AA448" i="34"/>
  <c r="A449" i="34"/>
  <c r="Z1314" i="34"/>
  <c r="Y1314" i="34"/>
  <c r="U1314" i="34"/>
  <c r="T1314" i="34"/>
  <c r="S1314" i="34"/>
  <c r="O1314" i="34"/>
  <c r="N1314" i="34"/>
  <c r="C1314" i="34"/>
  <c r="B1314" i="34" s="1"/>
  <c r="Z1313" i="34"/>
  <c r="Y1313" i="34"/>
  <c r="U1313" i="34"/>
  <c r="T1313" i="34"/>
  <c r="S1313" i="34"/>
  <c r="O1313" i="34"/>
  <c r="N1313" i="34"/>
  <c r="K1313" i="34"/>
  <c r="C1313" i="34"/>
  <c r="B1313" i="34" s="1"/>
  <c r="X1313" i="34" s="1"/>
  <c r="AC442" i="34"/>
  <c r="AC441" i="34"/>
  <c r="AC418" i="34"/>
  <c r="AC417" i="34"/>
  <c r="AC416" i="34"/>
  <c r="AC408" i="34"/>
  <c r="AC406" i="34"/>
  <c r="AC405" i="34"/>
  <c r="AC404" i="34"/>
  <c r="AC403" i="34"/>
  <c r="AC383" i="34"/>
  <c r="AC382" i="34"/>
  <c r="AC378" i="34"/>
  <c r="AC377" i="34"/>
  <c r="AC371" i="34"/>
  <c r="AC369" i="34"/>
  <c r="AC351" i="34"/>
  <c r="AC349" i="34"/>
  <c r="AC348" i="34"/>
  <c r="AC347" i="34"/>
  <c r="AC346" i="34"/>
  <c r="AC343" i="34"/>
  <c r="AC342" i="34"/>
  <c r="AC318" i="34"/>
  <c r="AC317" i="34"/>
  <c r="AC306" i="34"/>
  <c r="AC287" i="34"/>
  <c r="AC284" i="34"/>
  <c r="AC283" i="34"/>
  <c r="AC281" i="34"/>
  <c r="AC279" i="34"/>
  <c r="AC261" i="34"/>
  <c r="AC260" i="34"/>
  <c r="AC259" i="34"/>
  <c r="AC252" i="34"/>
  <c r="AC249" i="34"/>
  <c r="AC245" i="34"/>
  <c r="AC226" i="34"/>
  <c r="AC225" i="34"/>
  <c r="AC221" i="34"/>
  <c r="AC219" i="34"/>
  <c r="AC209" i="34"/>
  <c r="AC208" i="34"/>
  <c r="AC206" i="34"/>
  <c r="AC192" i="34"/>
  <c r="AC189" i="34"/>
  <c r="AC186" i="34"/>
  <c r="AC185" i="34"/>
  <c r="AC181" i="34"/>
  <c r="AC179" i="34"/>
  <c r="AC178" i="34"/>
  <c r="AC177" i="34"/>
  <c r="AC176" i="34"/>
  <c r="AC163" i="34"/>
  <c r="AC162" i="34"/>
  <c r="AC158" i="34"/>
  <c r="AC148" i="34"/>
  <c r="AC142" i="34"/>
  <c r="AC134" i="34"/>
  <c r="AC132" i="34"/>
  <c r="AC130" i="34"/>
  <c r="AC129" i="34"/>
  <c r="AC128" i="34"/>
  <c r="AC124" i="34"/>
  <c r="AC121" i="34"/>
  <c r="AC116" i="34"/>
  <c r="AC114" i="34"/>
  <c r="AC113" i="34"/>
  <c r="AC104" i="34"/>
  <c r="AC100" i="34"/>
  <c r="AC97" i="34"/>
  <c r="AC96" i="34"/>
  <c r="AC95" i="34"/>
  <c r="AC90" i="34"/>
  <c r="AC81" i="34"/>
  <c r="AC80" i="34"/>
  <c r="AC73" i="34"/>
  <c r="AC72" i="34"/>
  <c r="AC71" i="34"/>
  <c r="AC70" i="34"/>
  <c r="AC67" i="34"/>
  <c r="AC66" i="34"/>
  <c r="AC63" i="34"/>
  <c r="AC58" i="34"/>
  <c r="AC57" i="34"/>
  <c r="AC49" i="34"/>
  <c r="AC48" i="34"/>
  <c r="AC47" i="34"/>
  <c r="AC44" i="34"/>
  <c r="AC39" i="34"/>
  <c r="AC34" i="34"/>
  <c r="AC32" i="34"/>
  <c r="AC30" i="34"/>
  <c r="AC29" i="34"/>
  <c r="AC28" i="34"/>
  <c r="AC27" i="34"/>
  <c r="AC26" i="34"/>
  <c r="A39" i="70"/>
  <c r="A40" i="70"/>
  <c r="A41" i="70"/>
  <c r="A42" i="70"/>
  <c r="A43" i="70"/>
  <c r="AA1314" i="34" l="1"/>
  <c r="A1314" i="34"/>
  <c r="V1314" i="34"/>
  <c r="R1314" i="34"/>
  <c r="Q1314" i="34"/>
  <c r="X1314" i="34"/>
  <c r="P1314" i="34"/>
  <c r="Q1313" i="34"/>
  <c r="A1313" i="34"/>
  <c r="R1313" i="34"/>
  <c r="V1313" i="34"/>
  <c r="AA1313" i="34"/>
  <c r="P1313" i="34"/>
  <c r="AC1375" i="34"/>
  <c r="AC1374" i="34"/>
  <c r="AC1373" i="34"/>
  <c r="AC1372" i="34"/>
  <c r="AC1371" i="34"/>
  <c r="AC1370" i="34"/>
  <c r="AC1369" i="34"/>
  <c r="AC1368" i="34"/>
  <c r="AC1367" i="34"/>
  <c r="AC1366" i="34"/>
  <c r="AC1365" i="34"/>
  <c r="AC1364" i="34"/>
  <c r="AC1363" i="34"/>
  <c r="AC1362" i="34"/>
  <c r="AC1361" i="34"/>
  <c r="AC1360" i="34"/>
  <c r="AC1359" i="34"/>
  <c r="AC1358" i="34"/>
  <c r="AC1357" i="34"/>
  <c r="AC1356" i="34"/>
  <c r="AC1355" i="34"/>
  <c r="AC1354" i="34"/>
  <c r="AC1340" i="34"/>
  <c r="AC1339" i="34"/>
  <c r="AC1338" i="34"/>
  <c r="AC1337" i="34"/>
  <c r="AC1336" i="34"/>
  <c r="AC1335" i="34"/>
  <c r="AC1334" i="34"/>
  <c r="AC1333" i="34"/>
  <c r="AC1332" i="34"/>
  <c r="AC1331" i="34"/>
  <c r="AC1330" i="34"/>
  <c r="AC1329" i="34"/>
  <c r="AC1328" i="34"/>
  <c r="AC1327" i="34"/>
  <c r="AC1326" i="34"/>
  <c r="AC1325" i="34"/>
  <c r="AC1324" i="34"/>
  <c r="AC1323" i="34"/>
  <c r="AC1322" i="34"/>
  <c r="AC1321" i="34"/>
  <c r="AC1320" i="34"/>
  <c r="AC1319" i="34"/>
  <c r="AC1291" i="34"/>
  <c r="AC1290" i="34"/>
  <c r="AC1289" i="34"/>
  <c r="AC1288" i="34"/>
  <c r="AC1287" i="34"/>
  <c r="AC1286" i="34"/>
  <c r="AC1285" i="34"/>
  <c r="AC1284" i="34"/>
  <c r="AC1283" i="34"/>
  <c r="AC1282" i="34"/>
  <c r="AC1281" i="34"/>
  <c r="AC1280" i="34"/>
  <c r="AC1279" i="34"/>
  <c r="AC1278" i="34"/>
  <c r="AC1277" i="34"/>
  <c r="AC1276" i="34"/>
  <c r="AC1275" i="34"/>
  <c r="AC1274" i="34"/>
  <c r="AC1273" i="34"/>
  <c r="AC1272" i="34"/>
  <c r="AC1271" i="34"/>
  <c r="AC1270" i="34"/>
  <c r="AC1269" i="34"/>
  <c r="AC1268" i="34"/>
  <c r="AC1267" i="34"/>
  <c r="AC1266" i="34"/>
  <c r="AC1265" i="34"/>
  <c r="AC1264" i="34"/>
  <c r="AC1263" i="34"/>
  <c r="AC1262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4" i="34"/>
  <c r="AC1243" i="34"/>
  <c r="AC1242" i="34"/>
  <c r="AC1241" i="34"/>
  <c r="AC1240" i="34"/>
  <c r="AC1239" i="34"/>
  <c r="AC1238" i="34"/>
  <c r="AC1237" i="34"/>
  <c r="AC1236" i="34"/>
  <c r="AC1235" i="34"/>
  <c r="AC1234" i="34"/>
  <c r="AC1233" i="34"/>
  <c r="AC1232" i="34"/>
  <c r="AC1231" i="34"/>
  <c r="AC1230" i="34"/>
  <c r="AC1229" i="34"/>
  <c r="AC1228" i="34"/>
  <c r="AC1227" i="34"/>
  <c r="AC1226" i="34"/>
  <c r="AC1225" i="34"/>
  <c r="AC1224" i="34"/>
  <c r="AC1223" i="34"/>
  <c r="AC1222" i="34"/>
  <c r="AC1221" i="34"/>
  <c r="AC1220" i="34"/>
  <c r="AC1219" i="34"/>
  <c r="AC1218" i="34"/>
  <c r="AC1217" i="34"/>
  <c r="AC1216" i="34"/>
  <c r="AC1215" i="34"/>
  <c r="AC1214" i="34"/>
  <c r="AC1213" i="34"/>
  <c r="AC1212" i="34"/>
  <c r="AC1211" i="34"/>
  <c r="AC1210" i="34"/>
  <c r="AC1209" i="34"/>
  <c r="AC1208" i="34"/>
  <c r="AC1207" i="34"/>
  <c r="AC1206" i="34"/>
  <c r="AC1205" i="34"/>
  <c r="AC1204" i="34"/>
  <c r="AC1203" i="34"/>
  <c r="AC1202" i="34"/>
  <c r="AC1201" i="34"/>
  <c r="AC1200" i="34"/>
  <c r="AC1199" i="34"/>
  <c r="AC1198" i="34"/>
  <c r="AC1197" i="34"/>
  <c r="AC1196" i="34"/>
  <c r="AC1195" i="34"/>
  <c r="AC1194" i="34"/>
  <c r="AC1193" i="34"/>
  <c r="AC1186" i="34"/>
  <c r="AC1185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70" i="34"/>
  <c r="AC1169" i="34"/>
  <c r="AC1168" i="34"/>
  <c r="AC1167" i="34"/>
  <c r="AC1161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4" i="34"/>
  <c r="AC1143" i="34"/>
  <c r="AC1142" i="34"/>
  <c r="AC1141" i="34"/>
  <c r="AC1140" i="34"/>
  <c r="AC1139" i="34"/>
  <c r="AC1138" i="34"/>
  <c r="AC1137" i="34"/>
  <c r="AC1136" i="34"/>
  <c r="AC1135" i="34"/>
  <c r="AC1134" i="34"/>
  <c r="AC1133" i="34"/>
  <c r="AC1132" i="34"/>
  <c r="AC1131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5" i="34"/>
  <c r="AC1104" i="34"/>
  <c r="AC1103" i="34"/>
  <c r="AC1102" i="34"/>
  <c r="AC1097" i="34"/>
  <c r="AC1096" i="34"/>
  <c r="AC1095" i="34"/>
  <c r="AC1094" i="34"/>
  <c r="AC1093" i="34"/>
  <c r="AC1092" i="34"/>
  <c r="AC1091" i="34"/>
  <c r="AC1090" i="34"/>
  <c r="AC1089" i="34"/>
  <c r="AC1088" i="34"/>
  <c r="AC1087" i="34"/>
  <c r="AC1086" i="34"/>
  <c r="AC1085" i="34"/>
  <c r="AC1084" i="34"/>
  <c r="AC1083" i="34"/>
  <c r="AC1082" i="34"/>
  <c r="AC1081" i="34"/>
  <c r="AC1080" i="34"/>
  <c r="AC1079" i="34"/>
  <c r="AC1078" i="34"/>
  <c r="AC1077" i="34"/>
  <c r="AC1076" i="34"/>
  <c r="AC1075" i="34"/>
  <c r="AC1074" i="34"/>
  <c r="AC1073" i="34"/>
  <c r="AC1072" i="34"/>
  <c r="AC1071" i="34"/>
  <c r="AC1070" i="34"/>
  <c r="AC1069" i="34"/>
  <c r="AC1068" i="34"/>
  <c r="AC1067" i="34"/>
  <c r="AC1066" i="34"/>
  <c r="AC1063" i="34"/>
  <c r="AC1062" i="34"/>
  <c r="AC1061" i="34"/>
  <c r="AC1060" i="34"/>
  <c r="AC1059" i="34"/>
  <c r="AC1058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41" i="34"/>
  <c r="AC1040" i="34"/>
  <c r="AC1039" i="34"/>
  <c r="AC1038" i="34"/>
  <c r="AC1037" i="34"/>
  <c r="AC1036" i="34"/>
  <c r="AC1035" i="34"/>
  <c r="AC1034" i="34"/>
  <c r="AC1033" i="34"/>
  <c r="AC1032" i="34"/>
  <c r="AC1031" i="34"/>
  <c r="AC1030" i="34"/>
  <c r="AC1029" i="34"/>
  <c r="AC1028" i="34"/>
  <c r="AC1027" i="34"/>
  <c r="AC1026" i="34"/>
  <c r="AC1025" i="34"/>
  <c r="AC1024" i="34"/>
  <c r="AC1019" i="34"/>
  <c r="AC1018" i="34"/>
  <c r="AC1017" i="34"/>
  <c r="AC1016" i="34"/>
  <c r="AC1015" i="34"/>
  <c r="AC1012" i="34"/>
  <c r="AC1011" i="34"/>
  <c r="AC1010" i="34"/>
  <c r="AC1009" i="34"/>
  <c r="AC1008" i="34"/>
  <c r="AC1007" i="34"/>
  <c r="AC1006" i="34"/>
  <c r="AC1005" i="34"/>
  <c r="AC1000" i="34"/>
  <c r="AC999" i="34"/>
  <c r="AC998" i="34"/>
  <c r="AC997" i="34"/>
  <c r="AC996" i="34"/>
  <c r="AC995" i="34"/>
  <c r="AC992" i="34"/>
  <c r="AC991" i="34"/>
  <c r="AC990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0" i="34"/>
  <c r="AC959" i="34"/>
  <c r="AC958" i="34"/>
  <c r="AC957" i="34"/>
  <c r="AC956" i="34"/>
  <c r="AC955" i="34"/>
  <c r="AC954" i="34"/>
  <c r="AC951" i="34"/>
  <c r="AC950" i="34"/>
  <c r="AC949" i="34"/>
  <c r="AC948" i="34"/>
  <c r="AC947" i="34"/>
  <c r="AC946" i="34"/>
  <c r="AC945" i="34"/>
  <c r="AC944" i="34"/>
  <c r="AC943" i="34"/>
  <c r="AC942" i="34"/>
  <c r="AC941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899" i="34"/>
  <c r="AC898" i="34"/>
  <c r="AC883" i="34"/>
  <c r="AC882" i="34"/>
  <c r="AC881" i="34"/>
  <c r="AC880" i="34"/>
  <c r="AC879" i="34"/>
  <c r="AC878" i="34"/>
  <c r="AC877" i="34"/>
  <c r="AC876" i="34"/>
  <c r="AC875" i="34"/>
  <c r="AC874" i="34"/>
  <c r="AC871" i="34"/>
  <c r="AC870" i="34"/>
  <c r="AC869" i="34"/>
  <c r="AC868" i="34"/>
  <c r="AC867" i="34"/>
  <c r="AC866" i="34"/>
  <c r="AC865" i="34"/>
  <c r="AC864" i="34"/>
  <c r="AC863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3" i="34"/>
  <c r="AC842" i="34"/>
  <c r="AC841" i="34"/>
  <c r="AC840" i="34"/>
  <c r="AC839" i="34"/>
  <c r="AC838" i="34"/>
  <c r="AC836" i="34"/>
  <c r="AC835" i="34"/>
  <c r="AC834" i="34"/>
  <c r="AC833" i="34"/>
  <c r="AC832" i="34"/>
  <c r="AC831" i="34"/>
  <c r="AC830" i="34"/>
  <c r="AC829" i="34"/>
  <c r="AC822" i="34"/>
  <c r="AC821" i="34"/>
  <c r="AC820" i="34"/>
  <c r="AC819" i="34"/>
  <c r="AC818" i="34"/>
  <c r="AC817" i="34"/>
  <c r="AC816" i="34"/>
  <c r="AC815" i="34"/>
  <c r="AC814" i="34"/>
  <c r="AC813" i="34"/>
  <c r="AC812" i="34"/>
  <c r="AC809" i="34"/>
  <c r="AC808" i="34"/>
  <c r="AC807" i="34"/>
  <c r="AC806" i="34"/>
  <c r="AC803" i="34"/>
  <c r="AC802" i="34"/>
  <c r="AC801" i="34"/>
  <c r="AC796" i="34"/>
  <c r="AC795" i="34"/>
  <c r="AC794" i="34"/>
  <c r="AC793" i="34"/>
  <c r="AC792" i="34"/>
  <c r="AC791" i="34"/>
  <c r="AC790" i="34"/>
  <c r="AC789" i="34"/>
  <c r="AC788" i="34"/>
  <c r="AC787" i="34"/>
  <c r="AC786" i="34"/>
  <c r="AC783" i="34"/>
  <c r="AC782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6" i="34"/>
  <c r="AC765" i="34"/>
  <c r="AC764" i="34"/>
  <c r="AC763" i="34"/>
  <c r="AC762" i="34"/>
  <c r="AC761" i="34"/>
  <c r="AC760" i="34"/>
  <c r="AC759" i="34"/>
  <c r="AC758" i="34"/>
  <c r="AC757" i="34"/>
  <c r="AC756" i="34"/>
  <c r="AC755" i="34"/>
  <c r="AC754" i="34"/>
  <c r="AC753" i="34"/>
  <c r="AC752" i="34"/>
  <c r="AC751" i="34"/>
  <c r="AC750" i="34"/>
  <c r="AC749" i="34"/>
  <c r="AC748" i="34"/>
  <c r="AC747" i="34"/>
  <c r="AC746" i="34"/>
  <c r="AC745" i="34"/>
  <c r="AC744" i="34"/>
  <c r="AC743" i="34"/>
  <c r="AC742" i="34"/>
  <c r="AC741" i="34"/>
  <c r="AC740" i="34"/>
  <c r="AC739" i="34"/>
  <c r="AC738" i="34"/>
  <c r="AC737" i="34"/>
  <c r="AC736" i="34"/>
  <c r="AC735" i="34"/>
  <c r="AC734" i="34"/>
  <c r="AC733" i="34"/>
  <c r="AC732" i="34"/>
  <c r="AC731" i="34"/>
  <c r="AC730" i="34"/>
  <c r="AC729" i="34"/>
  <c r="AC728" i="34"/>
  <c r="AC727" i="34"/>
  <c r="AC726" i="34"/>
  <c r="AC725" i="34"/>
  <c r="AC724" i="34"/>
  <c r="AC723" i="34"/>
  <c r="AC722" i="34"/>
  <c r="AC721" i="34"/>
  <c r="AC720" i="34"/>
  <c r="AC719" i="34"/>
  <c r="AC716" i="34"/>
  <c r="AC715" i="34"/>
  <c r="AC714" i="34"/>
  <c r="AC713" i="34"/>
  <c r="AC712" i="34"/>
  <c r="AC711" i="34"/>
  <c r="AC710" i="34"/>
  <c r="AC709" i="34"/>
  <c r="AC708" i="34"/>
  <c r="AC707" i="34"/>
  <c r="AC706" i="34"/>
  <c r="AC703" i="34"/>
  <c r="AC702" i="34"/>
  <c r="AC701" i="34"/>
  <c r="AC700" i="34"/>
  <c r="AC699" i="34"/>
  <c r="AC696" i="34"/>
  <c r="AC695" i="34"/>
  <c r="AC689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48" i="34"/>
  <c r="AC647" i="34"/>
  <c r="AC646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0" i="34"/>
  <c r="AC619" i="34"/>
  <c r="AC618" i="34"/>
  <c r="AC617" i="34"/>
  <c r="AC616" i="34"/>
  <c r="AC615" i="34"/>
  <c r="AC614" i="34"/>
  <c r="AC613" i="34"/>
  <c r="AC612" i="34"/>
  <c r="AC611" i="34"/>
  <c r="AC610" i="34"/>
  <c r="AC609" i="34"/>
  <c r="AC608" i="34"/>
  <c r="AC607" i="34"/>
  <c r="AC606" i="34"/>
  <c r="AC605" i="34"/>
  <c r="AC604" i="34"/>
  <c r="AC603" i="34"/>
  <c r="AC602" i="34"/>
  <c r="AC601" i="34"/>
  <c r="AC600" i="34"/>
  <c r="AC599" i="34"/>
  <c r="AC598" i="34"/>
  <c r="AC597" i="34"/>
  <c r="AC596" i="34"/>
  <c r="AC595" i="34"/>
  <c r="AC594" i="34"/>
  <c r="AC593" i="34"/>
  <c r="AC592" i="34"/>
  <c r="AC591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5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4" i="34"/>
  <c r="AC553" i="34"/>
  <c r="AC552" i="34"/>
  <c r="AC551" i="34"/>
  <c r="AC550" i="34"/>
  <c r="AC549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9" i="34"/>
  <c r="AC518" i="34"/>
  <c r="AC517" i="34"/>
  <c r="AC516" i="34"/>
  <c r="AC515" i="34"/>
  <c r="AC514" i="34"/>
  <c r="AC513" i="34"/>
  <c r="AC512" i="34"/>
  <c r="AC511" i="34"/>
  <c r="AC510" i="34"/>
  <c r="AC509" i="34"/>
  <c r="AC508" i="34"/>
  <c r="AC507" i="34"/>
  <c r="AC506" i="34"/>
  <c r="AC505" i="34"/>
  <c r="AC504" i="34"/>
  <c r="AC503" i="34"/>
  <c r="AC502" i="34"/>
  <c r="AC501" i="34"/>
  <c r="AC500" i="34"/>
  <c r="AC499" i="34"/>
  <c r="AC498" i="34"/>
  <c r="AC497" i="34"/>
  <c r="AC496" i="34"/>
  <c r="AC495" i="34"/>
  <c r="AC494" i="34"/>
  <c r="AC493" i="34"/>
  <c r="AC492" i="34"/>
  <c r="AC491" i="34"/>
  <c r="AC490" i="34"/>
  <c r="AC489" i="34"/>
  <c r="AC488" i="34"/>
  <c r="AC487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Y23" i="34"/>
  <c r="Z23" i="34"/>
  <c r="N24" i="34"/>
  <c r="O24" i="34"/>
  <c r="Y24" i="34"/>
  <c r="Z24" i="34"/>
  <c r="N25" i="34"/>
  <c r="O25" i="34"/>
  <c r="Y25" i="34"/>
  <c r="Z25" i="34"/>
  <c r="N26" i="34"/>
  <c r="O26" i="34"/>
  <c r="Y26" i="34"/>
  <c r="Z26" i="34"/>
  <c r="N27" i="34"/>
  <c r="O27" i="34"/>
  <c r="Y27" i="34"/>
  <c r="Z27" i="34"/>
  <c r="N28" i="34"/>
  <c r="O28" i="34"/>
  <c r="Y28" i="34"/>
  <c r="Z28" i="34"/>
  <c r="N29" i="34"/>
  <c r="O29" i="34"/>
  <c r="Y29" i="34"/>
  <c r="Z29" i="34"/>
  <c r="N30" i="34"/>
  <c r="O30" i="34"/>
  <c r="Y30" i="34"/>
  <c r="Z30" i="34"/>
  <c r="N31" i="34"/>
  <c r="O31" i="34"/>
  <c r="Y31" i="34"/>
  <c r="Z31" i="34"/>
  <c r="N32" i="34"/>
  <c r="O32" i="34"/>
  <c r="Y32" i="34"/>
  <c r="Z32" i="34"/>
  <c r="N33" i="34"/>
  <c r="O33" i="34"/>
  <c r="Y33" i="34"/>
  <c r="Z33" i="34"/>
  <c r="N34" i="34"/>
  <c r="O34" i="34"/>
  <c r="Y34" i="34"/>
  <c r="Z34" i="34"/>
  <c r="N35" i="34"/>
  <c r="O35" i="34"/>
  <c r="Y35" i="34"/>
  <c r="Z35" i="34"/>
  <c r="N36" i="34"/>
  <c r="O36" i="34"/>
  <c r="Y36" i="34"/>
  <c r="Z36" i="34"/>
  <c r="N37" i="34"/>
  <c r="O37" i="34"/>
  <c r="Y37" i="34"/>
  <c r="Z37" i="34"/>
  <c r="N38" i="34"/>
  <c r="O38" i="34"/>
  <c r="Y38" i="34"/>
  <c r="Z38" i="34"/>
  <c r="N39" i="34"/>
  <c r="O39" i="34"/>
  <c r="Y39" i="34"/>
  <c r="Z39" i="34"/>
  <c r="N40" i="34"/>
  <c r="O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Y44" i="34"/>
  <c r="Z44" i="34"/>
  <c r="N45" i="34"/>
  <c r="O45" i="34"/>
  <c r="Y45" i="34"/>
  <c r="Z45" i="34"/>
  <c r="N46" i="34"/>
  <c r="O46" i="34"/>
  <c r="Y46" i="34"/>
  <c r="Z46" i="34"/>
  <c r="N47" i="34"/>
  <c r="O47" i="34"/>
  <c r="Y47" i="34"/>
  <c r="Z47" i="34"/>
  <c r="N48" i="34"/>
  <c r="O48" i="34"/>
  <c r="Y48" i="34"/>
  <c r="Z48" i="34"/>
  <c r="N49" i="34"/>
  <c r="O49" i="34"/>
  <c r="Y49" i="34"/>
  <c r="Z49" i="34"/>
  <c r="N50" i="34"/>
  <c r="O50" i="34"/>
  <c r="Y50" i="34"/>
  <c r="Z50" i="34"/>
  <c r="N51" i="34"/>
  <c r="O51" i="34"/>
  <c r="Y51" i="34"/>
  <c r="Z51" i="34"/>
  <c r="N52" i="34"/>
  <c r="O52" i="34"/>
  <c r="Y52" i="34"/>
  <c r="Z52" i="34"/>
  <c r="N53" i="34"/>
  <c r="O53" i="34"/>
  <c r="Y53" i="34"/>
  <c r="Z53" i="34"/>
  <c r="N54" i="34"/>
  <c r="O54" i="34"/>
  <c r="Y54" i="34"/>
  <c r="Z54" i="34"/>
  <c r="N55" i="34"/>
  <c r="O55" i="34"/>
  <c r="Y55" i="34"/>
  <c r="Z55" i="34"/>
  <c r="N56" i="34"/>
  <c r="O56" i="34"/>
  <c r="Y56" i="34"/>
  <c r="Z56" i="34"/>
  <c r="N57" i="34"/>
  <c r="O57" i="34"/>
  <c r="Y57" i="34"/>
  <c r="Z57" i="34"/>
  <c r="N58" i="34"/>
  <c r="O58" i="34"/>
  <c r="Y58" i="34"/>
  <c r="Z58" i="34"/>
  <c r="N60" i="34"/>
  <c r="O60" i="34"/>
  <c r="Y60" i="34"/>
  <c r="Z60" i="34"/>
  <c r="N61" i="34"/>
  <c r="O61" i="34"/>
  <c r="Y61" i="34"/>
  <c r="Z61" i="34"/>
  <c r="N62" i="34"/>
  <c r="O62" i="34"/>
  <c r="Y62" i="34"/>
  <c r="Z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Y81" i="34"/>
  <c r="Z81" i="34"/>
  <c r="N82" i="34"/>
  <c r="O82" i="34"/>
  <c r="Y82" i="34"/>
  <c r="Z82" i="34"/>
  <c r="N83" i="34"/>
  <c r="O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Y128" i="34"/>
  <c r="Z128" i="34"/>
  <c r="N129" i="34"/>
  <c r="O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Y133" i="34"/>
  <c r="Z133" i="34"/>
  <c r="N134" i="34"/>
  <c r="O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Y142" i="34"/>
  <c r="Z142" i="34"/>
  <c r="N143" i="34"/>
  <c r="O143" i="34"/>
  <c r="Y143" i="34"/>
  <c r="Z143" i="34"/>
  <c r="N144" i="34"/>
  <c r="O144" i="34"/>
  <c r="Y144" i="34"/>
  <c r="Z144" i="34"/>
  <c r="N145" i="34"/>
  <c r="O145" i="34"/>
  <c r="Y145" i="34"/>
  <c r="Z145" i="34"/>
  <c r="N146" i="34"/>
  <c r="O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Y157" i="34"/>
  <c r="Z157" i="34"/>
  <c r="N158" i="34"/>
  <c r="O158" i="34"/>
  <c r="Y158" i="34"/>
  <c r="Z158" i="34"/>
  <c r="N159" i="34"/>
  <c r="O159" i="34"/>
  <c r="Y159" i="34"/>
  <c r="Z159" i="34"/>
  <c r="N160" i="34"/>
  <c r="O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Y174" i="34"/>
  <c r="Z174" i="34"/>
  <c r="N175" i="34"/>
  <c r="O175" i="34"/>
  <c r="S175" i="34"/>
  <c r="T175" i="34"/>
  <c r="U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79" i="34"/>
  <c r="O179" i="34"/>
  <c r="Y179" i="34"/>
  <c r="Z179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Y204" i="34"/>
  <c r="Z204" i="34"/>
  <c r="N205" i="34"/>
  <c r="O205" i="34"/>
  <c r="Y205" i="34"/>
  <c r="Z205" i="34"/>
  <c r="N206" i="34"/>
  <c r="O206" i="34"/>
  <c r="Y206" i="34"/>
  <c r="Z206" i="34"/>
  <c r="N207" i="34"/>
  <c r="O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Y219" i="34"/>
  <c r="Z219" i="34"/>
  <c r="N220" i="34"/>
  <c r="O220" i="34"/>
  <c r="S220" i="34"/>
  <c r="T220" i="34"/>
  <c r="U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Y269" i="34"/>
  <c r="Z269" i="34"/>
  <c r="N270" i="34"/>
  <c r="O270" i="34"/>
  <c r="Y270" i="34"/>
  <c r="Z270" i="34"/>
  <c r="N271" i="34"/>
  <c r="O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Y293" i="34"/>
  <c r="Z293" i="34"/>
  <c r="N294" i="34"/>
  <c r="O294" i="34"/>
  <c r="Y294" i="34"/>
  <c r="Z294" i="34"/>
  <c r="N295" i="34"/>
  <c r="O295" i="34"/>
  <c r="Y295" i="34"/>
  <c r="Z295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Y306" i="34"/>
  <c r="Z306" i="34"/>
  <c r="N307" i="34"/>
  <c r="O307" i="34"/>
  <c r="Y307" i="34"/>
  <c r="Z307" i="34"/>
  <c r="N308" i="34"/>
  <c r="O308" i="34"/>
  <c r="S308" i="34"/>
  <c r="T308" i="34"/>
  <c r="U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Y318" i="34"/>
  <c r="Z318" i="34"/>
  <c r="N319" i="34"/>
  <c r="O319" i="34"/>
  <c r="Y319" i="34"/>
  <c r="Z319" i="34"/>
  <c r="N320" i="34"/>
  <c r="O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Y344" i="34"/>
  <c r="Z344" i="34"/>
  <c r="N345" i="34"/>
  <c r="O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Y362" i="34"/>
  <c r="Z362" i="34"/>
  <c r="N363" i="34"/>
  <c r="O363" i="34"/>
  <c r="Y363" i="34"/>
  <c r="Z363" i="34"/>
  <c r="N364" i="34"/>
  <c r="O364" i="34"/>
  <c r="Y364" i="34"/>
  <c r="Z364" i="34"/>
  <c r="N365" i="34"/>
  <c r="O365" i="34"/>
  <c r="Y365" i="34"/>
  <c r="Z365" i="34"/>
  <c r="N366" i="34"/>
  <c r="O366" i="34"/>
  <c r="Y366" i="34"/>
  <c r="Z366" i="34"/>
  <c r="N367" i="34"/>
  <c r="O367" i="34"/>
  <c r="Y367" i="34"/>
  <c r="Z367" i="34"/>
  <c r="N368" i="34"/>
  <c r="O368" i="34"/>
  <c r="Y368" i="34"/>
  <c r="Z368" i="34"/>
  <c r="N369" i="34"/>
  <c r="O369" i="34"/>
  <c r="Y369" i="34"/>
  <c r="Z369" i="34"/>
  <c r="N370" i="34"/>
  <c r="O370" i="34"/>
  <c r="Y370" i="34"/>
  <c r="Z370" i="34"/>
  <c r="N371" i="34"/>
  <c r="O371" i="34"/>
  <c r="Y371" i="34"/>
  <c r="Z371" i="34"/>
  <c r="N372" i="34"/>
  <c r="O372" i="34"/>
  <c r="Y372" i="34"/>
  <c r="Z372" i="34"/>
  <c r="N373" i="34"/>
  <c r="O373" i="34"/>
  <c r="Y373" i="34"/>
  <c r="Z373" i="34"/>
  <c r="N374" i="34"/>
  <c r="O374" i="34"/>
  <c r="Y374" i="34"/>
  <c r="Z374" i="34"/>
  <c r="N375" i="34"/>
  <c r="O375" i="34"/>
  <c r="Y375" i="34"/>
  <c r="Z375" i="34"/>
  <c r="N376" i="34"/>
  <c r="O376" i="34"/>
  <c r="Y376" i="34"/>
  <c r="Z376" i="34"/>
  <c r="N377" i="34"/>
  <c r="O377" i="34"/>
  <c r="Y377" i="34"/>
  <c r="Z377" i="34"/>
  <c r="N378" i="34"/>
  <c r="O378" i="34"/>
  <c r="Y378" i="34"/>
  <c r="Z378" i="34"/>
  <c r="N379" i="34"/>
  <c r="O379" i="34"/>
  <c r="Y379" i="34"/>
  <c r="Z379" i="34"/>
  <c r="N380" i="34"/>
  <c r="O380" i="34"/>
  <c r="Y380" i="34"/>
  <c r="Z380" i="34"/>
  <c r="N381" i="34"/>
  <c r="O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C423" i="34"/>
  <c r="B423" i="34" s="1"/>
  <c r="C404" i="34"/>
  <c r="B404" i="34" s="1"/>
  <c r="C406" i="34"/>
  <c r="B406" i="34" s="1"/>
  <c r="C405" i="34"/>
  <c r="B405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439" i="34"/>
  <c r="B439" i="34" s="1"/>
  <c r="A439" i="34" s="1"/>
  <c r="C438" i="34"/>
  <c r="B438" i="34" s="1"/>
  <c r="A438" i="34" s="1"/>
  <c r="C437" i="34"/>
  <c r="B437" i="34" s="1"/>
  <c r="A437" i="34" s="1"/>
  <c r="C436" i="34"/>
  <c r="B436" i="34" s="1"/>
  <c r="A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Q431" i="34" s="1"/>
  <c r="C430" i="34"/>
  <c r="B430" i="34" s="1"/>
  <c r="C429" i="34"/>
  <c r="B429" i="34" s="1"/>
  <c r="C428" i="34"/>
  <c r="B428" i="34" s="1"/>
  <c r="C427" i="34"/>
  <c r="B427" i="34" s="1"/>
  <c r="Q427" i="34" s="1"/>
  <c r="C426" i="34"/>
  <c r="B426" i="34" s="1"/>
  <c r="C425" i="34"/>
  <c r="B425" i="34" s="1"/>
  <c r="C424" i="34"/>
  <c r="B424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43" i="34"/>
  <c r="B443" i="34" s="1"/>
  <c r="A443" i="34" s="1"/>
  <c r="C442" i="34"/>
  <c r="B442" i="34" s="1"/>
  <c r="A442" i="34" s="1"/>
  <c r="C441" i="34"/>
  <c r="B441" i="34" s="1"/>
  <c r="A441" i="34" s="1"/>
  <c r="C440" i="34"/>
  <c r="B440" i="34" s="1"/>
  <c r="A440" i="34" s="1"/>
  <c r="A408" i="34" l="1"/>
  <c r="R408" i="34"/>
  <c r="V408" i="34"/>
  <c r="AA408" i="34"/>
  <c r="P408" i="34"/>
  <c r="X408" i="34"/>
  <c r="Q408" i="34"/>
  <c r="A412" i="34"/>
  <c r="R412" i="34"/>
  <c r="V412" i="34"/>
  <c r="AA412" i="34"/>
  <c r="P412" i="34"/>
  <c r="X412" i="34"/>
  <c r="Q412" i="34"/>
  <c r="A415" i="34"/>
  <c r="P415" i="34"/>
  <c r="X415" i="34"/>
  <c r="R415" i="34"/>
  <c r="V415" i="34"/>
  <c r="AA415" i="34"/>
  <c r="A419" i="34"/>
  <c r="P419" i="34"/>
  <c r="X419" i="34"/>
  <c r="R419" i="34"/>
  <c r="V419" i="34"/>
  <c r="AA419" i="34"/>
  <c r="A424" i="34"/>
  <c r="R424" i="34"/>
  <c r="V424" i="34"/>
  <c r="P424" i="34"/>
  <c r="X424" i="34"/>
  <c r="A428" i="34"/>
  <c r="R428" i="34"/>
  <c r="V428" i="34"/>
  <c r="P428" i="34"/>
  <c r="X428" i="34"/>
  <c r="A432" i="34"/>
  <c r="R432" i="34"/>
  <c r="V432" i="34"/>
  <c r="P432" i="34"/>
  <c r="X432" i="34"/>
  <c r="A342" i="34"/>
  <c r="R342" i="34"/>
  <c r="V342" i="34"/>
  <c r="AA342" i="34"/>
  <c r="P342" i="34"/>
  <c r="X342" i="34"/>
  <c r="Q342" i="34"/>
  <c r="A350" i="34"/>
  <c r="R350" i="34"/>
  <c r="V350" i="34"/>
  <c r="AA350" i="34"/>
  <c r="P350" i="34"/>
  <c r="X350" i="34"/>
  <c r="Q350" i="34"/>
  <c r="A358" i="34"/>
  <c r="R358" i="34"/>
  <c r="V358" i="34"/>
  <c r="AA358" i="34"/>
  <c r="P358" i="34"/>
  <c r="X358" i="34"/>
  <c r="Q358" i="34"/>
  <c r="A366" i="34"/>
  <c r="R366" i="34"/>
  <c r="V366" i="34"/>
  <c r="AA366" i="34"/>
  <c r="P366" i="34"/>
  <c r="X366" i="34"/>
  <c r="Q366" i="34"/>
  <c r="A374" i="34"/>
  <c r="R374" i="34"/>
  <c r="V374" i="34"/>
  <c r="AA374" i="34"/>
  <c r="P374" i="34"/>
  <c r="X374" i="34"/>
  <c r="Q374" i="34"/>
  <c r="A382" i="34"/>
  <c r="R382" i="34"/>
  <c r="V382" i="34"/>
  <c r="AA382" i="34"/>
  <c r="P382" i="34"/>
  <c r="X382" i="34"/>
  <c r="Q382" i="34"/>
  <c r="A386" i="34"/>
  <c r="R386" i="34"/>
  <c r="V386" i="34"/>
  <c r="AA386" i="34"/>
  <c r="P386" i="34"/>
  <c r="X386" i="34"/>
  <c r="Q386" i="34"/>
  <c r="A394" i="34"/>
  <c r="R394" i="34"/>
  <c r="V394" i="34"/>
  <c r="AA394" i="34"/>
  <c r="P394" i="34"/>
  <c r="X394" i="34"/>
  <c r="Q394" i="34"/>
  <c r="A398" i="34"/>
  <c r="R398" i="34"/>
  <c r="V398" i="34"/>
  <c r="AA398" i="34"/>
  <c r="P398" i="34"/>
  <c r="X398" i="34"/>
  <c r="Q398" i="34"/>
  <c r="A402" i="34"/>
  <c r="R402" i="34"/>
  <c r="V402" i="34"/>
  <c r="AA402" i="34"/>
  <c r="P402" i="34"/>
  <c r="X402" i="34"/>
  <c r="Q402" i="34"/>
  <c r="A409" i="34"/>
  <c r="P409" i="34"/>
  <c r="X409" i="34"/>
  <c r="Q409" i="34"/>
  <c r="R409" i="34"/>
  <c r="V409" i="34"/>
  <c r="AA409" i="34"/>
  <c r="A413" i="34"/>
  <c r="P413" i="34"/>
  <c r="X413" i="34"/>
  <c r="R413" i="34"/>
  <c r="V413" i="34"/>
  <c r="AA413" i="34"/>
  <c r="A416" i="34"/>
  <c r="R416" i="34"/>
  <c r="V416" i="34"/>
  <c r="P416" i="34"/>
  <c r="X416" i="34"/>
  <c r="Q416" i="34"/>
  <c r="A420" i="34"/>
  <c r="R420" i="34"/>
  <c r="V420" i="34"/>
  <c r="P420" i="34"/>
  <c r="X420" i="34"/>
  <c r="Q420" i="34"/>
  <c r="A425" i="34"/>
  <c r="P425" i="34"/>
  <c r="X425" i="34"/>
  <c r="R425" i="34"/>
  <c r="V425" i="34"/>
  <c r="A429" i="34"/>
  <c r="P429" i="34"/>
  <c r="X429" i="34"/>
  <c r="R429" i="34"/>
  <c r="V429" i="34"/>
  <c r="A433" i="34"/>
  <c r="P433" i="34"/>
  <c r="X433" i="34"/>
  <c r="A343" i="34"/>
  <c r="P343" i="34"/>
  <c r="X343" i="34"/>
  <c r="Q343" i="34"/>
  <c r="R343" i="34"/>
  <c r="V343" i="34"/>
  <c r="AA343" i="34"/>
  <c r="A347" i="34"/>
  <c r="P347" i="34"/>
  <c r="X347" i="34"/>
  <c r="Q347" i="34"/>
  <c r="R347" i="34"/>
  <c r="V347" i="34"/>
  <c r="AA347" i="34"/>
  <c r="A351" i="34"/>
  <c r="P351" i="34"/>
  <c r="X351" i="34"/>
  <c r="Q351" i="34"/>
  <c r="R351" i="34"/>
  <c r="V351" i="34"/>
  <c r="AA351" i="34"/>
  <c r="A355" i="34"/>
  <c r="P355" i="34"/>
  <c r="X355" i="34"/>
  <c r="Q355" i="34"/>
  <c r="R355" i="34"/>
  <c r="V355" i="34"/>
  <c r="AA355" i="34"/>
  <c r="A359" i="34"/>
  <c r="P359" i="34"/>
  <c r="X359" i="34"/>
  <c r="Q359" i="34"/>
  <c r="R359" i="34"/>
  <c r="V359" i="34"/>
  <c r="AA359" i="34"/>
  <c r="A363" i="34"/>
  <c r="P363" i="34"/>
  <c r="X363" i="34"/>
  <c r="Q363" i="34"/>
  <c r="R363" i="34"/>
  <c r="V363" i="34"/>
  <c r="AA363" i="34"/>
  <c r="A367" i="34"/>
  <c r="P367" i="34"/>
  <c r="X367" i="34"/>
  <c r="Q367" i="34"/>
  <c r="R367" i="34"/>
  <c r="V367" i="34"/>
  <c r="AA367" i="34"/>
  <c r="A371" i="34"/>
  <c r="P371" i="34"/>
  <c r="X371" i="34"/>
  <c r="Q371" i="34"/>
  <c r="R371" i="34"/>
  <c r="V371" i="34"/>
  <c r="AA371" i="34"/>
  <c r="A375" i="34"/>
  <c r="P375" i="34"/>
  <c r="X375" i="34"/>
  <c r="Q375" i="34"/>
  <c r="R375" i="34"/>
  <c r="V375" i="34"/>
  <c r="AA375" i="34"/>
  <c r="A379" i="34"/>
  <c r="P379" i="34"/>
  <c r="X379" i="34"/>
  <c r="Q379" i="34"/>
  <c r="R379" i="34"/>
  <c r="V379" i="34"/>
  <c r="AA379" i="34"/>
  <c r="A383" i="34"/>
  <c r="P383" i="34"/>
  <c r="X383" i="34"/>
  <c r="Q383" i="34"/>
  <c r="R383" i="34"/>
  <c r="V383" i="34"/>
  <c r="AA383" i="34"/>
  <c r="A387" i="34"/>
  <c r="P387" i="34"/>
  <c r="X387" i="34"/>
  <c r="Q387" i="34"/>
  <c r="R387" i="34"/>
  <c r="V387" i="34"/>
  <c r="AA387" i="34"/>
  <c r="A391" i="34"/>
  <c r="P391" i="34"/>
  <c r="X391" i="34"/>
  <c r="Q391" i="34"/>
  <c r="R391" i="34"/>
  <c r="V391" i="34"/>
  <c r="AA391" i="34"/>
  <c r="A395" i="34"/>
  <c r="P395" i="34"/>
  <c r="X395" i="34"/>
  <c r="Q395" i="34"/>
  <c r="R395" i="34"/>
  <c r="V395" i="34"/>
  <c r="AA395" i="34"/>
  <c r="A399" i="34"/>
  <c r="P399" i="34"/>
  <c r="X399" i="34"/>
  <c r="Q399" i="34"/>
  <c r="R399" i="34"/>
  <c r="V399" i="34"/>
  <c r="AA399" i="34"/>
  <c r="A403" i="34"/>
  <c r="P403" i="34"/>
  <c r="X403" i="34"/>
  <c r="Q403" i="34"/>
  <c r="R403" i="34"/>
  <c r="V403" i="34"/>
  <c r="AA403" i="34"/>
  <c r="A423" i="34"/>
  <c r="P423" i="34"/>
  <c r="X423" i="34"/>
  <c r="R423" i="34"/>
  <c r="V423" i="34"/>
  <c r="V443" i="34"/>
  <c r="R443" i="34"/>
  <c r="X442" i="34"/>
  <c r="P442" i="34"/>
  <c r="V441" i="34"/>
  <c r="R441" i="34"/>
  <c r="X440" i="34"/>
  <c r="P440" i="34"/>
  <c r="V439" i="34"/>
  <c r="R439" i="34"/>
  <c r="X438" i="34"/>
  <c r="P438" i="34"/>
  <c r="V437" i="34"/>
  <c r="R437" i="34"/>
  <c r="X436" i="34"/>
  <c r="P436" i="34"/>
  <c r="AA429" i="34"/>
  <c r="AA425" i="34"/>
  <c r="Q423" i="34"/>
  <c r="Q419" i="34"/>
  <c r="Q415" i="34"/>
  <c r="A410" i="34"/>
  <c r="R410" i="34"/>
  <c r="V410" i="34"/>
  <c r="AA410" i="34"/>
  <c r="P410" i="34"/>
  <c r="X410" i="34"/>
  <c r="Q410" i="34"/>
  <c r="A417" i="34"/>
  <c r="P417" i="34"/>
  <c r="X417" i="34"/>
  <c r="R417" i="34"/>
  <c r="V417" i="34"/>
  <c r="AA417" i="34"/>
  <c r="A421" i="34"/>
  <c r="P421" i="34"/>
  <c r="X421" i="34"/>
  <c r="R421" i="34"/>
  <c r="V421" i="34"/>
  <c r="AA421" i="34"/>
  <c r="A426" i="34"/>
  <c r="R426" i="34"/>
  <c r="V426" i="34"/>
  <c r="P426" i="34"/>
  <c r="X426" i="34"/>
  <c r="A430" i="34"/>
  <c r="R430" i="34"/>
  <c r="V430" i="34"/>
  <c r="P430" i="34"/>
  <c r="X430" i="34"/>
  <c r="A434" i="34"/>
  <c r="R434" i="34"/>
  <c r="V434" i="34"/>
  <c r="A344" i="34"/>
  <c r="R344" i="34"/>
  <c r="V344" i="34"/>
  <c r="AA344" i="34"/>
  <c r="P344" i="34"/>
  <c r="X344" i="34"/>
  <c r="Q344" i="34"/>
  <c r="A352" i="34"/>
  <c r="R352" i="34"/>
  <c r="V352" i="34"/>
  <c r="AA352" i="34"/>
  <c r="P352" i="34"/>
  <c r="X352" i="34"/>
  <c r="Q352" i="34"/>
  <c r="A364" i="34"/>
  <c r="R364" i="34"/>
  <c r="V364" i="34"/>
  <c r="AA364" i="34"/>
  <c r="P364" i="34"/>
  <c r="X364" i="34"/>
  <c r="Q364" i="34"/>
  <c r="A372" i="34"/>
  <c r="R372" i="34"/>
  <c r="V372" i="34"/>
  <c r="AA372" i="34"/>
  <c r="P372" i="34"/>
  <c r="X372" i="34"/>
  <c r="Q372" i="34"/>
  <c r="A380" i="34"/>
  <c r="R380" i="34"/>
  <c r="V380" i="34"/>
  <c r="AA380" i="34"/>
  <c r="P380" i="34"/>
  <c r="X380" i="34"/>
  <c r="Q380" i="34"/>
  <c r="A400" i="34"/>
  <c r="R400" i="34"/>
  <c r="V400" i="34"/>
  <c r="AA400" i="34"/>
  <c r="P400" i="34"/>
  <c r="X400" i="34"/>
  <c r="Q400" i="34"/>
  <c r="Q443" i="34"/>
  <c r="AA442" i="34"/>
  <c r="Q441" i="34"/>
  <c r="AA440" i="34"/>
  <c r="Q439" i="34"/>
  <c r="AA438" i="34"/>
  <c r="Q437" i="34"/>
  <c r="AA436" i="34"/>
  <c r="X434" i="34"/>
  <c r="R433" i="34"/>
  <c r="AA432" i="34"/>
  <c r="Q430" i="34"/>
  <c r="AA428" i="34"/>
  <c r="Q426" i="34"/>
  <c r="AA424" i="34"/>
  <c r="AA420" i="34"/>
  <c r="AA416" i="34"/>
  <c r="A414" i="34"/>
  <c r="R414" i="34"/>
  <c r="V414" i="34"/>
  <c r="P414" i="34"/>
  <c r="X414" i="34"/>
  <c r="Q414" i="34"/>
  <c r="A348" i="34"/>
  <c r="R348" i="34"/>
  <c r="V348" i="34"/>
  <c r="AA348" i="34"/>
  <c r="P348" i="34"/>
  <c r="X348" i="34"/>
  <c r="Q348" i="34"/>
  <c r="A356" i="34"/>
  <c r="R356" i="34"/>
  <c r="V356" i="34"/>
  <c r="AA356" i="34"/>
  <c r="P356" i="34"/>
  <c r="X356" i="34"/>
  <c r="Q356" i="34"/>
  <c r="A360" i="34"/>
  <c r="R360" i="34"/>
  <c r="V360" i="34"/>
  <c r="AA360" i="34"/>
  <c r="P360" i="34"/>
  <c r="X360" i="34"/>
  <c r="Q360" i="34"/>
  <c r="A368" i="34"/>
  <c r="R368" i="34"/>
  <c r="V368" i="34"/>
  <c r="AA368" i="34"/>
  <c r="P368" i="34"/>
  <c r="X368" i="34"/>
  <c r="Q368" i="34"/>
  <c r="A376" i="34"/>
  <c r="R376" i="34"/>
  <c r="V376" i="34"/>
  <c r="AA376" i="34"/>
  <c r="P376" i="34"/>
  <c r="X376" i="34"/>
  <c r="Q376" i="34"/>
  <c r="A384" i="34"/>
  <c r="R384" i="34"/>
  <c r="V384" i="34"/>
  <c r="AA384" i="34"/>
  <c r="P384" i="34"/>
  <c r="X384" i="34"/>
  <c r="Q384" i="34"/>
  <c r="A388" i="34"/>
  <c r="R388" i="34"/>
  <c r="V388" i="34"/>
  <c r="AA388" i="34"/>
  <c r="P388" i="34"/>
  <c r="X388" i="34"/>
  <c r="Q388" i="34"/>
  <c r="A392" i="34"/>
  <c r="R392" i="34"/>
  <c r="V392" i="34"/>
  <c r="AA392" i="34"/>
  <c r="P392" i="34"/>
  <c r="X392" i="34"/>
  <c r="Q392" i="34"/>
  <c r="A396" i="34"/>
  <c r="R396" i="34"/>
  <c r="V396" i="34"/>
  <c r="AA396" i="34"/>
  <c r="P396" i="34"/>
  <c r="X396" i="34"/>
  <c r="Q396" i="34"/>
  <c r="A405" i="34"/>
  <c r="P405" i="34"/>
  <c r="X405" i="34"/>
  <c r="Q405" i="34"/>
  <c r="R405" i="34"/>
  <c r="V405" i="34"/>
  <c r="AA405" i="34"/>
  <c r="A407" i="34"/>
  <c r="P407" i="34"/>
  <c r="X407" i="34"/>
  <c r="Q407" i="34"/>
  <c r="R407" i="34"/>
  <c r="V407" i="34"/>
  <c r="AA407" i="34"/>
  <c r="A411" i="34"/>
  <c r="P411" i="34"/>
  <c r="X411" i="34"/>
  <c r="Q411" i="34"/>
  <c r="R411" i="34"/>
  <c r="V411" i="34"/>
  <c r="AA411" i="34"/>
  <c r="A418" i="34"/>
  <c r="R418" i="34"/>
  <c r="V418" i="34"/>
  <c r="P418" i="34"/>
  <c r="X418" i="34"/>
  <c r="Q418" i="34"/>
  <c r="A422" i="34"/>
  <c r="R422" i="34"/>
  <c r="V422" i="34"/>
  <c r="P422" i="34"/>
  <c r="X422" i="34"/>
  <c r="Q422" i="34"/>
  <c r="A427" i="34"/>
  <c r="P427" i="34"/>
  <c r="X427" i="34"/>
  <c r="R427" i="34"/>
  <c r="V427" i="34"/>
  <c r="A431" i="34"/>
  <c r="P431" i="34"/>
  <c r="X431" i="34"/>
  <c r="R431" i="34"/>
  <c r="V431" i="34"/>
  <c r="A435" i="34"/>
  <c r="P435" i="34"/>
  <c r="X435" i="34"/>
  <c r="A345" i="34"/>
  <c r="P345" i="34"/>
  <c r="X345" i="34"/>
  <c r="Q345" i="34"/>
  <c r="R345" i="34"/>
  <c r="V345" i="34"/>
  <c r="AA345" i="34"/>
  <c r="A349" i="34"/>
  <c r="P349" i="34"/>
  <c r="X349" i="34"/>
  <c r="Q349" i="34"/>
  <c r="R349" i="34"/>
  <c r="V349" i="34"/>
  <c r="AA349" i="34"/>
  <c r="A353" i="34"/>
  <c r="P353" i="34"/>
  <c r="X353" i="34"/>
  <c r="Q353" i="34"/>
  <c r="R353" i="34"/>
  <c r="V353" i="34"/>
  <c r="AA353" i="34"/>
  <c r="A357" i="34"/>
  <c r="P357" i="34"/>
  <c r="X357" i="34"/>
  <c r="Q357" i="34"/>
  <c r="R357" i="34"/>
  <c r="V357" i="34"/>
  <c r="AA357" i="34"/>
  <c r="A361" i="34"/>
  <c r="P361" i="34"/>
  <c r="X361" i="34"/>
  <c r="Q361" i="34"/>
  <c r="R361" i="34"/>
  <c r="V361" i="34"/>
  <c r="AA361" i="34"/>
  <c r="A365" i="34"/>
  <c r="P365" i="34"/>
  <c r="X365" i="34"/>
  <c r="Q365" i="34"/>
  <c r="R365" i="34"/>
  <c r="V365" i="34"/>
  <c r="AA365" i="34"/>
  <c r="A369" i="34"/>
  <c r="P369" i="34"/>
  <c r="X369" i="34"/>
  <c r="Q369" i="34"/>
  <c r="R369" i="34"/>
  <c r="V369" i="34"/>
  <c r="AA369" i="34"/>
  <c r="A373" i="34"/>
  <c r="P373" i="34"/>
  <c r="X373" i="34"/>
  <c r="Q373" i="34"/>
  <c r="R373" i="34"/>
  <c r="V373" i="34"/>
  <c r="AA373" i="34"/>
  <c r="A377" i="34"/>
  <c r="P377" i="34"/>
  <c r="X377" i="34"/>
  <c r="Q377" i="34"/>
  <c r="R377" i="34"/>
  <c r="V377" i="34"/>
  <c r="AA377" i="34"/>
  <c r="A381" i="34"/>
  <c r="P381" i="34"/>
  <c r="X381" i="34"/>
  <c r="Q381" i="34"/>
  <c r="R381" i="34"/>
  <c r="V381" i="34"/>
  <c r="AA381" i="34"/>
  <c r="A385" i="34"/>
  <c r="P385" i="34"/>
  <c r="X385" i="34"/>
  <c r="Q385" i="34"/>
  <c r="R385" i="34"/>
  <c r="V385" i="34"/>
  <c r="AA385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6" i="34"/>
  <c r="R406" i="34"/>
  <c r="V406" i="34"/>
  <c r="AA406" i="34"/>
  <c r="P406" i="34"/>
  <c r="X406" i="34"/>
  <c r="Q406" i="34"/>
  <c r="X443" i="34"/>
  <c r="P443" i="34"/>
  <c r="V442" i="34"/>
  <c r="R442" i="34"/>
  <c r="X441" i="34"/>
  <c r="P441" i="34"/>
  <c r="V440" i="34"/>
  <c r="R440" i="34"/>
  <c r="X439" i="34"/>
  <c r="P439" i="34"/>
  <c r="V438" i="34"/>
  <c r="R438" i="34"/>
  <c r="X437" i="34"/>
  <c r="P437" i="34"/>
  <c r="V436" i="34"/>
  <c r="R436" i="34"/>
  <c r="R435" i="34"/>
  <c r="AA434" i="34"/>
  <c r="Q434" i="34"/>
  <c r="AA433" i="34"/>
  <c r="V433" i="34"/>
  <c r="Q433" i="34"/>
  <c r="AA431" i="34"/>
  <c r="Q429" i="34"/>
  <c r="AA427" i="34"/>
  <c r="Q425" i="34"/>
  <c r="AA423" i="34"/>
  <c r="Q421" i="34"/>
  <c r="Q417" i="34"/>
  <c r="Q413" i="34"/>
  <c r="A346" i="34"/>
  <c r="R346" i="34"/>
  <c r="V346" i="34"/>
  <c r="AA346" i="34"/>
  <c r="P346" i="34"/>
  <c r="X346" i="34"/>
  <c r="Q346" i="34"/>
  <c r="A354" i="34"/>
  <c r="R354" i="34"/>
  <c r="V354" i="34"/>
  <c r="AA354" i="34"/>
  <c r="P354" i="34"/>
  <c r="X354" i="34"/>
  <c r="Q354" i="34"/>
  <c r="A362" i="34"/>
  <c r="R362" i="34"/>
  <c r="V362" i="34"/>
  <c r="AA362" i="34"/>
  <c r="P362" i="34"/>
  <c r="X362" i="34"/>
  <c r="Q362" i="34"/>
  <c r="A370" i="34"/>
  <c r="R370" i="34"/>
  <c r="V370" i="34"/>
  <c r="AA370" i="34"/>
  <c r="P370" i="34"/>
  <c r="X370" i="34"/>
  <c r="Q370" i="34"/>
  <c r="A378" i="34"/>
  <c r="R378" i="34"/>
  <c r="V378" i="34"/>
  <c r="AA378" i="34"/>
  <c r="P378" i="34"/>
  <c r="X378" i="34"/>
  <c r="Q378" i="34"/>
  <c r="A390" i="34"/>
  <c r="R390" i="34"/>
  <c r="V390" i="34"/>
  <c r="AA390" i="34"/>
  <c r="P390" i="34"/>
  <c r="X390" i="34"/>
  <c r="Q390" i="34"/>
  <c r="A404" i="34"/>
  <c r="R404" i="34"/>
  <c r="V404" i="34"/>
  <c r="AA404" i="34"/>
  <c r="P404" i="34"/>
  <c r="X404" i="34"/>
  <c r="Q404" i="34"/>
  <c r="AA443" i="34"/>
  <c r="Q442" i="34"/>
  <c r="AA441" i="34"/>
  <c r="Q440" i="34"/>
  <c r="AA439" i="34"/>
  <c r="Q438" i="34"/>
  <c r="AA437" i="34"/>
  <c r="Q436" i="34"/>
  <c r="AA435" i="34"/>
  <c r="V435" i="34"/>
  <c r="Q435" i="34"/>
  <c r="P434" i="34"/>
  <c r="Q432" i="34"/>
  <c r="AA430" i="34"/>
  <c r="Q428" i="34"/>
  <c r="AA426" i="34"/>
  <c r="Q424" i="34"/>
  <c r="AA422" i="34"/>
  <c r="AA418" i="34"/>
  <c r="AA414" i="34"/>
  <c r="N1533" i="34" l="1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C341" i="34"/>
  <c r="B341" i="34" s="1"/>
  <c r="C340" i="34"/>
  <c r="B340" i="34" s="1"/>
  <c r="C339" i="34"/>
  <c r="B339" i="34" s="1"/>
  <c r="C338" i="34"/>
  <c r="B338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A332" i="34" l="1"/>
  <c r="R332" i="34"/>
  <c r="V332" i="34"/>
  <c r="AA332" i="34"/>
  <c r="P332" i="34"/>
  <c r="X332" i="34"/>
  <c r="Q332" i="34"/>
  <c r="A340" i="34"/>
  <c r="R340" i="34"/>
  <c r="V340" i="34"/>
  <c r="AA340" i="34"/>
  <c r="P340" i="34"/>
  <c r="X340" i="34"/>
  <c r="Q340" i="34"/>
  <c r="A329" i="34"/>
  <c r="P329" i="34"/>
  <c r="X329" i="34"/>
  <c r="Q329" i="34"/>
  <c r="R329" i="34"/>
  <c r="V329" i="34"/>
  <c r="AA329" i="34"/>
  <c r="A333" i="34"/>
  <c r="P333" i="34"/>
  <c r="X333" i="34"/>
  <c r="Q333" i="34"/>
  <c r="R333" i="34"/>
  <c r="V333" i="34"/>
  <c r="AA333" i="34"/>
  <c r="A341" i="34"/>
  <c r="P341" i="34"/>
  <c r="X341" i="34"/>
  <c r="Q341" i="34"/>
  <c r="R341" i="34"/>
  <c r="V341" i="34"/>
  <c r="AA341" i="34"/>
  <c r="A330" i="34"/>
  <c r="R330" i="34"/>
  <c r="V330" i="34"/>
  <c r="AA330" i="34"/>
  <c r="P330" i="34"/>
  <c r="X330" i="34"/>
  <c r="Q330" i="34"/>
  <c r="A338" i="34"/>
  <c r="R338" i="34"/>
  <c r="V338" i="34"/>
  <c r="AA338" i="34"/>
  <c r="P338" i="34"/>
  <c r="X338" i="34"/>
  <c r="Q338" i="34"/>
  <c r="A331" i="34"/>
  <c r="P331" i="34"/>
  <c r="X331" i="34"/>
  <c r="Q331" i="34"/>
  <c r="R331" i="34"/>
  <c r="V331" i="34"/>
  <c r="AA331" i="34"/>
  <c r="A339" i="34"/>
  <c r="P339" i="34"/>
  <c r="X339" i="34"/>
  <c r="Q339" i="34"/>
  <c r="R339" i="34"/>
  <c r="V339" i="34"/>
  <c r="AA339" i="34"/>
  <c r="C321" i="34"/>
  <c r="B321" i="34" s="1"/>
  <c r="C308" i="34"/>
  <c r="B308" i="34" s="1"/>
  <c r="C305" i="34"/>
  <c r="B305" i="34" s="1"/>
  <c r="C304" i="34"/>
  <c r="B304" i="34" s="1"/>
  <c r="C303" i="34"/>
  <c r="B303" i="34" s="1"/>
  <c r="C292" i="34"/>
  <c r="B292" i="34" s="1"/>
  <c r="C291" i="34"/>
  <c r="B291" i="34" s="1"/>
  <c r="C290" i="34"/>
  <c r="B290" i="34" s="1"/>
  <c r="C289" i="34"/>
  <c r="B289" i="34" s="1"/>
  <c r="C288" i="34"/>
  <c r="B288" i="34" s="1"/>
  <c r="C278" i="34"/>
  <c r="B278" i="34" s="1"/>
  <c r="C277" i="34"/>
  <c r="B277" i="34" s="1"/>
  <c r="C327" i="34"/>
  <c r="B327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A290" i="34" l="1"/>
  <c r="P290" i="34"/>
  <c r="X290" i="34"/>
  <c r="Q290" i="34"/>
  <c r="R290" i="34"/>
  <c r="V290" i="34"/>
  <c r="AA290" i="34"/>
  <c r="A291" i="34"/>
  <c r="R291" i="34"/>
  <c r="V291" i="34"/>
  <c r="AA291" i="34"/>
  <c r="P291" i="34"/>
  <c r="X291" i="34"/>
  <c r="Q291" i="34"/>
  <c r="A323" i="34"/>
  <c r="P323" i="34"/>
  <c r="X323" i="34"/>
  <c r="Q323" i="34"/>
  <c r="R323" i="34"/>
  <c r="V323" i="34"/>
  <c r="AA323" i="34"/>
  <c r="A327" i="34"/>
  <c r="P327" i="34"/>
  <c r="X327" i="34"/>
  <c r="Q327" i="34"/>
  <c r="R327" i="34"/>
  <c r="V327" i="34"/>
  <c r="AA327" i="34"/>
  <c r="A289" i="34"/>
  <c r="R289" i="34"/>
  <c r="V289" i="34"/>
  <c r="AA289" i="34"/>
  <c r="P289" i="34"/>
  <c r="X289" i="34"/>
  <c r="Q289" i="34"/>
  <c r="A303" i="34"/>
  <c r="R303" i="34"/>
  <c r="V303" i="34"/>
  <c r="AA303" i="34"/>
  <c r="P303" i="34"/>
  <c r="X303" i="34"/>
  <c r="Q303" i="34"/>
  <c r="A321" i="34"/>
  <c r="R321" i="34"/>
  <c r="V321" i="34"/>
  <c r="Q321" i="34"/>
  <c r="P321" i="34"/>
  <c r="AA321" i="34"/>
  <c r="X321" i="34"/>
  <c r="A277" i="34"/>
  <c r="R277" i="34"/>
  <c r="V277" i="34"/>
  <c r="AA277" i="34"/>
  <c r="P277" i="34"/>
  <c r="X277" i="34"/>
  <c r="Q277" i="34"/>
  <c r="A304" i="34"/>
  <c r="P304" i="34"/>
  <c r="X304" i="34"/>
  <c r="Q304" i="34"/>
  <c r="R304" i="34"/>
  <c r="V304" i="34"/>
  <c r="AA304" i="34"/>
  <c r="A325" i="34"/>
  <c r="P325" i="34"/>
  <c r="X325" i="34"/>
  <c r="Q325" i="34"/>
  <c r="R325" i="34"/>
  <c r="V325" i="34"/>
  <c r="AA325" i="34"/>
  <c r="A305" i="34"/>
  <c r="R305" i="34"/>
  <c r="V305" i="34"/>
  <c r="AA305" i="34"/>
  <c r="P305" i="34"/>
  <c r="X305" i="34"/>
  <c r="Q305" i="34"/>
  <c r="A324" i="34"/>
  <c r="R324" i="34"/>
  <c r="V324" i="34"/>
  <c r="AA324" i="34"/>
  <c r="P324" i="34"/>
  <c r="X324" i="34"/>
  <c r="Q324" i="34"/>
  <c r="A278" i="34"/>
  <c r="P278" i="34"/>
  <c r="X278" i="34"/>
  <c r="Q278" i="34"/>
  <c r="R278" i="34"/>
  <c r="V278" i="34"/>
  <c r="AA278" i="34"/>
  <c r="A322" i="34"/>
  <c r="P322" i="34"/>
  <c r="R322" i="34"/>
  <c r="V322" i="34"/>
  <c r="AA322" i="34"/>
  <c r="X322" i="34"/>
  <c r="Q322" i="34"/>
  <c r="A326" i="34"/>
  <c r="R326" i="34"/>
  <c r="V326" i="34"/>
  <c r="AA326" i="34"/>
  <c r="P326" i="34"/>
  <c r="X326" i="34"/>
  <c r="Q326" i="34"/>
  <c r="A288" i="34"/>
  <c r="P288" i="34"/>
  <c r="X288" i="34"/>
  <c r="Q288" i="34"/>
  <c r="R288" i="34"/>
  <c r="V288" i="34"/>
  <c r="AA288" i="34"/>
  <c r="A292" i="34"/>
  <c r="P292" i="34"/>
  <c r="X292" i="34"/>
  <c r="Q292" i="34"/>
  <c r="R292" i="34"/>
  <c r="V292" i="34"/>
  <c r="AA292" i="34"/>
  <c r="A308" i="34"/>
  <c r="P308" i="34"/>
  <c r="X308" i="34"/>
  <c r="Q308" i="34"/>
  <c r="R308" i="34"/>
  <c r="V308" i="34"/>
  <c r="AA308" i="34"/>
  <c r="K1302" i="34"/>
  <c r="C1303" i="34"/>
  <c r="B1303" i="34" s="1"/>
  <c r="C1302" i="34"/>
  <c r="B1302" i="34" s="1"/>
  <c r="A1303" i="34" l="1"/>
  <c r="P1303" i="34"/>
  <c r="X1303" i="34"/>
  <c r="Q1303" i="34"/>
  <c r="R1303" i="34"/>
  <c r="V1303" i="34"/>
  <c r="AA1303" i="34"/>
  <c r="A1302" i="34"/>
  <c r="R1302" i="34"/>
  <c r="V1302" i="34"/>
  <c r="AA1302" i="34"/>
  <c r="P1302" i="34"/>
  <c r="X1302" i="34"/>
  <c r="Q1302" i="34"/>
  <c r="C1367" i="34" l="1"/>
  <c r="B1367" i="34" s="1"/>
  <c r="K1366" i="34"/>
  <c r="C1366" i="34"/>
  <c r="B1366" i="34" s="1"/>
  <c r="K1372" i="34"/>
  <c r="K1374" i="34"/>
  <c r="A1367" i="34" l="1"/>
  <c r="R1367" i="34"/>
  <c r="V1367" i="34"/>
  <c r="AA1367" i="34"/>
  <c r="P1367" i="34"/>
  <c r="X1367" i="34"/>
  <c r="Q1367" i="34"/>
  <c r="A1366" i="34"/>
  <c r="P1366" i="34"/>
  <c r="X1366" i="34"/>
  <c r="Q1366" i="34"/>
  <c r="R1366" i="34"/>
  <c r="V1366" i="34"/>
  <c r="AA1366" i="34"/>
  <c r="I1335" i="34"/>
  <c r="K1335" i="34" s="1"/>
  <c r="I1327" i="34"/>
  <c r="K1327" i="34" s="1"/>
  <c r="K1330" i="34"/>
  <c r="K1332" i="34"/>
  <c r="K1333" i="34"/>
  <c r="K1334" i="34"/>
  <c r="K1336" i="34"/>
  <c r="K1338" i="34"/>
  <c r="K1339" i="34"/>
  <c r="K1354" i="34"/>
  <c r="K1356" i="34"/>
  <c r="K1357" i="34"/>
  <c r="K1359" i="34"/>
  <c r="K1360" i="34"/>
  <c r="K1361" i="34"/>
  <c r="K1362" i="34"/>
  <c r="K1364" i="34"/>
  <c r="K1368" i="34"/>
  <c r="K1370" i="34"/>
  <c r="K1322" i="34"/>
  <c r="K1323" i="34"/>
  <c r="K1325" i="34"/>
  <c r="K1328" i="34"/>
  <c r="K1321" i="34"/>
  <c r="K1319" i="34"/>
  <c r="K1317" i="34" l="1"/>
  <c r="K1315" i="34"/>
  <c r="K1309" i="34"/>
  <c r="K1308" i="34"/>
  <c r="K1306" i="34"/>
  <c r="K1305" i="34"/>
  <c r="K1304" i="34"/>
  <c r="C337" i="34" l="1"/>
  <c r="B337" i="34" s="1"/>
  <c r="C336" i="34"/>
  <c r="B336" i="34" s="1"/>
  <c r="C335" i="34"/>
  <c r="B335" i="34" s="1"/>
  <c r="C334" i="34"/>
  <c r="B334" i="34" s="1"/>
  <c r="C328" i="34"/>
  <c r="B328" i="34" s="1"/>
  <c r="C248" i="34"/>
  <c r="B248" i="34" s="1"/>
  <c r="C247" i="34"/>
  <c r="B247" i="34" s="1"/>
  <c r="C239" i="34"/>
  <c r="B239" i="34" s="1"/>
  <c r="C238" i="34"/>
  <c r="B238" i="34" s="1"/>
  <c r="C231" i="34"/>
  <c r="B231" i="34" s="1"/>
  <c r="C230" i="34"/>
  <c r="B230" i="34" s="1"/>
  <c r="C229" i="34"/>
  <c r="B229" i="34" s="1"/>
  <c r="C220" i="34"/>
  <c r="B220" i="34" s="1"/>
  <c r="C175" i="34"/>
  <c r="B175" i="34" s="1"/>
  <c r="C167" i="34"/>
  <c r="B167" i="34" s="1"/>
  <c r="C166" i="34"/>
  <c r="B166" i="34" s="1"/>
  <c r="C165" i="34"/>
  <c r="B165" i="34" s="1"/>
  <c r="C164" i="34"/>
  <c r="B164" i="34" s="1"/>
  <c r="A166" i="34" l="1"/>
  <c r="R166" i="34"/>
  <c r="V166" i="34"/>
  <c r="AA166" i="34"/>
  <c r="P166" i="34"/>
  <c r="X166" i="34"/>
  <c r="Q166" i="34"/>
  <c r="A229" i="34"/>
  <c r="Q229" i="34"/>
  <c r="R229" i="34"/>
  <c r="V229" i="34"/>
  <c r="AA229" i="34"/>
  <c r="P229" i="34"/>
  <c r="X229" i="34"/>
  <c r="A239" i="34"/>
  <c r="Q239" i="34"/>
  <c r="R239" i="34"/>
  <c r="V239" i="34"/>
  <c r="P239" i="34"/>
  <c r="X239" i="34"/>
  <c r="AA239" i="34"/>
  <c r="A334" i="34"/>
  <c r="R334" i="34"/>
  <c r="V334" i="34"/>
  <c r="AA334" i="34"/>
  <c r="P334" i="34"/>
  <c r="X334" i="34"/>
  <c r="Q334" i="34"/>
  <c r="A167" i="34"/>
  <c r="P167" i="34"/>
  <c r="X167" i="34"/>
  <c r="Q167" i="34"/>
  <c r="R167" i="34"/>
  <c r="V167" i="34"/>
  <c r="AA167" i="34"/>
  <c r="A230" i="34"/>
  <c r="AA230" i="34"/>
  <c r="P230" i="34"/>
  <c r="X230" i="34"/>
  <c r="Q230" i="34"/>
  <c r="R230" i="34"/>
  <c r="V230" i="34"/>
  <c r="A247" i="34"/>
  <c r="R247" i="34"/>
  <c r="V247" i="34"/>
  <c r="P247" i="34"/>
  <c r="X247" i="34"/>
  <c r="AA247" i="34"/>
  <c r="Q247" i="34"/>
  <c r="A335" i="34"/>
  <c r="P335" i="34"/>
  <c r="X335" i="34"/>
  <c r="Q335" i="34"/>
  <c r="R335" i="34"/>
  <c r="V335" i="34"/>
  <c r="AA335" i="34"/>
  <c r="A175" i="34"/>
  <c r="P175" i="34"/>
  <c r="X175" i="34"/>
  <c r="Q175" i="34"/>
  <c r="R175" i="34"/>
  <c r="V175" i="34"/>
  <c r="AA175" i="34"/>
  <c r="A231" i="34"/>
  <c r="Q231" i="34"/>
  <c r="R231" i="34"/>
  <c r="V231" i="34"/>
  <c r="AA231" i="34"/>
  <c r="P231" i="34"/>
  <c r="X231" i="34"/>
  <c r="A248" i="34"/>
  <c r="P248" i="34"/>
  <c r="X248" i="34"/>
  <c r="R248" i="34"/>
  <c r="V248" i="34"/>
  <c r="AA248" i="34"/>
  <c r="Q248" i="34"/>
  <c r="A336" i="34"/>
  <c r="R336" i="34"/>
  <c r="V336" i="34"/>
  <c r="AA336" i="34"/>
  <c r="P336" i="34"/>
  <c r="X336" i="34"/>
  <c r="Q336" i="34"/>
  <c r="A164" i="34"/>
  <c r="R164" i="34"/>
  <c r="V164" i="34"/>
  <c r="AA164" i="34"/>
  <c r="P164" i="34"/>
  <c r="X164" i="34"/>
  <c r="Q164" i="34"/>
  <c r="A165" i="34"/>
  <c r="P165" i="34"/>
  <c r="X165" i="34"/>
  <c r="Q165" i="34"/>
  <c r="R165" i="34"/>
  <c r="V165" i="34"/>
  <c r="AA165" i="34"/>
  <c r="A220" i="34"/>
  <c r="AA220" i="34"/>
  <c r="P220" i="34"/>
  <c r="X220" i="34"/>
  <c r="Q220" i="34"/>
  <c r="R220" i="34"/>
  <c r="V220" i="34"/>
  <c r="A238" i="34"/>
  <c r="AA238" i="34"/>
  <c r="P238" i="34"/>
  <c r="X238" i="34"/>
  <c r="Q238" i="34"/>
  <c r="R238" i="34"/>
  <c r="V238" i="34"/>
  <c r="A328" i="34"/>
  <c r="R328" i="34"/>
  <c r="V328" i="34"/>
  <c r="AA328" i="34"/>
  <c r="P328" i="34"/>
  <c r="X328" i="34"/>
  <c r="Q328" i="34"/>
  <c r="A337" i="34"/>
  <c r="P337" i="34"/>
  <c r="X337" i="34"/>
  <c r="Q337" i="34"/>
  <c r="R337" i="34"/>
  <c r="V337" i="34"/>
  <c r="AA337" i="34"/>
  <c r="K1290" i="34"/>
  <c r="K1289" i="34"/>
  <c r="K1287" i="34"/>
  <c r="K1286" i="34"/>
  <c r="K1285" i="34"/>
  <c r="K1284" i="34"/>
  <c r="K1282" i="34"/>
  <c r="K1280" i="34"/>
  <c r="K1278" i="34"/>
  <c r="K1276" i="34"/>
  <c r="K1275" i="34"/>
  <c r="K1274" i="34"/>
  <c r="K1273" i="34"/>
  <c r="K1272" i="34"/>
  <c r="K1270" i="34"/>
  <c r="K1268" i="34"/>
  <c r="K1267" i="34"/>
  <c r="K1266" i="34"/>
  <c r="K1264" i="34"/>
  <c r="K1263" i="34"/>
  <c r="K1262" i="34"/>
  <c r="K1260" i="34"/>
  <c r="K1259" i="34"/>
  <c r="K1258" i="34"/>
  <c r="K1256" i="34"/>
  <c r="K1254" i="34"/>
  <c r="K1253" i="34"/>
  <c r="K1251" i="34"/>
  <c r="K1249" i="34"/>
  <c r="K1247" i="34"/>
  <c r="K1245" i="34"/>
  <c r="K1244" i="34"/>
  <c r="K1242" i="34"/>
  <c r="K1240" i="34"/>
  <c r="K1239" i="34"/>
  <c r="K1237" i="34"/>
  <c r="K1236" i="34"/>
  <c r="K1234" i="34"/>
  <c r="K1233" i="34"/>
  <c r="K1232" i="34"/>
  <c r="K1230" i="34"/>
  <c r="K1228" i="34"/>
  <c r="K1227" i="34"/>
  <c r="K1226" i="34"/>
  <c r="K1225" i="34"/>
  <c r="K1223" i="34"/>
  <c r="K1221" i="34"/>
  <c r="K1219" i="34"/>
  <c r="K1218" i="34"/>
  <c r="K1217" i="34"/>
  <c r="K1216" i="34"/>
  <c r="K1214" i="34"/>
  <c r="K1212" i="34"/>
  <c r="K1211" i="34"/>
  <c r="K1209" i="34"/>
  <c r="K1208" i="34"/>
  <c r="K1206" i="34"/>
  <c r="K1205" i="34"/>
  <c r="K1204" i="34"/>
  <c r="K1202" i="34"/>
  <c r="K1200" i="34"/>
  <c r="K1199" i="34"/>
  <c r="K1197" i="34"/>
  <c r="K1195" i="34"/>
  <c r="K1193" i="34"/>
  <c r="K1185" i="34"/>
  <c r="K1183" i="34"/>
  <c r="K1182" i="34"/>
  <c r="K1180" i="34"/>
  <c r="K1179" i="34"/>
  <c r="K1178" i="34"/>
  <c r="K1177" i="34"/>
  <c r="K1176" i="34"/>
  <c r="K1175" i="34"/>
  <c r="K1174" i="34"/>
  <c r="K1173" i="34"/>
  <c r="K1172" i="34"/>
  <c r="K1170" i="34"/>
  <c r="K1168" i="34"/>
  <c r="K1167" i="34"/>
  <c r="K1160" i="34"/>
  <c r="K1159" i="34"/>
  <c r="K1158" i="34"/>
  <c r="K1156" i="34"/>
  <c r="K1154" i="34"/>
  <c r="K1153" i="34"/>
  <c r="K1151" i="34"/>
  <c r="K1150" i="34"/>
  <c r="K1148" i="34"/>
  <c r="K1143" i="34"/>
  <c r="K1141" i="34"/>
  <c r="K1139" i="34"/>
  <c r="K1138" i="34"/>
  <c r="K1137" i="34"/>
  <c r="K1136" i="34"/>
  <c r="K1135" i="34"/>
  <c r="K1134" i="34"/>
  <c r="K1133" i="34"/>
  <c r="K1132" i="34"/>
  <c r="K1131" i="34"/>
  <c r="K1127" i="34"/>
  <c r="K1126" i="34"/>
  <c r="K1125" i="34"/>
  <c r="K1124" i="34"/>
  <c r="K1123" i="34"/>
  <c r="K1121" i="34"/>
  <c r="K1119" i="34"/>
  <c r="K1117" i="34"/>
  <c r="K1116" i="34"/>
  <c r="K1115" i="34"/>
  <c r="K1113" i="34"/>
  <c r="K1112" i="34"/>
  <c r="K1110" i="34"/>
  <c r="K1109" i="34"/>
  <c r="K1108" i="34"/>
  <c r="K1107" i="34"/>
  <c r="K1105" i="34"/>
  <c r="K1104" i="34"/>
  <c r="K1103" i="34"/>
  <c r="K1102" i="34"/>
  <c r="K1096" i="34"/>
  <c r="K1095" i="34"/>
  <c r="K1093" i="34"/>
  <c r="K1091" i="34"/>
  <c r="K1090" i="34"/>
  <c r="K1089" i="34"/>
  <c r="K1087" i="34"/>
  <c r="K1086" i="34"/>
  <c r="K1085" i="34"/>
  <c r="K1083" i="34"/>
  <c r="K1082" i="34"/>
  <c r="K1081" i="34"/>
  <c r="K1079" i="34"/>
  <c r="K1078" i="34"/>
  <c r="K1077" i="34"/>
  <c r="K1076" i="34"/>
  <c r="K1075" i="34"/>
  <c r="K1074" i="34"/>
  <c r="K1073" i="34"/>
  <c r="K1072" i="34"/>
  <c r="K1070" i="34"/>
  <c r="K1069" i="34"/>
  <c r="K1068" i="34"/>
  <c r="K1067" i="34"/>
  <c r="K1066" i="34"/>
  <c r="K1062" i="34"/>
  <c r="K1061" i="34"/>
  <c r="K1060" i="34"/>
  <c r="K1059" i="34"/>
  <c r="K1057" i="34"/>
  <c r="K1056" i="34"/>
  <c r="K1054" i="34"/>
  <c r="K1053" i="34"/>
  <c r="K1052" i="34"/>
  <c r="K1051" i="34"/>
  <c r="K1050" i="34"/>
  <c r="K1049" i="34"/>
  <c r="K1048" i="34"/>
  <c r="K1047" i="34"/>
  <c r="K1046" i="34"/>
  <c r="K1044" i="34"/>
  <c r="K1043" i="34"/>
  <c r="K1042" i="34"/>
  <c r="K1041" i="34"/>
  <c r="K1040" i="34"/>
  <c r="K1039" i="34"/>
  <c r="K1038" i="34"/>
  <c r="K1037" i="34"/>
  <c r="K1036" i="34"/>
  <c r="K1034" i="34"/>
  <c r="K1033" i="34"/>
  <c r="K1032" i="34"/>
  <c r="K1031" i="34"/>
  <c r="K1030" i="34"/>
  <c r="K1029" i="34"/>
  <c r="K1028" i="34"/>
  <c r="K1027" i="34"/>
  <c r="K1026" i="34"/>
  <c r="K1024" i="34"/>
  <c r="K1018" i="34"/>
  <c r="K1017" i="34"/>
  <c r="K1015" i="34"/>
  <c r="K1011" i="34"/>
  <c r="K1010" i="34"/>
  <c r="K1009" i="34"/>
  <c r="K1007" i="34"/>
  <c r="K1005" i="34"/>
  <c r="K999" i="34"/>
  <c r="K997" i="34"/>
  <c r="K996" i="34"/>
  <c r="K995" i="34"/>
  <c r="K991" i="34"/>
  <c r="K990" i="34"/>
  <c r="K989" i="34"/>
  <c r="K988" i="34"/>
  <c r="K986" i="34"/>
  <c r="K985" i="34"/>
  <c r="K984" i="34"/>
  <c r="K982" i="34"/>
  <c r="K981" i="34"/>
  <c r="K979" i="34"/>
  <c r="K977" i="34"/>
  <c r="K976" i="34"/>
  <c r="K974" i="34"/>
  <c r="K973" i="34"/>
  <c r="K972" i="34"/>
  <c r="K970" i="34"/>
  <c r="K969" i="34"/>
  <c r="K967" i="34"/>
  <c r="K965" i="34"/>
  <c r="K959" i="34"/>
  <c r="K958" i="34"/>
  <c r="K957" i="34"/>
  <c r="K955" i="34"/>
  <c r="K954" i="34"/>
  <c r="K950" i="34"/>
  <c r="K949" i="34"/>
  <c r="K947" i="34"/>
  <c r="K946" i="34"/>
  <c r="K944" i="34"/>
  <c r="K943" i="34"/>
  <c r="K942" i="34"/>
  <c r="K940" i="34"/>
  <c r="K939" i="34"/>
  <c r="K937" i="34"/>
  <c r="K936" i="34"/>
  <c r="K934" i="34"/>
  <c r="K933" i="34"/>
  <c r="K931" i="34"/>
  <c r="K930" i="34"/>
  <c r="K929" i="34"/>
  <c r="K927" i="34"/>
  <c r="K925" i="34"/>
  <c r="K923" i="34"/>
  <c r="K921" i="34"/>
  <c r="K920" i="34"/>
  <c r="K919" i="34"/>
  <c r="K918" i="34"/>
  <c r="K916" i="34"/>
  <c r="K915" i="34"/>
  <c r="K913" i="34"/>
  <c r="K912" i="34"/>
  <c r="K910" i="34"/>
  <c r="K909" i="34"/>
  <c r="K908" i="34"/>
  <c r="K906" i="34"/>
  <c r="K905" i="34"/>
  <c r="K904" i="34"/>
  <c r="K898" i="34"/>
  <c r="K882" i="34"/>
  <c r="K880" i="34"/>
  <c r="K878" i="34"/>
  <c r="K876" i="34"/>
  <c r="K874" i="34"/>
  <c r="K870" i="34"/>
  <c r="K869" i="34"/>
  <c r="K867" i="34"/>
  <c r="K865" i="34"/>
  <c r="K863" i="34"/>
  <c r="K862" i="34"/>
  <c r="K861" i="34"/>
  <c r="K859" i="34"/>
  <c r="K857" i="34"/>
  <c r="K856" i="34"/>
  <c r="K854" i="34"/>
  <c r="K853" i="34"/>
  <c r="K852" i="34"/>
  <c r="K850" i="34"/>
  <c r="K848" i="34"/>
  <c r="K846" i="34"/>
  <c r="K842" i="34"/>
  <c r="K840" i="34"/>
  <c r="K838" i="34"/>
  <c r="K835" i="34"/>
  <c r="K834" i="34"/>
  <c r="K832" i="34"/>
  <c r="K831" i="34"/>
  <c r="K829" i="34"/>
  <c r="K821" i="34"/>
  <c r="K820" i="34"/>
  <c r="K818" i="34"/>
  <c r="K816" i="34"/>
  <c r="K815" i="34"/>
  <c r="K813" i="34"/>
  <c r="K812" i="34"/>
  <c r="K808" i="34"/>
  <c r="K806" i="34"/>
  <c r="K802" i="34"/>
  <c r="K801" i="34"/>
  <c r="K795" i="34"/>
  <c r="K793" i="34"/>
  <c r="K791" i="34"/>
  <c r="K790" i="34"/>
  <c r="K788" i="34"/>
  <c r="K786" i="34"/>
  <c r="K782" i="34"/>
  <c r="K781" i="34"/>
  <c r="K780" i="34"/>
  <c r="K779" i="34"/>
  <c r="K778" i="34"/>
  <c r="K777" i="34"/>
  <c r="K776" i="34"/>
  <c r="K774" i="34"/>
  <c r="K772" i="34"/>
  <c r="K771" i="34"/>
  <c r="K770" i="34"/>
  <c r="K769" i="34"/>
  <c r="K765" i="34"/>
  <c r="K763" i="34"/>
  <c r="K762" i="34"/>
  <c r="K760" i="34"/>
  <c r="K758" i="34"/>
  <c r="K756" i="34"/>
  <c r="K755" i="34"/>
  <c r="K754" i="34"/>
  <c r="K753" i="34"/>
  <c r="K751" i="34"/>
  <c r="K750" i="34"/>
  <c r="K749" i="34"/>
  <c r="K748" i="34"/>
  <c r="K747" i="34"/>
  <c r="K746" i="34"/>
  <c r="K745" i="34"/>
  <c r="K743" i="34"/>
  <c r="K742" i="34"/>
  <c r="K741" i="34"/>
  <c r="K740" i="34"/>
  <c r="K739" i="34"/>
  <c r="K738" i="34"/>
  <c r="K737" i="34"/>
  <c r="K735" i="34"/>
  <c r="K734" i="34"/>
  <c r="K733" i="34"/>
  <c r="K732" i="34"/>
  <c r="K730" i="34"/>
  <c r="K729" i="34"/>
  <c r="K728" i="34"/>
  <c r="K727" i="34"/>
  <c r="K726" i="34"/>
  <c r="K725" i="34"/>
  <c r="K723" i="34"/>
  <c r="K722" i="34"/>
  <c r="K721" i="34"/>
  <c r="K719" i="34"/>
  <c r="K715" i="34"/>
  <c r="K714" i="34"/>
  <c r="K713" i="34"/>
  <c r="K711" i="34"/>
  <c r="K710" i="34"/>
  <c r="K708" i="34"/>
  <c r="K706" i="34"/>
  <c r="K702" i="34"/>
  <c r="K701" i="34"/>
  <c r="K700" i="34"/>
  <c r="K699" i="34"/>
  <c r="K695" i="34"/>
  <c r="K688" i="34"/>
  <c r="K687" i="34"/>
  <c r="K686" i="34"/>
  <c r="K684" i="34"/>
  <c r="K683" i="34"/>
  <c r="K682" i="34"/>
  <c r="K681" i="34"/>
  <c r="K680" i="34"/>
  <c r="K679" i="34"/>
  <c r="K677" i="34"/>
  <c r="K675" i="34"/>
  <c r="K674" i="34"/>
  <c r="K672" i="34"/>
  <c r="K670" i="34"/>
  <c r="K668" i="34"/>
  <c r="K666" i="34"/>
  <c r="K664" i="34"/>
  <c r="K663" i="34"/>
  <c r="K661" i="34"/>
  <c r="K660" i="34"/>
  <c r="K659" i="34"/>
  <c r="K658" i="34"/>
  <c r="K657" i="34"/>
  <c r="K655" i="34"/>
  <c r="K654" i="34"/>
  <c r="K653" i="34"/>
  <c r="K652" i="34"/>
  <c r="K647" i="34"/>
  <c r="K646" i="34"/>
  <c r="K645" i="34"/>
  <c r="K644" i="34"/>
  <c r="K642" i="34"/>
  <c r="K640" i="34"/>
  <c r="K638" i="34"/>
  <c r="K637" i="34"/>
  <c r="K636" i="34"/>
  <c r="K634" i="34"/>
  <c r="K633" i="34"/>
  <c r="K631" i="34"/>
  <c r="K630" i="34"/>
  <c r="K629" i="34"/>
  <c r="K628" i="34"/>
  <c r="K626" i="34"/>
  <c r="K625" i="34"/>
  <c r="K624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6" i="34"/>
  <c r="K605" i="34"/>
  <c r="K604" i="34"/>
  <c r="K603" i="34"/>
  <c r="K602" i="34"/>
  <c r="K600" i="34"/>
  <c r="K599" i="34"/>
  <c r="K598" i="34"/>
  <c r="K596" i="34"/>
  <c r="K595" i="34"/>
  <c r="K593" i="34"/>
  <c r="K591" i="34"/>
  <c r="K590" i="34"/>
  <c r="K589" i="34"/>
  <c r="K588" i="34"/>
  <c r="K587" i="34"/>
  <c r="K586" i="34"/>
  <c r="K585" i="34"/>
  <c r="K584" i="34"/>
  <c r="K583" i="34"/>
  <c r="K582" i="34"/>
  <c r="K580" i="34"/>
  <c r="K579" i="34"/>
  <c r="K578" i="34"/>
  <c r="K574" i="34"/>
  <c r="K572" i="34"/>
  <c r="K570" i="34"/>
  <c r="K569" i="34"/>
  <c r="K568" i="34"/>
  <c r="K567" i="34"/>
  <c r="K565" i="34"/>
  <c r="K563" i="34"/>
  <c r="K561" i="34"/>
  <c r="K560" i="34"/>
  <c r="K559" i="34"/>
  <c r="K558" i="34"/>
  <c r="K557" i="34"/>
  <c r="K556" i="34"/>
  <c r="K555" i="34"/>
  <c r="K554" i="34"/>
  <c r="K552" i="34"/>
  <c r="K551" i="34"/>
  <c r="K550" i="34"/>
  <c r="K548" i="34"/>
  <c r="K546" i="34"/>
  <c r="K545" i="34"/>
  <c r="K544" i="34"/>
  <c r="K543" i="34"/>
  <c r="K542" i="34"/>
  <c r="K541" i="34"/>
  <c r="K540" i="34"/>
  <c r="K539" i="34"/>
  <c r="K537" i="34"/>
  <c r="K536" i="34"/>
  <c r="K534" i="34"/>
  <c r="K532" i="34"/>
  <c r="K531" i="34"/>
  <c r="K530" i="34"/>
  <c r="K529" i="34"/>
  <c r="K527" i="34"/>
  <c r="K525" i="34"/>
  <c r="K524" i="34"/>
  <c r="K522" i="34"/>
  <c r="K521" i="34"/>
  <c r="K519" i="34"/>
  <c r="K517" i="34"/>
  <c r="K515" i="34"/>
  <c r="K513" i="34"/>
  <c r="K511" i="34"/>
  <c r="K510" i="34"/>
  <c r="K509" i="34"/>
  <c r="K508" i="34"/>
  <c r="K506" i="34"/>
  <c r="K505" i="34"/>
  <c r="K504" i="34"/>
  <c r="K503" i="34"/>
  <c r="K502" i="34"/>
  <c r="K501" i="34"/>
  <c r="K500" i="34"/>
  <c r="K499" i="34"/>
  <c r="K498" i="34"/>
  <c r="K497" i="34"/>
  <c r="K495" i="34"/>
  <c r="K494" i="34"/>
  <c r="K493" i="34"/>
  <c r="K492" i="34"/>
  <c r="K491" i="34"/>
  <c r="K490" i="34"/>
  <c r="K489" i="34"/>
  <c r="K488" i="34"/>
  <c r="K487" i="34"/>
  <c r="K486" i="34"/>
  <c r="K484" i="34"/>
  <c r="K482" i="34"/>
  <c r="K480" i="34"/>
  <c r="K479" i="34"/>
  <c r="K478" i="34"/>
  <c r="K477" i="34"/>
  <c r="K476" i="34"/>
  <c r="K474" i="34"/>
  <c r="K473" i="34"/>
  <c r="K471" i="34"/>
  <c r="K469" i="34"/>
  <c r="K468" i="34"/>
  <c r="K1190" i="34"/>
  <c r="K1187" i="34"/>
  <c r="K1165" i="34"/>
  <c r="K1164" i="34"/>
  <c r="K1145" i="34"/>
  <c r="K1129" i="34"/>
  <c r="K1100" i="34"/>
  <c r="K1098" i="34"/>
  <c r="K1064" i="34"/>
  <c r="K1022" i="34"/>
  <c r="K1020" i="34"/>
  <c r="K1013" i="34"/>
  <c r="K1003" i="34"/>
  <c r="K952" i="34"/>
  <c r="K902" i="34"/>
  <c r="K900" i="34"/>
  <c r="K896" i="34"/>
  <c r="K894" i="34"/>
  <c r="K892" i="34"/>
  <c r="K888" i="34"/>
  <c r="K887" i="34"/>
  <c r="K884" i="34"/>
  <c r="K649" i="34"/>
  <c r="K621" i="34"/>
  <c r="K466" i="34"/>
  <c r="K872" i="34"/>
  <c r="K827" i="34"/>
  <c r="K825" i="34"/>
  <c r="K823" i="34"/>
  <c r="K810" i="34"/>
  <c r="K804" i="34"/>
  <c r="K799" i="34"/>
  <c r="K797" i="34"/>
  <c r="K784" i="34"/>
  <c r="K767" i="34"/>
  <c r="K717" i="34"/>
  <c r="K704" i="34"/>
  <c r="K697" i="34"/>
  <c r="K693" i="34"/>
  <c r="K691" i="34"/>
  <c r="K690" i="34"/>
  <c r="C2492" i="34" l="1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D41" i="15"/>
  <c r="C41" i="15"/>
  <c r="C2474" i="34" l="1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59" i="34"/>
  <c r="C2458" i="34"/>
  <c r="C2454" i="34"/>
  <c r="C2455" i="34"/>
  <c r="C2456" i="34"/>
  <c r="C2457" i="34"/>
  <c r="C2436" i="34" l="1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O11" i="34"/>
  <c r="O12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2963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782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666" i="55"/>
  <c r="B664" i="55"/>
  <c r="A664" i="55" s="1"/>
  <c r="A666" i="55"/>
  <c r="F666" i="55"/>
  <c r="F667" i="55" s="1"/>
  <c r="R584" i="60" l="1"/>
  <c r="R586" i="60" s="1"/>
  <c r="R578" i="60"/>
  <c r="R585" i="60" s="1"/>
  <c r="R545" i="60"/>
  <c r="R547" i="60" s="1"/>
  <c r="R539" i="60"/>
  <c r="R546" i="60" s="1"/>
  <c r="J533" i="60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1987" i="34"/>
  <c r="Y1987" i="34"/>
  <c r="Z1987" i="34"/>
  <c r="N1988" i="34"/>
  <c r="Y1988" i="34"/>
  <c r="Z1988" i="34"/>
  <c r="N1989" i="34"/>
  <c r="Y1989" i="34"/>
  <c r="Z1989" i="34"/>
  <c r="N1990" i="34"/>
  <c r="Y1990" i="34"/>
  <c r="Z1990" i="34"/>
  <c r="N1991" i="34"/>
  <c r="Y1991" i="34"/>
  <c r="Z1991" i="34"/>
  <c r="N1992" i="34"/>
  <c r="Y1992" i="34"/>
  <c r="Z1992" i="34"/>
  <c r="N1993" i="34"/>
  <c r="Y1993" i="34"/>
  <c r="Z1993" i="34"/>
  <c r="N1994" i="34"/>
  <c r="Y1994" i="34"/>
  <c r="Z1994" i="34"/>
  <c r="N1995" i="34"/>
  <c r="Y1995" i="34"/>
  <c r="Z1995" i="34"/>
  <c r="N1996" i="34"/>
  <c r="Y1996" i="34"/>
  <c r="Z1996" i="34"/>
  <c r="N1997" i="34"/>
  <c r="Y1997" i="34"/>
  <c r="Z1997" i="34"/>
  <c r="N1998" i="34"/>
  <c r="Y1998" i="34"/>
  <c r="Z1998" i="34"/>
  <c r="N1999" i="34"/>
  <c r="Y1999" i="34"/>
  <c r="Z1999" i="34"/>
  <c r="N2000" i="34"/>
  <c r="Y2000" i="34"/>
  <c r="Z2000" i="34"/>
  <c r="N2001" i="34"/>
  <c r="Y2001" i="34"/>
  <c r="Z2001" i="34"/>
  <c r="N2002" i="34"/>
  <c r="Y2002" i="34"/>
  <c r="Z2002" i="34"/>
  <c r="N2003" i="34"/>
  <c r="Y2003" i="34"/>
  <c r="Z2003" i="34"/>
  <c r="N2004" i="34"/>
  <c r="Y2004" i="34"/>
  <c r="Z2004" i="34"/>
  <c r="N2005" i="34"/>
  <c r="Y2005" i="34"/>
  <c r="Z2005" i="34"/>
  <c r="N2006" i="34"/>
  <c r="Y2006" i="34"/>
  <c r="Z2006" i="34"/>
  <c r="N2007" i="34"/>
  <c r="Y2007" i="34"/>
  <c r="Z2007" i="34"/>
  <c r="N2008" i="34"/>
  <c r="Y2008" i="34"/>
  <c r="Z2008" i="34"/>
  <c r="N2009" i="34"/>
  <c r="Y2009" i="34"/>
  <c r="Z2009" i="34"/>
  <c r="N2010" i="34"/>
  <c r="Y2010" i="34"/>
  <c r="Z2010" i="34"/>
  <c r="N2011" i="34"/>
  <c r="Y2011" i="34"/>
  <c r="Z2011" i="34"/>
  <c r="N2012" i="34"/>
  <c r="Y2012" i="34"/>
  <c r="Z2012" i="34"/>
  <c r="N2013" i="34"/>
  <c r="Y2013" i="34"/>
  <c r="Z2013" i="34"/>
  <c r="N2014" i="34"/>
  <c r="Y2014" i="34"/>
  <c r="Z2014" i="34"/>
  <c r="N2015" i="34"/>
  <c r="Y2015" i="34"/>
  <c r="Z2015" i="34"/>
  <c r="N2016" i="34"/>
  <c r="Y2016" i="34"/>
  <c r="Z2016" i="34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10" i="34"/>
  <c r="Y2110" i="34"/>
  <c r="Z2110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337" i="34"/>
  <c r="S2337" i="34"/>
  <c r="T2337" i="34"/>
  <c r="U2337" i="34"/>
  <c r="Y2337" i="34"/>
  <c r="Z2337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403" i="34"/>
  <c r="S2403" i="34"/>
  <c r="T2403" i="34"/>
  <c r="U2403" i="34"/>
  <c r="Y2403" i="34"/>
  <c r="Z2403" i="34"/>
  <c r="N2404" i="34"/>
  <c r="S2404" i="34"/>
  <c r="T2404" i="34"/>
  <c r="U2404" i="34"/>
  <c r="Y2404" i="34"/>
  <c r="Z2404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N2963" i="34"/>
  <c r="S2963" i="34"/>
  <c r="T2963" i="34"/>
  <c r="U2963" i="34"/>
  <c r="Y2963" i="34"/>
  <c r="Z2963" i="34"/>
  <c r="F32" i="55"/>
  <c r="F33" i="55" s="1"/>
  <c r="R592" i="60" l="1"/>
  <c r="R554" i="60"/>
  <c r="J598" i="60"/>
  <c r="R308" i="60"/>
  <c r="J525" i="60"/>
  <c r="R311" i="60" s="1"/>
  <c r="A15" i="12"/>
  <c r="A16" i="12"/>
  <c r="R595" i="60" l="1"/>
  <c r="K281" i="60" l="1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250" i="34"/>
  <c r="B2250" i="34" s="1"/>
  <c r="P2250" i="34" s="1"/>
  <c r="C2261" i="34"/>
  <c r="B2261" i="34" s="1"/>
  <c r="P2261" i="34" s="1"/>
  <c r="C2257" i="34"/>
  <c r="B2257" i="34" s="1"/>
  <c r="P2257" i="34" s="1"/>
  <c r="C2380" i="34"/>
  <c r="B2380" i="34" s="1"/>
  <c r="P2380" i="34" s="1"/>
  <c r="C2413" i="34"/>
  <c r="B2413" i="34" s="1"/>
  <c r="P2413" i="34" s="1"/>
  <c r="C2412" i="34"/>
  <c r="B2412" i="34" s="1"/>
  <c r="P2412" i="34" s="1"/>
  <c r="C2411" i="34"/>
  <c r="B2411" i="34" s="1"/>
  <c r="P2411" i="34" s="1"/>
  <c r="C2406" i="34"/>
  <c r="B2406" i="34" s="1"/>
  <c r="P2406" i="34" s="1"/>
  <c r="C2405" i="34"/>
  <c r="B2405" i="34" s="1"/>
  <c r="P2405" i="34" s="1"/>
  <c r="C2390" i="34"/>
  <c r="B2390" i="34" s="1"/>
  <c r="P2390" i="34" s="1"/>
  <c r="C2389" i="34"/>
  <c r="B2389" i="34" s="1"/>
  <c r="P2389" i="34" s="1"/>
  <c r="C2388" i="34"/>
  <c r="B2388" i="34" s="1"/>
  <c r="P2388" i="34" s="1"/>
  <c r="C2376" i="34"/>
  <c r="B2376" i="34" s="1"/>
  <c r="P2376" i="34" s="1"/>
  <c r="C2375" i="34"/>
  <c r="B2375" i="34" s="1"/>
  <c r="P2375" i="34" s="1"/>
  <c r="C2372" i="34"/>
  <c r="B2372" i="34" s="1"/>
  <c r="P2372" i="34" s="1"/>
  <c r="C2371" i="34"/>
  <c r="B2371" i="34" s="1"/>
  <c r="P2371" i="34" s="1"/>
  <c r="C2366" i="34"/>
  <c r="B2366" i="34" s="1"/>
  <c r="P2366" i="34" s="1"/>
  <c r="C2365" i="34"/>
  <c r="B2365" i="34" s="1"/>
  <c r="P2365" i="34" s="1"/>
  <c r="C2364" i="34"/>
  <c r="B2364" i="34" s="1"/>
  <c r="P2364" i="34" s="1"/>
  <c r="C2370" i="34"/>
  <c r="B2370" i="34" s="1"/>
  <c r="P2370" i="34" s="1"/>
  <c r="C2369" i="34"/>
  <c r="B2369" i="34" s="1"/>
  <c r="P2369" i="34" s="1"/>
  <c r="C2347" i="34"/>
  <c r="B2347" i="34" s="1"/>
  <c r="P2347" i="34" s="1"/>
  <c r="C2346" i="34"/>
  <c r="B2346" i="34" s="1"/>
  <c r="P2346" i="34" s="1"/>
  <c r="C2330" i="34"/>
  <c r="B2330" i="34" s="1"/>
  <c r="P2330" i="34" s="1"/>
  <c r="C2329" i="34"/>
  <c r="B2329" i="34" s="1"/>
  <c r="P2329" i="34" s="1"/>
  <c r="C2328" i="34"/>
  <c r="B2328" i="34" s="1"/>
  <c r="P2328" i="34" s="1"/>
  <c r="C2327" i="34"/>
  <c r="B2327" i="34" s="1"/>
  <c r="P2327" i="34" s="1"/>
  <c r="C2313" i="34"/>
  <c r="B2313" i="34" s="1"/>
  <c r="P2313" i="34" s="1"/>
  <c r="C2312" i="34"/>
  <c r="B2312" i="34" s="1"/>
  <c r="P2312" i="34" s="1"/>
  <c r="C2311" i="34"/>
  <c r="B2311" i="34" s="1"/>
  <c r="P2311" i="34" s="1"/>
  <c r="C2307" i="34"/>
  <c r="B2307" i="34" s="1"/>
  <c r="P2307" i="34" s="1"/>
  <c r="C2306" i="34"/>
  <c r="B2306" i="34" s="1"/>
  <c r="P2306" i="34" s="1"/>
  <c r="C2285" i="34"/>
  <c r="B2285" i="34" s="1"/>
  <c r="P2285" i="34" s="1"/>
  <c r="C2274" i="34"/>
  <c r="B2274" i="34" s="1"/>
  <c r="P2274" i="34" s="1"/>
  <c r="C2273" i="34"/>
  <c r="B2273" i="34" s="1"/>
  <c r="P2273" i="34" s="1"/>
  <c r="C2264" i="34"/>
  <c r="B2264" i="34" s="1"/>
  <c r="P2264" i="34" s="1"/>
  <c r="C2263" i="34"/>
  <c r="B2263" i="34" s="1"/>
  <c r="P2263" i="34" s="1"/>
  <c r="C2248" i="34"/>
  <c r="B2248" i="34" s="1"/>
  <c r="P2248" i="34" s="1"/>
  <c r="C2247" i="34"/>
  <c r="B2247" i="34" s="1"/>
  <c r="P2247" i="34" s="1"/>
  <c r="C2240" i="34"/>
  <c r="B2240" i="34" s="1"/>
  <c r="P2240" i="34" s="1"/>
  <c r="C2237" i="34"/>
  <c r="B2237" i="34" s="1"/>
  <c r="P2237" i="34" s="1"/>
  <c r="C2215" i="34"/>
  <c r="B2215" i="34" s="1"/>
  <c r="P2215" i="34" s="1"/>
  <c r="C2210" i="34"/>
  <c r="B2210" i="34" s="1"/>
  <c r="P2210" i="34" s="1"/>
  <c r="C2116" i="34"/>
  <c r="B2116" i="34" s="1"/>
  <c r="P2116" i="34" s="1"/>
  <c r="T525" i="60" l="1"/>
  <c r="I90" i="55" a="1"/>
  <c r="I90" i="55" s="1"/>
  <c r="I200" i="55" a="1"/>
  <c r="I200" i="55" s="1"/>
  <c r="I321" i="55" a="1"/>
  <c r="I321" i="55" s="1"/>
  <c r="I194" i="55" a="1"/>
  <c r="I194" i="55" s="1"/>
  <c r="I410" i="55" a="1"/>
  <c r="I410" i="55" s="1"/>
  <c r="I519" i="55" a="1"/>
  <c r="I519" i="55" s="1"/>
  <c r="I133" i="55" a="1"/>
  <c r="I133" i="55" s="1"/>
  <c r="I184" i="55" a="1"/>
  <c r="I184" i="55" s="1"/>
  <c r="I45" i="55" a="1"/>
  <c r="I45" i="55" s="1"/>
  <c r="I226" i="55" a="1"/>
  <c r="I226" i="55" s="1"/>
  <c r="I97" i="55" a="1"/>
  <c r="I97" i="55" s="1"/>
  <c r="I303" i="55" a="1"/>
  <c r="I303" i="55" s="1"/>
  <c r="I608" i="55" a="1"/>
  <c r="I608" i="55" s="1"/>
  <c r="I635" i="55" a="1"/>
  <c r="I635" i="55" s="1"/>
  <c r="I636" i="55" a="1"/>
  <c r="I636" i="55" s="1"/>
  <c r="I205" i="55" a="1"/>
  <c r="I205" i="55" s="1"/>
  <c r="I351" i="55" a="1"/>
  <c r="I351" i="55" s="1"/>
  <c r="I95" i="55" a="1"/>
  <c r="I95" i="55" s="1"/>
  <c r="I314" i="55" a="1"/>
  <c r="I314" i="55" s="1"/>
  <c r="I263" i="55" a="1"/>
  <c r="I263" i="55" s="1"/>
  <c r="I267" i="55" a="1"/>
  <c r="I267" i="55" s="1"/>
  <c r="I344" i="55" a="1"/>
  <c r="I344" i="55" s="1"/>
  <c r="I342" i="55" a="1"/>
  <c r="I342" i="55" s="1"/>
  <c r="I348" i="55" a="1"/>
  <c r="I348" i="55" s="1"/>
  <c r="I429" i="55" a="1"/>
  <c r="I429" i="55" s="1"/>
  <c r="I243" i="55" a="1"/>
  <c r="I243" i="55" s="1"/>
  <c r="I620" i="55" a="1"/>
  <c r="I620" i="55" s="1"/>
  <c r="I617" i="55" a="1"/>
  <c r="I617" i="55" s="1"/>
  <c r="I615" i="55" a="1"/>
  <c r="I615" i="55" s="1"/>
  <c r="I616" i="55" a="1"/>
  <c r="I616" i="55" s="1"/>
  <c r="I199" i="55" a="1"/>
  <c r="I199" i="55" s="1"/>
  <c r="I561" i="55" a="1"/>
  <c r="I561" i="55" s="1"/>
  <c r="I474" i="55" a="1"/>
  <c r="I474" i="55" s="1"/>
  <c r="I643" i="55" a="1"/>
  <c r="I643" i="55" s="1"/>
  <c r="I645" i="55" a="1"/>
  <c r="I645" i="55" s="1"/>
  <c r="I287" i="55" a="1"/>
  <c r="I287" i="55" s="1"/>
  <c r="I191" i="55" a="1"/>
  <c r="I191" i="55" s="1"/>
  <c r="I77" i="55" a="1"/>
  <c r="I77" i="55" s="1"/>
  <c r="I160" i="55" a="1"/>
  <c r="I160" i="55" s="1"/>
  <c r="I175" i="55" a="1"/>
  <c r="I175" i="55" s="1"/>
  <c r="I100" i="55" a="1"/>
  <c r="I100" i="55" s="1"/>
  <c r="I66" i="55" a="1"/>
  <c r="I66" i="55" s="1"/>
  <c r="I479" i="55" a="1"/>
  <c r="I479" i="55" s="1"/>
  <c r="I535" i="55" a="1"/>
  <c r="I535" i="55" s="1"/>
  <c r="I356" i="55" a="1"/>
  <c r="I356" i="55" s="1"/>
  <c r="I498" i="55" a="1"/>
  <c r="I498" i="55" s="1"/>
  <c r="I464" i="55" a="1"/>
  <c r="I464" i="55" s="1"/>
  <c r="I189" i="55" a="1"/>
  <c r="I189" i="55" s="1"/>
  <c r="I174" i="55" a="1"/>
  <c r="I174" i="55" s="1"/>
  <c r="I102" i="55" a="1"/>
  <c r="I102" i="55" s="1"/>
  <c r="I482" i="55" a="1"/>
  <c r="I482" i="55" s="1"/>
  <c r="I150" i="55" a="1"/>
  <c r="I150" i="55" s="1"/>
  <c r="I118" i="55" a="1"/>
  <c r="I118" i="55" s="1"/>
  <c r="I233" i="55" a="1"/>
  <c r="I233" i="55" s="1"/>
  <c r="I223" i="55" a="1"/>
  <c r="I223" i="55" s="1"/>
  <c r="I558" i="55" a="1"/>
  <c r="I558" i="55" s="1"/>
  <c r="I129" i="55" a="1"/>
  <c r="I129" i="55" s="1"/>
  <c r="I130" i="55" a="1"/>
  <c r="I130" i="55" s="1"/>
  <c r="I662" i="55" a="1"/>
  <c r="I662" i="55" s="1"/>
  <c r="I640" i="55" a="1"/>
  <c r="I640" i="55" s="1"/>
  <c r="I513" i="55" a="1"/>
  <c r="I513" i="55" s="1"/>
  <c r="I489" i="55" a="1"/>
  <c r="I489" i="55" s="1"/>
  <c r="I209" i="55" a="1"/>
  <c r="I209" i="55" s="1"/>
  <c r="G664" i="55" a="1"/>
  <c r="G664" i="55" s="1"/>
  <c r="G49" i="55" a="1"/>
  <c r="G49" i="55" s="1"/>
  <c r="G215" i="55" a="1"/>
  <c r="G215" i="55" s="1"/>
  <c r="G256" i="55" a="1"/>
  <c r="G256" i="55" s="1"/>
  <c r="G178" i="55" a="1"/>
  <c r="G178" i="55" s="1"/>
  <c r="G633" i="55" a="1"/>
  <c r="G633" i="55" s="1"/>
  <c r="G273" i="55" a="1"/>
  <c r="G273" i="55" s="1"/>
  <c r="G275" i="55" a="1"/>
  <c r="G275" i="55" s="1"/>
  <c r="G276" i="55" a="1"/>
  <c r="G276" i="55" s="1"/>
  <c r="G618" i="55" a="1"/>
  <c r="G618" i="55" s="1"/>
  <c r="G406" i="55" a="1"/>
  <c r="G406" i="55" s="1"/>
  <c r="G650" i="55" a="1"/>
  <c r="G650" i="55" s="1"/>
  <c r="G68" i="55" a="1"/>
  <c r="G68" i="55" s="1"/>
  <c r="G122" i="55" a="1"/>
  <c r="G122" i="55" s="1"/>
  <c r="G609" i="55" a="1"/>
  <c r="G609" i="55" s="1"/>
  <c r="G255" i="55" a="1"/>
  <c r="G255" i="55" s="1"/>
  <c r="G484" i="55" a="1"/>
  <c r="G484" i="55" s="1"/>
  <c r="G516" i="55" a="1"/>
  <c r="G516" i="55" s="1"/>
  <c r="G580" i="55" a="1"/>
  <c r="G580" i="55" s="1"/>
  <c r="G395" i="55" a="1"/>
  <c r="G395" i="55" s="1"/>
  <c r="G394" i="55" a="1"/>
  <c r="G394" i="55" s="1"/>
  <c r="G147" i="55" a="1"/>
  <c r="G147" i="55" s="1"/>
  <c r="G51" i="55" a="1"/>
  <c r="G51" i="55" s="1"/>
  <c r="G98" i="55" a="1"/>
  <c r="G98" i="55" s="1"/>
  <c r="G447" i="55" a="1"/>
  <c r="G447" i="55" s="1"/>
  <c r="G229" i="55" a="1"/>
  <c r="G229" i="55" s="1"/>
  <c r="G266" i="55" a="1"/>
  <c r="G266" i="55" s="1"/>
  <c r="G468" i="55" a="1"/>
  <c r="G468" i="55" s="1"/>
  <c r="G56" i="55" a="1"/>
  <c r="G56" i="55" s="1"/>
  <c r="G158" i="55" a="1"/>
  <c r="G158" i="55" s="1"/>
  <c r="G53" i="55" a="1"/>
  <c r="G53" i="55" s="1"/>
  <c r="G142" i="55" a="1"/>
  <c r="G142" i="55" s="1"/>
  <c r="G195" i="55" a="1"/>
  <c r="G195" i="55" s="1"/>
  <c r="G556" i="55" a="1"/>
  <c r="G556" i="55" s="1"/>
  <c r="G526" i="55" a="1"/>
  <c r="G526" i="55" s="1"/>
  <c r="G245" i="55" a="1"/>
  <c r="G245" i="55" s="1"/>
  <c r="G192" i="55" a="1"/>
  <c r="G192" i="55" s="1"/>
  <c r="G214" i="55" a="1"/>
  <c r="G214" i="55" s="1"/>
  <c r="G284" i="55" a="1"/>
  <c r="G284" i="55" s="1"/>
  <c r="G106" i="55" a="1"/>
  <c r="G106" i="55" s="1"/>
  <c r="G543" i="55" a="1"/>
  <c r="G543" i="55" s="1"/>
  <c r="G359" i="55" a="1"/>
  <c r="G359" i="55" s="1"/>
  <c r="G341" i="55" a="1"/>
  <c r="G341" i="55" s="1"/>
  <c r="G343" i="55" a="1"/>
  <c r="G343" i="55" s="1"/>
  <c r="G517" i="55" a="1"/>
  <c r="G517" i="55" s="1"/>
  <c r="G430" i="55" a="1"/>
  <c r="G430" i="55" s="1"/>
  <c r="G600" i="55" a="1"/>
  <c r="G600" i="55" s="1"/>
  <c r="G339" i="55" a="1"/>
  <c r="G339" i="55" s="1"/>
  <c r="G105" i="55" a="1"/>
  <c r="G105" i="55" s="1"/>
  <c r="G632" i="55" a="1"/>
  <c r="G632" i="55" s="1"/>
  <c r="G591" i="55" a="1"/>
  <c r="G591" i="55" s="1"/>
  <c r="G641" i="55" a="1"/>
  <c r="G641" i="55" s="1"/>
  <c r="G560" i="55" a="1"/>
  <c r="G560" i="55" s="1"/>
  <c r="G563" i="55" a="1"/>
  <c r="G563" i="55" s="1"/>
  <c r="G610" i="55" a="1"/>
  <c r="G610" i="55" s="1"/>
  <c r="G614" i="55" a="1"/>
  <c r="G614" i="55" s="1"/>
  <c r="G644" i="55" a="1"/>
  <c r="G644" i="55" s="1"/>
  <c r="G236" i="55" a="1"/>
  <c r="G236" i="55" s="1"/>
  <c r="G126" i="55" a="1"/>
  <c r="G126" i="55" s="1"/>
  <c r="G93" i="55" a="1"/>
  <c r="G93" i="55" s="1"/>
  <c r="G78" i="55" a="1"/>
  <c r="G78" i="55" s="1"/>
  <c r="G204" i="55" a="1"/>
  <c r="G204" i="55" s="1"/>
  <c r="G448" i="55" a="1"/>
  <c r="G448" i="55" s="1"/>
  <c r="G211" i="55" a="1"/>
  <c r="G211" i="55" s="1"/>
  <c r="G534" i="55" a="1"/>
  <c r="G534" i="55" s="1"/>
  <c r="G533" i="55" a="1"/>
  <c r="G533" i="55" s="1"/>
  <c r="G499" i="55" a="1"/>
  <c r="G499" i="55" s="1"/>
  <c r="G496" i="55" a="1"/>
  <c r="G496" i="55" s="1"/>
  <c r="G571" i="55" a="1"/>
  <c r="G571" i="55" s="1"/>
  <c r="G101" i="55" a="1"/>
  <c r="G101" i="55" s="1"/>
  <c r="G134" i="55" a="1"/>
  <c r="G134" i="55" s="1"/>
  <c r="G374" i="55" a="1"/>
  <c r="G374" i="55" s="1"/>
  <c r="G553" i="55" a="1"/>
  <c r="G553" i="55" s="1"/>
  <c r="G162" i="55" a="1"/>
  <c r="G162" i="55" s="1"/>
  <c r="G46" i="55" a="1"/>
  <c r="G46" i="55" s="1"/>
  <c r="G486" i="55" a="1"/>
  <c r="G486" i="55" s="1"/>
  <c r="G557" i="55" a="1"/>
  <c r="G557" i="55" s="1"/>
  <c r="G559" i="55" a="1"/>
  <c r="G559" i="55" s="1"/>
  <c r="G135" i="55" a="1"/>
  <c r="G135" i="55" s="1"/>
  <c r="G237" i="55" a="1"/>
  <c r="G237" i="55" s="1"/>
  <c r="G514" i="55" a="1"/>
  <c r="G514" i="55" s="1"/>
  <c r="G549" i="55" a="1"/>
  <c r="G549" i="55" s="1"/>
  <c r="G369" i="55" a="1"/>
  <c r="G369" i="55" s="1"/>
  <c r="G358" i="55" a="1"/>
  <c r="G358" i="55" s="1"/>
  <c r="G55" i="55" a="1"/>
  <c r="G55" i="55" s="1"/>
  <c r="I664" i="55" a="1"/>
  <c r="I664" i="55" s="1"/>
  <c r="I49" i="55" a="1"/>
  <c r="I49" i="55" s="1"/>
  <c r="I215" i="55" a="1"/>
  <c r="I215" i="55" s="1"/>
  <c r="I256" i="55" a="1"/>
  <c r="I256" i="55" s="1"/>
  <c r="I178" i="55" a="1"/>
  <c r="I178" i="55" s="1"/>
  <c r="I633" i="55" a="1"/>
  <c r="I633" i="55" s="1"/>
  <c r="I51" i="55" a="1"/>
  <c r="I51" i="55" s="1"/>
  <c r="I98" i="55" a="1"/>
  <c r="I98" i="55" s="1"/>
  <c r="I447" i="55" a="1"/>
  <c r="I447" i="55" s="1"/>
  <c r="I229" i="55" a="1"/>
  <c r="I229" i="55" s="1"/>
  <c r="I266" i="55" a="1"/>
  <c r="I266" i="55" s="1"/>
  <c r="I468" i="55" a="1"/>
  <c r="I468" i="55" s="1"/>
  <c r="I56" i="55" a="1"/>
  <c r="I56" i="55" s="1"/>
  <c r="I158" i="55" a="1"/>
  <c r="I158" i="55" s="1"/>
  <c r="I53" i="55" a="1"/>
  <c r="I53" i="55" s="1"/>
  <c r="I142" i="55" a="1"/>
  <c r="I142" i="55" s="1"/>
  <c r="I195" i="55" a="1"/>
  <c r="I195" i="55" s="1"/>
  <c r="I556" i="55" a="1"/>
  <c r="I556" i="55" s="1"/>
  <c r="I526" i="55" a="1"/>
  <c r="I526" i="55" s="1"/>
  <c r="I245" i="55" a="1"/>
  <c r="I245" i="55" s="1"/>
  <c r="I192" i="55" a="1"/>
  <c r="I192" i="55" s="1"/>
  <c r="I214" i="55" a="1"/>
  <c r="I214" i="55" s="1"/>
  <c r="I284" i="55" a="1"/>
  <c r="I284" i="55" s="1"/>
  <c r="I106" i="55" a="1"/>
  <c r="I106" i="55" s="1"/>
  <c r="I543" i="55" a="1"/>
  <c r="I543" i="55" s="1"/>
  <c r="I359" i="55" a="1"/>
  <c r="I359" i="55" s="1"/>
  <c r="I341" i="55" a="1"/>
  <c r="I341" i="55" s="1"/>
  <c r="I343" i="55" a="1"/>
  <c r="I343" i="55" s="1"/>
  <c r="I517" i="55" a="1"/>
  <c r="I517" i="55" s="1"/>
  <c r="I430" i="55" a="1"/>
  <c r="I430" i="55" s="1"/>
  <c r="I600" i="55" a="1"/>
  <c r="I600" i="55" s="1"/>
  <c r="I339" i="55" a="1"/>
  <c r="I339" i="55" s="1"/>
  <c r="I105" i="55" a="1"/>
  <c r="I105" i="55" s="1"/>
  <c r="I632" i="55" a="1"/>
  <c r="I632" i="55" s="1"/>
  <c r="I591" i="55" a="1"/>
  <c r="I591" i="55" s="1"/>
  <c r="I641" i="55" a="1"/>
  <c r="I641" i="55" s="1"/>
  <c r="I560" i="55" a="1"/>
  <c r="I560" i="55" s="1"/>
  <c r="I563" i="55" a="1"/>
  <c r="I563" i="55" s="1"/>
  <c r="I610" i="55" a="1"/>
  <c r="I610" i="55" s="1"/>
  <c r="I614" i="55" a="1"/>
  <c r="I614" i="55" s="1"/>
  <c r="I644" i="55" a="1"/>
  <c r="I644" i="55" s="1"/>
  <c r="I236" i="55" a="1"/>
  <c r="I236" i="55" s="1"/>
  <c r="I126" i="55" a="1"/>
  <c r="I126" i="55" s="1"/>
  <c r="I93" i="55" a="1"/>
  <c r="I93" i="55" s="1"/>
  <c r="I78" i="55" a="1"/>
  <c r="I78" i="55" s="1"/>
  <c r="I204" i="55" a="1"/>
  <c r="I204" i="55" s="1"/>
  <c r="I448" i="55" a="1"/>
  <c r="I448" i="55" s="1"/>
  <c r="I211" i="55" a="1"/>
  <c r="I211" i="55" s="1"/>
  <c r="I534" i="55" a="1"/>
  <c r="I534" i="55" s="1"/>
  <c r="I533" i="55" a="1"/>
  <c r="I533" i="55" s="1"/>
  <c r="I499" i="55" a="1"/>
  <c r="I499" i="55" s="1"/>
  <c r="I496" i="55" a="1"/>
  <c r="I496" i="55" s="1"/>
  <c r="I571" i="55" a="1"/>
  <c r="I571" i="55" s="1"/>
  <c r="I101" i="55" a="1"/>
  <c r="I101" i="55" s="1"/>
  <c r="I134" i="55" a="1"/>
  <c r="I134" i="55" s="1"/>
  <c r="I374" i="55" a="1"/>
  <c r="I374" i="55" s="1"/>
  <c r="I553" i="55" a="1"/>
  <c r="I553" i="55" s="1"/>
  <c r="I162" i="55" a="1"/>
  <c r="I162" i="55" s="1"/>
  <c r="I46" i="55" a="1"/>
  <c r="I46" i="55" s="1"/>
  <c r="I486" i="55" a="1"/>
  <c r="I486" i="55" s="1"/>
  <c r="I557" i="55" a="1"/>
  <c r="I557" i="55" s="1"/>
  <c r="I559" i="55" a="1"/>
  <c r="I559" i="55" s="1"/>
  <c r="I135" i="55" a="1"/>
  <c r="I135" i="55" s="1"/>
  <c r="I237" i="55" a="1"/>
  <c r="I237" i="55" s="1"/>
  <c r="I514" i="55" a="1"/>
  <c r="I514" i="55" s="1"/>
  <c r="I549" i="55" a="1"/>
  <c r="I549" i="55" s="1"/>
  <c r="I369" i="55" a="1"/>
  <c r="I369" i="55" s="1"/>
  <c r="I358" i="55" a="1"/>
  <c r="I358" i="55" s="1"/>
  <c r="I55" i="55" a="1"/>
  <c r="I55" i="55" s="1"/>
  <c r="G61" i="55" a="1"/>
  <c r="G61" i="55" s="1"/>
  <c r="G90" i="55" a="1"/>
  <c r="G90" i="55" s="1"/>
  <c r="K90" i="55" s="1"/>
  <c r="G200" i="55" a="1"/>
  <c r="G200" i="55" s="1"/>
  <c r="K200" i="55" s="1"/>
  <c r="G321" i="55" a="1"/>
  <c r="G321" i="55" s="1"/>
  <c r="G194" i="55" a="1"/>
  <c r="G194" i="55" s="1"/>
  <c r="G410" i="55" a="1"/>
  <c r="G410" i="55" s="1"/>
  <c r="K410" i="55" s="1"/>
  <c r="G519" i="55" a="1"/>
  <c r="G519" i="55" s="1"/>
  <c r="K519" i="55" s="1"/>
  <c r="G133" i="55" a="1"/>
  <c r="G133" i="55" s="1"/>
  <c r="G184" i="55" a="1"/>
  <c r="G184" i="55" s="1"/>
  <c r="G45" i="55" a="1"/>
  <c r="G45" i="55" s="1"/>
  <c r="K45" i="55" s="1"/>
  <c r="G226" i="55" a="1"/>
  <c r="G226" i="55" s="1"/>
  <c r="K226" i="55" s="1"/>
  <c r="G97" i="55" a="1"/>
  <c r="G97" i="55" s="1"/>
  <c r="G303" i="55" a="1"/>
  <c r="G303" i="55" s="1"/>
  <c r="G608" i="55" a="1"/>
  <c r="G608" i="55" s="1"/>
  <c r="K608" i="55" s="1"/>
  <c r="G635" i="55" a="1"/>
  <c r="G635" i="55" s="1"/>
  <c r="K635" i="55" s="1"/>
  <c r="G636" i="55" a="1"/>
  <c r="G636" i="55" s="1"/>
  <c r="G205" i="55" a="1"/>
  <c r="G205" i="55" s="1"/>
  <c r="G351" i="55" a="1"/>
  <c r="G351" i="55" s="1"/>
  <c r="K351" i="55" s="1"/>
  <c r="G95" i="55" a="1"/>
  <c r="G95" i="55" s="1"/>
  <c r="K95" i="55" s="1"/>
  <c r="G314" i="55" a="1"/>
  <c r="G314" i="55" s="1"/>
  <c r="G263" i="55" a="1"/>
  <c r="G263" i="55" s="1"/>
  <c r="G267" i="55" a="1"/>
  <c r="G267" i="55" s="1"/>
  <c r="K267" i="55" s="1"/>
  <c r="G344" i="55" a="1"/>
  <c r="G344" i="55" s="1"/>
  <c r="K344" i="55" s="1"/>
  <c r="G342" i="55" a="1"/>
  <c r="G342" i="55" s="1"/>
  <c r="G348" i="55" a="1"/>
  <c r="G348" i="55" s="1"/>
  <c r="G429" i="55" a="1"/>
  <c r="G429" i="55" s="1"/>
  <c r="K429" i="55" s="1"/>
  <c r="G243" i="55" a="1"/>
  <c r="G243" i="55" s="1"/>
  <c r="K243" i="55" s="1"/>
  <c r="G620" i="55" a="1"/>
  <c r="G620" i="55" s="1"/>
  <c r="G617" i="55" a="1"/>
  <c r="G617" i="55" s="1"/>
  <c r="G615" i="55" a="1"/>
  <c r="G615" i="55" s="1"/>
  <c r="K615" i="55" s="1"/>
  <c r="G616" i="55" a="1"/>
  <c r="G616" i="55" s="1"/>
  <c r="K616" i="55" s="1"/>
  <c r="G199" i="55" a="1"/>
  <c r="G199" i="55" s="1"/>
  <c r="G561" i="55" a="1"/>
  <c r="G561" i="55" s="1"/>
  <c r="G474" i="55" a="1"/>
  <c r="G474" i="55" s="1"/>
  <c r="K474" i="55" s="1"/>
  <c r="G643" i="55" a="1"/>
  <c r="G643" i="55" s="1"/>
  <c r="K643" i="55" s="1"/>
  <c r="G645" i="55" a="1"/>
  <c r="G645" i="55" s="1"/>
  <c r="G287" i="55" a="1"/>
  <c r="G287" i="55" s="1"/>
  <c r="G191" i="55" a="1"/>
  <c r="G191" i="55" s="1"/>
  <c r="K191" i="55" s="1"/>
  <c r="G77" i="55" a="1"/>
  <c r="G77" i="55" s="1"/>
  <c r="K77" i="55" s="1"/>
  <c r="G160" i="55" a="1"/>
  <c r="G160" i="55" s="1"/>
  <c r="G175" i="55" a="1"/>
  <c r="G175" i="55" s="1"/>
  <c r="G100" i="55" a="1"/>
  <c r="G100" i="55" s="1"/>
  <c r="K100" i="55" s="1"/>
  <c r="G66" i="55" a="1"/>
  <c r="G66" i="55" s="1"/>
  <c r="K66" i="55" s="1"/>
  <c r="G479" i="55" a="1"/>
  <c r="G479" i="55" s="1"/>
  <c r="G535" i="55" a="1"/>
  <c r="G535" i="55" s="1"/>
  <c r="G356" i="55" a="1"/>
  <c r="G356" i="55" s="1"/>
  <c r="K356" i="55" s="1"/>
  <c r="G498" i="55" a="1"/>
  <c r="G498" i="55" s="1"/>
  <c r="K498" i="55" s="1"/>
  <c r="G464" i="55" a="1"/>
  <c r="G464" i="55" s="1"/>
  <c r="G189" i="55" a="1"/>
  <c r="G189" i="55" s="1"/>
  <c r="G174" i="55" a="1"/>
  <c r="G174" i="55" s="1"/>
  <c r="K174" i="55" s="1"/>
  <c r="G102" i="55" a="1"/>
  <c r="G102" i="55" s="1"/>
  <c r="K102" i="55" s="1"/>
  <c r="G482" i="55" a="1"/>
  <c r="G482" i="55" s="1"/>
  <c r="G150" i="55" a="1"/>
  <c r="G150" i="55" s="1"/>
  <c r="G118" i="55" a="1"/>
  <c r="G118" i="55" s="1"/>
  <c r="K118" i="55" s="1"/>
  <c r="G233" i="55" a="1"/>
  <c r="G233" i="55" s="1"/>
  <c r="K233" i="55" s="1"/>
  <c r="G223" i="55" a="1"/>
  <c r="G223" i="55" s="1"/>
  <c r="G558" i="55" a="1"/>
  <c r="G558" i="55" s="1"/>
  <c r="G129" i="55" a="1"/>
  <c r="G129" i="55" s="1"/>
  <c r="K129" i="55" s="1"/>
  <c r="G130" i="55" a="1"/>
  <c r="G130" i="55" s="1"/>
  <c r="K130" i="55" s="1"/>
  <c r="G662" i="55" a="1"/>
  <c r="G662" i="55" s="1"/>
  <c r="G640" i="55" a="1"/>
  <c r="G640" i="55" s="1"/>
  <c r="G513" i="55" a="1"/>
  <c r="G513" i="55" s="1"/>
  <c r="K513" i="55" s="1"/>
  <c r="G489" i="55" a="1"/>
  <c r="G489" i="55" s="1"/>
  <c r="K489" i="55" s="1"/>
  <c r="G209" i="55" a="1"/>
  <c r="G209" i="55" s="1"/>
  <c r="I61" i="55" a="1"/>
  <c r="I61" i="55" s="1"/>
  <c r="I217" i="55" a="1"/>
  <c r="I217" i="55" s="1"/>
  <c r="I270" i="55" a="1"/>
  <c r="I270" i="55" s="1"/>
  <c r="I322" i="55" a="1"/>
  <c r="I322" i="55" s="1"/>
  <c r="I611" i="55" a="1"/>
  <c r="I611" i="55" s="1"/>
  <c r="I631" i="55" a="1"/>
  <c r="I631" i="55" s="1"/>
  <c r="I277" i="55" a="1"/>
  <c r="I277" i="55" s="1"/>
  <c r="I272" i="55" a="1"/>
  <c r="I272" i="55" s="1"/>
  <c r="G217" i="55" a="1"/>
  <c r="G217" i="55" s="1"/>
  <c r="G631" i="55" a="1"/>
  <c r="G631" i="55" s="1"/>
  <c r="G272" i="55" a="1"/>
  <c r="G272" i="55" s="1"/>
  <c r="I618" i="55" a="1"/>
  <c r="I618" i="55" s="1"/>
  <c r="G332" i="55" a="1"/>
  <c r="G332" i="55" s="1"/>
  <c r="I80" i="55" a="1"/>
  <c r="I80" i="55" s="1"/>
  <c r="I122" i="55" a="1"/>
  <c r="I122" i="55" s="1"/>
  <c r="G373" i="55" a="1"/>
  <c r="G373" i="55" s="1"/>
  <c r="I481" i="55" a="1"/>
  <c r="I481" i="55" s="1"/>
  <c r="I516" i="55" a="1"/>
  <c r="I516" i="55" s="1"/>
  <c r="G649" i="55" a="1"/>
  <c r="G649" i="55" s="1"/>
  <c r="I248" i="55" a="1"/>
  <c r="I248" i="55" s="1"/>
  <c r="I147" i="55" a="1"/>
  <c r="I147" i="55" s="1"/>
  <c r="I377" i="55" a="1"/>
  <c r="I377" i="55" s="1"/>
  <c r="I540" i="55" a="1"/>
  <c r="I540" i="55" s="1"/>
  <c r="I157" i="55" a="1"/>
  <c r="I157" i="55" s="1"/>
  <c r="I124" i="55" a="1"/>
  <c r="I124" i="55" s="1"/>
  <c r="I538" i="55" a="1"/>
  <c r="I538" i="55" s="1"/>
  <c r="I232" i="55" a="1"/>
  <c r="I232" i="55" s="1"/>
  <c r="I138" i="55" a="1"/>
  <c r="I138" i="55" s="1"/>
  <c r="I54" i="55" a="1"/>
  <c r="I54" i="55" s="1"/>
  <c r="I467" i="55" a="1"/>
  <c r="I467" i="55" s="1"/>
  <c r="I224" i="55" a="1"/>
  <c r="I224" i="55" s="1"/>
  <c r="I70" i="55" a="1"/>
  <c r="I70" i="55" s="1"/>
  <c r="I413" i="55" a="1"/>
  <c r="I413" i="55" s="1"/>
  <c r="I480" i="55" a="1"/>
  <c r="I480" i="55" s="1"/>
  <c r="I257" i="55" a="1"/>
  <c r="I257" i="55" s="1"/>
  <c r="I347" i="55" a="1"/>
  <c r="I347" i="55" s="1"/>
  <c r="I592" i="55" a="1"/>
  <c r="I592" i="55" s="1"/>
  <c r="I296" i="55" a="1"/>
  <c r="I296" i="55" s="1"/>
  <c r="I547" i="55" a="1"/>
  <c r="I547" i="55" s="1"/>
  <c r="I581" i="55" a="1"/>
  <c r="I581" i="55" s="1"/>
  <c r="I485" i="55" a="1"/>
  <c r="I485" i="55" s="1"/>
  <c r="I306" i="55" a="1"/>
  <c r="I306" i="55" s="1"/>
  <c r="I364" i="55" a="1"/>
  <c r="I364" i="55" s="1"/>
  <c r="I182" i="55" a="1"/>
  <c r="I182" i="55" s="1"/>
  <c r="I84" i="55" a="1"/>
  <c r="I84" i="55" s="1"/>
  <c r="I311" i="55" a="1"/>
  <c r="I311" i="55" s="1"/>
  <c r="I637" i="55" a="1"/>
  <c r="I637" i="55" s="1"/>
  <c r="I143" i="55" a="1"/>
  <c r="I143" i="55" s="1"/>
  <c r="I573" i="55" a="1"/>
  <c r="I573" i="55" s="1"/>
  <c r="I225" i="55" a="1"/>
  <c r="I225" i="55" s="1"/>
  <c r="I444" i="55" a="1"/>
  <c r="I444" i="55" s="1"/>
  <c r="I607" i="55" a="1"/>
  <c r="I607" i="55" s="1"/>
  <c r="I613" i="55" a="1"/>
  <c r="I613" i="55" s="1"/>
  <c r="I252" i="55" a="1"/>
  <c r="I252" i="55" s="1"/>
  <c r="I254" i="55" a="1"/>
  <c r="I254" i="55" s="1"/>
  <c r="I279" i="55" a="1"/>
  <c r="I279" i="55" s="1"/>
  <c r="I445" i="55" a="1"/>
  <c r="I445" i="55" s="1"/>
  <c r="I310" i="55" a="1"/>
  <c r="I310" i="55" s="1"/>
  <c r="I490" i="55" a="1"/>
  <c r="I490" i="55" s="1"/>
  <c r="I297" i="55" a="1"/>
  <c r="I297" i="55" s="1"/>
  <c r="I298" i="55" a="1"/>
  <c r="I298" i="55" s="1"/>
  <c r="I504" i="55" a="1"/>
  <c r="I504" i="55" s="1"/>
  <c r="I551" i="55" a="1"/>
  <c r="I551" i="55" s="1"/>
  <c r="I654" i="55" a="1"/>
  <c r="I654" i="55" s="1"/>
  <c r="I554" i="55" a="1"/>
  <c r="I554" i="55" s="1"/>
  <c r="I301" i="55" a="1"/>
  <c r="I301" i="55" s="1"/>
  <c r="I661" i="55" a="1"/>
  <c r="I661" i="55" s="1"/>
  <c r="I663" i="55" a="1"/>
  <c r="I663" i="55" s="1"/>
  <c r="I656" i="55" a="1"/>
  <c r="I656" i="55" s="1"/>
  <c r="I658" i="55" a="1"/>
  <c r="I658" i="55" s="1"/>
  <c r="I588" i="55" a="1"/>
  <c r="I588" i="55" s="1"/>
  <c r="I242" i="55" a="1"/>
  <c r="I242" i="55" s="1"/>
  <c r="I112" i="55" a="1"/>
  <c r="I112" i="55" s="1"/>
  <c r="I653" i="55" a="1"/>
  <c r="I653" i="55" s="1"/>
  <c r="I323" i="55" a="1"/>
  <c r="I323" i="55" s="1"/>
  <c r="I285" i="55" a="1"/>
  <c r="I285" i="55" s="1"/>
  <c r="I335" i="55" a="1"/>
  <c r="I335" i="55" s="1"/>
  <c r="I384" i="55" a="1"/>
  <c r="I384" i="55" s="1"/>
  <c r="I530" i="55" a="1"/>
  <c r="I530" i="55" s="1"/>
  <c r="I421" i="55" a="1"/>
  <c r="I421" i="55" s="1"/>
  <c r="I532" i="55" a="1"/>
  <c r="I532" i="55" s="1"/>
  <c r="I488" i="55" a="1"/>
  <c r="I488" i="55" s="1"/>
  <c r="I391" i="55" a="1"/>
  <c r="I391" i="55" s="1"/>
  <c r="I555" i="55" a="1"/>
  <c r="I555" i="55" s="1"/>
  <c r="I120" i="55" a="1"/>
  <c r="I120" i="55" s="1"/>
  <c r="I121" i="55" a="1"/>
  <c r="I121" i="55" s="1"/>
  <c r="I149" i="55" a="1"/>
  <c r="I149" i="55" s="1"/>
  <c r="I365" i="55" a="1"/>
  <c r="I365" i="55" s="1"/>
  <c r="I399" i="55" a="1"/>
  <c r="I399" i="55" s="1"/>
  <c r="I548" i="55" a="1"/>
  <c r="I548" i="55" s="1"/>
  <c r="I172" i="55" a="1"/>
  <c r="I172" i="55" s="1"/>
  <c r="I67" i="55" a="1"/>
  <c r="I67" i="55" s="1"/>
  <c r="I146" i="55" a="1"/>
  <c r="I146" i="55" s="1"/>
  <c r="I210" i="55" a="1"/>
  <c r="I210" i="55" s="1"/>
  <c r="I295" i="55" a="1"/>
  <c r="I295" i="55" s="1"/>
  <c r="G438" i="55" a="1"/>
  <c r="G438" i="55" s="1"/>
  <c r="G623" i="55" a="1"/>
  <c r="G623" i="55" s="1"/>
  <c r="G550" i="55" a="1"/>
  <c r="G550" i="55" s="1"/>
  <c r="G304" i="55" a="1"/>
  <c r="G304" i="55" s="1"/>
  <c r="G47" i="55" a="1"/>
  <c r="G47" i="55" s="1"/>
  <c r="G294" i="55" a="1"/>
  <c r="G294" i="55" s="1"/>
  <c r="G117" i="55" a="1"/>
  <c r="G117" i="55" s="1"/>
  <c r="G270" i="55" a="1"/>
  <c r="G270" i="55" s="1"/>
  <c r="K270" i="55" s="1"/>
  <c r="I273" i="55" a="1"/>
  <c r="I273" i="55" s="1"/>
  <c r="I276" i="55" a="1"/>
  <c r="I276" i="55" s="1"/>
  <c r="G462" i="55" a="1"/>
  <c r="G462" i="55" s="1"/>
  <c r="I332" i="55" a="1"/>
  <c r="I332" i="55" s="1"/>
  <c r="I68" i="55" a="1"/>
  <c r="I68" i="55" s="1"/>
  <c r="G83" i="55" a="1"/>
  <c r="G83" i="55" s="1"/>
  <c r="I373" i="55" a="1"/>
  <c r="I373" i="55" s="1"/>
  <c r="I484" i="55" a="1"/>
  <c r="I484" i="55" s="1"/>
  <c r="G578" i="55" a="1"/>
  <c r="G578" i="55" s="1"/>
  <c r="I649" i="55" a="1"/>
  <c r="I649" i="55" s="1"/>
  <c r="I394" i="55" a="1"/>
  <c r="I394" i="55" s="1"/>
  <c r="G109" i="55" a="1"/>
  <c r="G109" i="55" s="1"/>
  <c r="G376" i="55" a="1"/>
  <c r="G376" i="55" s="1"/>
  <c r="G511" i="55" a="1"/>
  <c r="G511" i="55" s="1"/>
  <c r="G103" i="55" a="1"/>
  <c r="G103" i="55" s="1"/>
  <c r="G380" i="55" a="1"/>
  <c r="G380" i="55" s="1"/>
  <c r="G539" i="55" a="1"/>
  <c r="G539" i="55" s="1"/>
  <c r="G96" i="55" a="1"/>
  <c r="G96" i="55" s="1"/>
  <c r="G85" i="55" a="1"/>
  <c r="G85" i="55" s="1"/>
  <c r="G169" i="55" a="1"/>
  <c r="G169" i="55" s="1"/>
  <c r="G188" i="55" a="1"/>
  <c r="G188" i="55" s="1"/>
  <c r="G92" i="55" a="1"/>
  <c r="G92" i="55" s="1"/>
  <c r="G345" i="55" a="1"/>
  <c r="G345" i="55" s="1"/>
  <c r="G414" i="55" a="1"/>
  <c r="G414" i="55" s="1"/>
  <c r="G309" i="55" a="1"/>
  <c r="G309" i="55" s="1"/>
  <c r="G431" i="55" a="1"/>
  <c r="G431" i="55" s="1"/>
  <c r="G401" i="55" a="1"/>
  <c r="G401" i="55" s="1"/>
  <c r="G596" i="55" a="1"/>
  <c r="G596" i="55" s="1"/>
  <c r="G574" i="55" a="1"/>
  <c r="G574" i="55" s="1"/>
  <c r="G179" i="55" a="1"/>
  <c r="G179" i="55" s="1"/>
  <c r="G478" i="55" a="1"/>
  <c r="G478" i="55" s="1"/>
  <c r="G322" i="55" a="1"/>
  <c r="G322" i="55" s="1"/>
  <c r="G277" i="55" a="1"/>
  <c r="G277" i="55" s="1"/>
  <c r="G293" i="55" a="1"/>
  <c r="G293" i="55" s="1"/>
  <c r="I462" i="55" a="1"/>
  <c r="I462" i="55" s="1"/>
  <c r="I650" i="55" a="1"/>
  <c r="I650" i="55" s="1"/>
  <c r="G151" i="55" a="1"/>
  <c r="G151" i="55" s="1"/>
  <c r="I83" i="55" a="1"/>
  <c r="I83" i="55" s="1"/>
  <c r="I255" i="55" a="1"/>
  <c r="I255" i="55" s="1"/>
  <c r="G503" i="55" a="1"/>
  <c r="G503" i="55" s="1"/>
  <c r="I578" i="55" a="1"/>
  <c r="I578" i="55" s="1"/>
  <c r="I395" i="55" a="1"/>
  <c r="I395" i="55" s="1"/>
  <c r="G128" i="55" a="1"/>
  <c r="G128" i="55" s="1"/>
  <c r="I109" i="55" a="1"/>
  <c r="I109" i="55" s="1"/>
  <c r="I376" i="55" a="1"/>
  <c r="I376" i="55" s="1"/>
  <c r="I511" i="55" a="1"/>
  <c r="I511" i="55" s="1"/>
  <c r="I103" i="55" a="1"/>
  <c r="I103" i="55" s="1"/>
  <c r="I380" i="55" a="1"/>
  <c r="I380" i="55" s="1"/>
  <c r="I539" i="55" a="1"/>
  <c r="I539" i="55" s="1"/>
  <c r="I96" i="55" a="1"/>
  <c r="I96" i="55" s="1"/>
  <c r="I85" i="55" a="1"/>
  <c r="I85" i="55" s="1"/>
  <c r="I169" i="55" a="1"/>
  <c r="I169" i="55" s="1"/>
  <c r="I188" i="55" a="1"/>
  <c r="I188" i="55" s="1"/>
  <c r="I92" i="55" a="1"/>
  <c r="I92" i="55" s="1"/>
  <c r="I345" i="55" a="1"/>
  <c r="I345" i="55" s="1"/>
  <c r="I414" i="55" a="1"/>
  <c r="I414" i="55" s="1"/>
  <c r="I309" i="55" a="1"/>
  <c r="I309" i="55" s="1"/>
  <c r="I438" i="55" a="1"/>
  <c r="I438" i="55" s="1"/>
  <c r="I431" i="55" a="1"/>
  <c r="I431" i="55" s="1"/>
  <c r="I623" i="55" a="1"/>
  <c r="I623" i="55" s="1"/>
  <c r="I401" i="55" a="1"/>
  <c r="I401" i="55" s="1"/>
  <c r="I550" i="55" a="1"/>
  <c r="I550" i="55" s="1"/>
  <c r="I596" i="55" a="1"/>
  <c r="I596" i="55" s="1"/>
  <c r="I304" i="55" a="1"/>
  <c r="I304" i="55" s="1"/>
  <c r="I574" i="55" a="1"/>
  <c r="I574" i="55" s="1"/>
  <c r="I47" i="55" a="1"/>
  <c r="I47" i="55" s="1"/>
  <c r="I179" i="55" a="1"/>
  <c r="I179" i="55" s="1"/>
  <c r="I294" i="55" a="1"/>
  <c r="I294" i="55" s="1"/>
  <c r="I478" i="55" a="1"/>
  <c r="I478" i="55" s="1"/>
  <c r="I117" i="55" a="1"/>
  <c r="I117" i="55" s="1"/>
  <c r="I144" i="55" a="1"/>
  <c r="I144" i="55" s="1"/>
  <c r="I81" i="55" a="1"/>
  <c r="I81" i="55" s="1"/>
  <c r="I231" i="55" a="1"/>
  <c r="I231" i="55" s="1"/>
  <c r="I621" i="55" a="1"/>
  <c r="I621" i="55" s="1"/>
  <c r="I646" i="55" a="1"/>
  <c r="I646" i="55" s="1"/>
  <c r="I262" i="55" a="1"/>
  <c r="I262" i="55" s="1"/>
  <c r="I274" i="55" a="1"/>
  <c r="I274" i="55" s="1"/>
  <c r="I241" i="55" a="1"/>
  <c r="I241" i="55" s="1"/>
  <c r="I463" i="55" a="1"/>
  <c r="I463" i="55" s="1"/>
  <c r="I307" i="55" a="1"/>
  <c r="I307" i="55" s="1"/>
  <c r="I393" i="55" a="1"/>
  <c r="I393" i="55" s="1"/>
  <c r="I325" i="55" a="1"/>
  <c r="I325" i="55" s="1"/>
  <c r="I281" i="55" a="1"/>
  <c r="I281" i="55" s="1"/>
  <c r="I234" i="55" a="1"/>
  <c r="I234" i="55" s="1"/>
  <c r="I506" i="55" a="1"/>
  <c r="I506" i="55" s="1"/>
  <c r="I315" i="55" a="1"/>
  <c r="I315" i="55" s="1"/>
  <c r="I659" i="55" a="1"/>
  <c r="I659" i="55" s="1"/>
  <c r="I625" i="55" a="1"/>
  <c r="I625" i="55" s="1"/>
  <c r="I655" i="55" a="1"/>
  <c r="I655" i="55" s="1"/>
  <c r="I111" i="55" a="1"/>
  <c r="I111" i="55" s="1"/>
  <c r="I648" i="55" a="1"/>
  <c r="I648" i="55" s="1"/>
  <c r="I657" i="55" a="1"/>
  <c r="I657" i="55" s="1"/>
  <c r="I660" i="55" a="1"/>
  <c r="I660" i="55" s="1"/>
  <c r="I352" i="55" a="1"/>
  <c r="I352" i="55" s="1"/>
  <c r="I206" i="55" a="1"/>
  <c r="I206" i="55" s="1"/>
  <c r="I416" i="55" a="1"/>
  <c r="I416" i="55" s="1"/>
  <c r="I652" i="55" a="1"/>
  <c r="I652" i="55" s="1"/>
  <c r="I324" i="55" a="1"/>
  <c r="I324" i="55" s="1"/>
  <c r="I428" i="55" a="1"/>
  <c r="I428" i="55" s="1"/>
  <c r="I509" i="55" a="1"/>
  <c r="I509" i="55" s="1"/>
  <c r="I247" i="55" a="1"/>
  <c r="I247" i="55" s="1"/>
  <c r="I353" i="55" a="1"/>
  <c r="I353" i="55" s="1"/>
  <c r="I362" i="55" a="1"/>
  <c r="I362" i="55" s="1"/>
  <c r="I435" i="55" a="1"/>
  <c r="I435" i="55" s="1"/>
  <c r="I433" i="55" a="1"/>
  <c r="I433" i="55" s="1"/>
  <c r="I408" i="55" a="1"/>
  <c r="I408" i="55" s="1"/>
  <c r="I131" i="55" a="1"/>
  <c r="I131" i="55" s="1"/>
  <c r="I213" i="55" a="1"/>
  <c r="I213" i="55" s="1"/>
  <c r="I336" i="55" a="1"/>
  <c r="I336" i="55" s="1"/>
  <c r="I176" i="55" a="1"/>
  <c r="I176" i="55" s="1"/>
  <c r="I382" i="55" a="1"/>
  <c r="I382" i="55" s="1"/>
  <c r="I423" i="55" a="1"/>
  <c r="I423" i="55" s="1"/>
  <c r="I228" i="55" a="1"/>
  <c r="I228" i="55" s="1"/>
  <c r="I136" i="55" a="1"/>
  <c r="I136" i="55" s="1"/>
  <c r="I113" i="55" a="1"/>
  <c r="I113" i="55" s="1"/>
  <c r="G611" i="55" a="1"/>
  <c r="G611" i="55" s="1"/>
  <c r="K611" i="55" s="1"/>
  <c r="I275" i="55" a="1"/>
  <c r="I275" i="55" s="1"/>
  <c r="I293" i="55" a="1"/>
  <c r="I293" i="55" s="1"/>
  <c r="I406" i="55" a="1"/>
  <c r="I406" i="55" s="1"/>
  <c r="G80" i="55" a="1"/>
  <c r="G80" i="55" s="1"/>
  <c r="I151" i="55" a="1"/>
  <c r="I151" i="55" s="1"/>
  <c r="I609" i="55" a="1"/>
  <c r="I609" i="55" s="1"/>
  <c r="G481" i="55" a="1"/>
  <c r="G481" i="55" s="1"/>
  <c r="I503" i="55" a="1"/>
  <c r="I503" i="55" s="1"/>
  <c r="I580" i="55" a="1"/>
  <c r="I580" i="55" s="1"/>
  <c r="G248" i="55" a="1"/>
  <c r="G248" i="55" s="1"/>
  <c r="K248" i="55" s="1"/>
  <c r="I128" i="55" a="1"/>
  <c r="I128" i="55" s="1"/>
  <c r="G377" i="55" a="1"/>
  <c r="G377" i="55" s="1"/>
  <c r="G540" i="55" a="1"/>
  <c r="G540" i="55" s="1"/>
  <c r="G157" i="55" a="1"/>
  <c r="G157" i="55" s="1"/>
  <c r="K157" i="55" s="1"/>
  <c r="G124" i="55" a="1"/>
  <c r="G124" i="55" s="1"/>
  <c r="G538" i="55" a="1"/>
  <c r="G538" i="55" s="1"/>
  <c r="G232" i="55" a="1"/>
  <c r="G232" i="55" s="1"/>
  <c r="G138" i="55" a="1"/>
  <c r="G138" i="55" s="1"/>
  <c r="K138" i="55" s="1"/>
  <c r="G54" i="55" a="1"/>
  <c r="G54" i="55" s="1"/>
  <c r="G467" i="55" a="1"/>
  <c r="G467" i="55" s="1"/>
  <c r="G224" i="55" a="1"/>
  <c r="G224" i="55" s="1"/>
  <c r="G70" i="55" a="1"/>
  <c r="G70" i="55" s="1"/>
  <c r="K70" i="55" s="1"/>
  <c r="G413" i="55" a="1"/>
  <c r="G413" i="55" s="1"/>
  <c r="K413" i="55" s="1"/>
  <c r="G480" i="55" a="1"/>
  <c r="G480" i="55" s="1"/>
  <c r="G257" i="55" a="1"/>
  <c r="G257" i="55" s="1"/>
  <c r="G347" i="55" a="1"/>
  <c r="G347" i="55" s="1"/>
  <c r="K347" i="55" s="1"/>
  <c r="G592" i="55" a="1"/>
  <c r="G592" i="55" s="1"/>
  <c r="K592" i="55" s="1"/>
  <c r="G296" i="55" a="1"/>
  <c r="G296" i="55" s="1"/>
  <c r="G547" i="55" a="1"/>
  <c r="G547" i="55" s="1"/>
  <c r="G581" i="55" a="1"/>
  <c r="G581" i="55" s="1"/>
  <c r="K581" i="55" s="1"/>
  <c r="G485" i="55" a="1"/>
  <c r="G485" i="55" s="1"/>
  <c r="K485" i="55" s="1"/>
  <c r="G306" i="55" a="1"/>
  <c r="G306" i="55" s="1"/>
  <c r="G364" i="55" a="1"/>
  <c r="G364" i="55" s="1"/>
  <c r="G182" i="55" a="1"/>
  <c r="G182" i="55" s="1"/>
  <c r="K182" i="55" s="1"/>
  <c r="G84" i="55" a="1"/>
  <c r="G84" i="55" s="1"/>
  <c r="K84" i="55" s="1"/>
  <c r="G311" i="55" a="1"/>
  <c r="G311" i="55" s="1"/>
  <c r="G637" i="55" a="1"/>
  <c r="G637" i="55" s="1"/>
  <c r="G143" i="55" a="1"/>
  <c r="G143" i="55" s="1"/>
  <c r="K143" i="55" s="1"/>
  <c r="G573" i="55" a="1"/>
  <c r="G573" i="55" s="1"/>
  <c r="K573" i="55" s="1"/>
  <c r="G225" i="55" a="1"/>
  <c r="G225" i="55" s="1"/>
  <c r="G444" i="55" a="1"/>
  <c r="G444" i="55" s="1"/>
  <c r="G607" i="55" a="1"/>
  <c r="G607" i="55" s="1"/>
  <c r="K607" i="55" s="1"/>
  <c r="G613" i="55" a="1"/>
  <c r="G613" i="55" s="1"/>
  <c r="K613" i="55" s="1"/>
  <c r="G252" i="55" a="1"/>
  <c r="G252" i="55" s="1"/>
  <c r="G254" i="55" a="1"/>
  <c r="G254" i="55" s="1"/>
  <c r="G279" i="55" a="1"/>
  <c r="G279" i="55" s="1"/>
  <c r="K279" i="55" s="1"/>
  <c r="G445" i="55" a="1"/>
  <c r="G445" i="55" s="1"/>
  <c r="K445" i="55" s="1"/>
  <c r="G310" i="55" a="1"/>
  <c r="G310" i="55" s="1"/>
  <c r="G490" i="55" a="1"/>
  <c r="G490" i="55" s="1"/>
  <c r="G297" i="55" a="1"/>
  <c r="G297" i="55" s="1"/>
  <c r="K297" i="55" s="1"/>
  <c r="G298" i="55" a="1"/>
  <c r="G298" i="55" s="1"/>
  <c r="K298" i="55" s="1"/>
  <c r="G504" i="55" a="1"/>
  <c r="G504" i="55" s="1"/>
  <c r="G551" i="55" a="1"/>
  <c r="G551" i="55" s="1"/>
  <c r="G654" i="55" a="1"/>
  <c r="G654" i="55" s="1"/>
  <c r="K654" i="55" s="1"/>
  <c r="G554" i="55" a="1"/>
  <c r="G554" i="55" s="1"/>
  <c r="K554" i="55" s="1"/>
  <c r="G301" i="55" a="1"/>
  <c r="G301" i="55" s="1"/>
  <c r="G661" i="55" a="1"/>
  <c r="G661" i="55" s="1"/>
  <c r="G663" i="55" a="1"/>
  <c r="G663" i="55" s="1"/>
  <c r="K663" i="55" s="1"/>
  <c r="G656" i="55" a="1"/>
  <c r="G656" i="55" s="1"/>
  <c r="K656" i="55" s="1"/>
  <c r="G658" i="55" a="1"/>
  <c r="G658" i="55" s="1"/>
  <c r="G588" i="55" a="1"/>
  <c r="G588" i="55" s="1"/>
  <c r="G242" i="55" a="1"/>
  <c r="G242" i="55" s="1"/>
  <c r="K242" i="55" s="1"/>
  <c r="G112" i="55" a="1"/>
  <c r="G112" i="55" s="1"/>
  <c r="K112" i="55" s="1"/>
  <c r="G653" i="55" a="1"/>
  <c r="G653" i="55" s="1"/>
  <c r="G323" i="55" a="1"/>
  <c r="G323" i="55" s="1"/>
  <c r="G285" i="55" a="1"/>
  <c r="G285" i="55" s="1"/>
  <c r="K285" i="55" s="1"/>
  <c r="G335" i="55" a="1"/>
  <c r="G335" i="55" s="1"/>
  <c r="K335" i="55" s="1"/>
  <c r="G384" i="55" a="1"/>
  <c r="G384" i="55" s="1"/>
  <c r="G530" i="55" a="1"/>
  <c r="G530" i="55" s="1"/>
  <c r="G421" i="55" a="1"/>
  <c r="G421" i="55" s="1"/>
  <c r="K421" i="55" s="1"/>
  <c r="G532" i="55" a="1"/>
  <c r="G532" i="55" s="1"/>
  <c r="K532" i="55" s="1"/>
  <c r="G488" i="55" a="1"/>
  <c r="G488" i="55" s="1"/>
  <c r="G391" i="55" a="1"/>
  <c r="G391" i="55" s="1"/>
  <c r="G555" i="55" a="1"/>
  <c r="G555" i="55" s="1"/>
  <c r="K555" i="55" s="1"/>
  <c r="G120" i="55" a="1"/>
  <c r="G120" i="55" s="1"/>
  <c r="K120" i="55" s="1"/>
  <c r="G121" i="55" a="1"/>
  <c r="G121" i="55" s="1"/>
  <c r="G149" i="55" a="1"/>
  <c r="G149" i="55" s="1"/>
  <c r="G365" i="55" a="1"/>
  <c r="G365" i="55" s="1"/>
  <c r="K365" i="55" s="1"/>
  <c r="G399" i="55" a="1"/>
  <c r="G399" i="55" s="1"/>
  <c r="K399" i="55" s="1"/>
  <c r="G548" i="55" a="1"/>
  <c r="G548" i="55" s="1"/>
  <c r="G172" i="55" a="1"/>
  <c r="G172" i="55" s="1"/>
  <c r="G67" i="55" a="1"/>
  <c r="G67" i="55" s="1"/>
  <c r="K67" i="55" s="1"/>
  <c r="G146" i="55" a="1"/>
  <c r="G146" i="55" s="1"/>
  <c r="K146" i="55" s="1"/>
  <c r="G210" i="55" a="1"/>
  <c r="G210" i="55" s="1"/>
  <c r="G144" i="55" a="1"/>
  <c r="G144" i="55" s="1"/>
  <c r="G646" i="55" a="1"/>
  <c r="G646" i="55" s="1"/>
  <c r="G463" i="55" a="1"/>
  <c r="G463" i="55" s="1"/>
  <c r="K463" i="55" s="1"/>
  <c r="G281" i="55" a="1"/>
  <c r="G281" i="55" s="1"/>
  <c r="G659" i="55" a="1"/>
  <c r="G659" i="55" s="1"/>
  <c r="G648" i="55" a="1"/>
  <c r="G648" i="55" s="1"/>
  <c r="G206" i="55" a="1"/>
  <c r="G206" i="55" s="1"/>
  <c r="K206" i="55" s="1"/>
  <c r="G428" i="55" a="1"/>
  <c r="G428" i="55" s="1"/>
  <c r="G362" i="55" a="1"/>
  <c r="G362" i="55" s="1"/>
  <c r="G131" i="55" a="1"/>
  <c r="G131" i="55" s="1"/>
  <c r="G382" i="55" a="1"/>
  <c r="G382" i="55" s="1"/>
  <c r="G113" i="55" a="1"/>
  <c r="G113" i="55" s="1"/>
  <c r="I612" i="55" a="1"/>
  <c r="I612" i="55" s="1"/>
  <c r="G153" i="55" a="1"/>
  <c r="G153" i="55" s="1"/>
  <c r="I153" i="55" a="1"/>
  <c r="I153" i="55" s="1"/>
  <c r="G81" i="55" a="1"/>
  <c r="G81" i="55" s="1"/>
  <c r="K81" i="55" s="1"/>
  <c r="G262" i="55" a="1"/>
  <c r="G262" i="55" s="1"/>
  <c r="G307" i="55" a="1"/>
  <c r="G307" i="55" s="1"/>
  <c r="G234" i="55" a="1"/>
  <c r="G234" i="55" s="1"/>
  <c r="G625" i="55" a="1"/>
  <c r="G625" i="55" s="1"/>
  <c r="K625" i="55" s="1"/>
  <c r="G657" i="55" a="1"/>
  <c r="G657" i="55" s="1"/>
  <c r="G416" i="55" a="1"/>
  <c r="G416" i="55" s="1"/>
  <c r="G509" i="55" a="1"/>
  <c r="G509" i="55" s="1"/>
  <c r="G435" i="55" a="1"/>
  <c r="G435" i="55" s="1"/>
  <c r="G213" i="55" a="1"/>
  <c r="G213" i="55" s="1"/>
  <c r="G423" i="55" a="1"/>
  <c r="G423" i="55" s="1"/>
  <c r="G295" i="55" a="1"/>
  <c r="G295" i="55" s="1"/>
  <c r="G231" i="55" a="1"/>
  <c r="G231" i="55" s="1"/>
  <c r="G274" i="55" a="1"/>
  <c r="G274" i="55" s="1"/>
  <c r="K274" i="55" s="1"/>
  <c r="G393" i="55" a="1"/>
  <c r="G393" i="55" s="1"/>
  <c r="K393" i="55" s="1"/>
  <c r="G506" i="55" a="1"/>
  <c r="G506" i="55" s="1"/>
  <c r="K506" i="55" s="1"/>
  <c r="G655" i="55" a="1"/>
  <c r="G655" i="55" s="1"/>
  <c r="G660" i="55" a="1"/>
  <c r="G660" i="55" s="1"/>
  <c r="K660" i="55" s="1"/>
  <c r="G652" i="55" a="1"/>
  <c r="G652" i="55" s="1"/>
  <c r="K652" i="55" s="1"/>
  <c r="G247" i="55" a="1"/>
  <c r="G247" i="55" s="1"/>
  <c r="K247" i="55" s="1"/>
  <c r="G433" i="55" a="1"/>
  <c r="G433" i="55" s="1"/>
  <c r="G336" i="55" a="1"/>
  <c r="G336" i="55" s="1"/>
  <c r="K336" i="55" s="1"/>
  <c r="G228" i="55" a="1"/>
  <c r="G228" i="55" s="1"/>
  <c r="K228" i="55" s="1"/>
  <c r="G621" i="55" a="1"/>
  <c r="G621" i="55" s="1"/>
  <c r="K621" i="55" s="1"/>
  <c r="G241" i="55" a="1"/>
  <c r="G241" i="55" s="1"/>
  <c r="G325" i="55" a="1"/>
  <c r="G325" i="55" s="1"/>
  <c r="G315" i="55" a="1"/>
  <c r="G315" i="55" s="1"/>
  <c r="K315" i="55" s="1"/>
  <c r="G111" i="55" a="1"/>
  <c r="G111" i="55" s="1"/>
  <c r="K111" i="55" s="1"/>
  <c r="G352" i="55" a="1"/>
  <c r="G352" i="55" s="1"/>
  <c r="G324" i="55" a="1"/>
  <c r="G324" i="55" s="1"/>
  <c r="G353" i="55" a="1"/>
  <c r="G353" i="55" s="1"/>
  <c r="K353" i="55" s="1"/>
  <c r="G408" i="55" a="1"/>
  <c r="G408" i="55" s="1"/>
  <c r="K408" i="55" s="1"/>
  <c r="G176" i="55" a="1"/>
  <c r="G176" i="55" s="1"/>
  <c r="G136" i="55" a="1"/>
  <c r="G136" i="55" s="1"/>
  <c r="G612" i="55" a="1"/>
  <c r="G612" i="55" s="1"/>
  <c r="K612" i="55" s="1"/>
  <c r="AA2116" i="34"/>
  <c r="X2116" i="34"/>
  <c r="Q2116" i="34"/>
  <c r="R2116" i="34"/>
  <c r="V2116" i="34"/>
  <c r="AA2215" i="34"/>
  <c r="X2215" i="34"/>
  <c r="Q2215" i="34"/>
  <c r="R2215" i="34"/>
  <c r="V2215" i="34"/>
  <c r="R2240" i="34"/>
  <c r="V2240" i="34"/>
  <c r="AA2240" i="34"/>
  <c r="X2240" i="34"/>
  <c r="Q2240" i="34"/>
  <c r="X2264" i="34"/>
  <c r="Q2264" i="34"/>
  <c r="R2264" i="34"/>
  <c r="V2264" i="34"/>
  <c r="AA2264" i="34"/>
  <c r="Q2312" i="34"/>
  <c r="R2312" i="34"/>
  <c r="V2312" i="34"/>
  <c r="AA2312" i="34"/>
  <c r="X2312" i="34"/>
  <c r="X2329" i="34"/>
  <c r="Q2329" i="34"/>
  <c r="R2329" i="34"/>
  <c r="V2329" i="34"/>
  <c r="AA2329" i="34"/>
  <c r="X2369" i="34"/>
  <c r="Q2369" i="34"/>
  <c r="R2369" i="34"/>
  <c r="V2369" i="34"/>
  <c r="AA2369" i="34"/>
  <c r="Q2365" i="34"/>
  <c r="R2365" i="34"/>
  <c r="V2365" i="34"/>
  <c r="AA2365" i="34"/>
  <c r="X2365" i="34"/>
  <c r="AA2372" i="34"/>
  <c r="X2372" i="34"/>
  <c r="Q2372" i="34"/>
  <c r="R2372" i="34"/>
  <c r="V2372" i="34"/>
  <c r="X2406" i="34"/>
  <c r="Q2406" i="34"/>
  <c r="R2406" i="34"/>
  <c r="V2406" i="34"/>
  <c r="AA2406" i="34"/>
  <c r="Q2413" i="34"/>
  <c r="R2413" i="34"/>
  <c r="V2413" i="34"/>
  <c r="AA2413" i="34"/>
  <c r="X2413" i="34"/>
  <c r="Q2257" i="34"/>
  <c r="R2257" i="34"/>
  <c r="V2257" i="34"/>
  <c r="AA2257" i="34"/>
  <c r="X2257" i="34"/>
  <c r="R2250" i="34"/>
  <c r="V2250" i="34"/>
  <c r="AA2250" i="34"/>
  <c r="X2250" i="34"/>
  <c r="Q2250" i="34"/>
  <c r="X2210" i="34"/>
  <c r="Q2210" i="34"/>
  <c r="R2210" i="34"/>
  <c r="V2210" i="34"/>
  <c r="AA2210" i="34"/>
  <c r="AA2247" i="34"/>
  <c r="X2247" i="34"/>
  <c r="Q2247" i="34"/>
  <c r="R2247" i="34"/>
  <c r="V2247" i="34"/>
  <c r="Q2273" i="34"/>
  <c r="R2273" i="34"/>
  <c r="V2273" i="34"/>
  <c r="AA2273" i="34"/>
  <c r="X2273" i="34"/>
  <c r="Q2285" i="34"/>
  <c r="R2285" i="34"/>
  <c r="V2285" i="34"/>
  <c r="AA2285" i="34"/>
  <c r="X2285" i="34"/>
  <c r="R2307" i="34"/>
  <c r="V2307" i="34"/>
  <c r="AA2307" i="34"/>
  <c r="X2307" i="34"/>
  <c r="Q2307" i="34"/>
  <c r="X2313" i="34"/>
  <c r="Q2313" i="34"/>
  <c r="R2313" i="34"/>
  <c r="V2313" i="34"/>
  <c r="AA2313" i="34"/>
  <c r="AA2330" i="34"/>
  <c r="X2330" i="34"/>
  <c r="Q2330" i="34"/>
  <c r="R2330" i="34"/>
  <c r="V2330" i="34"/>
  <c r="AA2370" i="34"/>
  <c r="X2370" i="34"/>
  <c r="Q2370" i="34"/>
  <c r="R2370" i="34"/>
  <c r="V2370" i="34"/>
  <c r="X2366" i="34"/>
  <c r="Q2366" i="34"/>
  <c r="R2366" i="34"/>
  <c r="V2366" i="34"/>
  <c r="AA2366" i="34"/>
  <c r="R2375" i="34"/>
  <c r="V2375" i="34"/>
  <c r="AA2375" i="34"/>
  <c r="X2375" i="34"/>
  <c r="Q2375" i="34"/>
  <c r="AA2389" i="34"/>
  <c r="X2389" i="34"/>
  <c r="Q2389" i="34"/>
  <c r="R2389" i="34"/>
  <c r="V2389" i="34"/>
  <c r="AA2411" i="34"/>
  <c r="X2411" i="34"/>
  <c r="Q2411" i="34"/>
  <c r="R2411" i="34"/>
  <c r="V2411" i="34"/>
  <c r="Q2237" i="34"/>
  <c r="R2237" i="34"/>
  <c r="V2237" i="34"/>
  <c r="AA2237" i="34"/>
  <c r="X2237" i="34"/>
  <c r="R2248" i="34"/>
  <c r="V2248" i="34"/>
  <c r="AA2248" i="34"/>
  <c r="X2248" i="34"/>
  <c r="Q2248" i="34"/>
  <c r="X2274" i="34"/>
  <c r="Q2274" i="34"/>
  <c r="R2274" i="34"/>
  <c r="V2274" i="34"/>
  <c r="AA2274" i="34"/>
  <c r="R2311" i="34"/>
  <c r="V2311" i="34"/>
  <c r="AA2311" i="34"/>
  <c r="X2311" i="34"/>
  <c r="Q2311" i="34"/>
  <c r="R2327" i="34"/>
  <c r="V2327" i="34"/>
  <c r="AA2327" i="34"/>
  <c r="X2327" i="34"/>
  <c r="Q2327" i="34"/>
  <c r="R2346" i="34"/>
  <c r="V2346" i="34"/>
  <c r="AA2346" i="34"/>
  <c r="X2346" i="34"/>
  <c r="Q2346" i="34"/>
  <c r="R2364" i="34"/>
  <c r="V2364" i="34"/>
  <c r="AA2364" i="34"/>
  <c r="X2364" i="34"/>
  <c r="Q2364" i="34"/>
  <c r="Q2376" i="34"/>
  <c r="R2376" i="34"/>
  <c r="V2376" i="34"/>
  <c r="AA2376" i="34"/>
  <c r="X2376" i="34"/>
  <c r="R2390" i="34"/>
  <c r="V2390" i="34"/>
  <c r="AA2390" i="34"/>
  <c r="X2390" i="34"/>
  <c r="Q2390" i="34"/>
  <c r="AA2380" i="34"/>
  <c r="X2380" i="34"/>
  <c r="Q2380" i="34"/>
  <c r="R2380" i="34"/>
  <c r="V2380" i="34"/>
  <c r="Q2261" i="34"/>
  <c r="R2261" i="34"/>
  <c r="V2261" i="34"/>
  <c r="AA2261" i="34"/>
  <c r="X2261" i="34"/>
  <c r="Q2263" i="34"/>
  <c r="R2263" i="34"/>
  <c r="V2263" i="34"/>
  <c r="AA2263" i="34"/>
  <c r="X2263" i="34"/>
  <c r="AA2306" i="34"/>
  <c r="X2306" i="34"/>
  <c r="Q2306" i="34"/>
  <c r="R2306" i="34"/>
  <c r="V2306" i="34"/>
  <c r="Q2328" i="34"/>
  <c r="R2328" i="34"/>
  <c r="V2328" i="34"/>
  <c r="AA2328" i="34"/>
  <c r="X2328" i="34"/>
  <c r="Q2347" i="34"/>
  <c r="R2347" i="34"/>
  <c r="V2347" i="34"/>
  <c r="AA2347" i="34"/>
  <c r="X2347" i="34"/>
  <c r="X2371" i="34"/>
  <c r="Q2371" i="34"/>
  <c r="R2371" i="34"/>
  <c r="V2371" i="34"/>
  <c r="AA2371" i="34"/>
  <c r="X2388" i="34"/>
  <c r="Q2388" i="34"/>
  <c r="R2388" i="34"/>
  <c r="V2388" i="34"/>
  <c r="AA2388" i="34"/>
  <c r="Q2405" i="34"/>
  <c r="R2405" i="34"/>
  <c r="V2405" i="34"/>
  <c r="AA2405" i="34"/>
  <c r="X2405" i="34"/>
  <c r="R2412" i="34"/>
  <c r="V2412" i="34"/>
  <c r="AA2412" i="34"/>
  <c r="X2412" i="34"/>
  <c r="Q2412" i="34"/>
  <c r="A2380" i="34"/>
  <c r="A2250" i="34"/>
  <c r="A2261" i="34"/>
  <c r="A2257" i="34"/>
  <c r="A2411" i="34"/>
  <c r="A2413" i="34"/>
  <c r="A2412" i="34"/>
  <c r="A2405" i="34"/>
  <c r="A2406" i="34"/>
  <c r="A2390" i="34"/>
  <c r="A2388" i="34"/>
  <c r="A2389" i="34"/>
  <c r="A2375" i="34"/>
  <c r="A2376" i="34"/>
  <c r="A2372" i="34"/>
  <c r="A2371" i="34"/>
  <c r="A2365" i="34"/>
  <c r="A2366" i="34"/>
  <c r="A2364" i="34"/>
  <c r="A2370" i="34"/>
  <c r="A2369" i="34"/>
  <c r="A2346" i="34"/>
  <c r="A2347" i="34"/>
  <c r="A2329" i="34"/>
  <c r="A2330" i="34"/>
  <c r="A2328" i="34"/>
  <c r="A2327" i="34"/>
  <c r="A2311" i="34"/>
  <c r="A2312" i="34"/>
  <c r="A2313" i="34"/>
  <c r="A2306" i="34"/>
  <c r="A2307" i="34"/>
  <c r="A2285" i="34"/>
  <c r="A2273" i="34"/>
  <c r="A2274" i="34"/>
  <c r="A2263" i="34"/>
  <c r="A2264" i="34"/>
  <c r="A2247" i="34"/>
  <c r="A2248" i="34"/>
  <c r="A2240" i="34"/>
  <c r="A2237" i="34"/>
  <c r="A2215" i="34"/>
  <c r="A2210" i="34"/>
  <c r="A2116" i="34"/>
  <c r="K322" i="55" l="1"/>
  <c r="K478" i="55"/>
  <c r="K401" i="55"/>
  <c r="K176" i="55"/>
  <c r="K352" i="55"/>
  <c r="K241" i="55"/>
  <c r="K433" i="55"/>
  <c r="K655" i="55"/>
  <c r="K231" i="55"/>
  <c r="K272" i="55"/>
  <c r="K54" i="55"/>
  <c r="K124" i="55"/>
  <c r="K481" i="55"/>
  <c r="K480" i="55"/>
  <c r="K467" i="55"/>
  <c r="K538" i="55"/>
  <c r="K377" i="55"/>
  <c r="K80" i="55"/>
  <c r="K210" i="55"/>
  <c r="K548" i="55"/>
  <c r="K121" i="55"/>
  <c r="K488" i="55"/>
  <c r="K384" i="55"/>
  <c r="K653" i="55"/>
  <c r="K658" i="55"/>
  <c r="K301" i="55"/>
  <c r="K504" i="55"/>
  <c r="K310" i="55"/>
  <c r="K252" i="55"/>
  <c r="K225" i="55"/>
  <c r="K311" i="55"/>
  <c r="K306" i="55"/>
  <c r="K296" i="55"/>
  <c r="K631" i="55"/>
  <c r="K209" i="55"/>
  <c r="K662" i="55"/>
  <c r="K223" i="55"/>
  <c r="K482" i="55"/>
  <c r="K464" i="55"/>
  <c r="K479" i="55"/>
  <c r="K160" i="55"/>
  <c r="K645" i="55"/>
  <c r="K199" i="55"/>
  <c r="K620" i="55"/>
  <c r="K342" i="55"/>
  <c r="K314" i="55"/>
  <c r="K636" i="55"/>
  <c r="K97" i="55"/>
  <c r="K133" i="55"/>
  <c r="K321" i="55"/>
  <c r="K382" i="55"/>
  <c r="K640" i="55"/>
  <c r="K558" i="55"/>
  <c r="K150" i="55"/>
  <c r="K189" i="55"/>
  <c r="K535" i="55"/>
  <c r="K175" i="55"/>
  <c r="K287" i="55"/>
  <c r="K561" i="55"/>
  <c r="K617" i="55"/>
  <c r="K348" i="55"/>
  <c r="K263" i="55"/>
  <c r="K205" i="55"/>
  <c r="K303" i="55"/>
  <c r="K184" i="55"/>
  <c r="K194" i="55"/>
  <c r="K435" i="55"/>
  <c r="K295" i="55"/>
  <c r="K509" i="55"/>
  <c r="K234" i="55"/>
  <c r="K307" i="55"/>
  <c r="K172" i="55"/>
  <c r="K149" i="55"/>
  <c r="K391" i="55"/>
  <c r="K530" i="55"/>
  <c r="K323" i="55"/>
  <c r="K588" i="55"/>
  <c r="K661" i="55"/>
  <c r="K551" i="55"/>
  <c r="K490" i="55"/>
  <c r="K254" i="55"/>
  <c r="K444" i="55"/>
  <c r="K637" i="55"/>
  <c r="K364" i="55"/>
  <c r="K547" i="55"/>
  <c r="K257" i="55"/>
  <c r="K224" i="55"/>
  <c r="K232" i="55"/>
  <c r="K540" i="55"/>
  <c r="K277" i="55"/>
  <c r="K423" i="55"/>
  <c r="K416" i="55"/>
  <c r="K136" i="55"/>
  <c r="K324" i="55"/>
  <c r="K325" i="55"/>
  <c r="K113" i="55"/>
  <c r="K428" i="55"/>
  <c r="K281" i="55"/>
  <c r="K648" i="55"/>
  <c r="K131" i="55"/>
  <c r="K646" i="55"/>
  <c r="K657" i="55"/>
  <c r="K262" i="55"/>
  <c r="K213" i="55"/>
  <c r="K503" i="55"/>
  <c r="K596" i="55"/>
  <c r="K414" i="55"/>
  <c r="K169" i="55"/>
  <c r="K380" i="55"/>
  <c r="K109" i="55"/>
  <c r="K304" i="55"/>
  <c r="K649" i="55"/>
  <c r="K55" i="55"/>
  <c r="K514" i="55"/>
  <c r="K557" i="55"/>
  <c r="K553" i="55"/>
  <c r="K571" i="55"/>
  <c r="K534" i="55"/>
  <c r="K78" i="55"/>
  <c r="K644" i="55"/>
  <c r="K560" i="55"/>
  <c r="K105" i="55"/>
  <c r="K517" i="55"/>
  <c r="K543" i="55"/>
  <c r="K192" i="55"/>
  <c r="K195" i="55"/>
  <c r="K56" i="55"/>
  <c r="K447" i="55"/>
  <c r="K394" i="55"/>
  <c r="K484" i="55"/>
  <c r="K68" i="55"/>
  <c r="K276" i="55"/>
  <c r="K178" i="55"/>
  <c r="K664" i="55"/>
  <c r="K128" i="55"/>
  <c r="K345" i="55"/>
  <c r="K85" i="55"/>
  <c r="K103" i="55"/>
  <c r="K462" i="55"/>
  <c r="K117" i="55"/>
  <c r="K550" i="55"/>
  <c r="K358" i="55"/>
  <c r="K237" i="55"/>
  <c r="K486" i="55"/>
  <c r="K374" i="55"/>
  <c r="K496" i="55"/>
  <c r="K211" i="55"/>
  <c r="K93" i="55"/>
  <c r="K614" i="55"/>
  <c r="K641" i="55"/>
  <c r="K339" i="55"/>
  <c r="K343" i="55"/>
  <c r="K106" i="55"/>
  <c r="K245" i="55"/>
  <c r="K142" i="55"/>
  <c r="K468" i="55"/>
  <c r="K98" i="55"/>
  <c r="K395" i="55"/>
  <c r="K255" i="55"/>
  <c r="K650" i="55"/>
  <c r="K275" i="55"/>
  <c r="K256" i="55"/>
  <c r="K153" i="55"/>
  <c r="K293" i="55"/>
  <c r="K179" i="55"/>
  <c r="K431" i="55"/>
  <c r="K92" i="55"/>
  <c r="K96" i="55"/>
  <c r="K511" i="55"/>
  <c r="K83" i="55"/>
  <c r="K294" i="55"/>
  <c r="K623" i="55"/>
  <c r="K332" i="55"/>
  <c r="K217" i="55"/>
  <c r="K61" i="55"/>
  <c r="K369" i="55"/>
  <c r="K135" i="55"/>
  <c r="K46" i="55"/>
  <c r="K134" i="55"/>
  <c r="K499" i="55"/>
  <c r="K448" i="55"/>
  <c r="K126" i="55"/>
  <c r="K610" i="55"/>
  <c r="K591" i="55"/>
  <c r="K600" i="55"/>
  <c r="K341" i="55"/>
  <c r="K284" i="55"/>
  <c r="K526" i="55"/>
  <c r="K53" i="55"/>
  <c r="K266" i="55"/>
  <c r="K51" i="55"/>
  <c r="K580" i="55"/>
  <c r="K609" i="55"/>
  <c r="K406" i="55"/>
  <c r="K273" i="55"/>
  <c r="K215" i="55"/>
  <c r="K362" i="55"/>
  <c r="K659" i="55"/>
  <c r="K144" i="55"/>
  <c r="K151" i="55"/>
  <c r="K574" i="55"/>
  <c r="K309" i="55"/>
  <c r="K188" i="55"/>
  <c r="K539" i="55"/>
  <c r="K376" i="55"/>
  <c r="K578" i="55"/>
  <c r="K47" i="55"/>
  <c r="K438" i="55"/>
  <c r="K373" i="55"/>
  <c r="K549" i="55"/>
  <c r="K559" i="55"/>
  <c r="K162" i="55"/>
  <c r="K101" i="55"/>
  <c r="K533" i="55"/>
  <c r="K204" i="55"/>
  <c r="K236" i="55"/>
  <c r="K563" i="55"/>
  <c r="K632" i="55"/>
  <c r="K430" i="55"/>
  <c r="K359" i="55"/>
  <c r="K214" i="55"/>
  <c r="K556" i="55"/>
  <c r="K158" i="55"/>
  <c r="K229" i="55"/>
  <c r="K147" i="55"/>
  <c r="K516" i="55"/>
  <c r="K122" i="55"/>
  <c r="K618" i="55"/>
  <c r="K633" i="55"/>
  <c r="K49" i="55"/>
  <c r="C2127" i="34"/>
  <c r="C2128" i="34"/>
  <c r="C2337" i="34"/>
  <c r="C2115" i="34"/>
  <c r="C2117" i="34"/>
  <c r="C2118" i="34"/>
  <c r="C2129" i="34"/>
  <c r="C2130" i="34"/>
  <c r="C2137" i="34"/>
  <c r="C2138" i="34"/>
  <c r="C2148" i="34"/>
  <c r="C2149" i="34"/>
  <c r="C2150" i="34"/>
  <c r="C2151" i="34"/>
  <c r="C2152" i="34"/>
  <c r="C2153" i="34"/>
  <c r="C2119" i="34"/>
  <c r="C2120" i="34"/>
  <c r="C2123" i="34"/>
  <c r="C2124" i="34"/>
  <c r="C2125" i="34"/>
  <c r="C2131" i="34"/>
  <c r="C2132" i="34"/>
  <c r="C2133" i="34"/>
  <c r="C2134" i="34"/>
  <c r="C2139" i="34"/>
  <c r="C2140" i="34"/>
  <c r="C2141" i="34"/>
  <c r="C2142" i="34"/>
  <c r="C2143" i="34"/>
  <c r="C2146" i="34"/>
  <c r="C2147" i="34"/>
  <c r="C2135" i="34"/>
  <c r="C2136" i="34"/>
  <c r="C2121" i="34"/>
  <c r="C2122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144" i="34"/>
  <c r="C2145" i="34"/>
  <c r="C2206" i="34"/>
  <c r="C2207" i="34"/>
  <c r="C2208" i="34"/>
  <c r="C2209" i="34"/>
  <c r="C2211" i="34"/>
  <c r="C2212" i="34"/>
  <c r="C2213" i="34"/>
  <c r="C2214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8" i="34"/>
  <c r="C2239" i="34"/>
  <c r="C2241" i="34"/>
  <c r="C2242" i="34"/>
  <c r="C2243" i="34"/>
  <c r="C2244" i="34"/>
  <c r="C2245" i="34"/>
  <c r="C2246" i="34"/>
  <c r="C2265" i="34"/>
  <c r="C2266" i="34"/>
  <c r="C2267" i="34"/>
  <c r="C2270" i="34"/>
  <c r="C2271" i="34"/>
  <c r="C2272" i="34"/>
  <c r="C2275" i="34"/>
  <c r="C2276" i="34"/>
  <c r="C2277" i="34"/>
  <c r="C2278" i="34"/>
  <c r="C2279" i="34"/>
  <c r="C2280" i="34"/>
  <c r="C2281" i="34"/>
  <c r="C2282" i="34"/>
  <c r="C2283" i="34"/>
  <c r="C2284" i="34"/>
  <c r="C2286" i="34"/>
  <c r="C2287" i="34"/>
  <c r="C2288" i="34"/>
  <c r="C2289" i="34"/>
  <c r="C2290" i="34"/>
  <c r="C2291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8" i="34"/>
  <c r="C2309" i="34"/>
  <c r="C2310" i="34"/>
  <c r="C2314" i="34"/>
  <c r="C2315" i="34"/>
  <c r="C2316" i="34"/>
  <c r="C2321" i="34"/>
  <c r="C2322" i="34"/>
  <c r="C2323" i="34"/>
  <c r="C2324" i="34"/>
  <c r="C2325" i="34"/>
  <c r="C2326" i="34"/>
  <c r="C2354" i="34"/>
  <c r="C2355" i="34"/>
  <c r="C2356" i="34"/>
  <c r="C2357" i="34"/>
  <c r="C2358" i="34"/>
  <c r="C2359" i="34"/>
  <c r="C2331" i="34"/>
  <c r="C2332" i="34"/>
  <c r="C2333" i="34"/>
  <c r="C2338" i="34"/>
  <c r="C2339" i="34"/>
  <c r="C2340" i="34"/>
  <c r="C2343" i="34"/>
  <c r="C2344" i="34"/>
  <c r="C2345" i="34"/>
  <c r="C2391" i="34"/>
  <c r="C2392" i="34"/>
  <c r="C2403" i="34"/>
  <c r="C2404" i="34"/>
  <c r="C2386" i="34"/>
  <c r="C2387" i="34"/>
  <c r="C2384" i="34"/>
  <c r="C2385" i="34"/>
  <c r="C2382" i="34"/>
  <c r="C2383" i="34"/>
  <c r="C2373" i="34"/>
  <c r="C2374" i="34"/>
  <c r="C2393" i="34"/>
  <c r="C2394" i="34"/>
  <c r="C2407" i="34"/>
  <c r="C2408" i="34"/>
  <c r="C2379" i="34"/>
  <c r="C2381" i="34"/>
  <c r="C2255" i="34"/>
  <c r="C2256" i="34"/>
  <c r="C2268" i="34"/>
  <c r="C2269" i="34"/>
  <c r="C2258" i="34"/>
  <c r="C2259" i="34"/>
  <c r="C2260" i="34"/>
  <c r="C2262" i="34"/>
  <c r="C2249" i="34"/>
  <c r="C2251" i="34"/>
  <c r="C2252" i="34"/>
  <c r="C2253" i="34"/>
  <c r="C2254" i="34"/>
  <c r="C2395" i="34"/>
  <c r="C2396" i="34"/>
  <c r="C2397" i="34"/>
  <c r="C2401" i="34"/>
  <c r="C2402" i="34"/>
  <c r="C2362" i="34"/>
  <c r="C2363" i="34"/>
  <c r="C2398" i="34"/>
  <c r="C2399" i="34"/>
  <c r="C2400" i="34"/>
  <c r="C2352" i="34"/>
  <c r="C2353" i="34"/>
  <c r="C2377" i="34"/>
  <c r="C2378" i="34"/>
  <c r="C2348" i="34"/>
  <c r="C2349" i="34"/>
  <c r="C2350" i="34"/>
  <c r="C2351" i="34"/>
  <c r="C2360" i="34"/>
  <c r="C2361" i="34"/>
  <c r="C2334" i="34"/>
  <c r="C2335" i="34"/>
  <c r="C2336" i="34"/>
  <c r="C2341" i="34"/>
  <c r="C2342" i="34"/>
  <c r="C2292" i="34"/>
  <c r="C2293" i="34"/>
  <c r="C2294" i="34"/>
  <c r="C2409" i="34"/>
  <c r="C2410" i="34"/>
  <c r="C2367" i="34"/>
  <c r="C2368" i="34"/>
  <c r="C2317" i="34"/>
  <c r="C2318" i="34"/>
  <c r="C2319" i="34"/>
  <c r="C2320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126" i="34"/>
  <c r="C1962" i="34" l="1"/>
  <c r="C1963" i="34"/>
  <c r="C1964" i="34"/>
  <c r="C1965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I7" i="12" l="1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82" i="34" l="1"/>
  <c r="C105" i="34"/>
  <c r="C117" i="34"/>
  <c r="C126" i="34"/>
  <c r="C41" i="34"/>
  <c r="C42" i="34"/>
  <c r="C43" i="34"/>
  <c r="C88" i="34"/>
  <c r="C89" i="34"/>
  <c r="C93" i="34"/>
  <c r="C94" i="34"/>
  <c r="C102" i="34"/>
  <c r="C103" i="34"/>
  <c r="C106" i="34"/>
  <c r="C118" i="34"/>
  <c r="C119" i="34"/>
  <c r="C120" i="34"/>
  <c r="C127" i="34"/>
  <c r="C26" i="34"/>
  <c r="C27" i="34"/>
  <c r="C28" i="34"/>
  <c r="C29" i="34"/>
  <c r="C30" i="34"/>
  <c r="C32" i="34"/>
  <c r="C34" i="34"/>
  <c r="C35" i="34"/>
  <c r="C39" i="34"/>
  <c r="C44" i="34"/>
  <c r="C47" i="34"/>
  <c r="C48" i="34"/>
  <c r="C49" i="34"/>
  <c r="C50" i="34"/>
  <c r="C53" i="34"/>
  <c r="C57" i="34"/>
  <c r="C58" i="34"/>
  <c r="C63" i="34"/>
  <c r="C66" i="34"/>
  <c r="C67" i="34"/>
  <c r="C70" i="34"/>
  <c r="C71" i="34"/>
  <c r="C72" i="34"/>
  <c r="C73" i="34"/>
  <c r="C74" i="34"/>
  <c r="C80" i="34"/>
  <c r="C81" i="34"/>
  <c r="C83" i="34"/>
  <c r="C90" i="34"/>
  <c r="C92" i="34"/>
  <c r="C95" i="34"/>
  <c r="C96" i="34"/>
  <c r="C97" i="34"/>
  <c r="C100" i="34"/>
  <c r="C104" i="34"/>
  <c r="C107" i="34"/>
  <c r="C113" i="34"/>
  <c r="C114" i="34"/>
  <c r="C116" i="34"/>
  <c r="C121" i="34"/>
  <c r="C124" i="34"/>
  <c r="C128" i="34"/>
  <c r="C129" i="34"/>
  <c r="C130" i="34"/>
  <c r="C132" i="34"/>
  <c r="C133" i="34"/>
  <c r="C134" i="34"/>
  <c r="C139" i="34"/>
  <c r="C23" i="34"/>
  <c r="C24" i="34"/>
  <c r="C25" i="34"/>
  <c r="C31" i="34"/>
  <c r="C33" i="34"/>
  <c r="C36" i="34"/>
  <c r="C37" i="34"/>
  <c r="C38" i="34"/>
  <c r="C45" i="34"/>
  <c r="C46" i="34"/>
  <c r="C51" i="34"/>
  <c r="C52" i="34"/>
  <c r="C54" i="34"/>
  <c r="C55" i="34"/>
  <c r="C56" i="34"/>
  <c r="C60" i="34"/>
  <c r="C61" i="34"/>
  <c r="C62" i="34"/>
  <c r="C64" i="34"/>
  <c r="C65" i="34"/>
  <c r="C68" i="34"/>
  <c r="C69" i="34"/>
  <c r="C75" i="34"/>
  <c r="C76" i="34"/>
  <c r="C77" i="34"/>
  <c r="C78" i="34"/>
  <c r="C79" i="34"/>
  <c r="C84" i="34"/>
  <c r="C85" i="34"/>
  <c r="C86" i="34"/>
  <c r="C87" i="34"/>
  <c r="C91" i="34"/>
  <c r="C98" i="34"/>
  <c r="C99" i="34"/>
  <c r="C101" i="34"/>
  <c r="C108" i="34"/>
  <c r="C109" i="34"/>
  <c r="C110" i="34"/>
  <c r="C111" i="34"/>
  <c r="C112" i="34"/>
  <c r="C115" i="34"/>
  <c r="C122" i="34"/>
  <c r="C123" i="34"/>
  <c r="C125" i="34"/>
  <c r="C131" i="34"/>
  <c r="C135" i="34"/>
  <c r="C136" i="34"/>
  <c r="C137" i="34"/>
  <c r="C138" i="34"/>
  <c r="C140" i="34"/>
  <c r="C141" i="34"/>
  <c r="C142" i="34"/>
  <c r="C148" i="34"/>
  <c r="C158" i="34"/>
  <c r="C162" i="34"/>
  <c r="C163" i="34"/>
  <c r="C168" i="34"/>
  <c r="C143" i="34"/>
  <c r="C144" i="34"/>
  <c r="C145" i="34"/>
  <c r="C146" i="34"/>
  <c r="C147" i="34"/>
  <c r="C149" i="34"/>
  <c r="C150" i="34"/>
  <c r="C151" i="34"/>
  <c r="C152" i="34"/>
  <c r="C153" i="34"/>
  <c r="C154" i="34"/>
  <c r="C155" i="34"/>
  <c r="C156" i="34"/>
  <c r="C157" i="34"/>
  <c r="C159" i="34"/>
  <c r="C160" i="34"/>
  <c r="C161" i="34"/>
  <c r="C176" i="34"/>
  <c r="C177" i="34"/>
  <c r="C178" i="34"/>
  <c r="C179" i="34"/>
  <c r="C181" i="34"/>
  <c r="C182" i="34"/>
  <c r="C185" i="34"/>
  <c r="C186" i="34"/>
  <c r="C169" i="34"/>
  <c r="C170" i="34"/>
  <c r="C171" i="34"/>
  <c r="C172" i="34"/>
  <c r="C173" i="34"/>
  <c r="C174" i="34"/>
  <c r="C183" i="34"/>
  <c r="C184" i="34"/>
  <c r="C187" i="34"/>
  <c r="C188" i="34"/>
  <c r="C189" i="34"/>
  <c r="C192" i="34"/>
  <c r="C193" i="34"/>
  <c r="C206" i="34"/>
  <c r="C208" i="34"/>
  <c r="C209" i="34"/>
  <c r="C210" i="34"/>
  <c r="C190" i="34"/>
  <c r="C191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7" i="34"/>
  <c r="C211" i="34"/>
  <c r="C212" i="34"/>
  <c r="C213" i="34"/>
  <c r="C214" i="34"/>
  <c r="C219" i="34"/>
  <c r="C221" i="34"/>
  <c r="C225" i="34"/>
  <c r="C226" i="34"/>
  <c r="C232" i="34"/>
  <c r="C240" i="34"/>
  <c r="C244" i="34"/>
  <c r="C245" i="34"/>
  <c r="C246" i="34"/>
  <c r="C215" i="34"/>
  <c r="C216" i="34"/>
  <c r="C224" i="34"/>
  <c r="C227" i="34"/>
  <c r="C233" i="34"/>
  <c r="C228" i="34"/>
  <c r="C217" i="34"/>
  <c r="C218" i="34"/>
  <c r="C222" i="34"/>
  <c r="C223" i="34"/>
  <c r="C234" i="34"/>
  <c r="C235" i="34"/>
  <c r="C236" i="34"/>
  <c r="C237" i="34"/>
  <c r="C241" i="34"/>
  <c r="C242" i="34"/>
  <c r="C243" i="34"/>
  <c r="C249" i="34"/>
  <c r="C252" i="34"/>
  <c r="C259" i="34"/>
  <c r="C260" i="34"/>
  <c r="C261" i="34"/>
  <c r="C262" i="34"/>
  <c r="C250" i="34"/>
  <c r="C251" i="34"/>
  <c r="C253" i="34"/>
  <c r="C254" i="34"/>
  <c r="C255" i="34"/>
  <c r="C256" i="34"/>
  <c r="C257" i="34"/>
  <c r="C258" i="34"/>
  <c r="C263" i="34"/>
  <c r="C264" i="34"/>
  <c r="C265" i="34"/>
  <c r="C266" i="34"/>
  <c r="C267" i="34"/>
  <c r="C268" i="34"/>
  <c r="C269" i="34"/>
  <c r="C270" i="34"/>
  <c r="C271" i="34"/>
  <c r="C272" i="34"/>
  <c r="C273" i="34"/>
  <c r="C283" i="34"/>
  <c r="C284" i="34"/>
  <c r="C287" i="34"/>
  <c r="C306" i="34"/>
  <c r="C282" i="34"/>
  <c r="C285" i="34"/>
  <c r="C286" i="34"/>
  <c r="C293" i="34"/>
  <c r="C274" i="34"/>
  <c r="C275" i="34"/>
  <c r="C276" i="34"/>
  <c r="C279" i="34"/>
  <c r="C280" i="34"/>
  <c r="C281" i="34"/>
  <c r="C294" i="34"/>
  <c r="C295" i="34"/>
  <c r="C296" i="34"/>
  <c r="C297" i="34"/>
  <c r="C298" i="34"/>
  <c r="C299" i="34"/>
  <c r="C300" i="34"/>
  <c r="C301" i="34"/>
  <c r="C302" i="34"/>
  <c r="C307" i="34"/>
  <c r="C309" i="34"/>
  <c r="C317" i="34"/>
  <c r="C318" i="34"/>
  <c r="C319" i="34"/>
  <c r="C310" i="34"/>
  <c r="C311" i="34"/>
  <c r="C312" i="34"/>
  <c r="C313" i="34"/>
  <c r="C314" i="34"/>
  <c r="C315" i="34"/>
  <c r="C316" i="34"/>
  <c r="C320" i="34"/>
  <c r="C690" i="34"/>
  <c r="C691" i="34"/>
  <c r="C692" i="34"/>
  <c r="C693" i="34"/>
  <c r="C694" i="34"/>
  <c r="C697" i="34"/>
  <c r="C698" i="34"/>
  <c r="C768" i="34"/>
  <c r="C784" i="34"/>
  <c r="C704" i="34"/>
  <c r="C705" i="34"/>
  <c r="C717" i="34"/>
  <c r="C718" i="34"/>
  <c r="C767" i="34"/>
  <c r="C785" i="34"/>
  <c r="C797" i="34"/>
  <c r="C798" i="34"/>
  <c r="C799" i="34"/>
  <c r="C800" i="34"/>
  <c r="C804" i="34"/>
  <c r="C805" i="34"/>
  <c r="C810" i="34"/>
  <c r="C811" i="34"/>
  <c r="C823" i="34"/>
  <c r="C824" i="34"/>
  <c r="C825" i="34"/>
  <c r="C826" i="34"/>
  <c r="C827" i="34"/>
  <c r="C828" i="34"/>
  <c r="C872" i="34"/>
  <c r="C873" i="34"/>
  <c r="C466" i="34"/>
  <c r="C467" i="34"/>
  <c r="C576" i="34"/>
  <c r="C577" i="34"/>
  <c r="C621" i="34"/>
  <c r="C622" i="34"/>
  <c r="C623" i="34"/>
  <c r="C649" i="34"/>
  <c r="C650" i="34"/>
  <c r="C651" i="34"/>
  <c r="C837" i="34"/>
  <c r="C844" i="34"/>
  <c r="C845" i="34"/>
  <c r="C884" i="34"/>
  <c r="C885" i="34"/>
  <c r="C886" i="34"/>
  <c r="C891" i="34"/>
  <c r="C887" i="34"/>
  <c r="C888" i="34"/>
  <c r="C889" i="34"/>
  <c r="C890" i="34"/>
  <c r="C892" i="34"/>
  <c r="C893" i="34"/>
  <c r="C894" i="34"/>
  <c r="C895" i="34"/>
  <c r="C896" i="34"/>
  <c r="C897" i="34"/>
  <c r="C900" i="34"/>
  <c r="C901" i="34"/>
  <c r="C902" i="34"/>
  <c r="C903" i="34"/>
  <c r="C952" i="34"/>
  <c r="C953" i="34"/>
  <c r="C961" i="34"/>
  <c r="C962" i="34"/>
  <c r="C963" i="34"/>
  <c r="C964" i="34"/>
  <c r="C993" i="34"/>
  <c r="C994" i="34"/>
  <c r="C1001" i="34"/>
  <c r="C1002" i="34"/>
  <c r="C1003" i="34"/>
  <c r="C1004" i="34"/>
  <c r="C1013" i="34"/>
  <c r="C1014" i="34"/>
  <c r="C1020" i="34"/>
  <c r="C1021" i="34"/>
  <c r="C1022" i="34"/>
  <c r="C1023" i="34"/>
  <c r="C1064" i="34"/>
  <c r="C1065" i="34"/>
  <c r="C1098" i="34"/>
  <c r="C1099" i="34"/>
  <c r="C1100" i="34"/>
  <c r="C1101" i="34"/>
  <c r="C1129" i="34"/>
  <c r="C1130" i="34"/>
  <c r="C1145" i="34"/>
  <c r="C1146" i="34"/>
  <c r="C1147" i="34"/>
  <c r="C1162" i="34"/>
  <c r="C1163" i="34"/>
  <c r="C1164" i="34"/>
  <c r="C1165" i="34"/>
  <c r="C1166" i="34"/>
  <c r="C1187" i="34"/>
  <c r="C1188" i="34"/>
  <c r="C1189" i="34"/>
  <c r="C1190" i="34"/>
  <c r="C1191" i="34"/>
  <c r="C1192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5" i="34"/>
  <c r="C696" i="34"/>
  <c r="C699" i="34"/>
  <c r="C700" i="34"/>
  <c r="C701" i="34"/>
  <c r="C702" i="34"/>
  <c r="C703" i="34"/>
  <c r="C706" i="34"/>
  <c r="C707" i="34"/>
  <c r="C708" i="34"/>
  <c r="C709" i="34"/>
  <c r="C710" i="34"/>
  <c r="C711" i="34"/>
  <c r="C712" i="34"/>
  <c r="C713" i="34"/>
  <c r="C714" i="34"/>
  <c r="C715" i="34"/>
  <c r="C716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49" i="34"/>
  <c r="C750" i="34"/>
  <c r="C764" i="34"/>
  <c r="C765" i="34"/>
  <c r="C766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6" i="34"/>
  <c r="C787" i="34"/>
  <c r="C788" i="34"/>
  <c r="C789" i="34"/>
  <c r="C790" i="34"/>
  <c r="C791" i="34"/>
  <c r="C792" i="34"/>
  <c r="C793" i="34"/>
  <c r="C794" i="34"/>
  <c r="C795" i="34"/>
  <c r="C796" i="34"/>
  <c r="C801" i="34"/>
  <c r="C802" i="34"/>
  <c r="C803" i="34"/>
  <c r="C806" i="34"/>
  <c r="C807" i="34"/>
  <c r="C808" i="34"/>
  <c r="C809" i="34"/>
  <c r="C812" i="34"/>
  <c r="C813" i="34"/>
  <c r="C814" i="34"/>
  <c r="C815" i="34"/>
  <c r="C816" i="34"/>
  <c r="C817" i="34"/>
  <c r="C818" i="34"/>
  <c r="C819" i="34"/>
  <c r="C820" i="34"/>
  <c r="C821" i="34"/>
  <c r="C822" i="34"/>
  <c r="C829" i="34"/>
  <c r="C830" i="34"/>
  <c r="C831" i="34"/>
  <c r="C832" i="34"/>
  <c r="C833" i="34"/>
  <c r="C834" i="34"/>
  <c r="C835" i="34"/>
  <c r="C836" i="34"/>
  <c r="C838" i="34"/>
  <c r="C839" i="34"/>
  <c r="C840" i="34"/>
  <c r="C841" i="34"/>
  <c r="C842" i="34"/>
  <c r="C843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4" i="34"/>
  <c r="C875" i="34"/>
  <c r="C876" i="34"/>
  <c r="C877" i="34"/>
  <c r="C878" i="34"/>
  <c r="C879" i="34"/>
  <c r="C880" i="34"/>
  <c r="C881" i="34"/>
  <c r="C882" i="34"/>
  <c r="C883" i="34"/>
  <c r="C898" i="34"/>
  <c r="C899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4" i="34"/>
  <c r="C955" i="34"/>
  <c r="C956" i="34"/>
  <c r="C957" i="34"/>
  <c r="C958" i="34"/>
  <c r="C959" i="34"/>
  <c r="C960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5" i="34"/>
  <c r="C996" i="34"/>
  <c r="C997" i="34"/>
  <c r="C998" i="34"/>
  <c r="C999" i="34"/>
  <c r="C1000" i="34"/>
  <c r="C1005" i="34"/>
  <c r="C1006" i="34"/>
  <c r="C1007" i="34"/>
  <c r="C1008" i="34"/>
  <c r="C1009" i="34"/>
  <c r="C1010" i="34"/>
  <c r="C1011" i="34"/>
  <c r="C1012" i="34"/>
  <c r="C1015" i="34"/>
  <c r="C1016" i="34"/>
  <c r="C1017" i="34"/>
  <c r="C1018" i="34"/>
  <c r="C1019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4" i="34"/>
  <c r="C1045" i="34"/>
  <c r="C1042" i="34"/>
  <c r="C1043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304" i="34"/>
  <c r="C1305" i="34"/>
  <c r="C1306" i="34"/>
  <c r="C1307" i="34"/>
  <c r="C1308" i="34"/>
  <c r="C1309" i="34"/>
  <c r="C1310" i="34"/>
  <c r="C1311" i="34"/>
  <c r="C1312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40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494" i="34" l="1"/>
  <c r="P2494" i="34" s="1"/>
  <c r="B2492" i="34"/>
  <c r="P2492" i="34" s="1"/>
  <c r="B1940" i="34"/>
  <c r="B1938" i="34"/>
  <c r="B1829" i="34"/>
  <c r="B1641" i="34"/>
  <c r="B1639" i="34"/>
  <c r="B1442" i="34"/>
  <c r="B1079" i="34"/>
  <c r="A1442" i="34" l="1"/>
  <c r="P1442" i="34"/>
  <c r="X1442" i="34"/>
  <c r="Q1442" i="34"/>
  <c r="R1442" i="34"/>
  <c r="V1442" i="34"/>
  <c r="AA1442" i="34"/>
  <c r="A1079" i="34"/>
  <c r="P1079" i="34"/>
  <c r="X1079" i="34"/>
  <c r="Q1079" i="34"/>
  <c r="R1079" i="34"/>
  <c r="V1079" i="34"/>
  <c r="AA1079" i="34"/>
  <c r="AA1938" i="34"/>
  <c r="P1938" i="34"/>
  <c r="X1938" i="34"/>
  <c r="Q1938" i="34"/>
  <c r="R1938" i="34"/>
  <c r="V1938" i="34"/>
  <c r="P1639" i="34"/>
  <c r="X1639" i="34"/>
  <c r="Q1639" i="34"/>
  <c r="R1639" i="34"/>
  <c r="V1639" i="34"/>
  <c r="AA1639" i="34"/>
  <c r="AA1940" i="34"/>
  <c r="P1940" i="34"/>
  <c r="X1940" i="34"/>
  <c r="Q1940" i="34"/>
  <c r="R1940" i="34"/>
  <c r="V1940" i="34"/>
  <c r="P1641" i="34"/>
  <c r="X1641" i="34"/>
  <c r="Q1641" i="34"/>
  <c r="R1641" i="34"/>
  <c r="V1641" i="34"/>
  <c r="AA1641" i="34"/>
  <c r="Q1829" i="34"/>
  <c r="R1829" i="34"/>
  <c r="V1829" i="34"/>
  <c r="AA1829" i="34"/>
  <c r="P1829" i="34"/>
  <c r="X1829" i="34"/>
  <c r="Q2494" i="34"/>
  <c r="R2494" i="34"/>
  <c r="V2494" i="34"/>
  <c r="AA2494" i="34"/>
  <c r="X2494" i="34"/>
  <c r="AA2492" i="34"/>
  <c r="X2492" i="34"/>
  <c r="Q2492" i="34"/>
  <c r="R2492" i="34"/>
  <c r="V2492" i="34"/>
  <c r="A2492" i="34"/>
  <c r="A2494" i="34"/>
  <c r="A1938" i="34"/>
  <c r="A1641" i="34"/>
  <c r="A1829" i="34"/>
  <c r="A1639" i="34"/>
  <c r="A1940" i="34"/>
  <c r="B2835" i="34"/>
  <c r="P2835" i="34" s="1"/>
  <c r="B2068" i="34"/>
  <c r="P2068" i="34" s="1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33" i="34"/>
  <c r="B1232" i="34"/>
  <c r="B1231" i="34"/>
  <c r="B1230" i="34"/>
  <c r="B1229" i="34"/>
  <c r="B1228" i="34"/>
  <c r="B1227" i="34"/>
  <c r="B1226" i="34"/>
  <c r="B1225" i="34"/>
  <c r="B1186" i="34"/>
  <c r="B1185" i="34"/>
  <c r="B1184" i="34"/>
  <c r="B1183" i="34"/>
  <c r="B1182" i="34"/>
  <c r="B1181" i="34"/>
  <c r="B1180" i="34"/>
  <c r="B1179" i="34"/>
  <c r="B1178" i="34"/>
  <c r="B1143" i="34"/>
  <c r="B1142" i="34"/>
  <c r="B1141" i="34"/>
  <c r="B1140" i="34"/>
  <c r="B1139" i="34"/>
  <c r="B1138" i="34"/>
  <c r="B1137" i="34"/>
  <c r="B1136" i="34"/>
  <c r="B1135" i="34"/>
  <c r="B1652" i="34"/>
  <c r="B1632" i="34"/>
  <c r="B1631" i="34"/>
  <c r="B1531" i="34"/>
  <c r="B1530" i="34"/>
  <c r="B1465" i="34"/>
  <c r="B1464" i="34"/>
  <c r="B1436" i="34"/>
  <c r="B1435" i="34"/>
  <c r="B1401" i="34"/>
  <c r="B1400" i="34"/>
  <c r="B1393" i="34"/>
  <c r="B1392" i="34"/>
  <c r="B1391" i="34"/>
  <c r="B1390" i="34"/>
  <c r="B1377" i="34"/>
  <c r="B1376" i="34"/>
  <c r="B1375" i="34"/>
  <c r="B1374" i="34"/>
  <c r="B1373" i="34"/>
  <c r="B1372" i="34"/>
  <c r="B1337" i="34"/>
  <c r="B1336" i="34"/>
  <c r="B1335" i="34"/>
  <c r="B1334" i="34"/>
  <c r="B1333" i="34"/>
  <c r="B1332" i="34"/>
  <c r="B1331" i="34"/>
  <c r="B1330" i="34"/>
  <c r="B1329" i="34"/>
  <c r="B1306" i="34"/>
  <c r="B1305" i="34"/>
  <c r="B1304" i="34"/>
  <c r="B1278" i="34"/>
  <c r="B1277" i="34"/>
  <c r="B1276" i="34"/>
  <c r="B1787" i="34"/>
  <c r="B1786" i="34"/>
  <c r="B1785" i="34"/>
  <c r="B1773" i="34"/>
  <c r="B1772" i="34"/>
  <c r="B1771" i="34"/>
  <c r="B1770" i="34"/>
  <c r="B1769" i="34"/>
  <c r="B1768" i="34"/>
  <c r="B1767" i="34"/>
  <c r="B1766" i="34"/>
  <c r="B1765" i="34"/>
  <c r="B1744" i="34"/>
  <c r="B1743" i="34"/>
  <c r="B1742" i="34"/>
  <c r="B1741" i="34"/>
  <c r="B1740" i="34"/>
  <c r="B1739" i="34"/>
  <c r="B1738" i="34"/>
  <c r="B1737" i="34"/>
  <c r="B1736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695" i="34"/>
  <c r="B1694" i="34"/>
  <c r="B1660" i="34"/>
  <c r="B1659" i="34"/>
  <c r="B1658" i="34"/>
  <c r="B1657" i="34"/>
  <c r="B1656" i="34"/>
  <c r="B1655" i="34"/>
  <c r="B1654" i="34"/>
  <c r="B1653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01" i="34"/>
  <c r="B1500" i="34"/>
  <c r="B1499" i="34"/>
  <c r="B1498" i="34"/>
  <c r="B1497" i="34"/>
  <c r="B1496" i="34"/>
  <c r="B1495" i="34"/>
  <c r="B1494" i="34"/>
  <c r="B1493" i="34"/>
  <c r="B1474" i="34"/>
  <c r="B1473" i="34"/>
  <c r="B1472" i="34"/>
  <c r="B1471" i="34"/>
  <c r="B1470" i="34"/>
  <c r="B1469" i="34"/>
  <c r="B1468" i="34"/>
  <c r="B1467" i="34"/>
  <c r="B1466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588" i="34"/>
  <c r="B1587" i="34"/>
  <c r="B1586" i="34"/>
  <c r="B1585" i="34"/>
  <c r="B1584" i="34"/>
  <c r="B1583" i="34"/>
  <c r="B1582" i="34"/>
  <c r="B1581" i="34"/>
  <c r="B1550" i="34"/>
  <c r="B1549" i="34"/>
  <c r="B1548" i="34"/>
  <c r="B1547" i="34"/>
  <c r="A56" i="70"/>
  <c r="B542" i="34"/>
  <c r="A1468" i="34" l="1"/>
  <c r="P1468" i="34"/>
  <c r="X1468" i="34"/>
  <c r="Q1468" i="34"/>
  <c r="R1468" i="34"/>
  <c r="V1468" i="34"/>
  <c r="AA1468" i="34"/>
  <c r="A1472" i="34"/>
  <c r="P1472" i="34"/>
  <c r="X1472" i="34"/>
  <c r="Q1472" i="34"/>
  <c r="R1472" i="34"/>
  <c r="V1472" i="34"/>
  <c r="AA1472" i="34"/>
  <c r="P1494" i="34"/>
  <c r="X1494" i="34"/>
  <c r="Q1494" i="34"/>
  <c r="R1494" i="34"/>
  <c r="V1494" i="34"/>
  <c r="AA1494" i="34"/>
  <c r="P1498" i="34"/>
  <c r="X1498" i="34"/>
  <c r="Q1498" i="34"/>
  <c r="R1498" i="34"/>
  <c r="V1498" i="34"/>
  <c r="AA1498" i="34"/>
  <c r="A1277" i="34"/>
  <c r="P1277" i="34"/>
  <c r="X1277" i="34"/>
  <c r="Q1277" i="34"/>
  <c r="R1277" i="34"/>
  <c r="V1277" i="34"/>
  <c r="AA1277" i="34"/>
  <c r="A1306" i="34"/>
  <c r="R1306" i="34"/>
  <c r="V1306" i="34"/>
  <c r="AA1306" i="34"/>
  <c r="P1306" i="34"/>
  <c r="X1306" i="34"/>
  <c r="Q1306" i="34"/>
  <c r="A1332" i="34"/>
  <c r="R1332" i="34"/>
  <c r="V1332" i="34"/>
  <c r="AA1332" i="34"/>
  <c r="P1332" i="34"/>
  <c r="X1332" i="34"/>
  <c r="Q1332" i="34"/>
  <c r="A1336" i="34"/>
  <c r="R1336" i="34"/>
  <c r="V1336" i="34"/>
  <c r="AA1336" i="34"/>
  <c r="P1336" i="34"/>
  <c r="X1336" i="34"/>
  <c r="Q1336" i="34"/>
  <c r="A1374" i="34"/>
  <c r="P1374" i="34"/>
  <c r="X1374" i="34"/>
  <c r="R1374" i="34"/>
  <c r="V1374" i="34"/>
  <c r="AA1374" i="34"/>
  <c r="Q1374" i="34"/>
  <c r="A1390" i="34"/>
  <c r="P1390" i="34"/>
  <c r="X1390" i="34"/>
  <c r="R1390" i="34"/>
  <c r="V1390" i="34"/>
  <c r="AA1390" i="34"/>
  <c r="Q1390" i="34"/>
  <c r="A1400" i="34"/>
  <c r="P1400" i="34"/>
  <c r="X1400" i="34"/>
  <c r="R1400" i="34"/>
  <c r="V1400" i="34"/>
  <c r="Q1400" i="34"/>
  <c r="AA1400" i="34"/>
  <c r="A1464" i="34"/>
  <c r="P1464" i="34"/>
  <c r="X1464" i="34"/>
  <c r="Q1464" i="34"/>
  <c r="R1464" i="34"/>
  <c r="V1464" i="34"/>
  <c r="AA1464" i="34"/>
  <c r="A1136" i="34"/>
  <c r="R1136" i="34"/>
  <c r="V1136" i="34"/>
  <c r="AA1136" i="34"/>
  <c r="P1136" i="34"/>
  <c r="X1136" i="34"/>
  <c r="Q1136" i="34"/>
  <c r="A1140" i="34"/>
  <c r="R1140" i="34"/>
  <c r="V1140" i="34"/>
  <c r="AA1140" i="34"/>
  <c r="P1140" i="34"/>
  <c r="X1140" i="34"/>
  <c r="Q1140" i="34"/>
  <c r="A1178" i="34"/>
  <c r="R1178" i="34"/>
  <c r="V1178" i="34"/>
  <c r="AA1178" i="34"/>
  <c r="P1178" i="34"/>
  <c r="X1178" i="34"/>
  <c r="Q1178" i="34"/>
  <c r="A1182" i="34"/>
  <c r="R1182" i="34"/>
  <c r="V1182" i="34"/>
  <c r="AA1182" i="34"/>
  <c r="P1182" i="34"/>
  <c r="X1182" i="34"/>
  <c r="Q1182" i="34"/>
  <c r="A1186" i="34"/>
  <c r="R1186" i="34"/>
  <c r="V1186" i="34"/>
  <c r="AA1186" i="34"/>
  <c r="P1186" i="34"/>
  <c r="X1186" i="34"/>
  <c r="Q1186" i="34"/>
  <c r="A1228" i="34"/>
  <c r="R1228" i="34"/>
  <c r="V1228" i="34"/>
  <c r="AA1228" i="34"/>
  <c r="P1228" i="34"/>
  <c r="X1228" i="34"/>
  <c r="Q1228" i="34"/>
  <c r="A1232" i="34"/>
  <c r="R1232" i="34"/>
  <c r="V1232" i="34"/>
  <c r="AA1232" i="34"/>
  <c r="P1232" i="34"/>
  <c r="X1232" i="34"/>
  <c r="Q1232" i="34"/>
  <c r="A1263" i="34"/>
  <c r="P1263" i="34"/>
  <c r="X1263" i="34"/>
  <c r="Q1263" i="34"/>
  <c r="R1263" i="34"/>
  <c r="V1263" i="34"/>
  <c r="AA1263" i="34"/>
  <c r="A1267" i="34"/>
  <c r="P1267" i="34"/>
  <c r="X1267" i="34"/>
  <c r="Q1267" i="34"/>
  <c r="R1267" i="34"/>
  <c r="V1267" i="34"/>
  <c r="AA1267" i="34"/>
  <c r="A1271" i="34"/>
  <c r="P1271" i="34"/>
  <c r="X1271" i="34"/>
  <c r="Q1271" i="34"/>
  <c r="R1271" i="34"/>
  <c r="V1271" i="34"/>
  <c r="AA1271" i="34"/>
  <c r="A1275" i="34"/>
  <c r="P1275" i="34"/>
  <c r="X1275" i="34"/>
  <c r="Q1275" i="34"/>
  <c r="R1275" i="34"/>
  <c r="V1275" i="34"/>
  <c r="AA1275" i="34"/>
  <c r="A542" i="34"/>
  <c r="R542" i="34"/>
  <c r="V542" i="34"/>
  <c r="AA542" i="34"/>
  <c r="P542" i="34"/>
  <c r="X542" i="34"/>
  <c r="Q542" i="34"/>
  <c r="A1469" i="34"/>
  <c r="R1469" i="34"/>
  <c r="V1469" i="34"/>
  <c r="AA1469" i="34"/>
  <c r="P1469" i="34"/>
  <c r="X1469" i="34"/>
  <c r="Q1469" i="34"/>
  <c r="A1473" i="34"/>
  <c r="R1473" i="34"/>
  <c r="V1473" i="34"/>
  <c r="AA1473" i="34"/>
  <c r="P1473" i="34"/>
  <c r="X1473" i="34"/>
  <c r="Q1473" i="34"/>
  <c r="R1495" i="34"/>
  <c r="V1495" i="34"/>
  <c r="AA1495" i="34"/>
  <c r="P1495" i="34"/>
  <c r="X1495" i="34"/>
  <c r="Q1495" i="34"/>
  <c r="R1499" i="34"/>
  <c r="V1499" i="34"/>
  <c r="AA1499" i="34"/>
  <c r="P1499" i="34"/>
  <c r="X1499" i="34"/>
  <c r="Q1499" i="34"/>
  <c r="A1278" i="34"/>
  <c r="R1278" i="34"/>
  <c r="V1278" i="34"/>
  <c r="AA1278" i="34"/>
  <c r="P1278" i="34"/>
  <c r="X1278" i="34"/>
  <c r="Q1278" i="34"/>
  <c r="A1329" i="34"/>
  <c r="P1329" i="34"/>
  <c r="X1329" i="34"/>
  <c r="Q1329" i="34"/>
  <c r="R1329" i="34"/>
  <c r="V1329" i="34"/>
  <c r="AA1329" i="34"/>
  <c r="A1333" i="34"/>
  <c r="P1333" i="34"/>
  <c r="X1333" i="34"/>
  <c r="Q1333" i="34"/>
  <c r="R1333" i="34"/>
  <c r="V1333" i="34"/>
  <c r="AA1333" i="34"/>
  <c r="A1337" i="34"/>
  <c r="P1337" i="34"/>
  <c r="X1337" i="34"/>
  <c r="Q1337" i="34"/>
  <c r="R1337" i="34"/>
  <c r="V1337" i="34"/>
  <c r="AA1337" i="34"/>
  <c r="A1375" i="34"/>
  <c r="R1375" i="34"/>
  <c r="V1375" i="34"/>
  <c r="P1375" i="34"/>
  <c r="X1375" i="34"/>
  <c r="Q1375" i="34"/>
  <c r="AA1375" i="34"/>
  <c r="A1391" i="34"/>
  <c r="R1391" i="34"/>
  <c r="V1391" i="34"/>
  <c r="P1391" i="34"/>
  <c r="X1391" i="34"/>
  <c r="Q1391" i="34"/>
  <c r="AA1391" i="34"/>
  <c r="A1401" i="34"/>
  <c r="R1401" i="34"/>
  <c r="V1401" i="34"/>
  <c r="P1401" i="34"/>
  <c r="X1401" i="34"/>
  <c r="AA1401" i="34"/>
  <c r="Q1401" i="34"/>
  <c r="A1465" i="34"/>
  <c r="R1465" i="34"/>
  <c r="V1465" i="34"/>
  <c r="AA1465" i="34"/>
  <c r="P1465" i="34"/>
  <c r="X1465" i="34"/>
  <c r="Q1465" i="34"/>
  <c r="A1137" i="34"/>
  <c r="P1137" i="34"/>
  <c r="X1137" i="34"/>
  <c r="Q1137" i="34"/>
  <c r="R1137" i="34"/>
  <c r="V1137" i="34"/>
  <c r="AA1137" i="34"/>
  <c r="A1141" i="34"/>
  <c r="P1141" i="34"/>
  <c r="X1141" i="34"/>
  <c r="Q1141" i="34"/>
  <c r="R1141" i="34"/>
  <c r="V1141" i="34"/>
  <c r="AA1141" i="34"/>
  <c r="A1179" i="34"/>
  <c r="P1179" i="34"/>
  <c r="X1179" i="34"/>
  <c r="Q1179" i="34"/>
  <c r="R1179" i="34"/>
  <c r="V1179" i="34"/>
  <c r="AA1179" i="34"/>
  <c r="A1183" i="34"/>
  <c r="P1183" i="34"/>
  <c r="X1183" i="34"/>
  <c r="Q1183" i="34"/>
  <c r="R1183" i="34"/>
  <c r="V1183" i="34"/>
  <c r="AA1183" i="34"/>
  <c r="A1225" i="34"/>
  <c r="P1225" i="34"/>
  <c r="X1225" i="34"/>
  <c r="Q1225" i="34"/>
  <c r="R1225" i="34"/>
  <c r="V1225" i="34"/>
  <c r="AA1225" i="34"/>
  <c r="A1229" i="34"/>
  <c r="P1229" i="34"/>
  <c r="X1229" i="34"/>
  <c r="Q1229" i="34"/>
  <c r="R1229" i="34"/>
  <c r="V1229" i="34"/>
  <c r="AA1229" i="34"/>
  <c r="A1233" i="34"/>
  <c r="P1233" i="34"/>
  <c r="X1233" i="34"/>
  <c r="Q1233" i="34"/>
  <c r="R1233" i="34"/>
  <c r="V1233" i="34"/>
  <c r="AA1233" i="34"/>
  <c r="A1264" i="34"/>
  <c r="R1264" i="34"/>
  <c r="V1264" i="34"/>
  <c r="AA1264" i="34"/>
  <c r="P1264" i="34"/>
  <c r="X1264" i="34"/>
  <c r="Q1264" i="34"/>
  <c r="A1268" i="34"/>
  <c r="R1268" i="34"/>
  <c r="V1268" i="34"/>
  <c r="AA1268" i="34"/>
  <c r="P1268" i="34"/>
  <c r="X1268" i="34"/>
  <c r="Q1268" i="34"/>
  <c r="A1272" i="34"/>
  <c r="R1272" i="34"/>
  <c r="V1272" i="34"/>
  <c r="AA1272" i="34"/>
  <c r="P1272" i="34"/>
  <c r="X1272" i="34"/>
  <c r="Q1272" i="34"/>
  <c r="A1466" i="34"/>
  <c r="P1466" i="34"/>
  <c r="X1466" i="34"/>
  <c r="Q1466" i="34"/>
  <c r="R1466" i="34"/>
  <c r="V1466" i="34"/>
  <c r="AA1466" i="34"/>
  <c r="A1470" i="34"/>
  <c r="P1470" i="34"/>
  <c r="X1470" i="34"/>
  <c r="Q1470" i="34"/>
  <c r="R1470" i="34"/>
  <c r="V1470" i="34"/>
  <c r="AA1470" i="34"/>
  <c r="A1474" i="34"/>
  <c r="P1474" i="34"/>
  <c r="X1474" i="34"/>
  <c r="Q1474" i="34"/>
  <c r="R1474" i="34"/>
  <c r="V1474" i="34"/>
  <c r="AA1474" i="34"/>
  <c r="P1496" i="34"/>
  <c r="X1496" i="34"/>
  <c r="Q1496" i="34"/>
  <c r="R1496" i="34"/>
  <c r="V1496" i="34"/>
  <c r="AA1496" i="34"/>
  <c r="P1500" i="34"/>
  <c r="X1500" i="34"/>
  <c r="Q1500" i="34"/>
  <c r="R1500" i="34"/>
  <c r="V1500" i="34"/>
  <c r="AA1500" i="34"/>
  <c r="A1304" i="34"/>
  <c r="R1304" i="34"/>
  <c r="V1304" i="34"/>
  <c r="AA1304" i="34"/>
  <c r="P1304" i="34"/>
  <c r="X1304" i="34"/>
  <c r="Q1304" i="34"/>
  <c r="A1330" i="34"/>
  <c r="R1330" i="34"/>
  <c r="V1330" i="34"/>
  <c r="AA1330" i="34"/>
  <c r="P1330" i="34"/>
  <c r="X1330" i="34"/>
  <c r="Q1330" i="34"/>
  <c r="A1334" i="34"/>
  <c r="R1334" i="34"/>
  <c r="V1334" i="34"/>
  <c r="AA1334" i="34"/>
  <c r="P1334" i="34"/>
  <c r="X1334" i="34"/>
  <c r="Q1334" i="34"/>
  <c r="A1372" i="34"/>
  <c r="P1372" i="34"/>
  <c r="X1372" i="34"/>
  <c r="R1372" i="34"/>
  <c r="V1372" i="34"/>
  <c r="AA1372" i="34"/>
  <c r="Q1372" i="34"/>
  <c r="A1376" i="34"/>
  <c r="P1376" i="34"/>
  <c r="X1376" i="34"/>
  <c r="R1376" i="34"/>
  <c r="V1376" i="34"/>
  <c r="AA1376" i="34"/>
  <c r="Q1376" i="34"/>
  <c r="A1392" i="34"/>
  <c r="P1392" i="34"/>
  <c r="X1392" i="34"/>
  <c r="R1392" i="34"/>
  <c r="V1392" i="34"/>
  <c r="Q1392" i="34"/>
  <c r="AA1392" i="34"/>
  <c r="A1435" i="34"/>
  <c r="R1435" i="34"/>
  <c r="V1435" i="34"/>
  <c r="AA1435" i="34"/>
  <c r="P1435" i="34"/>
  <c r="X1435" i="34"/>
  <c r="Q1435" i="34"/>
  <c r="P1530" i="34"/>
  <c r="X1530" i="34"/>
  <c r="Q1530" i="34"/>
  <c r="R1530" i="34"/>
  <c r="V1530" i="34"/>
  <c r="AA1530" i="34"/>
  <c r="A1138" i="34"/>
  <c r="R1138" i="34"/>
  <c r="V1138" i="34"/>
  <c r="AA1138" i="34"/>
  <c r="P1138" i="34"/>
  <c r="X1138" i="34"/>
  <c r="Q1138" i="34"/>
  <c r="A1142" i="34"/>
  <c r="R1142" i="34"/>
  <c r="V1142" i="34"/>
  <c r="AA1142" i="34"/>
  <c r="P1142" i="34"/>
  <c r="X1142" i="34"/>
  <c r="Q1142" i="34"/>
  <c r="A1180" i="34"/>
  <c r="R1180" i="34"/>
  <c r="V1180" i="34"/>
  <c r="AA1180" i="34"/>
  <c r="P1180" i="34"/>
  <c r="X1180" i="34"/>
  <c r="Q1180" i="34"/>
  <c r="A1184" i="34"/>
  <c r="R1184" i="34"/>
  <c r="V1184" i="34"/>
  <c r="AA1184" i="34"/>
  <c r="P1184" i="34"/>
  <c r="X1184" i="34"/>
  <c r="Q1184" i="34"/>
  <c r="A1226" i="34"/>
  <c r="R1226" i="34"/>
  <c r="V1226" i="34"/>
  <c r="AA1226" i="34"/>
  <c r="P1226" i="34"/>
  <c r="X1226" i="34"/>
  <c r="Q1226" i="34"/>
  <c r="A1230" i="34"/>
  <c r="R1230" i="34"/>
  <c r="V1230" i="34"/>
  <c r="AA1230" i="34"/>
  <c r="P1230" i="34"/>
  <c r="X1230" i="34"/>
  <c r="Q1230" i="34"/>
  <c r="A1261" i="34"/>
  <c r="P1261" i="34"/>
  <c r="X1261" i="34"/>
  <c r="Q1261" i="34"/>
  <c r="R1261" i="34"/>
  <c r="V1261" i="34"/>
  <c r="AA1261" i="34"/>
  <c r="A1265" i="34"/>
  <c r="P1265" i="34"/>
  <c r="X1265" i="34"/>
  <c r="Q1265" i="34"/>
  <c r="R1265" i="34"/>
  <c r="V1265" i="34"/>
  <c r="AA1265" i="34"/>
  <c r="A1269" i="34"/>
  <c r="P1269" i="34"/>
  <c r="X1269" i="34"/>
  <c r="Q1269" i="34"/>
  <c r="R1269" i="34"/>
  <c r="V1269" i="34"/>
  <c r="AA1269" i="34"/>
  <c r="A1273" i="34"/>
  <c r="P1273" i="34"/>
  <c r="X1273" i="34"/>
  <c r="Q1273" i="34"/>
  <c r="R1273" i="34"/>
  <c r="V1273" i="34"/>
  <c r="AA1273" i="34"/>
  <c r="A1467" i="34"/>
  <c r="R1467" i="34"/>
  <c r="V1467" i="34"/>
  <c r="AA1467" i="34"/>
  <c r="P1467" i="34"/>
  <c r="X1467" i="34"/>
  <c r="Q1467" i="34"/>
  <c r="A1471" i="34"/>
  <c r="R1471" i="34"/>
  <c r="V1471" i="34"/>
  <c r="AA1471" i="34"/>
  <c r="P1471" i="34"/>
  <c r="X1471" i="34"/>
  <c r="Q1471" i="34"/>
  <c r="R1493" i="34"/>
  <c r="V1493" i="34"/>
  <c r="AA1493" i="34"/>
  <c r="P1493" i="34"/>
  <c r="X1493" i="34"/>
  <c r="Q1493" i="34"/>
  <c r="R1497" i="34"/>
  <c r="V1497" i="34"/>
  <c r="AA1497" i="34"/>
  <c r="P1497" i="34"/>
  <c r="X1497" i="34"/>
  <c r="Q1497" i="34"/>
  <c r="R1501" i="34"/>
  <c r="V1501" i="34"/>
  <c r="AA1501" i="34"/>
  <c r="P1501" i="34"/>
  <c r="X1501" i="34"/>
  <c r="Q1501" i="34"/>
  <c r="A1276" i="34"/>
  <c r="R1276" i="34"/>
  <c r="V1276" i="34"/>
  <c r="AA1276" i="34"/>
  <c r="P1276" i="34"/>
  <c r="X1276" i="34"/>
  <c r="Q1276" i="34"/>
  <c r="A1305" i="34"/>
  <c r="P1305" i="34"/>
  <c r="X1305" i="34"/>
  <c r="Q1305" i="34"/>
  <c r="R1305" i="34"/>
  <c r="V1305" i="34"/>
  <c r="AA1305" i="34"/>
  <c r="A1331" i="34"/>
  <c r="P1331" i="34"/>
  <c r="X1331" i="34"/>
  <c r="Q1331" i="34"/>
  <c r="R1331" i="34"/>
  <c r="V1331" i="34"/>
  <c r="AA1331" i="34"/>
  <c r="A1335" i="34"/>
  <c r="P1335" i="34"/>
  <c r="X1335" i="34"/>
  <c r="Q1335" i="34"/>
  <c r="R1335" i="34"/>
  <c r="V1335" i="34"/>
  <c r="AA1335" i="34"/>
  <c r="A1373" i="34"/>
  <c r="R1373" i="34"/>
  <c r="V1373" i="34"/>
  <c r="P1373" i="34"/>
  <c r="X1373" i="34"/>
  <c r="Q1373" i="34"/>
  <c r="AA1373" i="34"/>
  <c r="A1377" i="34"/>
  <c r="R1377" i="34"/>
  <c r="V1377" i="34"/>
  <c r="P1377" i="34"/>
  <c r="X1377" i="34"/>
  <c r="Q1377" i="34"/>
  <c r="AA1377" i="34"/>
  <c r="A1393" i="34"/>
  <c r="R1393" i="34"/>
  <c r="V1393" i="34"/>
  <c r="P1393" i="34"/>
  <c r="X1393" i="34"/>
  <c r="AA1393" i="34"/>
  <c r="Q1393" i="34"/>
  <c r="A1436" i="34"/>
  <c r="P1436" i="34"/>
  <c r="X1436" i="34"/>
  <c r="Q1436" i="34"/>
  <c r="R1436" i="34"/>
  <c r="V1436" i="34"/>
  <c r="AA1436" i="34"/>
  <c r="R1531" i="34"/>
  <c r="V1531" i="34"/>
  <c r="AA1531" i="34"/>
  <c r="P1531" i="34"/>
  <c r="X1531" i="34"/>
  <c r="Q1531" i="34"/>
  <c r="A1135" i="34"/>
  <c r="P1135" i="34"/>
  <c r="X1135" i="34"/>
  <c r="Q1135" i="34"/>
  <c r="R1135" i="34"/>
  <c r="V1135" i="34"/>
  <c r="AA1135" i="34"/>
  <c r="A1139" i="34"/>
  <c r="P1139" i="34"/>
  <c r="X1139" i="34"/>
  <c r="Q1139" i="34"/>
  <c r="R1139" i="34"/>
  <c r="V1139" i="34"/>
  <c r="AA1139" i="34"/>
  <c r="A1143" i="34"/>
  <c r="P1143" i="34"/>
  <c r="X1143" i="34"/>
  <c r="Q1143" i="34"/>
  <c r="R1143" i="34"/>
  <c r="V1143" i="34"/>
  <c r="AA1143" i="34"/>
  <c r="A1181" i="34"/>
  <c r="P1181" i="34"/>
  <c r="X1181" i="34"/>
  <c r="Q1181" i="34"/>
  <c r="R1181" i="34"/>
  <c r="V1181" i="34"/>
  <c r="AA1181" i="34"/>
  <c r="A1185" i="34"/>
  <c r="P1185" i="34"/>
  <c r="X1185" i="34"/>
  <c r="Q1185" i="34"/>
  <c r="R1185" i="34"/>
  <c r="V1185" i="34"/>
  <c r="AA1185" i="34"/>
  <c r="A1227" i="34"/>
  <c r="P1227" i="34"/>
  <c r="X1227" i="34"/>
  <c r="Q1227" i="34"/>
  <c r="R1227" i="34"/>
  <c r="V1227" i="34"/>
  <c r="AA1227" i="34"/>
  <c r="A1231" i="34"/>
  <c r="P1231" i="34"/>
  <c r="X1231" i="34"/>
  <c r="Q1231" i="34"/>
  <c r="R1231" i="34"/>
  <c r="V1231" i="34"/>
  <c r="AA1231" i="34"/>
  <c r="A1262" i="34"/>
  <c r="R1262" i="34"/>
  <c r="V1262" i="34"/>
  <c r="AA1262" i="34"/>
  <c r="P1262" i="34"/>
  <c r="X1262" i="34"/>
  <c r="Q1262" i="34"/>
  <c r="A1266" i="34"/>
  <c r="R1266" i="34"/>
  <c r="V1266" i="34"/>
  <c r="AA1266" i="34"/>
  <c r="P1266" i="34"/>
  <c r="X1266" i="34"/>
  <c r="Q1266" i="34"/>
  <c r="A1270" i="34"/>
  <c r="R1270" i="34"/>
  <c r="V1270" i="34"/>
  <c r="AA1270" i="34"/>
  <c r="P1270" i="34"/>
  <c r="X1270" i="34"/>
  <c r="Q1270" i="34"/>
  <c r="A1274" i="34"/>
  <c r="R1274" i="34"/>
  <c r="V1274" i="34"/>
  <c r="AA1274" i="34"/>
  <c r="P1274" i="34"/>
  <c r="X1274" i="34"/>
  <c r="Q1274" i="34"/>
  <c r="R1548" i="34"/>
  <c r="V1548" i="34"/>
  <c r="AA1548" i="34"/>
  <c r="P1548" i="34"/>
  <c r="X1548" i="34"/>
  <c r="Q1548" i="34"/>
  <c r="R1582" i="34"/>
  <c r="V1582" i="34"/>
  <c r="AA1582" i="34"/>
  <c r="P1582" i="34"/>
  <c r="X1582" i="34"/>
  <c r="Q1582" i="34"/>
  <c r="R1586" i="34"/>
  <c r="V1586" i="34"/>
  <c r="AA1586" i="34"/>
  <c r="P1586" i="34"/>
  <c r="X1586" i="34"/>
  <c r="Q1586" i="34"/>
  <c r="Q1789" i="34"/>
  <c r="R1789" i="34"/>
  <c r="V1789" i="34"/>
  <c r="AA1789" i="34"/>
  <c r="P1789" i="34"/>
  <c r="X1789" i="34"/>
  <c r="Q1793" i="34"/>
  <c r="R1793" i="34"/>
  <c r="V1793" i="34"/>
  <c r="AA1793" i="34"/>
  <c r="P1793" i="34"/>
  <c r="X1793" i="34"/>
  <c r="Q1797" i="34"/>
  <c r="R1797" i="34"/>
  <c r="V1797" i="34"/>
  <c r="AA1797" i="34"/>
  <c r="P1797" i="34"/>
  <c r="X1797" i="34"/>
  <c r="R1534" i="34"/>
  <c r="V1534" i="34"/>
  <c r="AA1534" i="34"/>
  <c r="P1534" i="34"/>
  <c r="X1534" i="34"/>
  <c r="Q1534" i="34"/>
  <c r="R1538" i="34"/>
  <c r="V1538" i="34"/>
  <c r="AA1538" i="34"/>
  <c r="P1538" i="34"/>
  <c r="X1538" i="34"/>
  <c r="Q1538" i="34"/>
  <c r="R1542" i="34"/>
  <c r="V1542" i="34"/>
  <c r="AA1542" i="34"/>
  <c r="P1542" i="34"/>
  <c r="X1542" i="34"/>
  <c r="Q1542" i="34"/>
  <c r="R1546" i="34"/>
  <c r="V1546" i="34"/>
  <c r="AA1546" i="34"/>
  <c r="P1546" i="34"/>
  <c r="X1546" i="34"/>
  <c r="Q1546" i="34"/>
  <c r="R1656" i="34"/>
  <c r="V1656" i="34"/>
  <c r="AA1656" i="34"/>
  <c r="P1656" i="34"/>
  <c r="X1656" i="34"/>
  <c r="Q1656" i="34"/>
  <c r="R1660" i="34"/>
  <c r="V1660" i="34"/>
  <c r="AA1660" i="34"/>
  <c r="P1660" i="34"/>
  <c r="X1660" i="34"/>
  <c r="Q1660" i="34"/>
  <c r="R1708" i="34"/>
  <c r="V1708" i="34"/>
  <c r="AA1708" i="34"/>
  <c r="P1708" i="34"/>
  <c r="X1708" i="34"/>
  <c r="Q1708" i="34"/>
  <c r="R1712" i="34"/>
  <c r="V1712" i="34"/>
  <c r="AA1712" i="34"/>
  <c r="P1712" i="34"/>
  <c r="X1712" i="34"/>
  <c r="Q1712" i="34"/>
  <c r="R1716" i="34"/>
  <c r="V1716" i="34"/>
  <c r="AA1716" i="34"/>
  <c r="P1716" i="34"/>
  <c r="X1716" i="34"/>
  <c r="Q1716" i="34"/>
  <c r="R1738" i="34"/>
  <c r="V1738" i="34"/>
  <c r="P1738" i="34"/>
  <c r="X1738" i="34"/>
  <c r="AA1738" i="34"/>
  <c r="Q1738" i="34"/>
  <c r="R1742" i="34"/>
  <c r="V1742" i="34"/>
  <c r="P1742" i="34"/>
  <c r="X1742" i="34"/>
  <c r="AA1742" i="34"/>
  <c r="Q1742" i="34"/>
  <c r="AA1766" i="34"/>
  <c r="P1766" i="34"/>
  <c r="X1766" i="34"/>
  <c r="Q1766" i="34"/>
  <c r="R1766" i="34"/>
  <c r="V1766" i="34"/>
  <c r="AA1770" i="34"/>
  <c r="P1770" i="34"/>
  <c r="X1770" i="34"/>
  <c r="Q1770" i="34"/>
  <c r="R1770" i="34"/>
  <c r="V1770" i="34"/>
  <c r="Q1785" i="34"/>
  <c r="R1785" i="34"/>
  <c r="V1785" i="34"/>
  <c r="AA1785" i="34"/>
  <c r="P1785" i="34"/>
  <c r="X1785" i="34"/>
  <c r="P1631" i="34"/>
  <c r="X1631" i="34"/>
  <c r="Q1631" i="34"/>
  <c r="R1631" i="34"/>
  <c r="V1631" i="34"/>
  <c r="AA1631" i="34"/>
  <c r="P1549" i="34"/>
  <c r="X1549" i="34"/>
  <c r="Q1549" i="34"/>
  <c r="R1549" i="34"/>
  <c r="V1549" i="34"/>
  <c r="AA1549" i="34"/>
  <c r="P1583" i="34"/>
  <c r="X1583" i="34"/>
  <c r="Q1583" i="34"/>
  <c r="R1583" i="34"/>
  <c r="V1583" i="34"/>
  <c r="AA1583" i="34"/>
  <c r="P1587" i="34"/>
  <c r="X1587" i="34"/>
  <c r="Q1587" i="34"/>
  <c r="R1587" i="34"/>
  <c r="V1587" i="34"/>
  <c r="AA1587" i="34"/>
  <c r="AA1790" i="34"/>
  <c r="P1790" i="34"/>
  <c r="X1790" i="34"/>
  <c r="Q1790" i="34"/>
  <c r="R1790" i="34"/>
  <c r="V1790" i="34"/>
  <c r="AA1794" i="34"/>
  <c r="P1794" i="34"/>
  <c r="X1794" i="34"/>
  <c r="Q1794" i="34"/>
  <c r="R1794" i="34"/>
  <c r="V1794" i="34"/>
  <c r="AA1798" i="34"/>
  <c r="P1798" i="34"/>
  <c r="X1798" i="34"/>
  <c r="Q1798" i="34"/>
  <c r="R1798" i="34"/>
  <c r="V1798" i="34"/>
  <c r="P1535" i="34"/>
  <c r="X1535" i="34"/>
  <c r="Q1535" i="34"/>
  <c r="R1535" i="34"/>
  <c r="V1535" i="34"/>
  <c r="AA1535" i="34"/>
  <c r="P1539" i="34"/>
  <c r="X1539" i="34"/>
  <c r="Q1539" i="34"/>
  <c r="R1539" i="34"/>
  <c r="V1539" i="34"/>
  <c r="AA1539" i="34"/>
  <c r="P1543" i="34"/>
  <c r="X1543" i="34"/>
  <c r="Q1543" i="34"/>
  <c r="R1543" i="34"/>
  <c r="V1543" i="34"/>
  <c r="AA1543" i="34"/>
  <c r="P1653" i="34"/>
  <c r="X1653" i="34"/>
  <c r="Q1653" i="34"/>
  <c r="R1653" i="34"/>
  <c r="V1653" i="34"/>
  <c r="AA1653" i="34"/>
  <c r="P1657" i="34"/>
  <c r="X1657" i="34"/>
  <c r="Q1657" i="34"/>
  <c r="R1657" i="34"/>
  <c r="V1657" i="34"/>
  <c r="AA1657" i="34"/>
  <c r="R1694" i="34"/>
  <c r="V1694" i="34"/>
  <c r="AA1694" i="34"/>
  <c r="P1694" i="34"/>
  <c r="X1694" i="34"/>
  <c r="Q1694" i="34"/>
  <c r="P1709" i="34"/>
  <c r="X1709" i="34"/>
  <c r="Q1709" i="34"/>
  <c r="R1709" i="34"/>
  <c r="V1709" i="34"/>
  <c r="AA1709" i="34"/>
  <c r="P1713" i="34"/>
  <c r="X1713" i="34"/>
  <c r="Q1713" i="34"/>
  <c r="R1713" i="34"/>
  <c r="V1713" i="34"/>
  <c r="AA1713" i="34"/>
  <c r="P1717" i="34"/>
  <c r="X1717" i="34"/>
  <c r="Q1717" i="34"/>
  <c r="R1717" i="34"/>
  <c r="V1717" i="34"/>
  <c r="AA1717" i="34"/>
  <c r="P1739" i="34"/>
  <c r="X1739" i="34"/>
  <c r="R1739" i="34"/>
  <c r="V1739" i="34"/>
  <c r="AA1739" i="34"/>
  <c r="Q1739" i="34"/>
  <c r="P1743" i="34"/>
  <c r="X1743" i="34"/>
  <c r="R1743" i="34"/>
  <c r="V1743" i="34"/>
  <c r="AA1743" i="34"/>
  <c r="Q1743" i="34"/>
  <c r="Q1767" i="34"/>
  <c r="R1767" i="34"/>
  <c r="V1767" i="34"/>
  <c r="AA1767" i="34"/>
  <c r="P1767" i="34"/>
  <c r="X1767" i="34"/>
  <c r="Q1771" i="34"/>
  <c r="R1771" i="34"/>
  <c r="V1771" i="34"/>
  <c r="AA1771" i="34"/>
  <c r="P1771" i="34"/>
  <c r="X1771" i="34"/>
  <c r="AA1786" i="34"/>
  <c r="P1786" i="34"/>
  <c r="X1786" i="34"/>
  <c r="Q1786" i="34"/>
  <c r="R1786" i="34"/>
  <c r="V1786" i="34"/>
  <c r="R1632" i="34"/>
  <c r="V1632" i="34"/>
  <c r="AA1632" i="34"/>
  <c r="P1632" i="34"/>
  <c r="X1632" i="34"/>
  <c r="Q1632" i="34"/>
  <c r="R1550" i="34"/>
  <c r="V1550" i="34"/>
  <c r="AA1550" i="34"/>
  <c r="P1550" i="34"/>
  <c r="X1550" i="34"/>
  <c r="Q1550" i="34"/>
  <c r="R1584" i="34"/>
  <c r="V1584" i="34"/>
  <c r="AA1584" i="34"/>
  <c r="P1584" i="34"/>
  <c r="X1584" i="34"/>
  <c r="Q1584" i="34"/>
  <c r="R1588" i="34"/>
  <c r="V1588" i="34"/>
  <c r="AA1588" i="34"/>
  <c r="P1588" i="34"/>
  <c r="X1588" i="34"/>
  <c r="Q1588" i="34"/>
  <c r="Q1791" i="34"/>
  <c r="R1791" i="34"/>
  <c r="V1791" i="34"/>
  <c r="AA1791" i="34"/>
  <c r="P1791" i="34"/>
  <c r="X1791" i="34"/>
  <c r="Q1795" i="34"/>
  <c r="R1795" i="34"/>
  <c r="V1795" i="34"/>
  <c r="AA1795" i="34"/>
  <c r="P1795" i="34"/>
  <c r="X1795" i="34"/>
  <c r="R1536" i="34"/>
  <c r="V1536" i="34"/>
  <c r="AA1536" i="34"/>
  <c r="P1536" i="34"/>
  <c r="X1536" i="34"/>
  <c r="Q1536" i="34"/>
  <c r="R1540" i="34"/>
  <c r="V1540" i="34"/>
  <c r="AA1540" i="34"/>
  <c r="P1540" i="34"/>
  <c r="X1540" i="34"/>
  <c r="Q1540" i="34"/>
  <c r="R1544" i="34"/>
  <c r="V1544" i="34"/>
  <c r="AA1544" i="34"/>
  <c r="P1544" i="34"/>
  <c r="X1544" i="34"/>
  <c r="Q1544" i="34"/>
  <c r="R1654" i="34"/>
  <c r="V1654" i="34"/>
  <c r="AA1654" i="34"/>
  <c r="P1654" i="34"/>
  <c r="X1654" i="34"/>
  <c r="Q1654" i="34"/>
  <c r="R1658" i="34"/>
  <c r="V1658" i="34"/>
  <c r="AA1658" i="34"/>
  <c r="P1658" i="34"/>
  <c r="X1658" i="34"/>
  <c r="Q1658" i="34"/>
  <c r="P1695" i="34"/>
  <c r="X1695" i="34"/>
  <c r="Q1695" i="34"/>
  <c r="R1695" i="34"/>
  <c r="V1695" i="34"/>
  <c r="AA1695" i="34"/>
  <c r="R1710" i="34"/>
  <c r="V1710" i="34"/>
  <c r="AA1710" i="34"/>
  <c r="P1710" i="34"/>
  <c r="X1710" i="34"/>
  <c r="Q1710" i="34"/>
  <c r="R1714" i="34"/>
  <c r="V1714" i="34"/>
  <c r="AA1714" i="34"/>
  <c r="P1714" i="34"/>
  <c r="X1714" i="34"/>
  <c r="Q1714" i="34"/>
  <c r="R1736" i="34"/>
  <c r="V1736" i="34"/>
  <c r="P1736" i="34"/>
  <c r="X1736" i="34"/>
  <c r="AA1736" i="34"/>
  <c r="Q1736" i="34"/>
  <c r="R1740" i="34"/>
  <c r="V1740" i="34"/>
  <c r="P1740" i="34"/>
  <c r="X1740" i="34"/>
  <c r="AA1740" i="34"/>
  <c r="Q1740" i="34"/>
  <c r="R1744" i="34"/>
  <c r="V1744" i="34"/>
  <c r="P1744" i="34"/>
  <c r="X1744" i="34"/>
  <c r="AA1744" i="34"/>
  <c r="Q1744" i="34"/>
  <c r="AA1768" i="34"/>
  <c r="P1768" i="34"/>
  <c r="X1768" i="34"/>
  <c r="Q1768" i="34"/>
  <c r="R1768" i="34"/>
  <c r="V1768" i="34"/>
  <c r="AA1772" i="34"/>
  <c r="P1772" i="34"/>
  <c r="X1772" i="34"/>
  <c r="Q1772" i="34"/>
  <c r="R1772" i="34"/>
  <c r="V1772" i="34"/>
  <c r="Q1787" i="34"/>
  <c r="R1787" i="34"/>
  <c r="V1787" i="34"/>
  <c r="AA1787" i="34"/>
  <c r="P1787" i="34"/>
  <c r="X1787" i="34"/>
  <c r="R1652" i="34"/>
  <c r="V1652" i="34"/>
  <c r="AA1652" i="34"/>
  <c r="P1652" i="34"/>
  <c r="X1652" i="34"/>
  <c r="Q1652" i="34"/>
  <c r="P1547" i="34"/>
  <c r="X1547" i="34"/>
  <c r="Q1547" i="34"/>
  <c r="R1547" i="34"/>
  <c r="V1547" i="34"/>
  <c r="AA1547" i="34"/>
  <c r="P1581" i="34"/>
  <c r="X1581" i="34"/>
  <c r="Q1581" i="34"/>
  <c r="R1581" i="34"/>
  <c r="V1581" i="34"/>
  <c r="AA1581" i="34"/>
  <c r="P1585" i="34"/>
  <c r="X1585" i="34"/>
  <c r="Q1585" i="34"/>
  <c r="R1585" i="34"/>
  <c r="V1585" i="34"/>
  <c r="AA1585" i="34"/>
  <c r="AA1788" i="34"/>
  <c r="P1788" i="34"/>
  <c r="X1788" i="34"/>
  <c r="Q1788" i="34"/>
  <c r="R1788" i="34"/>
  <c r="V1788" i="34"/>
  <c r="AA1792" i="34"/>
  <c r="P1792" i="34"/>
  <c r="X1792" i="34"/>
  <c r="Q1792" i="34"/>
  <c r="R1792" i="34"/>
  <c r="V1792" i="34"/>
  <c r="AA1796" i="34"/>
  <c r="P1796" i="34"/>
  <c r="X1796" i="34"/>
  <c r="Q1796" i="34"/>
  <c r="R1796" i="34"/>
  <c r="V1796" i="34"/>
  <c r="P1537" i="34"/>
  <c r="X1537" i="34"/>
  <c r="Q1537" i="34"/>
  <c r="R1537" i="34"/>
  <c r="V1537" i="34"/>
  <c r="AA1537" i="34"/>
  <c r="P1541" i="34"/>
  <c r="X1541" i="34"/>
  <c r="Q1541" i="34"/>
  <c r="R1541" i="34"/>
  <c r="V1541" i="34"/>
  <c r="AA1541" i="34"/>
  <c r="P1545" i="34"/>
  <c r="X1545" i="34"/>
  <c r="Q1545" i="34"/>
  <c r="R1545" i="34"/>
  <c r="V1545" i="34"/>
  <c r="AA1545" i="34"/>
  <c r="P1655" i="34"/>
  <c r="X1655" i="34"/>
  <c r="Q1655" i="34"/>
  <c r="R1655" i="34"/>
  <c r="V1655" i="34"/>
  <c r="AA1655" i="34"/>
  <c r="P1659" i="34"/>
  <c r="X1659" i="34"/>
  <c r="Q1659" i="34"/>
  <c r="R1659" i="34"/>
  <c r="V1659" i="34"/>
  <c r="AA1659" i="34"/>
  <c r="P1707" i="34"/>
  <c r="X1707" i="34"/>
  <c r="Q1707" i="34"/>
  <c r="R1707" i="34"/>
  <c r="V1707" i="34"/>
  <c r="AA1707" i="34"/>
  <c r="P1711" i="34"/>
  <c r="X1711" i="34"/>
  <c r="Q1711" i="34"/>
  <c r="R1711" i="34"/>
  <c r="V1711" i="34"/>
  <c r="AA1711" i="34"/>
  <c r="P1715" i="34"/>
  <c r="X1715" i="34"/>
  <c r="Q1715" i="34"/>
  <c r="R1715" i="34"/>
  <c r="V1715" i="34"/>
  <c r="AA1715" i="34"/>
  <c r="P1737" i="34"/>
  <c r="X1737" i="34"/>
  <c r="R1737" i="34"/>
  <c r="V1737" i="34"/>
  <c r="AA1737" i="34"/>
  <c r="Q1737" i="34"/>
  <c r="P1741" i="34"/>
  <c r="X1741" i="34"/>
  <c r="R1741" i="34"/>
  <c r="V1741" i="34"/>
  <c r="AA1741" i="34"/>
  <c r="Q1741" i="34"/>
  <c r="Q1765" i="34"/>
  <c r="R1765" i="34"/>
  <c r="V1765" i="34"/>
  <c r="AA1765" i="34"/>
  <c r="P1765" i="34"/>
  <c r="X1765" i="34"/>
  <c r="Q1769" i="34"/>
  <c r="R1769" i="34"/>
  <c r="V1769" i="34"/>
  <c r="AA1769" i="34"/>
  <c r="P1769" i="34"/>
  <c r="X1769" i="34"/>
  <c r="Q1773" i="34"/>
  <c r="R1773" i="34"/>
  <c r="V1773" i="34"/>
  <c r="AA1773" i="34"/>
  <c r="P1773" i="34"/>
  <c r="X1773" i="34"/>
  <c r="AA2068" i="34"/>
  <c r="X2068" i="34"/>
  <c r="Q2068" i="34"/>
  <c r="R2068" i="34"/>
  <c r="V2068" i="34"/>
  <c r="X2835" i="34"/>
  <c r="Q2835" i="34"/>
  <c r="R2835" i="34"/>
  <c r="V2835" i="34"/>
  <c r="AA2835" i="34"/>
  <c r="A1550" i="34"/>
  <c r="A1588" i="34"/>
  <c r="A1791" i="34"/>
  <c r="A1795" i="34"/>
  <c r="A1496" i="34"/>
  <c r="A1500" i="34"/>
  <c r="A1536" i="34"/>
  <c r="A1540" i="34"/>
  <c r="A1544" i="34"/>
  <c r="A1654" i="34"/>
  <c r="A1658" i="34"/>
  <c r="A1695" i="34"/>
  <c r="A1710" i="34"/>
  <c r="A1714" i="34"/>
  <c r="A1736" i="34"/>
  <c r="A1740" i="34"/>
  <c r="A1744" i="34"/>
  <c r="A1768" i="34"/>
  <c r="A1772" i="34"/>
  <c r="A1787" i="34"/>
  <c r="A1631" i="34"/>
  <c r="A2835" i="34"/>
  <c r="A1549" i="34"/>
  <c r="A1584" i="34"/>
  <c r="A1547" i="34"/>
  <c r="A1581" i="34"/>
  <c r="A1585" i="34"/>
  <c r="A1788" i="34"/>
  <c r="A1792" i="34"/>
  <c r="A1796" i="34"/>
  <c r="A1493" i="34"/>
  <c r="A1497" i="34"/>
  <c r="A1501" i="34"/>
  <c r="A1537" i="34"/>
  <c r="A1541" i="34"/>
  <c r="A1545" i="34"/>
  <c r="A1655" i="34"/>
  <c r="A1659" i="34"/>
  <c r="A1707" i="34"/>
  <c r="A1711" i="34"/>
  <c r="A1715" i="34"/>
  <c r="A1737" i="34"/>
  <c r="A1741" i="34"/>
  <c r="A1765" i="34"/>
  <c r="A1769" i="34"/>
  <c r="A1773" i="34"/>
  <c r="A1632" i="34"/>
  <c r="A1548" i="34"/>
  <c r="A1582" i="34"/>
  <c r="A1586" i="34"/>
  <c r="A1789" i="34"/>
  <c r="A1793" i="34"/>
  <c r="A1797" i="34"/>
  <c r="A1494" i="34"/>
  <c r="A1498" i="34"/>
  <c r="A1534" i="34"/>
  <c r="A1538" i="34"/>
  <c r="A1542" i="34"/>
  <c r="A1546" i="34"/>
  <c r="A1656" i="34"/>
  <c r="A1660" i="34"/>
  <c r="A1708" i="34"/>
  <c r="A1712" i="34"/>
  <c r="A1716" i="34"/>
  <c r="A1738" i="34"/>
  <c r="A1742" i="34"/>
  <c r="A1766" i="34"/>
  <c r="A1770" i="34"/>
  <c r="A1785" i="34"/>
  <c r="A1530" i="34"/>
  <c r="A1652" i="34"/>
  <c r="A1583" i="34"/>
  <c r="A1587" i="34"/>
  <c r="A1790" i="34"/>
  <c r="A1794" i="34"/>
  <c r="A1798" i="34"/>
  <c r="A1495" i="34"/>
  <c r="A1499" i="34"/>
  <c r="A1535" i="34"/>
  <c r="A1539" i="34"/>
  <c r="A1543" i="34"/>
  <c r="A1653" i="34"/>
  <c r="A1657" i="34"/>
  <c r="A1694" i="34"/>
  <c r="A1709" i="34"/>
  <c r="A1713" i="34"/>
  <c r="A1717" i="34"/>
  <c r="A1739" i="34"/>
  <c r="A1743" i="34"/>
  <c r="A1767" i="34"/>
  <c r="A1771" i="34"/>
  <c r="A1786" i="34"/>
  <c r="A1531" i="34"/>
  <c r="A2068" i="34"/>
  <c r="B275" i="34"/>
  <c r="B274" i="34"/>
  <c r="B293" i="34"/>
  <c r="B286" i="34"/>
  <c r="B285" i="34"/>
  <c r="B282" i="34"/>
  <c r="B306" i="34"/>
  <c r="B287" i="34"/>
  <c r="B284" i="34"/>
  <c r="B283" i="34"/>
  <c r="B273" i="34"/>
  <c r="B272" i="34"/>
  <c r="B271" i="34"/>
  <c r="B270" i="34"/>
  <c r="B269" i="34"/>
  <c r="B268" i="34"/>
  <c r="B267" i="34"/>
  <c r="B266" i="34"/>
  <c r="B265" i="34"/>
  <c r="B264" i="34"/>
  <c r="B263" i="34"/>
  <c r="B258" i="34"/>
  <c r="B257" i="34"/>
  <c r="B256" i="34"/>
  <c r="B255" i="34"/>
  <c r="B254" i="34"/>
  <c r="B253" i="34"/>
  <c r="B251" i="34"/>
  <c r="B250" i="34"/>
  <c r="B262" i="34"/>
  <c r="B261" i="34"/>
  <c r="B260" i="34"/>
  <c r="B259" i="34"/>
  <c r="B252" i="34"/>
  <c r="B249" i="34"/>
  <c r="B243" i="34"/>
  <c r="B242" i="34"/>
  <c r="B241" i="34"/>
  <c r="B237" i="34"/>
  <c r="B236" i="34"/>
  <c r="B235" i="34"/>
  <c r="B557" i="34"/>
  <c r="B556" i="34"/>
  <c r="B555" i="34"/>
  <c r="B1022" i="34"/>
  <c r="B1021" i="34"/>
  <c r="B1020" i="34"/>
  <c r="B1014" i="34"/>
  <c r="B1013" i="34"/>
  <c r="B1004" i="34"/>
  <c r="B1003" i="34"/>
  <c r="B1002" i="34"/>
  <c r="B1001" i="34"/>
  <c r="B994" i="34"/>
  <c r="B993" i="34"/>
  <c r="B964" i="34"/>
  <c r="B963" i="34"/>
  <c r="B962" i="34"/>
  <c r="B961" i="34"/>
  <c r="B953" i="34"/>
  <c r="B952" i="34"/>
  <c r="B903" i="34"/>
  <c r="B902" i="34"/>
  <c r="B901" i="34"/>
  <c r="B900" i="34"/>
  <c r="B897" i="34"/>
  <c r="B896" i="34"/>
  <c r="B895" i="34"/>
  <c r="B894" i="34"/>
  <c r="B893" i="34"/>
  <c r="B892" i="34"/>
  <c r="B890" i="34"/>
  <c r="B889" i="34"/>
  <c r="B888" i="34"/>
  <c r="B887" i="34"/>
  <c r="B891" i="34"/>
  <c r="B886" i="34"/>
  <c r="B885" i="34"/>
  <c r="B884" i="34"/>
  <c r="B845" i="34"/>
  <c r="B838" i="34"/>
  <c r="B836" i="34"/>
  <c r="B835" i="34"/>
  <c r="B834" i="34"/>
  <c r="B833" i="34"/>
  <c r="B832" i="34"/>
  <c r="B831" i="34"/>
  <c r="B830" i="34"/>
  <c r="B829" i="34"/>
  <c r="B822" i="34"/>
  <c r="B821" i="34"/>
  <c r="B820" i="34"/>
  <c r="B819" i="34"/>
  <c r="B818" i="34"/>
  <c r="B817" i="34"/>
  <c r="B816" i="34"/>
  <c r="B815" i="34"/>
  <c r="B814" i="34"/>
  <c r="B813" i="34"/>
  <c r="B812" i="34"/>
  <c r="B809" i="34"/>
  <c r="B808" i="34"/>
  <c r="B807" i="34"/>
  <c r="B806" i="34"/>
  <c r="B803" i="34"/>
  <c r="B802" i="34"/>
  <c r="B801" i="34"/>
  <c r="B796" i="34"/>
  <c r="B547" i="34"/>
  <c r="B546" i="34"/>
  <c r="B545" i="34"/>
  <c r="B544" i="34"/>
  <c r="B543" i="34"/>
  <c r="B1064" i="34"/>
  <c r="B1295" i="34"/>
  <c r="B1294" i="34"/>
  <c r="B1293" i="34"/>
  <c r="B1292" i="34"/>
  <c r="B1023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3" i="34"/>
  <c r="B842" i="34"/>
  <c r="B841" i="34"/>
  <c r="B840" i="34"/>
  <c r="B839" i="34"/>
  <c r="B1084" i="34"/>
  <c r="B1083" i="34"/>
  <c r="B880" i="34"/>
  <c r="B879" i="34"/>
  <c r="B878" i="34"/>
  <c r="B877" i="34"/>
  <c r="B876" i="34"/>
  <c r="B875" i="34"/>
  <c r="B874" i="34"/>
  <c r="B871" i="34"/>
  <c r="B870" i="34"/>
  <c r="B869" i="34"/>
  <c r="B868" i="34"/>
  <c r="A879" i="34" l="1"/>
  <c r="R879" i="34"/>
  <c r="V879" i="34"/>
  <c r="AA879" i="34"/>
  <c r="P879" i="34"/>
  <c r="X879" i="34"/>
  <c r="Q879" i="34"/>
  <c r="A843" i="34"/>
  <c r="P843" i="34"/>
  <c r="X843" i="34"/>
  <c r="Q843" i="34"/>
  <c r="R843" i="34"/>
  <c r="V843" i="34"/>
  <c r="AA843" i="34"/>
  <c r="A861" i="34"/>
  <c r="R861" i="34"/>
  <c r="V861" i="34"/>
  <c r="AA861" i="34"/>
  <c r="P861" i="34"/>
  <c r="X861" i="34"/>
  <c r="Q861" i="34"/>
  <c r="A868" i="34"/>
  <c r="P868" i="34"/>
  <c r="X868" i="34"/>
  <c r="Q868" i="34"/>
  <c r="R868" i="34"/>
  <c r="V868" i="34"/>
  <c r="AA868" i="34"/>
  <c r="A874" i="34"/>
  <c r="P874" i="34"/>
  <c r="X874" i="34"/>
  <c r="Q874" i="34"/>
  <c r="R874" i="34"/>
  <c r="V874" i="34"/>
  <c r="AA874" i="34"/>
  <c r="A878" i="34"/>
  <c r="P878" i="34"/>
  <c r="X878" i="34"/>
  <c r="Q878" i="34"/>
  <c r="R878" i="34"/>
  <c r="V878" i="34"/>
  <c r="AA878" i="34"/>
  <c r="A1084" i="34"/>
  <c r="R1084" i="34"/>
  <c r="V1084" i="34"/>
  <c r="AA1084" i="34"/>
  <c r="P1084" i="34"/>
  <c r="X1084" i="34"/>
  <c r="Q1084" i="34"/>
  <c r="A842" i="34"/>
  <c r="R842" i="34"/>
  <c r="V842" i="34"/>
  <c r="AA842" i="34"/>
  <c r="P842" i="34"/>
  <c r="X842" i="34"/>
  <c r="Q842" i="34"/>
  <c r="A848" i="34"/>
  <c r="P848" i="34"/>
  <c r="X848" i="34"/>
  <c r="Q848" i="34"/>
  <c r="R848" i="34"/>
  <c r="V848" i="34"/>
  <c r="AA848" i="34"/>
  <c r="A852" i="34"/>
  <c r="P852" i="34"/>
  <c r="X852" i="34"/>
  <c r="Q852" i="34"/>
  <c r="R852" i="34"/>
  <c r="V852" i="34"/>
  <c r="AA852" i="34"/>
  <c r="A856" i="34"/>
  <c r="P856" i="34"/>
  <c r="X856" i="34"/>
  <c r="Q856" i="34"/>
  <c r="R856" i="34"/>
  <c r="V856" i="34"/>
  <c r="AA856" i="34"/>
  <c r="A860" i="34"/>
  <c r="P860" i="34"/>
  <c r="X860" i="34"/>
  <c r="Q860" i="34"/>
  <c r="R860" i="34"/>
  <c r="V860" i="34"/>
  <c r="AA860" i="34"/>
  <c r="A864" i="34"/>
  <c r="P864" i="34"/>
  <c r="X864" i="34"/>
  <c r="Q864" i="34"/>
  <c r="R864" i="34"/>
  <c r="V864" i="34"/>
  <c r="AA864" i="34"/>
  <c r="A1023" i="34"/>
  <c r="AA1023" i="34"/>
  <c r="P1023" i="34"/>
  <c r="X1023" i="34"/>
  <c r="Q1023" i="34"/>
  <c r="R1023" i="34"/>
  <c r="V1023" i="34"/>
  <c r="A1295" i="34"/>
  <c r="P1295" i="34"/>
  <c r="X1295" i="34"/>
  <c r="Q1295" i="34"/>
  <c r="R1295" i="34"/>
  <c r="V1295" i="34"/>
  <c r="AA1295" i="34"/>
  <c r="A545" i="34"/>
  <c r="P545" i="34"/>
  <c r="X545" i="34"/>
  <c r="Q545" i="34"/>
  <c r="R545" i="34"/>
  <c r="V545" i="34"/>
  <c r="AA545" i="34"/>
  <c r="A801" i="34"/>
  <c r="AA801" i="34"/>
  <c r="P801" i="34"/>
  <c r="X801" i="34"/>
  <c r="Q801" i="34"/>
  <c r="R801" i="34"/>
  <c r="V801" i="34"/>
  <c r="A807" i="34"/>
  <c r="AA807" i="34"/>
  <c r="P807" i="34"/>
  <c r="X807" i="34"/>
  <c r="Q807" i="34"/>
  <c r="R807" i="34"/>
  <c r="V807" i="34"/>
  <c r="A813" i="34"/>
  <c r="AA813" i="34"/>
  <c r="P813" i="34"/>
  <c r="X813" i="34"/>
  <c r="Q813" i="34"/>
  <c r="R813" i="34"/>
  <c r="V813" i="34"/>
  <c r="A817" i="34"/>
  <c r="AA817" i="34"/>
  <c r="P817" i="34"/>
  <c r="X817" i="34"/>
  <c r="Q817" i="34"/>
  <c r="R817" i="34"/>
  <c r="V817" i="34"/>
  <c r="A821" i="34"/>
  <c r="AA821" i="34"/>
  <c r="P821" i="34"/>
  <c r="X821" i="34"/>
  <c r="Q821" i="34"/>
  <c r="R821" i="34"/>
  <c r="V821" i="34"/>
  <c r="A831" i="34"/>
  <c r="AA831" i="34"/>
  <c r="P831" i="34"/>
  <c r="X831" i="34"/>
  <c r="Q831" i="34"/>
  <c r="R831" i="34"/>
  <c r="V831" i="34"/>
  <c r="A835" i="34"/>
  <c r="Q835" i="34"/>
  <c r="X835" i="34"/>
  <c r="P835" i="34"/>
  <c r="R835" i="34"/>
  <c r="V835" i="34"/>
  <c r="AA835" i="34"/>
  <c r="A884" i="34"/>
  <c r="P884" i="34"/>
  <c r="X884" i="34"/>
  <c r="Q884" i="34"/>
  <c r="R884" i="34"/>
  <c r="V884" i="34"/>
  <c r="AA884" i="34"/>
  <c r="A887" i="34"/>
  <c r="R887" i="34"/>
  <c r="V887" i="34"/>
  <c r="AA887" i="34"/>
  <c r="P887" i="34"/>
  <c r="X887" i="34"/>
  <c r="Q887" i="34"/>
  <c r="A892" i="34"/>
  <c r="P892" i="34"/>
  <c r="X892" i="34"/>
  <c r="Q892" i="34"/>
  <c r="R892" i="34"/>
  <c r="V892" i="34"/>
  <c r="AA892" i="34"/>
  <c r="A896" i="34"/>
  <c r="P896" i="34"/>
  <c r="X896" i="34"/>
  <c r="Q896" i="34"/>
  <c r="R896" i="34"/>
  <c r="V896" i="34"/>
  <c r="AA896" i="34"/>
  <c r="A902" i="34"/>
  <c r="P902" i="34"/>
  <c r="X902" i="34"/>
  <c r="Q902" i="34"/>
  <c r="R902" i="34"/>
  <c r="V902" i="34"/>
  <c r="AA902" i="34"/>
  <c r="A961" i="34"/>
  <c r="R961" i="34"/>
  <c r="V961" i="34"/>
  <c r="P961" i="34"/>
  <c r="X961" i="34"/>
  <c r="Q961" i="34"/>
  <c r="AA961" i="34"/>
  <c r="A993" i="34"/>
  <c r="R993" i="34"/>
  <c r="P993" i="34"/>
  <c r="X993" i="34"/>
  <c r="Q993" i="34"/>
  <c r="V993" i="34"/>
  <c r="AA993" i="34"/>
  <c r="A1003" i="34"/>
  <c r="AA1003" i="34"/>
  <c r="P1003" i="34"/>
  <c r="X1003" i="34"/>
  <c r="Q1003" i="34"/>
  <c r="R1003" i="34"/>
  <c r="V1003" i="34"/>
  <c r="A1020" i="34"/>
  <c r="Q1020" i="34"/>
  <c r="R1020" i="34"/>
  <c r="V1020" i="34"/>
  <c r="AA1020" i="34"/>
  <c r="P1020" i="34"/>
  <c r="X1020" i="34"/>
  <c r="A556" i="34"/>
  <c r="R556" i="34"/>
  <c r="V556" i="34"/>
  <c r="AA556" i="34"/>
  <c r="P556" i="34"/>
  <c r="X556" i="34"/>
  <c r="Q556" i="34"/>
  <c r="A875" i="34"/>
  <c r="R875" i="34"/>
  <c r="V875" i="34"/>
  <c r="AA875" i="34"/>
  <c r="P875" i="34"/>
  <c r="X875" i="34"/>
  <c r="Q875" i="34"/>
  <c r="A853" i="34"/>
  <c r="R853" i="34"/>
  <c r="V853" i="34"/>
  <c r="AA853" i="34"/>
  <c r="P853" i="34"/>
  <c r="X853" i="34"/>
  <c r="Q853" i="34"/>
  <c r="A865" i="34"/>
  <c r="R865" i="34"/>
  <c r="V865" i="34"/>
  <c r="AA865" i="34"/>
  <c r="P865" i="34"/>
  <c r="X865" i="34"/>
  <c r="Q865" i="34"/>
  <c r="A546" i="34"/>
  <c r="R546" i="34"/>
  <c r="V546" i="34"/>
  <c r="AA546" i="34"/>
  <c r="P546" i="34"/>
  <c r="X546" i="34"/>
  <c r="Q546" i="34"/>
  <c r="A802" i="34"/>
  <c r="Q802" i="34"/>
  <c r="R802" i="34"/>
  <c r="V802" i="34"/>
  <c r="AA802" i="34"/>
  <c r="P802" i="34"/>
  <c r="X802" i="34"/>
  <c r="A808" i="34"/>
  <c r="Q808" i="34"/>
  <c r="R808" i="34"/>
  <c r="V808" i="34"/>
  <c r="AA808" i="34"/>
  <c r="P808" i="34"/>
  <c r="X808" i="34"/>
  <c r="A814" i="34"/>
  <c r="Q814" i="34"/>
  <c r="R814" i="34"/>
  <c r="V814" i="34"/>
  <c r="AA814" i="34"/>
  <c r="P814" i="34"/>
  <c r="X814" i="34"/>
  <c r="A818" i="34"/>
  <c r="Q818" i="34"/>
  <c r="R818" i="34"/>
  <c r="V818" i="34"/>
  <c r="AA818" i="34"/>
  <c r="P818" i="34"/>
  <c r="X818" i="34"/>
  <c r="A822" i="34"/>
  <c r="Q822" i="34"/>
  <c r="R822" i="34"/>
  <c r="V822" i="34"/>
  <c r="AA822" i="34"/>
  <c r="P822" i="34"/>
  <c r="X822" i="34"/>
  <c r="A832" i="34"/>
  <c r="Q832" i="34"/>
  <c r="R832" i="34"/>
  <c r="V832" i="34"/>
  <c r="AA832" i="34"/>
  <c r="P832" i="34"/>
  <c r="X832" i="34"/>
  <c r="A836" i="34"/>
  <c r="AA836" i="34"/>
  <c r="R836" i="34"/>
  <c r="V836" i="34"/>
  <c r="P836" i="34"/>
  <c r="X836" i="34"/>
  <c r="Q836" i="34"/>
  <c r="A885" i="34"/>
  <c r="R885" i="34"/>
  <c r="V885" i="34"/>
  <c r="AA885" i="34"/>
  <c r="P885" i="34"/>
  <c r="X885" i="34"/>
  <c r="Q885" i="34"/>
  <c r="A888" i="34"/>
  <c r="P888" i="34"/>
  <c r="X888" i="34"/>
  <c r="Q888" i="34"/>
  <c r="R888" i="34"/>
  <c r="V888" i="34"/>
  <c r="AA888" i="34"/>
  <c r="A893" i="34"/>
  <c r="R893" i="34"/>
  <c r="V893" i="34"/>
  <c r="AA893" i="34"/>
  <c r="P893" i="34"/>
  <c r="X893" i="34"/>
  <c r="Q893" i="34"/>
  <c r="A897" i="34"/>
  <c r="R897" i="34"/>
  <c r="V897" i="34"/>
  <c r="AA897" i="34"/>
  <c r="P897" i="34"/>
  <c r="X897" i="34"/>
  <c r="Q897" i="34"/>
  <c r="A903" i="34"/>
  <c r="R903" i="34"/>
  <c r="V903" i="34"/>
  <c r="AA903" i="34"/>
  <c r="P903" i="34"/>
  <c r="X903" i="34"/>
  <c r="Q903" i="34"/>
  <c r="A962" i="34"/>
  <c r="P962" i="34"/>
  <c r="X962" i="34"/>
  <c r="R962" i="34"/>
  <c r="V962" i="34"/>
  <c r="AA962" i="34"/>
  <c r="Q962" i="34"/>
  <c r="A994" i="34"/>
  <c r="R994" i="34"/>
  <c r="V994" i="34"/>
  <c r="P994" i="34"/>
  <c r="Q994" i="34"/>
  <c r="AA994" i="34"/>
  <c r="X994" i="34"/>
  <c r="A1004" i="34"/>
  <c r="Q1004" i="34"/>
  <c r="R1004" i="34"/>
  <c r="V1004" i="34"/>
  <c r="AA1004" i="34"/>
  <c r="P1004" i="34"/>
  <c r="X1004" i="34"/>
  <c r="A1021" i="34"/>
  <c r="AA1021" i="34"/>
  <c r="P1021" i="34"/>
  <c r="X1021" i="34"/>
  <c r="Q1021" i="34"/>
  <c r="R1021" i="34"/>
  <c r="V1021" i="34"/>
  <c r="A557" i="34"/>
  <c r="P557" i="34"/>
  <c r="X557" i="34"/>
  <c r="Q557" i="34"/>
  <c r="R557" i="34"/>
  <c r="V557" i="34"/>
  <c r="AA557" i="34"/>
  <c r="A869" i="34"/>
  <c r="R869" i="34"/>
  <c r="V869" i="34"/>
  <c r="AA869" i="34"/>
  <c r="P869" i="34"/>
  <c r="X869" i="34"/>
  <c r="Q869" i="34"/>
  <c r="A849" i="34"/>
  <c r="R849" i="34"/>
  <c r="V849" i="34"/>
  <c r="AA849" i="34"/>
  <c r="P849" i="34"/>
  <c r="X849" i="34"/>
  <c r="Q849" i="34"/>
  <c r="A1064" i="34"/>
  <c r="Q1064" i="34"/>
  <c r="R1064" i="34"/>
  <c r="V1064" i="34"/>
  <c r="AA1064" i="34"/>
  <c r="P1064" i="34"/>
  <c r="X1064" i="34"/>
  <c r="A870" i="34"/>
  <c r="P870" i="34"/>
  <c r="X870" i="34"/>
  <c r="Q870" i="34"/>
  <c r="R870" i="34"/>
  <c r="V870" i="34"/>
  <c r="AA870" i="34"/>
  <c r="A876" i="34"/>
  <c r="P876" i="34"/>
  <c r="X876" i="34"/>
  <c r="Q876" i="34"/>
  <c r="R876" i="34"/>
  <c r="V876" i="34"/>
  <c r="AA876" i="34"/>
  <c r="A880" i="34"/>
  <c r="P880" i="34"/>
  <c r="X880" i="34"/>
  <c r="Q880" i="34"/>
  <c r="R880" i="34"/>
  <c r="V880" i="34"/>
  <c r="AA880" i="34"/>
  <c r="A840" i="34"/>
  <c r="R840" i="34"/>
  <c r="V840" i="34"/>
  <c r="AA840" i="34"/>
  <c r="P840" i="34"/>
  <c r="X840" i="34"/>
  <c r="Q840" i="34"/>
  <c r="A846" i="34"/>
  <c r="P846" i="34"/>
  <c r="X846" i="34"/>
  <c r="Q846" i="34"/>
  <c r="R846" i="34"/>
  <c r="V846" i="34"/>
  <c r="AA846" i="34"/>
  <c r="A850" i="34"/>
  <c r="P850" i="34"/>
  <c r="X850" i="34"/>
  <c r="Q850" i="34"/>
  <c r="R850" i="34"/>
  <c r="V850" i="34"/>
  <c r="AA850" i="34"/>
  <c r="A854" i="34"/>
  <c r="P854" i="34"/>
  <c r="X854" i="34"/>
  <c r="Q854" i="34"/>
  <c r="R854" i="34"/>
  <c r="V854" i="34"/>
  <c r="AA854" i="34"/>
  <c r="A858" i="34"/>
  <c r="P858" i="34"/>
  <c r="X858" i="34"/>
  <c r="Q858" i="34"/>
  <c r="R858" i="34"/>
  <c r="V858" i="34"/>
  <c r="AA858" i="34"/>
  <c r="A862" i="34"/>
  <c r="P862" i="34"/>
  <c r="X862" i="34"/>
  <c r="Q862" i="34"/>
  <c r="R862" i="34"/>
  <c r="V862" i="34"/>
  <c r="AA862" i="34"/>
  <c r="A866" i="34"/>
  <c r="P866" i="34"/>
  <c r="X866" i="34"/>
  <c r="Q866" i="34"/>
  <c r="R866" i="34"/>
  <c r="V866" i="34"/>
  <c r="AA866" i="34"/>
  <c r="A1293" i="34"/>
  <c r="P1293" i="34"/>
  <c r="X1293" i="34"/>
  <c r="Q1293" i="34"/>
  <c r="R1293" i="34"/>
  <c r="V1293" i="34"/>
  <c r="AA1293" i="34"/>
  <c r="A543" i="34"/>
  <c r="P543" i="34"/>
  <c r="X543" i="34"/>
  <c r="Q543" i="34"/>
  <c r="R543" i="34"/>
  <c r="V543" i="34"/>
  <c r="AA543" i="34"/>
  <c r="A547" i="34"/>
  <c r="P547" i="34"/>
  <c r="X547" i="34"/>
  <c r="Q547" i="34"/>
  <c r="R547" i="34"/>
  <c r="V547" i="34"/>
  <c r="AA547" i="34"/>
  <c r="A803" i="34"/>
  <c r="AA803" i="34"/>
  <c r="P803" i="34"/>
  <c r="X803" i="34"/>
  <c r="Q803" i="34"/>
  <c r="R803" i="34"/>
  <c r="V803" i="34"/>
  <c r="A809" i="34"/>
  <c r="AA809" i="34"/>
  <c r="P809" i="34"/>
  <c r="X809" i="34"/>
  <c r="Q809" i="34"/>
  <c r="R809" i="34"/>
  <c r="V809" i="34"/>
  <c r="A815" i="34"/>
  <c r="AA815" i="34"/>
  <c r="P815" i="34"/>
  <c r="X815" i="34"/>
  <c r="Q815" i="34"/>
  <c r="R815" i="34"/>
  <c r="V815" i="34"/>
  <c r="A819" i="34"/>
  <c r="AA819" i="34"/>
  <c r="P819" i="34"/>
  <c r="X819" i="34"/>
  <c r="Q819" i="34"/>
  <c r="R819" i="34"/>
  <c r="V819" i="34"/>
  <c r="A829" i="34"/>
  <c r="AA829" i="34"/>
  <c r="P829" i="34"/>
  <c r="X829" i="34"/>
  <c r="Q829" i="34"/>
  <c r="R829" i="34"/>
  <c r="V829" i="34"/>
  <c r="A833" i="34"/>
  <c r="P833" i="34"/>
  <c r="X833" i="34"/>
  <c r="Q833" i="34"/>
  <c r="R833" i="34"/>
  <c r="V833" i="34"/>
  <c r="AA833" i="34"/>
  <c r="A838" i="34"/>
  <c r="AA838" i="34"/>
  <c r="P838" i="34"/>
  <c r="X838" i="34"/>
  <c r="Q838" i="34"/>
  <c r="R838" i="34"/>
  <c r="V838" i="34"/>
  <c r="A886" i="34"/>
  <c r="P886" i="34"/>
  <c r="X886" i="34"/>
  <c r="Q886" i="34"/>
  <c r="R886" i="34"/>
  <c r="V886" i="34"/>
  <c r="AA886" i="34"/>
  <c r="A889" i="34"/>
  <c r="R889" i="34"/>
  <c r="V889" i="34"/>
  <c r="AA889" i="34"/>
  <c r="P889" i="34"/>
  <c r="X889" i="34"/>
  <c r="Q889" i="34"/>
  <c r="A894" i="34"/>
  <c r="P894" i="34"/>
  <c r="X894" i="34"/>
  <c r="Q894" i="34"/>
  <c r="R894" i="34"/>
  <c r="V894" i="34"/>
  <c r="AA894" i="34"/>
  <c r="A900" i="34"/>
  <c r="P900" i="34"/>
  <c r="X900" i="34"/>
  <c r="Q900" i="34"/>
  <c r="R900" i="34"/>
  <c r="V900" i="34"/>
  <c r="AA900" i="34"/>
  <c r="A952" i="34"/>
  <c r="P952" i="34"/>
  <c r="X952" i="34"/>
  <c r="Q952" i="34"/>
  <c r="R952" i="34"/>
  <c r="V952" i="34"/>
  <c r="AA952" i="34"/>
  <c r="A963" i="34"/>
  <c r="R963" i="34"/>
  <c r="V963" i="34"/>
  <c r="P963" i="34"/>
  <c r="X963" i="34"/>
  <c r="Q963" i="34"/>
  <c r="AA963" i="34"/>
  <c r="A1001" i="34"/>
  <c r="AA1001" i="34"/>
  <c r="P1001" i="34"/>
  <c r="X1001" i="34"/>
  <c r="Q1001" i="34"/>
  <c r="R1001" i="34"/>
  <c r="V1001" i="34"/>
  <c r="A1013" i="34"/>
  <c r="AA1013" i="34"/>
  <c r="P1013" i="34"/>
  <c r="X1013" i="34"/>
  <c r="Q1013" i="34"/>
  <c r="R1013" i="34"/>
  <c r="V1013" i="34"/>
  <c r="A1022" i="34"/>
  <c r="Q1022" i="34"/>
  <c r="R1022" i="34"/>
  <c r="V1022" i="34"/>
  <c r="AA1022" i="34"/>
  <c r="P1022" i="34"/>
  <c r="X1022" i="34"/>
  <c r="A839" i="34"/>
  <c r="Q839" i="34"/>
  <c r="X839" i="34"/>
  <c r="P839" i="34"/>
  <c r="R839" i="34"/>
  <c r="V839" i="34"/>
  <c r="AA839" i="34"/>
  <c r="A857" i="34"/>
  <c r="R857" i="34"/>
  <c r="V857" i="34"/>
  <c r="AA857" i="34"/>
  <c r="P857" i="34"/>
  <c r="X857" i="34"/>
  <c r="Q857" i="34"/>
  <c r="A1292" i="34"/>
  <c r="R1292" i="34"/>
  <c r="V1292" i="34"/>
  <c r="AA1292" i="34"/>
  <c r="P1292" i="34"/>
  <c r="X1292" i="34"/>
  <c r="Q1292" i="34"/>
  <c r="A871" i="34"/>
  <c r="R871" i="34"/>
  <c r="V871" i="34"/>
  <c r="AA871" i="34"/>
  <c r="P871" i="34"/>
  <c r="X871" i="34"/>
  <c r="Q871" i="34"/>
  <c r="A877" i="34"/>
  <c r="R877" i="34"/>
  <c r="V877" i="34"/>
  <c r="AA877" i="34"/>
  <c r="P877" i="34"/>
  <c r="X877" i="34"/>
  <c r="Q877" i="34"/>
  <c r="A1083" i="34"/>
  <c r="P1083" i="34"/>
  <c r="X1083" i="34"/>
  <c r="Q1083" i="34"/>
  <c r="R1083" i="34"/>
  <c r="V1083" i="34"/>
  <c r="AA1083" i="34"/>
  <c r="A841" i="34"/>
  <c r="P841" i="34"/>
  <c r="X841" i="34"/>
  <c r="Q841" i="34"/>
  <c r="R841" i="34"/>
  <c r="V841" i="34"/>
  <c r="AA841" i="34"/>
  <c r="A847" i="34"/>
  <c r="R847" i="34"/>
  <c r="V847" i="34"/>
  <c r="AA847" i="34"/>
  <c r="P847" i="34"/>
  <c r="X847" i="34"/>
  <c r="Q847" i="34"/>
  <c r="A851" i="34"/>
  <c r="R851" i="34"/>
  <c r="V851" i="34"/>
  <c r="AA851" i="34"/>
  <c r="P851" i="34"/>
  <c r="X851" i="34"/>
  <c r="Q851" i="34"/>
  <c r="A855" i="34"/>
  <c r="R855" i="34"/>
  <c r="V855" i="34"/>
  <c r="AA855" i="34"/>
  <c r="P855" i="34"/>
  <c r="X855" i="34"/>
  <c r="Q855" i="34"/>
  <c r="A859" i="34"/>
  <c r="R859" i="34"/>
  <c r="V859" i="34"/>
  <c r="AA859" i="34"/>
  <c r="P859" i="34"/>
  <c r="X859" i="34"/>
  <c r="Q859" i="34"/>
  <c r="A863" i="34"/>
  <c r="R863" i="34"/>
  <c r="V863" i="34"/>
  <c r="AA863" i="34"/>
  <c r="P863" i="34"/>
  <c r="X863" i="34"/>
  <c r="Q863" i="34"/>
  <c r="A867" i="34"/>
  <c r="R867" i="34"/>
  <c r="V867" i="34"/>
  <c r="AA867" i="34"/>
  <c r="P867" i="34"/>
  <c r="X867" i="34"/>
  <c r="Q867" i="34"/>
  <c r="A1294" i="34"/>
  <c r="R1294" i="34"/>
  <c r="V1294" i="34"/>
  <c r="AA1294" i="34"/>
  <c r="P1294" i="34"/>
  <c r="X1294" i="34"/>
  <c r="Q1294" i="34"/>
  <c r="A544" i="34"/>
  <c r="R544" i="34"/>
  <c r="V544" i="34"/>
  <c r="AA544" i="34"/>
  <c r="P544" i="34"/>
  <c r="X544" i="34"/>
  <c r="Q544" i="34"/>
  <c r="A796" i="34"/>
  <c r="Q796" i="34"/>
  <c r="R796" i="34"/>
  <c r="V796" i="34"/>
  <c r="AA796" i="34"/>
  <c r="P796" i="34"/>
  <c r="X796" i="34"/>
  <c r="A806" i="34"/>
  <c r="Q806" i="34"/>
  <c r="R806" i="34"/>
  <c r="V806" i="34"/>
  <c r="AA806" i="34"/>
  <c r="P806" i="34"/>
  <c r="X806" i="34"/>
  <c r="A812" i="34"/>
  <c r="Q812" i="34"/>
  <c r="R812" i="34"/>
  <c r="V812" i="34"/>
  <c r="AA812" i="34"/>
  <c r="P812" i="34"/>
  <c r="X812" i="34"/>
  <c r="A816" i="34"/>
  <c r="Q816" i="34"/>
  <c r="R816" i="34"/>
  <c r="V816" i="34"/>
  <c r="AA816" i="34"/>
  <c r="P816" i="34"/>
  <c r="X816" i="34"/>
  <c r="A820" i="34"/>
  <c r="Q820" i="34"/>
  <c r="R820" i="34"/>
  <c r="V820" i="34"/>
  <c r="AA820" i="34"/>
  <c r="P820" i="34"/>
  <c r="X820" i="34"/>
  <c r="A830" i="34"/>
  <c r="Q830" i="34"/>
  <c r="R830" i="34"/>
  <c r="V830" i="34"/>
  <c r="AA830" i="34"/>
  <c r="P830" i="34"/>
  <c r="X830" i="34"/>
  <c r="A834" i="34"/>
  <c r="R834" i="34"/>
  <c r="AA834" i="34"/>
  <c r="X834" i="34"/>
  <c r="P834" i="34"/>
  <c r="Q834" i="34"/>
  <c r="V834" i="34"/>
  <c r="A845" i="34"/>
  <c r="R845" i="34"/>
  <c r="V845" i="34"/>
  <c r="AA845" i="34"/>
  <c r="P845" i="34"/>
  <c r="X845" i="34"/>
  <c r="Q845" i="34"/>
  <c r="A891" i="34"/>
  <c r="R891" i="34"/>
  <c r="V891" i="34"/>
  <c r="AA891" i="34"/>
  <c r="P891" i="34"/>
  <c r="X891" i="34"/>
  <c r="Q891" i="34"/>
  <c r="A890" i="34"/>
  <c r="P890" i="34"/>
  <c r="X890" i="34"/>
  <c r="Q890" i="34"/>
  <c r="R890" i="34"/>
  <c r="V890" i="34"/>
  <c r="AA890" i="34"/>
  <c r="A895" i="34"/>
  <c r="R895" i="34"/>
  <c r="V895" i="34"/>
  <c r="AA895" i="34"/>
  <c r="P895" i="34"/>
  <c r="X895" i="34"/>
  <c r="Q895" i="34"/>
  <c r="A901" i="34"/>
  <c r="R901" i="34"/>
  <c r="V901" i="34"/>
  <c r="AA901" i="34"/>
  <c r="P901" i="34"/>
  <c r="X901" i="34"/>
  <c r="Q901" i="34"/>
  <c r="A953" i="34"/>
  <c r="R953" i="34"/>
  <c r="V953" i="34"/>
  <c r="AA953" i="34"/>
  <c r="P953" i="34"/>
  <c r="X953" i="34"/>
  <c r="Q953" i="34"/>
  <c r="A964" i="34"/>
  <c r="P964" i="34"/>
  <c r="X964" i="34"/>
  <c r="R964" i="34"/>
  <c r="V964" i="34"/>
  <c r="AA964" i="34"/>
  <c r="Q964" i="34"/>
  <c r="A1002" i="34"/>
  <c r="Q1002" i="34"/>
  <c r="R1002" i="34"/>
  <c r="V1002" i="34"/>
  <c r="AA1002" i="34"/>
  <c r="P1002" i="34"/>
  <c r="X1002" i="34"/>
  <c r="A1014" i="34"/>
  <c r="Q1014" i="34"/>
  <c r="R1014" i="34"/>
  <c r="V1014" i="34"/>
  <c r="AA1014" i="34"/>
  <c r="P1014" i="34"/>
  <c r="X1014" i="34"/>
  <c r="A555" i="34"/>
  <c r="P555" i="34"/>
  <c r="X555" i="34"/>
  <c r="Q555" i="34"/>
  <c r="R555" i="34"/>
  <c r="V555" i="34"/>
  <c r="AA555" i="34"/>
  <c r="A241" i="34"/>
  <c r="Q241" i="34"/>
  <c r="R241" i="34"/>
  <c r="V241" i="34"/>
  <c r="P241" i="34"/>
  <c r="X241" i="34"/>
  <c r="AA241" i="34"/>
  <c r="A252" i="34"/>
  <c r="R252" i="34"/>
  <c r="V252" i="34"/>
  <c r="P252" i="34"/>
  <c r="Q252" i="34"/>
  <c r="AA252" i="34"/>
  <c r="X252" i="34"/>
  <c r="A262" i="34"/>
  <c r="R262" i="34"/>
  <c r="V262" i="34"/>
  <c r="Q262" i="34"/>
  <c r="AA262" i="34"/>
  <c r="X262" i="34"/>
  <c r="P262" i="34"/>
  <c r="A254" i="34"/>
  <c r="R254" i="34"/>
  <c r="V254" i="34"/>
  <c r="Q254" i="34"/>
  <c r="AA254" i="34"/>
  <c r="X254" i="34"/>
  <c r="P254" i="34"/>
  <c r="A258" i="34"/>
  <c r="R258" i="34"/>
  <c r="V258" i="34"/>
  <c r="P258" i="34"/>
  <c r="Q258" i="34"/>
  <c r="AA258" i="34"/>
  <c r="X258" i="34"/>
  <c r="A266" i="34"/>
  <c r="P266" i="34"/>
  <c r="X266" i="34"/>
  <c r="Q266" i="34"/>
  <c r="R266" i="34"/>
  <c r="V266" i="34"/>
  <c r="AA266" i="34"/>
  <c r="A270" i="34"/>
  <c r="P270" i="34"/>
  <c r="X270" i="34"/>
  <c r="Q270" i="34"/>
  <c r="R270" i="34"/>
  <c r="V270" i="34"/>
  <c r="AA270" i="34"/>
  <c r="A283" i="34"/>
  <c r="R283" i="34"/>
  <c r="V283" i="34"/>
  <c r="AA283" i="34"/>
  <c r="P283" i="34"/>
  <c r="X283" i="34"/>
  <c r="Q283" i="34"/>
  <c r="A282" i="34"/>
  <c r="P282" i="34"/>
  <c r="X282" i="34"/>
  <c r="Q282" i="34"/>
  <c r="R282" i="34"/>
  <c r="V282" i="34"/>
  <c r="AA282" i="34"/>
  <c r="A274" i="34"/>
  <c r="P274" i="34"/>
  <c r="X274" i="34"/>
  <c r="Q274" i="34"/>
  <c r="R274" i="34"/>
  <c r="V274" i="34"/>
  <c r="AA274" i="34"/>
  <c r="A235" i="34"/>
  <c r="Q235" i="34"/>
  <c r="R235" i="34"/>
  <c r="V235" i="34"/>
  <c r="AA235" i="34"/>
  <c r="P235" i="34"/>
  <c r="X235" i="34"/>
  <c r="A242" i="34"/>
  <c r="P242" i="34"/>
  <c r="X242" i="34"/>
  <c r="R242" i="34"/>
  <c r="V242" i="34"/>
  <c r="Q242" i="34"/>
  <c r="AA242" i="34"/>
  <c r="A259" i="34"/>
  <c r="P259" i="34"/>
  <c r="X259" i="34"/>
  <c r="Q259" i="34"/>
  <c r="V259" i="34"/>
  <c r="AA259" i="34"/>
  <c r="R259" i="34"/>
  <c r="A250" i="34"/>
  <c r="P250" i="34"/>
  <c r="X250" i="34"/>
  <c r="R250" i="34"/>
  <c r="V250" i="34"/>
  <c r="AA250" i="34"/>
  <c r="Q250" i="34"/>
  <c r="A255" i="34"/>
  <c r="P255" i="34"/>
  <c r="X255" i="34"/>
  <c r="R255" i="34"/>
  <c r="Q255" i="34"/>
  <c r="V255" i="34"/>
  <c r="AA255" i="34"/>
  <c r="A263" i="34"/>
  <c r="P263" i="34"/>
  <c r="X263" i="34"/>
  <c r="R263" i="34"/>
  <c r="Q263" i="34"/>
  <c r="V263" i="34"/>
  <c r="AA263" i="34"/>
  <c r="A267" i="34"/>
  <c r="R267" i="34"/>
  <c r="V267" i="34"/>
  <c r="AA267" i="34"/>
  <c r="P267" i="34"/>
  <c r="X267" i="34"/>
  <c r="Q267" i="34"/>
  <c r="A271" i="34"/>
  <c r="R271" i="34"/>
  <c r="V271" i="34"/>
  <c r="AA271" i="34"/>
  <c r="P271" i="34"/>
  <c r="X271" i="34"/>
  <c r="Q271" i="34"/>
  <c r="A284" i="34"/>
  <c r="P284" i="34"/>
  <c r="X284" i="34"/>
  <c r="Q284" i="34"/>
  <c r="R284" i="34"/>
  <c r="V284" i="34"/>
  <c r="AA284" i="34"/>
  <c r="A285" i="34"/>
  <c r="R285" i="34"/>
  <c r="V285" i="34"/>
  <c r="AA285" i="34"/>
  <c r="P285" i="34"/>
  <c r="X285" i="34"/>
  <c r="Q285" i="34"/>
  <c r="A275" i="34"/>
  <c r="R275" i="34"/>
  <c r="V275" i="34"/>
  <c r="AA275" i="34"/>
  <c r="P275" i="34"/>
  <c r="X275" i="34"/>
  <c r="Q275" i="34"/>
  <c r="A236" i="34"/>
  <c r="AA236" i="34"/>
  <c r="P236" i="34"/>
  <c r="X236" i="34"/>
  <c r="Q236" i="34"/>
  <c r="R236" i="34"/>
  <c r="V236" i="34"/>
  <c r="A243" i="34"/>
  <c r="R243" i="34"/>
  <c r="V243" i="34"/>
  <c r="P243" i="34"/>
  <c r="X243" i="34"/>
  <c r="Q243" i="34"/>
  <c r="AA243" i="34"/>
  <c r="A260" i="34"/>
  <c r="R260" i="34"/>
  <c r="V260" i="34"/>
  <c r="P260" i="34"/>
  <c r="Q260" i="34"/>
  <c r="AA260" i="34"/>
  <c r="X260" i="34"/>
  <c r="A251" i="34"/>
  <c r="R251" i="34"/>
  <c r="V251" i="34"/>
  <c r="P251" i="34"/>
  <c r="X251" i="34"/>
  <c r="AA251" i="34"/>
  <c r="Q251" i="34"/>
  <c r="A256" i="34"/>
  <c r="R256" i="34"/>
  <c r="V256" i="34"/>
  <c r="X256" i="34"/>
  <c r="P256" i="34"/>
  <c r="Q256" i="34"/>
  <c r="AA256" i="34"/>
  <c r="A264" i="34"/>
  <c r="R264" i="34"/>
  <c r="V264" i="34"/>
  <c r="X264" i="34"/>
  <c r="P264" i="34"/>
  <c r="Q264" i="34"/>
  <c r="AA264" i="34"/>
  <c r="A268" i="34"/>
  <c r="P268" i="34"/>
  <c r="X268" i="34"/>
  <c r="Q268" i="34"/>
  <c r="R268" i="34"/>
  <c r="V268" i="34"/>
  <c r="AA268" i="34"/>
  <c r="A272" i="34"/>
  <c r="P272" i="34"/>
  <c r="X272" i="34"/>
  <c r="Q272" i="34"/>
  <c r="R272" i="34"/>
  <c r="V272" i="34"/>
  <c r="AA272" i="34"/>
  <c r="A287" i="34"/>
  <c r="R287" i="34"/>
  <c r="V287" i="34"/>
  <c r="AA287" i="34"/>
  <c r="P287" i="34"/>
  <c r="X287" i="34"/>
  <c r="Q287" i="34"/>
  <c r="A286" i="34"/>
  <c r="P286" i="34"/>
  <c r="X286" i="34"/>
  <c r="Q286" i="34"/>
  <c r="R286" i="34"/>
  <c r="V286" i="34"/>
  <c r="AA286" i="34"/>
  <c r="A237" i="34"/>
  <c r="Q237" i="34"/>
  <c r="R237" i="34"/>
  <c r="V237" i="34"/>
  <c r="AA237" i="34"/>
  <c r="P237" i="34"/>
  <c r="X237" i="34"/>
  <c r="A249" i="34"/>
  <c r="R249" i="34"/>
  <c r="V249" i="34"/>
  <c r="P249" i="34"/>
  <c r="X249" i="34"/>
  <c r="Q249" i="34"/>
  <c r="AA249" i="34"/>
  <c r="A261" i="34"/>
  <c r="P261" i="34"/>
  <c r="X261" i="34"/>
  <c r="Q261" i="34"/>
  <c r="V261" i="34"/>
  <c r="AA261" i="34"/>
  <c r="R261" i="34"/>
  <c r="A253" i="34"/>
  <c r="P253" i="34"/>
  <c r="X253" i="34"/>
  <c r="Q253" i="34"/>
  <c r="V253" i="34"/>
  <c r="AA253" i="34"/>
  <c r="R253" i="34"/>
  <c r="A257" i="34"/>
  <c r="P257" i="34"/>
  <c r="X257" i="34"/>
  <c r="Q257" i="34"/>
  <c r="V257" i="34"/>
  <c r="AA257" i="34"/>
  <c r="R257" i="34"/>
  <c r="A265" i="34"/>
  <c r="R265" i="34"/>
  <c r="V265" i="34"/>
  <c r="AA265" i="34"/>
  <c r="P265" i="34"/>
  <c r="X265" i="34"/>
  <c r="Q265" i="34"/>
  <c r="A269" i="34"/>
  <c r="R269" i="34"/>
  <c r="V269" i="34"/>
  <c r="AA269" i="34"/>
  <c r="P269" i="34"/>
  <c r="X269" i="34"/>
  <c r="Q269" i="34"/>
  <c r="A273" i="34"/>
  <c r="R273" i="34"/>
  <c r="V273" i="34"/>
  <c r="AA273" i="34"/>
  <c r="P273" i="34"/>
  <c r="X273" i="34"/>
  <c r="Q273" i="34"/>
  <c r="A306" i="34"/>
  <c r="P306" i="34"/>
  <c r="X306" i="34"/>
  <c r="Q306" i="34"/>
  <c r="R306" i="34"/>
  <c r="V306" i="34"/>
  <c r="AA306" i="34"/>
  <c r="A293" i="34"/>
  <c r="R293" i="34"/>
  <c r="V293" i="34"/>
  <c r="AA293" i="34"/>
  <c r="P293" i="34"/>
  <c r="X293" i="34"/>
  <c r="Q293" i="34"/>
  <c r="B1643" i="34"/>
  <c r="B2803" i="34"/>
  <c r="P2803" i="34" s="1"/>
  <c r="P1643" i="34" l="1"/>
  <c r="X1643" i="34"/>
  <c r="Q1643" i="34"/>
  <c r="R1643" i="34"/>
  <c r="V1643" i="34"/>
  <c r="AA1643" i="34"/>
  <c r="X2803" i="34"/>
  <c r="Q2803" i="34"/>
  <c r="R2803" i="34"/>
  <c r="V2803" i="34"/>
  <c r="AA2803" i="34"/>
  <c r="A1643" i="34"/>
  <c r="A2803" i="34"/>
  <c r="B2802" i="34"/>
  <c r="P2802" i="34" s="1"/>
  <c r="B2801" i="34"/>
  <c r="P2801" i="34" s="1"/>
  <c r="B28" i="34"/>
  <c r="A28" i="34" l="1"/>
  <c r="R28" i="34"/>
  <c r="V28" i="34"/>
  <c r="AA28" i="34"/>
  <c r="P28" i="34"/>
  <c r="X28" i="34"/>
  <c r="Q28" i="34"/>
  <c r="Q2802" i="34"/>
  <c r="R2802" i="34"/>
  <c r="V2802" i="34"/>
  <c r="AA2802" i="34"/>
  <c r="X2802" i="34"/>
  <c r="R2801" i="34"/>
  <c r="V2801" i="34"/>
  <c r="AA2801" i="34"/>
  <c r="X2801" i="34"/>
  <c r="Q2801" i="34"/>
  <c r="A2801" i="34"/>
  <c r="A2802" i="34"/>
  <c r="B2881" i="34"/>
  <c r="P2881" i="34" s="1"/>
  <c r="B2882" i="34"/>
  <c r="P2882" i="34" s="1"/>
  <c r="B2883" i="34"/>
  <c r="P2883" i="34" s="1"/>
  <c r="B2884" i="34"/>
  <c r="P2884" i="34" s="1"/>
  <c r="B2885" i="34"/>
  <c r="P2885" i="34" s="1"/>
  <c r="B2886" i="34"/>
  <c r="P2886" i="34" s="1"/>
  <c r="B2887" i="34"/>
  <c r="P2887" i="34" s="1"/>
  <c r="B2888" i="34"/>
  <c r="P2888" i="34" s="1"/>
  <c r="B2889" i="34"/>
  <c r="P2889" i="34" s="1"/>
  <c r="B2890" i="34"/>
  <c r="P2890" i="34" s="1"/>
  <c r="B2892" i="34"/>
  <c r="P2892" i="34" s="1"/>
  <c r="B2893" i="34"/>
  <c r="P2893" i="34" s="1"/>
  <c r="B2894" i="34"/>
  <c r="P2894" i="34" s="1"/>
  <c r="B2895" i="34"/>
  <c r="P2895" i="34" s="1"/>
  <c r="B2896" i="34"/>
  <c r="P2896" i="34" s="1"/>
  <c r="B2897" i="34"/>
  <c r="P2897" i="34" s="1"/>
  <c r="B2898" i="34"/>
  <c r="P2898" i="34" s="1"/>
  <c r="B2900" i="34"/>
  <c r="P2900" i="34" s="1"/>
  <c r="B2901" i="34"/>
  <c r="P2901" i="34" s="1"/>
  <c r="B2902" i="34"/>
  <c r="P2902" i="34" s="1"/>
  <c r="B2903" i="34"/>
  <c r="P2903" i="34" s="1"/>
  <c r="B2577" i="34"/>
  <c r="P2577" i="34" s="1"/>
  <c r="B2578" i="34"/>
  <c r="P2578" i="34" s="1"/>
  <c r="B2579" i="34"/>
  <c r="P2579" i="34" s="1"/>
  <c r="B2580" i="34"/>
  <c r="P2580" i="34" s="1"/>
  <c r="B2581" i="34"/>
  <c r="P2581" i="34" s="1"/>
  <c r="B2591" i="34"/>
  <c r="P2591" i="34" s="1"/>
  <c r="B2592" i="34"/>
  <c r="P2592" i="34" s="1"/>
  <c r="B2593" i="34"/>
  <c r="P2593" i="34" s="1"/>
  <c r="B2594" i="34"/>
  <c r="P2594" i="34" s="1"/>
  <c r="B2595" i="34"/>
  <c r="P2595" i="34" s="1"/>
  <c r="B2596" i="34"/>
  <c r="P2596" i="34" s="1"/>
  <c r="B2597" i="34"/>
  <c r="P2597" i="34" s="1"/>
  <c r="B2599" i="34"/>
  <c r="P2599" i="34" s="1"/>
  <c r="B2600" i="34"/>
  <c r="P2600" i="34" s="1"/>
  <c r="B2601" i="34"/>
  <c r="P2601" i="34" s="1"/>
  <c r="B2602" i="34"/>
  <c r="P2602" i="34" s="1"/>
  <c r="B2603" i="34"/>
  <c r="P2603" i="34" s="1"/>
  <c r="B2604" i="34"/>
  <c r="P2604" i="34" s="1"/>
  <c r="B2606" i="34"/>
  <c r="P2606" i="34" s="1"/>
  <c r="B2608" i="34"/>
  <c r="P2608" i="34" s="1"/>
  <c r="B2609" i="34"/>
  <c r="P2609" i="34" s="1"/>
  <c r="B2610" i="34"/>
  <c r="P2610" i="34" s="1"/>
  <c r="B2611" i="34"/>
  <c r="P2611" i="34" s="1"/>
  <c r="B2612" i="34"/>
  <c r="P2612" i="34" s="1"/>
  <c r="B2613" i="34"/>
  <c r="P2613" i="34" s="1"/>
  <c r="B2614" i="34"/>
  <c r="P2614" i="34" s="1"/>
  <c r="B2615" i="34"/>
  <c r="P2615" i="34" s="1"/>
  <c r="B2616" i="34"/>
  <c r="P2616" i="34" s="1"/>
  <c r="B2617" i="34"/>
  <c r="P2617" i="34" s="1"/>
  <c r="B2623" i="34"/>
  <c r="P2623" i="34" s="1"/>
  <c r="B2624" i="34"/>
  <c r="P2624" i="34" s="1"/>
  <c r="B2625" i="34"/>
  <c r="P2625" i="34" s="1"/>
  <c r="B2626" i="34"/>
  <c r="P2626" i="34" s="1"/>
  <c r="B2664" i="34"/>
  <c r="P2664" i="34" s="1"/>
  <c r="B2665" i="34"/>
  <c r="P2665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671" i="34"/>
  <c r="P2671" i="34" s="1"/>
  <c r="B2672" i="34"/>
  <c r="P2672" i="34" s="1"/>
  <c r="B2673" i="34"/>
  <c r="P2673" i="34" s="1"/>
  <c r="B2674" i="34"/>
  <c r="P2674" i="34" s="1"/>
  <c r="B2675" i="34"/>
  <c r="P2675" i="34" s="1"/>
  <c r="B2768" i="34"/>
  <c r="P2768" i="34" s="1"/>
  <c r="B2769" i="34"/>
  <c r="P2769" i="34" s="1"/>
  <c r="B2770" i="34"/>
  <c r="P2770" i="34" s="1"/>
  <c r="B2771" i="34"/>
  <c r="P2771" i="34" s="1"/>
  <c r="B2772" i="34"/>
  <c r="P2772" i="34" s="1"/>
  <c r="B2773" i="34"/>
  <c r="P2773" i="34" s="1"/>
  <c r="B2774" i="34"/>
  <c r="P2774" i="34" s="1"/>
  <c r="B2775" i="34"/>
  <c r="P2775" i="34" s="1"/>
  <c r="B2804" i="34"/>
  <c r="P2804" i="34" s="1"/>
  <c r="B2805" i="34"/>
  <c r="P2805" i="34" s="1"/>
  <c r="B2806" i="34"/>
  <c r="P2806" i="34" s="1"/>
  <c r="B2807" i="34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16" i="34"/>
  <c r="P2816" i="34" s="1"/>
  <c r="B2817" i="34"/>
  <c r="P2817" i="34" s="1"/>
  <c r="B2818" i="34"/>
  <c r="P2818" i="34" s="1"/>
  <c r="B2819" i="34"/>
  <c r="P2819" i="34" s="1"/>
  <c r="B2820" i="34"/>
  <c r="P2820" i="34" s="1"/>
  <c r="B2821" i="34"/>
  <c r="P2821" i="34" s="1"/>
  <c r="B2822" i="34"/>
  <c r="P2822" i="34" s="1"/>
  <c r="B2823" i="34"/>
  <c r="P2823" i="34" s="1"/>
  <c r="B2824" i="34"/>
  <c r="P2824" i="34" s="1"/>
  <c r="B2825" i="34"/>
  <c r="P2825" i="34" s="1"/>
  <c r="B2826" i="34"/>
  <c r="P2826" i="34" s="1"/>
  <c r="B2827" i="34"/>
  <c r="P2827" i="34" s="1"/>
  <c r="B2828" i="34"/>
  <c r="P2828" i="34" s="1"/>
  <c r="B2829" i="34"/>
  <c r="P2829" i="34" s="1"/>
  <c r="B2830" i="34"/>
  <c r="P2830" i="34" s="1"/>
  <c r="B2831" i="34"/>
  <c r="P2831" i="34" s="1"/>
  <c r="B2832" i="34"/>
  <c r="P2832" i="34" s="1"/>
  <c r="B2627" i="34"/>
  <c r="P2627" i="34" s="1"/>
  <c r="B2586" i="34"/>
  <c r="P2586" i="34" s="1"/>
  <c r="B2676" i="34"/>
  <c r="P2676" i="34" s="1"/>
  <c r="B2677" i="34"/>
  <c r="P2677" i="34" s="1"/>
  <c r="B2678" i="34"/>
  <c r="P2678" i="34" s="1"/>
  <c r="B2679" i="34"/>
  <c r="P2679" i="34" s="1"/>
  <c r="B2680" i="34"/>
  <c r="P2680" i="34" s="1"/>
  <c r="B2681" i="34"/>
  <c r="P2681" i="34" s="1"/>
  <c r="B2682" i="34"/>
  <c r="P2682" i="34" s="1"/>
  <c r="B2683" i="34"/>
  <c r="P2683" i="34" s="1"/>
  <c r="B2684" i="34"/>
  <c r="P2684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47" i="34"/>
  <c r="P2747" i="34" s="1"/>
  <c r="B2746" i="34"/>
  <c r="P2746" i="34" s="1"/>
  <c r="B2745" i="34"/>
  <c r="P2745" i="34" s="1"/>
  <c r="B2744" i="34"/>
  <c r="P2744" i="34" s="1"/>
  <c r="B2663" i="34"/>
  <c r="P2663" i="34" s="1"/>
  <c r="B2662" i="34"/>
  <c r="P2662" i="34" s="1"/>
  <c r="B2661" i="34"/>
  <c r="P2661" i="34" s="1"/>
  <c r="B2660" i="34"/>
  <c r="P2660" i="34" s="1"/>
  <c r="B2659" i="34"/>
  <c r="P2659" i="34" s="1"/>
  <c r="B2658" i="34"/>
  <c r="P2658" i="34" s="1"/>
  <c r="B2657" i="34"/>
  <c r="P2657" i="34" s="1"/>
  <c r="B2656" i="34"/>
  <c r="P2656" i="34" s="1"/>
  <c r="B2655" i="34"/>
  <c r="P2655" i="34" s="1"/>
  <c r="B2654" i="34"/>
  <c r="P2654" i="34" s="1"/>
  <c r="B2653" i="34"/>
  <c r="P2653" i="34" s="1"/>
  <c r="B2652" i="34"/>
  <c r="P2652" i="34" s="1"/>
  <c r="B2651" i="34"/>
  <c r="P2651" i="34" s="1"/>
  <c r="B2650" i="34"/>
  <c r="P2650" i="34" s="1"/>
  <c r="B2649" i="34"/>
  <c r="P2649" i="34" s="1"/>
  <c r="B2648" i="34"/>
  <c r="P2648" i="34" s="1"/>
  <c r="B2647" i="34"/>
  <c r="P2647" i="34" s="1"/>
  <c r="B2646" i="34"/>
  <c r="P2646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585" i="34"/>
  <c r="P2585" i="34" s="1"/>
  <c r="B2584" i="34"/>
  <c r="P2584" i="34" s="1"/>
  <c r="B2622" i="34"/>
  <c r="P2622" i="34" s="1"/>
  <c r="B2621" i="34"/>
  <c r="P2621" i="34" s="1"/>
  <c r="B2957" i="34"/>
  <c r="P2957" i="34" s="1"/>
  <c r="B2956" i="34"/>
  <c r="P2956" i="34" s="1"/>
  <c r="B2955" i="34"/>
  <c r="P2955" i="34" s="1"/>
  <c r="B2800" i="34"/>
  <c r="P2800" i="34" s="1"/>
  <c r="B2620" i="34"/>
  <c r="P2620" i="34" s="1"/>
  <c r="B2619" i="34"/>
  <c r="P2619" i="34" s="1"/>
  <c r="B2618" i="34"/>
  <c r="P2618" i="34" s="1"/>
  <c r="B2590" i="34"/>
  <c r="P2590" i="34" s="1"/>
  <c r="B2589" i="34"/>
  <c r="P2589" i="34" s="1"/>
  <c r="B2588" i="34"/>
  <c r="P2588" i="34" s="1"/>
  <c r="B2583" i="34"/>
  <c r="P2583" i="34" s="1"/>
  <c r="B2582" i="34"/>
  <c r="P2582" i="34" s="1"/>
  <c r="B2607" i="34"/>
  <c r="P2607" i="34" s="1"/>
  <c r="B2605" i="34"/>
  <c r="P2605" i="34" s="1"/>
  <c r="B2598" i="34"/>
  <c r="P2598" i="34" s="1"/>
  <c r="B2576" i="34"/>
  <c r="P2576" i="34" s="1"/>
  <c r="B2574" i="34"/>
  <c r="P2574" i="34" s="1"/>
  <c r="B2575" i="34"/>
  <c r="P2575" i="34" s="1"/>
  <c r="B2875" i="34"/>
  <c r="P2875" i="34" s="1"/>
  <c r="B2874" i="34"/>
  <c r="P2874" i="34" s="1"/>
  <c r="B2873" i="34"/>
  <c r="P2873" i="34" s="1"/>
  <c r="B2872" i="34"/>
  <c r="P2872" i="34" s="1"/>
  <c r="B2871" i="34"/>
  <c r="P2871" i="34" s="1"/>
  <c r="B2870" i="34"/>
  <c r="P2870" i="34" s="1"/>
  <c r="B2869" i="34"/>
  <c r="P2869" i="34" s="1"/>
  <c r="B2868" i="34"/>
  <c r="P2868" i="34" s="1"/>
  <c r="B2867" i="34"/>
  <c r="P2867" i="34" s="1"/>
  <c r="B2866" i="34"/>
  <c r="P2866" i="34" s="1"/>
  <c r="B2865" i="34"/>
  <c r="P2865" i="34" s="1"/>
  <c r="B2864" i="34"/>
  <c r="P2864" i="34" s="1"/>
  <c r="B2863" i="34"/>
  <c r="P2863" i="34" s="1"/>
  <c r="B2862" i="34"/>
  <c r="P2862" i="34" s="1"/>
  <c r="B2861" i="34"/>
  <c r="P2861" i="34" s="1"/>
  <c r="B2860" i="34"/>
  <c r="P2860" i="34" s="1"/>
  <c r="B2859" i="34"/>
  <c r="P2859" i="34" s="1"/>
  <c r="B2858" i="34"/>
  <c r="P2858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4" i="34"/>
  <c r="P2834" i="34" s="1"/>
  <c r="B2833" i="34"/>
  <c r="P2833" i="34" s="1"/>
  <c r="B2767" i="34"/>
  <c r="P2767" i="34" s="1"/>
  <c r="B2891" i="34"/>
  <c r="P2891" i="34" s="1"/>
  <c r="B2880" i="34"/>
  <c r="P2880" i="34" s="1"/>
  <c r="B2879" i="34"/>
  <c r="P2879" i="34" s="1"/>
  <c r="B2878" i="34"/>
  <c r="P2878" i="34" s="1"/>
  <c r="B2877" i="34"/>
  <c r="P2877" i="34" s="1"/>
  <c r="B2876" i="34"/>
  <c r="P2876" i="34" s="1"/>
  <c r="B2787" i="34"/>
  <c r="P2787" i="34" s="1"/>
  <c r="B2786" i="34"/>
  <c r="P2786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50" i="34"/>
  <c r="P2750" i="34" s="1"/>
  <c r="B2749" i="34"/>
  <c r="P2749" i="34" s="1"/>
  <c r="B2748" i="34"/>
  <c r="P2748" i="34" s="1"/>
  <c r="B2709" i="34"/>
  <c r="P2709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914" i="34"/>
  <c r="P2914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53" i="34"/>
  <c r="P2753" i="34" s="1"/>
  <c r="B2752" i="34"/>
  <c r="P2752" i="34" s="1"/>
  <c r="B2751" i="34"/>
  <c r="P2751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587" i="34"/>
  <c r="P2587" i="34" s="1"/>
  <c r="B2628" i="34"/>
  <c r="P2628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899" i="34"/>
  <c r="P2899" i="34" s="1"/>
  <c r="B2130" i="34"/>
  <c r="P2130" i="34" s="1"/>
  <c r="B2137" i="34"/>
  <c r="P2137" i="34" s="1"/>
  <c r="B2138" i="34"/>
  <c r="P2138" i="34" s="1"/>
  <c r="B2148" i="34"/>
  <c r="P2148" i="34" s="1"/>
  <c r="B2149" i="34"/>
  <c r="P2149" i="34" s="1"/>
  <c r="B2150" i="34"/>
  <c r="P2150" i="34" s="1"/>
  <c r="B2151" i="34"/>
  <c r="P2151" i="34" s="1"/>
  <c r="B2152" i="34"/>
  <c r="P2152" i="34" s="1"/>
  <c r="B2153" i="34"/>
  <c r="P2153" i="34" s="1"/>
  <c r="B2119" i="34"/>
  <c r="P2119" i="34" s="1"/>
  <c r="B2120" i="34"/>
  <c r="P2120" i="34" s="1"/>
  <c r="B2123" i="34"/>
  <c r="P2123" i="34" s="1"/>
  <c r="B2124" i="34"/>
  <c r="P2124" i="34" s="1"/>
  <c r="B2125" i="34"/>
  <c r="P2125" i="34" s="1"/>
  <c r="B2131" i="34"/>
  <c r="P2131" i="34" s="1"/>
  <c r="B2180" i="34"/>
  <c r="P2180" i="34" s="1"/>
  <c r="B2181" i="34"/>
  <c r="P2181" i="34" s="1"/>
  <c r="B2182" i="34"/>
  <c r="P2182" i="34" s="1"/>
  <c r="B2183" i="34"/>
  <c r="P2183" i="34" s="1"/>
  <c r="B2184" i="34"/>
  <c r="P2184" i="34" s="1"/>
  <c r="B2185" i="34"/>
  <c r="P2185" i="34" s="1"/>
  <c r="B2186" i="34"/>
  <c r="P2186" i="34" s="1"/>
  <c r="B2187" i="34"/>
  <c r="P2187" i="34" s="1"/>
  <c r="B2188" i="34"/>
  <c r="P2188" i="34" s="1"/>
  <c r="B2189" i="34"/>
  <c r="P2189" i="34" s="1"/>
  <c r="B2190" i="34"/>
  <c r="P2190" i="34" s="1"/>
  <c r="B2191" i="34"/>
  <c r="P2191" i="34" s="1"/>
  <c r="B2192" i="34"/>
  <c r="P2192" i="34" s="1"/>
  <c r="B2193" i="34"/>
  <c r="P2193" i="34" s="1"/>
  <c r="B2194" i="34"/>
  <c r="P2194" i="34" s="1"/>
  <c r="B2195" i="34"/>
  <c r="P2195" i="34" s="1"/>
  <c r="B2196" i="34"/>
  <c r="P2196" i="34" s="1"/>
  <c r="B2197" i="34"/>
  <c r="P2197" i="34" s="1"/>
  <c r="B2308" i="34"/>
  <c r="P2308" i="34" s="1"/>
  <c r="B2309" i="34"/>
  <c r="P2309" i="34" s="1"/>
  <c r="B2310" i="34"/>
  <c r="P2310" i="34" s="1"/>
  <c r="B2314" i="34"/>
  <c r="P2314" i="34" s="1"/>
  <c r="B2315" i="34"/>
  <c r="P2315" i="34" s="1"/>
  <c r="B2316" i="34"/>
  <c r="P2316" i="34" s="1"/>
  <c r="B2321" i="34"/>
  <c r="P2321" i="34" s="1"/>
  <c r="B2322" i="34"/>
  <c r="P2322" i="34" s="1"/>
  <c r="B2323" i="34"/>
  <c r="P2323" i="34" s="1"/>
  <c r="B2324" i="34"/>
  <c r="P2324" i="34" s="1"/>
  <c r="B2325" i="34"/>
  <c r="P2325" i="34" s="1"/>
  <c r="B2326" i="34"/>
  <c r="P2326" i="34" s="1"/>
  <c r="B2354" i="34"/>
  <c r="P2354" i="34" s="1"/>
  <c r="B2355" i="34"/>
  <c r="P2355" i="34" s="1"/>
  <c r="B2356" i="34"/>
  <c r="P2356" i="34" s="1"/>
  <c r="B2358" i="34"/>
  <c r="P2358" i="34" s="1"/>
  <c r="B2359" i="34"/>
  <c r="P2359" i="34" s="1"/>
  <c r="B2331" i="34"/>
  <c r="P2331" i="34" s="1"/>
  <c r="B2332" i="34"/>
  <c r="P2332" i="34" s="1"/>
  <c r="B2333" i="34"/>
  <c r="P2333" i="34" s="1"/>
  <c r="B2338" i="34"/>
  <c r="P2338" i="34" s="1"/>
  <c r="B2339" i="34"/>
  <c r="P2339" i="34" s="1"/>
  <c r="B2340" i="34"/>
  <c r="P2340" i="34" s="1"/>
  <c r="B2343" i="34"/>
  <c r="P2343" i="34" s="1"/>
  <c r="B2344" i="34"/>
  <c r="P2344" i="34" s="1"/>
  <c r="B2345" i="34"/>
  <c r="P2345" i="34" s="1"/>
  <c r="B2424" i="34"/>
  <c r="B2425" i="34"/>
  <c r="B2426" i="34"/>
  <c r="B2427" i="34"/>
  <c r="B2428" i="34"/>
  <c r="B2429" i="34"/>
  <c r="B2430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P2448" i="34" s="1"/>
  <c r="B2449" i="34"/>
  <c r="P2449" i="34" s="1"/>
  <c r="B2450" i="34"/>
  <c r="P2450" i="34" s="1"/>
  <c r="B2451" i="34"/>
  <c r="P2451" i="34" s="1"/>
  <c r="B2452" i="34"/>
  <c r="P2452" i="34" s="1"/>
  <c r="B2453" i="34"/>
  <c r="P2453" i="34" s="1"/>
  <c r="B2077" i="34"/>
  <c r="P2077" i="34" s="1"/>
  <c r="B2507" i="34"/>
  <c r="P2507" i="34" s="1"/>
  <c r="B2508" i="34"/>
  <c r="P2508" i="34" s="1"/>
  <c r="B2509" i="34"/>
  <c r="P2509" i="34" s="1"/>
  <c r="B2510" i="34"/>
  <c r="P2510" i="34" s="1"/>
  <c r="B2511" i="34"/>
  <c r="P2511" i="34" s="1"/>
  <c r="B2512" i="34"/>
  <c r="P2512" i="34" s="1"/>
  <c r="B2513" i="34"/>
  <c r="P2513" i="34" s="1"/>
  <c r="B2563" i="34"/>
  <c r="P2563" i="34" s="1"/>
  <c r="B2564" i="34"/>
  <c r="P2564" i="34" s="1"/>
  <c r="B2565" i="34"/>
  <c r="P2565" i="34" s="1"/>
  <c r="B2566" i="34"/>
  <c r="P2566" i="34" s="1"/>
  <c r="B2567" i="34"/>
  <c r="P2567" i="34" s="1"/>
  <c r="B2132" i="34"/>
  <c r="P2132" i="34" s="1"/>
  <c r="B2133" i="34"/>
  <c r="P2133" i="34" s="1"/>
  <c r="B2134" i="34"/>
  <c r="P2134" i="34" s="1"/>
  <c r="B2139" i="34"/>
  <c r="P2139" i="34" s="1"/>
  <c r="B2140" i="34"/>
  <c r="P2140" i="34" s="1"/>
  <c r="B2141" i="34"/>
  <c r="P2141" i="34" s="1"/>
  <c r="B2142" i="34"/>
  <c r="P2142" i="34" s="1"/>
  <c r="B2143" i="34"/>
  <c r="P2143" i="34" s="1"/>
  <c r="B2146" i="34"/>
  <c r="P2146" i="34" s="1"/>
  <c r="B2147" i="34"/>
  <c r="P2147" i="34" s="1"/>
  <c r="B2135" i="34"/>
  <c r="P2135" i="34" s="1"/>
  <c r="B2136" i="34"/>
  <c r="P2136" i="34" s="1"/>
  <c r="B2111" i="34"/>
  <c r="P2111" i="34" s="1"/>
  <c r="B2112" i="34"/>
  <c r="P2112" i="34" s="1"/>
  <c r="B2113" i="34"/>
  <c r="P2113" i="34" s="1"/>
  <c r="B2114" i="34"/>
  <c r="P2114" i="34" s="1"/>
  <c r="B2198" i="34"/>
  <c r="P2198" i="34" s="1"/>
  <c r="B2199" i="34"/>
  <c r="P2199" i="34" s="1"/>
  <c r="B2201" i="34"/>
  <c r="P2201" i="34" s="1"/>
  <c r="B2202" i="34"/>
  <c r="P2202" i="34" s="1"/>
  <c r="B2203" i="34"/>
  <c r="P2203" i="34" s="1"/>
  <c r="B2204" i="34"/>
  <c r="P2204" i="34" s="1"/>
  <c r="B2205" i="34"/>
  <c r="P2205" i="34" s="1"/>
  <c r="B2144" i="34"/>
  <c r="P2144" i="34" s="1"/>
  <c r="B2145" i="34"/>
  <c r="P2145" i="34" s="1"/>
  <c r="B2206" i="34"/>
  <c r="P2206" i="34" s="1"/>
  <c r="B2207" i="34"/>
  <c r="P2207" i="34" s="1"/>
  <c r="B2208" i="34"/>
  <c r="P2208" i="34" s="1"/>
  <c r="B2209" i="34"/>
  <c r="P2209" i="34" s="1"/>
  <c r="B2211" i="34"/>
  <c r="P2211" i="34" s="1"/>
  <c r="B2212" i="34"/>
  <c r="P2212" i="34" s="1"/>
  <c r="B2213" i="34"/>
  <c r="P2213" i="34" s="1"/>
  <c r="B2214" i="34"/>
  <c r="P2214" i="34" s="1"/>
  <c r="B2391" i="34"/>
  <c r="P2391" i="34" s="1"/>
  <c r="B2392" i="34"/>
  <c r="P2392" i="34" s="1"/>
  <c r="B2403" i="34"/>
  <c r="P2403" i="34" s="1"/>
  <c r="B2404" i="34"/>
  <c r="P2404" i="34" s="1"/>
  <c r="B2386" i="34"/>
  <c r="P2386" i="34" s="1"/>
  <c r="B2387" i="34"/>
  <c r="P2387" i="34" s="1"/>
  <c r="B2384" i="34"/>
  <c r="P2384" i="34" s="1"/>
  <c r="B2385" i="34"/>
  <c r="P2385" i="34" s="1"/>
  <c r="B2382" i="34"/>
  <c r="P2382" i="34" s="1"/>
  <c r="B2383" i="34"/>
  <c r="P2383" i="34" s="1"/>
  <c r="B2373" i="34"/>
  <c r="P2373" i="34" s="1"/>
  <c r="B2374" i="34"/>
  <c r="P2374" i="34" s="1"/>
  <c r="B2393" i="34"/>
  <c r="P2393" i="34" s="1"/>
  <c r="B2394" i="34"/>
  <c r="P2394" i="34" s="1"/>
  <c r="B2407" i="34"/>
  <c r="P2407" i="34" s="1"/>
  <c r="B2408" i="34"/>
  <c r="P2408" i="34" s="1"/>
  <c r="B2379" i="34"/>
  <c r="P2379" i="34" s="1"/>
  <c r="B2381" i="34"/>
  <c r="P2381" i="34" s="1"/>
  <c r="B2255" i="34"/>
  <c r="P2255" i="34" s="1"/>
  <c r="B2256" i="34"/>
  <c r="P2256" i="34" s="1"/>
  <c r="B2268" i="34"/>
  <c r="P2268" i="34" s="1"/>
  <c r="B2269" i="34"/>
  <c r="P2269" i="34" s="1"/>
  <c r="B2258" i="34"/>
  <c r="P2258" i="34" s="1"/>
  <c r="B2259" i="34"/>
  <c r="P2259" i="34" s="1"/>
  <c r="B2260" i="34"/>
  <c r="P2260" i="34" s="1"/>
  <c r="B2262" i="34"/>
  <c r="P2262" i="34" s="1"/>
  <c r="B2454" i="34"/>
  <c r="B2455" i="34"/>
  <c r="B2456" i="34"/>
  <c r="B2457" i="34"/>
  <c r="B2458" i="34"/>
  <c r="B2459" i="34"/>
  <c r="P2459" i="34" s="1"/>
  <c r="B2460" i="34"/>
  <c r="P2460" i="34" s="1"/>
  <c r="B2461" i="34"/>
  <c r="P2461" i="34" s="1"/>
  <c r="B2462" i="34"/>
  <c r="P2462" i="34" s="1"/>
  <c r="B2463" i="34"/>
  <c r="P2463" i="34" s="1"/>
  <c r="B2464" i="34"/>
  <c r="P2464" i="34" s="1"/>
  <c r="B2129" i="34"/>
  <c r="P2129" i="34" s="1"/>
  <c r="B2357" i="34"/>
  <c r="P2357" i="34" s="1"/>
  <c r="B2200" i="34"/>
  <c r="P2200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458" i="34" l="1"/>
  <c r="S2458" i="34"/>
  <c r="T2458" i="34"/>
  <c r="U2458" i="34"/>
  <c r="P2454" i="34"/>
  <c r="S2454" i="34"/>
  <c r="T2454" i="34"/>
  <c r="U2454" i="34"/>
  <c r="P2457" i="34"/>
  <c r="U2457" i="34"/>
  <c r="S2457" i="34"/>
  <c r="T2457" i="34"/>
  <c r="P2456" i="34"/>
  <c r="S2456" i="34"/>
  <c r="T2456" i="34"/>
  <c r="U2456" i="34"/>
  <c r="P2455" i="34"/>
  <c r="U2455" i="34"/>
  <c r="S2455" i="34"/>
  <c r="T2455" i="34"/>
  <c r="P2447" i="34"/>
  <c r="P2446" i="34"/>
  <c r="P2445" i="34"/>
  <c r="P2444" i="34"/>
  <c r="P2443" i="34"/>
  <c r="P2442" i="34"/>
  <c r="P2441" i="34"/>
  <c r="P2440" i="34"/>
  <c r="P2438" i="34"/>
  <c r="P2437" i="34"/>
  <c r="P2436" i="34"/>
  <c r="P2439" i="34"/>
  <c r="P2435" i="34"/>
  <c r="P2434" i="34"/>
  <c r="P2433" i="34"/>
  <c r="P2432" i="34"/>
  <c r="P2431" i="34"/>
  <c r="P2430" i="34"/>
  <c r="P2429" i="34"/>
  <c r="P2426" i="34"/>
  <c r="P2425" i="34"/>
  <c r="P2428" i="34"/>
  <c r="P2427" i="34"/>
  <c r="P2424" i="34"/>
  <c r="X2129" i="34"/>
  <c r="Q2129" i="34"/>
  <c r="R2129" i="34"/>
  <c r="V2129" i="34"/>
  <c r="AA2129" i="34"/>
  <c r="X2200" i="34"/>
  <c r="Q2200" i="34"/>
  <c r="R2200" i="34"/>
  <c r="V2200" i="34"/>
  <c r="AA2200" i="34"/>
  <c r="R2459" i="34"/>
  <c r="V2459" i="34"/>
  <c r="AA2459" i="34"/>
  <c r="X2459" i="34"/>
  <c r="Q2459" i="34"/>
  <c r="R2455" i="34"/>
  <c r="V2455" i="34"/>
  <c r="AA2455" i="34"/>
  <c r="X2455" i="34"/>
  <c r="Q2455" i="34"/>
  <c r="X2256" i="34"/>
  <c r="Q2256" i="34"/>
  <c r="R2256" i="34"/>
  <c r="V2256" i="34"/>
  <c r="AA2256" i="34"/>
  <c r="Q2374" i="34"/>
  <c r="R2374" i="34"/>
  <c r="V2374" i="34"/>
  <c r="AA2374" i="34"/>
  <c r="X2374" i="34"/>
  <c r="Q2404" i="34"/>
  <c r="R2404" i="34"/>
  <c r="V2404" i="34"/>
  <c r="AA2404" i="34"/>
  <c r="X2404" i="34"/>
  <c r="Q2209" i="34"/>
  <c r="R2209" i="34"/>
  <c r="V2209" i="34"/>
  <c r="AA2209" i="34"/>
  <c r="X2209" i="34"/>
  <c r="Q2203" i="34"/>
  <c r="R2203" i="34"/>
  <c r="V2203" i="34"/>
  <c r="AA2203" i="34"/>
  <c r="X2203" i="34"/>
  <c r="X2111" i="34"/>
  <c r="Q2111" i="34"/>
  <c r="R2111" i="34"/>
  <c r="V2111" i="34"/>
  <c r="AA2111" i="34"/>
  <c r="X2140" i="34"/>
  <c r="Q2140" i="34"/>
  <c r="R2140" i="34"/>
  <c r="V2140" i="34"/>
  <c r="AA2140" i="34"/>
  <c r="R2451" i="34"/>
  <c r="V2451" i="34"/>
  <c r="AA2451" i="34"/>
  <c r="X2451" i="34"/>
  <c r="Q2451" i="34"/>
  <c r="X2357" i="34"/>
  <c r="Q2357" i="34"/>
  <c r="R2357" i="34"/>
  <c r="V2357" i="34"/>
  <c r="AA2357" i="34"/>
  <c r="AA2462" i="34"/>
  <c r="X2462" i="34"/>
  <c r="Q2462" i="34"/>
  <c r="R2462" i="34"/>
  <c r="V2462" i="34"/>
  <c r="AA2458" i="34"/>
  <c r="X2458" i="34"/>
  <c r="Q2458" i="34"/>
  <c r="R2458" i="34"/>
  <c r="V2458" i="34"/>
  <c r="AA2454" i="34"/>
  <c r="X2454" i="34"/>
  <c r="Q2454" i="34"/>
  <c r="R2454" i="34"/>
  <c r="V2454" i="34"/>
  <c r="X2258" i="34"/>
  <c r="Q2258" i="34"/>
  <c r="R2258" i="34"/>
  <c r="V2258" i="34"/>
  <c r="AA2258" i="34"/>
  <c r="Q2255" i="34"/>
  <c r="R2255" i="34"/>
  <c r="V2255" i="34"/>
  <c r="AA2255" i="34"/>
  <c r="X2255" i="34"/>
  <c r="R2407" i="34"/>
  <c r="V2407" i="34"/>
  <c r="AA2407" i="34"/>
  <c r="X2407" i="34"/>
  <c r="Q2407" i="34"/>
  <c r="R2373" i="34"/>
  <c r="V2373" i="34"/>
  <c r="AA2373" i="34"/>
  <c r="X2373" i="34"/>
  <c r="Q2373" i="34"/>
  <c r="R2384" i="34"/>
  <c r="V2384" i="34"/>
  <c r="AA2384" i="34"/>
  <c r="X2384" i="34"/>
  <c r="Q2384" i="34"/>
  <c r="R2403" i="34"/>
  <c r="V2403" i="34"/>
  <c r="AA2403" i="34"/>
  <c r="X2403" i="34"/>
  <c r="Q2403" i="34"/>
  <c r="Q2213" i="34"/>
  <c r="R2213" i="34"/>
  <c r="V2213" i="34"/>
  <c r="AA2213" i="34"/>
  <c r="X2213" i="34"/>
  <c r="R2208" i="34"/>
  <c r="V2208" i="34"/>
  <c r="AA2208" i="34"/>
  <c r="X2208" i="34"/>
  <c r="Q2208" i="34"/>
  <c r="R2144" i="34"/>
  <c r="V2144" i="34"/>
  <c r="AA2144" i="34"/>
  <c r="X2144" i="34"/>
  <c r="Q2144" i="34"/>
  <c r="R2202" i="34"/>
  <c r="V2202" i="34"/>
  <c r="AA2202" i="34"/>
  <c r="X2202" i="34"/>
  <c r="Q2202" i="34"/>
  <c r="Q2114" i="34"/>
  <c r="R2114" i="34"/>
  <c r="V2114" i="34"/>
  <c r="AA2114" i="34"/>
  <c r="X2114" i="34"/>
  <c r="Q2136" i="34"/>
  <c r="R2136" i="34"/>
  <c r="V2136" i="34"/>
  <c r="AA2136" i="34"/>
  <c r="X2136" i="34"/>
  <c r="Q2143" i="34"/>
  <c r="R2143" i="34"/>
  <c r="V2143" i="34"/>
  <c r="AA2143" i="34"/>
  <c r="X2143" i="34"/>
  <c r="Q2139" i="34"/>
  <c r="R2139" i="34"/>
  <c r="V2139" i="34"/>
  <c r="AA2139" i="34"/>
  <c r="X2139" i="34"/>
  <c r="X2567" i="34"/>
  <c r="Q2567" i="34"/>
  <c r="R2567" i="34"/>
  <c r="V2567" i="34"/>
  <c r="AA2567" i="34"/>
  <c r="X2563" i="34"/>
  <c r="Q2563" i="34"/>
  <c r="R2563" i="34"/>
  <c r="V2563" i="34"/>
  <c r="AA2563" i="34"/>
  <c r="Q2510" i="34"/>
  <c r="R2510" i="34"/>
  <c r="V2510" i="34"/>
  <c r="AA2510" i="34"/>
  <c r="X2510" i="34"/>
  <c r="R2077" i="34"/>
  <c r="V2077" i="34"/>
  <c r="AA2077" i="34"/>
  <c r="X2077" i="34"/>
  <c r="Q2077" i="34"/>
  <c r="AA2450" i="34"/>
  <c r="X2450" i="34"/>
  <c r="Q2450" i="34"/>
  <c r="R2450" i="34"/>
  <c r="V2450" i="34"/>
  <c r="AA2446" i="34"/>
  <c r="X2446" i="34"/>
  <c r="Q2446" i="34"/>
  <c r="R2446" i="34"/>
  <c r="V2446" i="34"/>
  <c r="AA2442" i="34"/>
  <c r="X2442" i="34"/>
  <c r="Q2442" i="34"/>
  <c r="R2442" i="34"/>
  <c r="V2442" i="34"/>
  <c r="AA2438" i="34"/>
  <c r="X2438" i="34"/>
  <c r="Q2438" i="34"/>
  <c r="R2438" i="34"/>
  <c r="V2438" i="34"/>
  <c r="AA2434" i="34"/>
  <c r="X2434" i="34"/>
  <c r="Q2434" i="34"/>
  <c r="R2434" i="34"/>
  <c r="V2434" i="34"/>
  <c r="AA2430" i="34"/>
  <c r="X2430" i="34"/>
  <c r="Q2430" i="34"/>
  <c r="R2430" i="34"/>
  <c r="V2430" i="34"/>
  <c r="Q2426" i="34"/>
  <c r="X2426" i="34"/>
  <c r="R2426" i="34"/>
  <c r="V2426" i="34"/>
  <c r="AA2426" i="34"/>
  <c r="R2344" i="34"/>
  <c r="V2344" i="34"/>
  <c r="AA2344" i="34"/>
  <c r="X2344" i="34"/>
  <c r="Q2344" i="34"/>
  <c r="R2338" i="34"/>
  <c r="V2338" i="34"/>
  <c r="AA2338" i="34"/>
  <c r="X2338" i="34"/>
  <c r="Q2338" i="34"/>
  <c r="R2359" i="34"/>
  <c r="V2359" i="34"/>
  <c r="AA2359" i="34"/>
  <c r="X2359" i="34"/>
  <c r="Q2359" i="34"/>
  <c r="AA2354" i="34"/>
  <c r="X2354" i="34"/>
  <c r="Q2354" i="34"/>
  <c r="R2354" i="34"/>
  <c r="V2354" i="34"/>
  <c r="R2323" i="34"/>
  <c r="V2323" i="34"/>
  <c r="AA2323" i="34"/>
  <c r="X2323" i="34"/>
  <c r="Q2323" i="34"/>
  <c r="R2315" i="34"/>
  <c r="V2315" i="34"/>
  <c r="AA2315" i="34"/>
  <c r="X2315" i="34"/>
  <c r="Q2315" i="34"/>
  <c r="Q2308" i="34"/>
  <c r="R2308" i="34"/>
  <c r="V2308" i="34"/>
  <c r="AA2308" i="34"/>
  <c r="X2308" i="34"/>
  <c r="R2194" i="34"/>
  <c r="V2194" i="34"/>
  <c r="AA2194" i="34"/>
  <c r="X2194" i="34"/>
  <c r="Q2194" i="34"/>
  <c r="R2190" i="34"/>
  <c r="V2190" i="34"/>
  <c r="AA2190" i="34"/>
  <c r="X2190" i="34"/>
  <c r="Q2190" i="34"/>
  <c r="R2186" i="34"/>
  <c r="V2186" i="34"/>
  <c r="AA2186" i="34"/>
  <c r="X2186" i="34"/>
  <c r="Q2186" i="34"/>
  <c r="R2182" i="34"/>
  <c r="V2182" i="34"/>
  <c r="AA2182" i="34"/>
  <c r="X2182" i="34"/>
  <c r="Q2182" i="34"/>
  <c r="R2125" i="34"/>
  <c r="V2125" i="34"/>
  <c r="AA2125" i="34"/>
  <c r="X2125" i="34"/>
  <c r="Q2125" i="34"/>
  <c r="R2119" i="34"/>
  <c r="V2119" i="34"/>
  <c r="AA2119" i="34"/>
  <c r="X2119" i="34"/>
  <c r="Q2119" i="34"/>
  <c r="R2150" i="34"/>
  <c r="V2150" i="34"/>
  <c r="AA2150" i="34"/>
  <c r="X2150" i="34"/>
  <c r="Q2150" i="34"/>
  <c r="R2137" i="34"/>
  <c r="V2137" i="34"/>
  <c r="AA2137" i="34"/>
  <c r="X2137" i="34"/>
  <c r="Q2137" i="34"/>
  <c r="X2905" i="34"/>
  <c r="Q2905" i="34"/>
  <c r="R2905" i="34"/>
  <c r="V2905" i="34"/>
  <c r="AA2905" i="34"/>
  <c r="X2909" i="34"/>
  <c r="Q2909" i="34"/>
  <c r="R2909" i="34"/>
  <c r="V2909" i="34"/>
  <c r="AA2909" i="34"/>
  <c r="X2913" i="34"/>
  <c r="Q2913" i="34"/>
  <c r="R2913" i="34"/>
  <c r="V2913" i="34"/>
  <c r="AA2913" i="34"/>
  <c r="X2711" i="34"/>
  <c r="Q2711" i="34"/>
  <c r="R2711" i="34"/>
  <c r="V2711" i="34"/>
  <c r="AA2711" i="34"/>
  <c r="X2715" i="34"/>
  <c r="Q2715" i="34"/>
  <c r="R2715" i="34"/>
  <c r="V2715" i="34"/>
  <c r="AA2715" i="34"/>
  <c r="X2719" i="34"/>
  <c r="Q2719" i="34"/>
  <c r="R2719" i="34"/>
  <c r="V2719" i="34"/>
  <c r="AA2719" i="34"/>
  <c r="X2723" i="34"/>
  <c r="Q2723" i="34"/>
  <c r="R2723" i="34"/>
  <c r="V2723" i="34"/>
  <c r="AA2723" i="34"/>
  <c r="X2727" i="34"/>
  <c r="Q2727" i="34"/>
  <c r="R2727" i="34"/>
  <c r="V2727" i="34"/>
  <c r="AA2727" i="34"/>
  <c r="X2731" i="34"/>
  <c r="Q2731" i="34"/>
  <c r="R2731" i="34"/>
  <c r="V2731" i="34"/>
  <c r="AA2731" i="34"/>
  <c r="X2735" i="34"/>
  <c r="Q2735" i="34"/>
  <c r="R2735" i="34"/>
  <c r="V2735" i="34"/>
  <c r="AA2735" i="34"/>
  <c r="X2739" i="34"/>
  <c r="Q2739" i="34"/>
  <c r="R2739" i="34"/>
  <c r="V2739" i="34"/>
  <c r="AA2739" i="34"/>
  <c r="X2743" i="34"/>
  <c r="Q2743" i="34"/>
  <c r="R2743" i="34"/>
  <c r="V2743" i="34"/>
  <c r="AA2743" i="34"/>
  <c r="AA2788" i="34"/>
  <c r="X2788" i="34"/>
  <c r="Q2788" i="34"/>
  <c r="R2788" i="34"/>
  <c r="V2788" i="34"/>
  <c r="AA2792" i="34"/>
  <c r="X2792" i="34"/>
  <c r="Q2792" i="34"/>
  <c r="R2792" i="34"/>
  <c r="V2792" i="34"/>
  <c r="AA2796" i="34"/>
  <c r="X2796" i="34"/>
  <c r="Q2796" i="34"/>
  <c r="R2796" i="34"/>
  <c r="V2796" i="34"/>
  <c r="AA2914" i="34"/>
  <c r="X2914" i="34"/>
  <c r="Q2914" i="34"/>
  <c r="R2914" i="34"/>
  <c r="V2914" i="34"/>
  <c r="AA2688" i="34"/>
  <c r="X2688" i="34"/>
  <c r="Q2688" i="34"/>
  <c r="R2688" i="34"/>
  <c r="V2688" i="34"/>
  <c r="AA2692" i="34"/>
  <c r="X2692" i="34"/>
  <c r="Q2692" i="34"/>
  <c r="R2692" i="34"/>
  <c r="V2692" i="34"/>
  <c r="AA2696" i="34"/>
  <c r="X2696" i="34"/>
  <c r="Q2696" i="34"/>
  <c r="R2696" i="34"/>
  <c r="V2696" i="34"/>
  <c r="AA2700" i="34"/>
  <c r="X2700" i="34"/>
  <c r="Q2700" i="34"/>
  <c r="R2700" i="34"/>
  <c r="V2700" i="34"/>
  <c r="AA2704" i="34"/>
  <c r="X2704" i="34"/>
  <c r="Q2704" i="34"/>
  <c r="R2704" i="34"/>
  <c r="V2704" i="34"/>
  <c r="AA2708" i="34"/>
  <c r="X2708" i="34"/>
  <c r="Q2708" i="34"/>
  <c r="R2708" i="34"/>
  <c r="V2708" i="34"/>
  <c r="Q2750" i="34"/>
  <c r="R2750" i="34"/>
  <c r="V2750" i="34"/>
  <c r="AA2750" i="34"/>
  <c r="X2750" i="34"/>
  <c r="X2779" i="34"/>
  <c r="Q2779" i="34"/>
  <c r="R2779" i="34"/>
  <c r="V2779" i="34"/>
  <c r="AA2779" i="34"/>
  <c r="X2783" i="34"/>
  <c r="Q2783" i="34"/>
  <c r="R2783" i="34"/>
  <c r="V2783" i="34"/>
  <c r="AA2783" i="34"/>
  <c r="X2787" i="34"/>
  <c r="Q2787" i="34"/>
  <c r="R2787" i="34"/>
  <c r="V2787" i="34"/>
  <c r="AA2787" i="34"/>
  <c r="X2879" i="34"/>
  <c r="Q2879" i="34"/>
  <c r="R2879" i="34"/>
  <c r="V2879" i="34"/>
  <c r="AA2879" i="34"/>
  <c r="R2833" i="34"/>
  <c r="V2833" i="34"/>
  <c r="AA2833" i="34"/>
  <c r="X2833" i="34"/>
  <c r="Q2833" i="34"/>
  <c r="Q2838" i="34"/>
  <c r="R2838" i="34"/>
  <c r="V2838" i="34"/>
  <c r="AA2838" i="34"/>
  <c r="X2838" i="34"/>
  <c r="Q2842" i="34"/>
  <c r="R2842" i="34"/>
  <c r="V2842" i="34"/>
  <c r="AA2842" i="34"/>
  <c r="X2842" i="34"/>
  <c r="Q2846" i="34"/>
  <c r="R2846" i="34"/>
  <c r="V2846" i="34"/>
  <c r="AA2846" i="34"/>
  <c r="X2846" i="34"/>
  <c r="Q2850" i="34"/>
  <c r="R2850" i="34"/>
  <c r="V2850" i="34"/>
  <c r="AA2850" i="34"/>
  <c r="X2850" i="34"/>
  <c r="Q2854" i="34"/>
  <c r="R2854" i="34"/>
  <c r="V2854" i="34"/>
  <c r="AA2854" i="34"/>
  <c r="X2854" i="34"/>
  <c r="Q2858" i="34"/>
  <c r="R2858" i="34"/>
  <c r="V2858" i="34"/>
  <c r="AA2858" i="34"/>
  <c r="X2858" i="34"/>
  <c r="Q2862" i="34"/>
  <c r="R2862" i="34"/>
  <c r="V2862" i="34"/>
  <c r="X2862" i="34"/>
  <c r="AA2862" i="34"/>
  <c r="Q2866" i="34"/>
  <c r="R2866" i="34"/>
  <c r="V2866" i="34"/>
  <c r="X2866" i="34"/>
  <c r="AA2866" i="34"/>
  <c r="Q2870" i="34"/>
  <c r="R2870" i="34"/>
  <c r="V2870" i="34"/>
  <c r="X2870" i="34"/>
  <c r="AA2870" i="34"/>
  <c r="Q2874" i="34"/>
  <c r="X2874" i="34"/>
  <c r="R2874" i="34"/>
  <c r="V2874" i="34"/>
  <c r="AA2874" i="34"/>
  <c r="AA2576" i="34"/>
  <c r="X2576" i="34"/>
  <c r="Q2576" i="34"/>
  <c r="R2576" i="34"/>
  <c r="V2576" i="34"/>
  <c r="Q2582" i="34"/>
  <c r="R2582" i="34"/>
  <c r="V2582" i="34"/>
  <c r="AA2582" i="34"/>
  <c r="X2582" i="34"/>
  <c r="Q2590" i="34"/>
  <c r="R2590" i="34"/>
  <c r="V2590" i="34"/>
  <c r="AA2590" i="34"/>
  <c r="X2590" i="34"/>
  <c r="AA2800" i="34"/>
  <c r="X2800" i="34"/>
  <c r="Q2800" i="34"/>
  <c r="R2800" i="34"/>
  <c r="V2800" i="34"/>
  <c r="R2621" i="34"/>
  <c r="V2621" i="34"/>
  <c r="AA2621" i="34"/>
  <c r="X2621" i="34"/>
  <c r="Q2621" i="34"/>
  <c r="R2629" i="34"/>
  <c r="V2629" i="34"/>
  <c r="AA2629" i="34"/>
  <c r="X2629" i="34"/>
  <c r="Q2629" i="34"/>
  <c r="R2633" i="34"/>
  <c r="V2633" i="34"/>
  <c r="AA2633" i="34"/>
  <c r="X2633" i="34"/>
  <c r="Q2633" i="34"/>
  <c r="R2637" i="34"/>
  <c r="V2637" i="34"/>
  <c r="AA2637" i="34"/>
  <c r="X2637" i="34"/>
  <c r="Q2637" i="34"/>
  <c r="R2641" i="34"/>
  <c r="V2641" i="34"/>
  <c r="AA2641" i="34"/>
  <c r="X2641" i="34"/>
  <c r="Q2641" i="34"/>
  <c r="R2645" i="34"/>
  <c r="V2645" i="34"/>
  <c r="AA2645" i="34"/>
  <c r="X2645" i="34"/>
  <c r="Q2645" i="34"/>
  <c r="R2649" i="34"/>
  <c r="V2649" i="34"/>
  <c r="AA2649" i="34"/>
  <c r="X2649" i="34"/>
  <c r="Q2649" i="34"/>
  <c r="R2653" i="34"/>
  <c r="V2653" i="34"/>
  <c r="AA2653" i="34"/>
  <c r="X2653" i="34"/>
  <c r="Q2653" i="34"/>
  <c r="R2657" i="34"/>
  <c r="V2657" i="34"/>
  <c r="AA2657" i="34"/>
  <c r="X2657" i="34"/>
  <c r="Q2657" i="34"/>
  <c r="R2661" i="34"/>
  <c r="V2661" i="34"/>
  <c r="AA2661" i="34"/>
  <c r="X2661" i="34"/>
  <c r="Q2661" i="34"/>
  <c r="R2745" i="34"/>
  <c r="V2745" i="34"/>
  <c r="AA2745" i="34"/>
  <c r="X2745" i="34"/>
  <c r="Q2745" i="34"/>
  <c r="X2755" i="34"/>
  <c r="Q2755" i="34"/>
  <c r="R2755" i="34"/>
  <c r="V2755" i="34"/>
  <c r="AA2755" i="34"/>
  <c r="X2759" i="34"/>
  <c r="Q2759" i="34"/>
  <c r="R2759" i="34"/>
  <c r="V2759" i="34"/>
  <c r="AA2759" i="34"/>
  <c r="X2763" i="34"/>
  <c r="Q2763" i="34"/>
  <c r="R2763" i="34"/>
  <c r="V2763" i="34"/>
  <c r="AA2763" i="34"/>
  <c r="X2683" i="34"/>
  <c r="Q2683" i="34"/>
  <c r="R2683" i="34"/>
  <c r="V2683" i="34"/>
  <c r="AA2683" i="34"/>
  <c r="X2679" i="34"/>
  <c r="Q2679" i="34"/>
  <c r="R2679" i="34"/>
  <c r="V2679" i="34"/>
  <c r="AA2679" i="34"/>
  <c r="Q2586" i="34"/>
  <c r="R2586" i="34"/>
  <c r="V2586" i="34"/>
  <c r="AA2586" i="34"/>
  <c r="X2586" i="34"/>
  <c r="Q2830" i="34"/>
  <c r="R2830" i="34"/>
  <c r="V2830" i="34"/>
  <c r="AA2830" i="34"/>
  <c r="X2830" i="34"/>
  <c r="Q2826" i="34"/>
  <c r="R2826" i="34"/>
  <c r="V2826" i="34"/>
  <c r="AA2826" i="34"/>
  <c r="X2826" i="34"/>
  <c r="Q2822" i="34"/>
  <c r="R2822" i="34"/>
  <c r="V2822" i="34"/>
  <c r="AA2822" i="34"/>
  <c r="X2822" i="34"/>
  <c r="Q2818" i="34"/>
  <c r="R2818" i="34"/>
  <c r="V2818" i="34"/>
  <c r="AA2818" i="34"/>
  <c r="X2818" i="34"/>
  <c r="Q2814" i="34"/>
  <c r="R2814" i="34"/>
  <c r="V2814" i="34"/>
  <c r="AA2814" i="34"/>
  <c r="X2814" i="34"/>
  <c r="Q2810" i="34"/>
  <c r="R2810" i="34"/>
  <c r="V2810" i="34"/>
  <c r="AA2810" i="34"/>
  <c r="X2810" i="34"/>
  <c r="Q2806" i="34"/>
  <c r="R2806" i="34"/>
  <c r="V2806" i="34"/>
  <c r="AA2806" i="34"/>
  <c r="X2806" i="34"/>
  <c r="Q2774" i="34"/>
  <c r="R2774" i="34"/>
  <c r="V2774" i="34"/>
  <c r="AA2774" i="34"/>
  <c r="X2774" i="34"/>
  <c r="Q2770" i="34"/>
  <c r="R2770" i="34"/>
  <c r="V2770" i="34"/>
  <c r="AA2770" i="34"/>
  <c r="X2770" i="34"/>
  <c r="Q2674" i="34"/>
  <c r="R2674" i="34"/>
  <c r="V2674" i="34"/>
  <c r="AA2674" i="34"/>
  <c r="X2674" i="34"/>
  <c r="Q2670" i="34"/>
  <c r="R2670" i="34"/>
  <c r="V2670" i="34"/>
  <c r="AA2670" i="34"/>
  <c r="X2670" i="34"/>
  <c r="Q2666" i="34"/>
  <c r="R2666" i="34"/>
  <c r="V2666" i="34"/>
  <c r="AA2666" i="34"/>
  <c r="X2666" i="34"/>
  <c r="R2625" i="34"/>
  <c r="V2625" i="34"/>
  <c r="AA2625" i="34"/>
  <c r="X2625" i="34"/>
  <c r="Q2625" i="34"/>
  <c r="AA2616" i="34"/>
  <c r="X2616" i="34"/>
  <c r="Q2616" i="34"/>
  <c r="R2616" i="34"/>
  <c r="V2616" i="34"/>
  <c r="AA2612" i="34"/>
  <c r="X2612" i="34"/>
  <c r="Q2612" i="34"/>
  <c r="R2612" i="34"/>
  <c r="V2612" i="34"/>
  <c r="AA2608" i="34"/>
  <c r="X2608" i="34"/>
  <c r="Q2608" i="34"/>
  <c r="R2608" i="34"/>
  <c r="V2608" i="34"/>
  <c r="Q2602" i="34"/>
  <c r="R2602" i="34"/>
  <c r="V2602" i="34"/>
  <c r="AA2602" i="34"/>
  <c r="X2602" i="34"/>
  <c r="R2597" i="34"/>
  <c r="V2597" i="34"/>
  <c r="AA2597" i="34"/>
  <c r="X2597" i="34"/>
  <c r="Q2597" i="34"/>
  <c r="R2593" i="34"/>
  <c r="V2593" i="34"/>
  <c r="AA2593" i="34"/>
  <c r="X2593" i="34"/>
  <c r="Q2593" i="34"/>
  <c r="AA2580" i="34"/>
  <c r="X2580" i="34"/>
  <c r="Q2580" i="34"/>
  <c r="R2580" i="34"/>
  <c r="V2580" i="34"/>
  <c r="X2901" i="34"/>
  <c r="Q2901" i="34"/>
  <c r="R2901" i="34"/>
  <c r="V2901" i="34"/>
  <c r="AA2901" i="34"/>
  <c r="Q2896" i="34"/>
  <c r="R2896" i="34"/>
  <c r="V2896" i="34"/>
  <c r="AA2896" i="34"/>
  <c r="X2896" i="34"/>
  <c r="Q2892" i="34"/>
  <c r="R2892" i="34"/>
  <c r="V2892" i="34"/>
  <c r="AA2892" i="34"/>
  <c r="X2892" i="34"/>
  <c r="X2887" i="34"/>
  <c r="Q2887" i="34"/>
  <c r="R2887" i="34"/>
  <c r="V2887" i="34"/>
  <c r="AA2887" i="34"/>
  <c r="X2883" i="34"/>
  <c r="Q2883" i="34"/>
  <c r="R2883" i="34"/>
  <c r="V2883" i="34"/>
  <c r="AA2883" i="34"/>
  <c r="X2461" i="34"/>
  <c r="Q2461" i="34"/>
  <c r="R2461" i="34"/>
  <c r="V2461" i="34"/>
  <c r="AA2461" i="34"/>
  <c r="X2262" i="34"/>
  <c r="Q2262" i="34"/>
  <c r="R2262" i="34"/>
  <c r="V2262" i="34"/>
  <c r="AA2262" i="34"/>
  <c r="R2269" i="34"/>
  <c r="V2269" i="34"/>
  <c r="AA2269" i="34"/>
  <c r="X2269" i="34"/>
  <c r="Q2269" i="34"/>
  <c r="R2381" i="34"/>
  <c r="V2381" i="34"/>
  <c r="AA2381" i="34"/>
  <c r="X2381" i="34"/>
  <c r="Q2381" i="34"/>
  <c r="AA2394" i="34"/>
  <c r="X2394" i="34"/>
  <c r="Q2394" i="34"/>
  <c r="R2394" i="34"/>
  <c r="V2394" i="34"/>
  <c r="AA2383" i="34"/>
  <c r="X2383" i="34"/>
  <c r="Q2383" i="34"/>
  <c r="R2383" i="34"/>
  <c r="V2383" i="34"/>
  <c r="AA2387" i="34"/>
  <c r="X2387" i="34"/>
  <c r="Q2387" i="34"/>
  <c r="R2387" i="34"/>
  <c r="V2387" i="34"/>
  <c r="AA2392" i="34"/>
  <c r="X2392" i="34"/>
  <c r="Q2392" i="34"/>
  <c r="R2392" i="34"/>
  <c r="V2392" i="34"/>
  <c r="R2212" i="34"/>
  <c r="V2212" i="34"/>
  <c r="AA2212" i="34"/>
  <c r="X2212" i="34"/>
  <c r="Q2212" i="34"/>
  <c r="AA2207" i="34"/>
  <c r="X2207" i="34"/>
  <c r="Q2207" i="34"/>
  <c r="R2207" i="34"/>
  <c r="V2207" i="34"/>
  <c r="AA2205" i="34"/>
  <c r="X2205" i="34"/>
  <c r="Q2205" i="34"/>
  <c r="R2205" i="34"/>
  <c r="V2205" i="34"/>
  <c r="AA2201" i="34"/>
  <c r="X2201" i="34"/>
  <c r="Q2201" i="34"/>
  <c r="R2201" i="34"/>
  <c r="V2201" i="34"/>
  <c r="R2113" i="34"/>
  <c r="V2113" i="34"/>
  <c r="AA2113" i="34"/>
  <c r="X2113" i="34"/>
  <c r="Q2113" i="34"/>
  <c r="R2135" i="34"/>
  <c r="V2135" i="34"/>
  <c r="AA2135" i="34"/>
  <c r="X2135" i="34"/>
  <c r="Q2135" i="34"/>
  <c r="R2142" i="34"/>
  <c r="V2142" i="34"/>
  <c r="AA2142" i="34"/>
  <c r="X2142" i="34"/>
  <c r="Q2142" i="34"/>
  <c r="R2134" i="34"/>
  <c r="V2134" i="34"/>
  <c r="AA2134" i="34"/>
  <c r="X2134" i="34"/>
  <c r="Q2134" i="34"/>
  <c r="Q2566" i="34"/>
  <c r="R2566" i="34"/>
  <c r="V2566" i="34"/>
  <c r="AA2566" i="34"/>
  <c r="X2566" i="34"/>
  <c r="R2513" i="34"/>
  <c r="V2513" i="34"/>
  <c r="AA2513" i="34"/>
  <c r="X2513" i="34"/>
  <c r="Q2513" i="34"/>
  <c r="R2509" i="34"/>
  <c r="V2509" i="34"/>
  <c r="AA2509" i="34"/>
  <c r="X2509" i="34"/>
  <c r="Q2509" i="34"/>
  <c r="X2453" i="34"/>
  <c r="Q2453" i="34"/>
  <c r="R2453" i="34"/>
  <c r="V2453" i="34"/>
  <c r="AA2453" i="34"/>
  <c r="X2449" i="34"/>
  <c r="Q2449" i="34"/>
  <c r="R2449" i="34"/>
  <c r="V2449" i="34"/>
  <c r="AA2449" i="34"/>
  <c r="X2445" i="34"/>
  <c r="Q2445" i="34"/>
  <c r="R2445" i="34"/>
  <c r="V2445" i="34"/>
  <c r="AA2445" i="34"/>
  <c r="X2441" i="34"/>
  <c r="Q2441" i="34"/>
  <c r="R2441" i="34"/>
  <c r="V2441" i="34"/>
  <c r="AA2441" i="34"/>
  <c r="X2437" i="34"/>
  <c r="Q2437" i="34"/>
  <c r="R2437" i="34"/>
  <c r="V2437" i="34"/>
  <c r="AA2437" i="34"/>
  <c r="X2433" i="34"/>
  <c r="Q2433" i="34"/>
  <c r="R2433" i="34"/>
  <c r="V2433" i="34"/>
  <c r="AA2433" i="34"/>
  <c r="X2429" i="34"/>
  <c r="Q2429" i="34"/>
  <c r="R2429" i="34"/>
  <c r="V2429" i="34"/>
  <c r="AA2429" i="34"/>
  <c r="R2425" i="34"/>
  <c r="V2425" i="34"/>
  <c r="Q2425" i="34"/>
  <c r="X2425" i="34"/>
  <c r="AA2425" i="34"/>
  <c r="AA2343" i="34"/>
  <c r="X2343" i="34"/>
  <c r="Q2343" i="34"/>
  <c r="R2343" i="34"/>
  <c r="V2343" i="34"/>
  <c r="AA2333" i="34"/>
  <c r="X2333" i="34"/>
  <c r="Q2333" i="34"/>
  <c r="R2333" i="34"/>
  <c r="V2333" i="34"/>
  <c r="AA2358" i="34"/>
  <c r="X2358" i="34"/>
  <c r="Q2358" i="34"/>
  <c r="R2358" i="34"/>
  <c r="V2358" i="34"/>
  <c r="AA2326" i="34"/>
  <c r="X2326" i="34"/>
  <c r="Q2326" i="34"/>
  <c r="R2326" i="34"/>
  <c r="V2326" i="34"/>
  <c r="AA2322" i="34"/>
  <c r="X2322" i="34"/>
  <c r="Q2322" i="34"/>
  <c r="R2322" i="34"/>
  <c r="V2322" i="34"/>
  <c r="AA2314" i="34"/>
  <c r="X2314" i="34"/>
  <c r="Q2314" i="34"/>
  <c r="R2314" i="34"/>
  <c r="V2314" i="34"/>
  <c r="AA2197" i="34"/>
  <c r="X2197" i="34"/>
  <c r="Q2197" i="34"/>
  <c r="R2197" i="34"/>
  <c r="V2197" i="34"/>
  <c r="AA2193" i="34"/>
  <c r="X2193" i="34"/>
  <c r="Q2193" i="34"/>
  <c r="R2193" i="34"/>
  <c r="V2193" i="34"/>
  <c r="AA2189" i="34"/>
  <c r="X2189" i="34"/>
  <c r="Q2189" i="34"/>
  <c r="R2189" i="34"/>
  <c r="V2189" i="34"/>
  <c r="AA2185" i="34"/>
  <c r="X2185" i="34"/>
  <c r="Q2185" i="34"/>
  <c r="R2185" i="34"/>
  <c r="V2185" i="34"/>
  <c r="AA2181" i="34"/>
  <c r="X2181" i="34"/>
  <c r="Q2181" i="34"/>
  <c r="R2181" i="34"/>
  <c r="V2181" i="34"/>
  <c r="AA2124" i="34"/>
  <c r="X2124" i="34"/>
  <c r="Q2124" i="34"/>
  <c r="R2124" i="34"/>
  <c r="V2124" i="34"/>
  <c r="AA2153" i="34"/>
  <c r="X2153" i="34"/>
  <c r="Q2153" i="34"/>
  <c r="R2153" i="34"/>
  <c r="V2153" i="34"/>
  <c r="AA2149" i="34"/>
  <c r="X2149" i="34"/>
  <c r="Q2149" i="34"/>
  <c r="R2149" i="34"/>
  <c r="V2149" i="34"/>
  <c r="AA2130" i="34"/>
  <c r="X2130" i="34"/>
  <c r="Q2130" i="34"/>
  <c r="R2130" i="34"/>
  <c r="V2130" i="34"/>
  <c r="AA2906" i="34"/>
  <c r="X2906" i="34"/>
  <c r="Q2906" i="34"/>
  <c r="R2906" i="34"/>
  <c r="V2906" i="34"/>
  <c r="AA2910" i="34"/>
  <c r="X2910" i="34"/>
  <c r="Q2910" i="34"/>
  <c r="R2910" i="34"/>
  <c r="V2910" i="34"/>
  <c r="AA2628" i="34"/>
  <c r="X2628" i="34"/>
  <c r="Q2628" i="34"/>
  <c r="R2628" i="34"/>
  <c r="V2628" i="34"/>
  <c r="AA2712" i="34"/>
  <c r="X2712" i="34"/>
  <c r="Q2712" i="34"/>
  <c r="R2712" i="34"/>
  <c r="V2712" i="34"/>
  <c r="AA2716" i="34"/>
  <c r="X2716" i="34"/>
  <c r="Q2716" i="34"/>
  <c r="R2716" i="34"/>
  <c r="V2716" i="34"/>
  <c r="AA2720" i="34"/>
  <c r="X2720" i="34"/>
  <c r="Q2720" i="34"/>
  <c r="R2720" i="34"/>
  <c r="V2720" i="34"/>
  <c r="AA2724" i="34"/>
  <c r="X2724" i="34"/>
  <c r="Q2724" i="34"/>
  <c r="R2724" i="34"/>
  <c r="V2724" i="34"/>
  <c r="AA2728" i="34"/>
  <c r="X2728" i="34"/>
  <c r="Q2728" i="34"/>
  <c r="R2728" i="34"/>
  <c r="V2728" i="34"/>
  <c r="AA2732" i="34"/>
  <c r="X2732" i="34"/>
  <c r="Q2732" i="34"/>
  <c r="R2732" i="34"/>
  <c r="V2732" i="34"/>
  <c r="AA2736" i="34"/>
  <c r="X2736" i="34"/>
  <c r="Q2736" i="34"/>
  <c r="R2736" i="34"/>
  <c r="V2736" i="34"/>
  <c r="AA2740" i="34"/>
  <c r="X2740" i="34"/>
  <c r="Q2740" i="34"/>
  <c r="R2740" i="34"/>
  <c r="V2740" i="34"/>
  <c r="X2751" i="34"/>
  <c r="Q2751" i="34"/>
  <c r="R2751" i="34"/>
  <c r="V2751" i="34"/>
  <c r="AA2751" i="34"/>
  <c r="R2789" i="34"/>
  <c r="V2789" i="34"/>
  <c r="AA2789" i="34"/>
  <c r="X2789" i="34"/>
  <c r="Q2789" i="34"/>
  <c r="R2793" i="34"/>
  <c r="V2793" i="34"/>
  <c r="AA2793" i="34"/>
  <c r="X2793" i="34"/>
  <c r="Q2793" i="34"/>
  <c r="R2797" i="34"/>
  <c r="V2797" i="34"/>
  <c r="AA2797" i="34"/>
  <c r="X2797" i="34"/>
  <c r="Q2797" i="34"/>
  <c r="R2685" i="34"/>
  <c r="V2685" i="34"/>
  <c r="AA2685" i="34"/>
  <c r="X2685" i="34"/>
  <c r="Q2685" i="34"/>
  <c r="R2689" i="34"/>
  <c r="V2689" i="34"/>
  <c r="AA2689" i="34"/>
  <c r="X2689" i="34"/>
  <c r="Q2689" i="34"/>
  <c r="R2693" i="34"/>
  <c r="V2693" i="34"/>
  <c r="AA2693" i="34"/>
  <c r="X2693" i="34"/>
  <c r="Q2693" i="34"/>
  <c r="R2697" i="34"/>
  <c r="V2697" i="34"/>
  <c r="AA2697" i="34"/>
  <c r="X2697" i="34"/>
  <c r="Q2697" i="34"/>
  <c r="R2701" i="34"/>
  <c r="V2701" i="34"/>
  <c r="AA2701" i="34"/>
  <c r="X2701" i="34"/>
  <c r="Q2701" i="34"/>
  <c r="R2705" i="34"/>
  <c r="V2705" i="34"/>
  <c r="AA2705" i="34"/>
  <c r="X2705" i="34"/>
  <c r="Q2705" i="34"/>
  <c r="R2709" i="34"/>
  <c r="V2709" i="34"/>
  <c r="AA2709" i="34"/>
  <c r="X2709" i="34"/>
  <c r="Q2709" i="34"/>
  <c r="AA2776" i="34"/>
  <c r="X2776" i="34"/>
  <c r="Q2776" i="34"/>
  <c r="R2776" i="34"/>
  <c r="V2776" i="34"/>
  <c r="AA2780" i="34"/>
  <c r="X2780" i="34"/>
  <c r="Q2780" i="34"/>
  <c r="R2780" i="34"/>
  <c r="V2780" i="34"/>
  <c r="AA2784" i="34"/>
  <c r="X2784" i="34"/>
  <c r="Q2784" i="34"/>
  <c r="R2784" i="34"/>
  <c r="V2784" i="34"/>
  <c r="AA2876" i="34"/>
  <c r="R2876" i="34"/>
  <c r="X2876" i="34"/>
  <c r="Q2876" i="34"/>
  <c r="V2876" i="34"/>
  <c r="AA2880" i="34"/>
  <c r="Q2880" i="34"/>
  <c r="R2880" i="34"/>
  <c r="V2880" i="34"/>
  <c r="X2880" i="34"/>
  <c r="Q2834" i="34"/>
  <c r="R2834" i="34"/>
  <c r="V2834" i="34"/>
  <c r="AA2834" i="34"/>
  <c r="X2834" i="34"/>
  <c r="X2839" i="34"/>
  <c r="Q2839" i="34"/>
  <c r="R2839" i="34"/>
  <c r="V2839" i="34"/>
  <c r="AA2839" i="34"/>
  <c r="X2843" i="34"/>
  <c r="Q2843" i="34"/>
  <c r="R2843" i="34"/>
  <c r="V2843" i="34"/>
  <c r="AA2843" i="34"/>
  <c r="X2847" i="34"/>
  <c r="Q2847" i="34"/>
  <c r="R2847" i="34"/>
  <c r="V2847" i="34"/>
  <c r="AA2847" i="34"/>
  <c r="X2851" i="34"/>
  <c r="Q2851" i="34"/>
  <c r="R2851" i="34"/>
  <c r="V2851" i="34"/>
  <c r="AA2851" i="34"/>
  <c r="X2855" i="34"/>
  <c r="Q2855" i="34"/>
  <c r="R2855" i="34"/>
  <c r="V2855" i="34"/>
  <c r="AA2855" i="34"/>
  <c r="X2859" i="34"/>
  <c r="Q2859" i="34"/>
  <c r="R2859" i="34"/>
  <c r="V2859" i="34"/>
  <c r="AA2859" i="34"/>
  <c r="X2863" i="34"/>
  <c r="Q2863" i="34"/>
  <c r="AA2863" i="34"/>
  <c r="R2863" i="34"/>
  <c r="V2863" i="34"/>
  <c r="X2867" i="34"/>
  <c r="Q2867" i="34"/>
  <c r="AA2867" i="34"/>
  <c r="R2867" i="34"/>
  <c r="V2867" i="34"/>
  <c r="X2871" i="34"/>
  <c r="AA2871" i="34"/>
  <c r="Q2871" i="34"/>
  <c r="R2871" i="34"/>
  <c r="V2871" i="34"/>
  <c r="X2875" i="34"/>
  <c r="AA2875" i="34"/>
  <c r="Q2875" i="34"/>
  <c r="R2875" i="34"/>
  <c r="V2875" i="34"/>
  <c r="Q2598" i="34"/>
  <c r="R2598" i="34"/>
  <c r="V2598" i="34"/>
  <c r="AA2598" i="34"/>
  <c r="X2598" i="34"/>
  <c r="X2583" i="34"/>
  <c r="Q2583" i="34"/>
  <c r="R2583" i="34"/>
  <c r="V2583" i="34"/>
  <c r="AA2583" i="34"/>
  <c r="Q2618" i="34"/>
  <c r="R2618" i="34"/>
  <c r="V2618" i="34"/>
  <c r="AA2618" i="34"/>
  <c r="X2618" i="34"/>
  <c r="R2955" i="34"/>
  <c r="V2955" i="34"/>
  <c r="AA2955" i="34"/>
  <c r="X2955" i="34"/>
  <c r="Q2955" i="34"/>
  <c r="Q2622" i="34"/>
  <c r="R2622" i="34"/>
  <c r="V2622" i="34"/>
  <c r="AA2622" i="34"/>
  <c r="X2622" i="34"/>
  <c r="Q2630" i="34"/>
  <c r="R2630" i="34"/>
  <c r="V2630" i="34"/>
  <c r="AA2630" i="34"/>
  <c r="X2630" i="34"/>
  <c r="Q2634" i="34"/>
  <c r="R2634" i="34"/>
  <c r="V2634" i="34"/>
  <c r="AA2634" i="34"/>
  <c r="X2634" i="34"/>
  <c r="Q2638" i="34"/>
  <c r="R2638" i="34"/>
  <c r="V2638" i="34"/>
  <c r="AA2638" i="34"/>
  <c r="X2638" i="34"/>
  <c r="Q2642" i="34"/>
  <c r="R2642" i="34"/>
  <c r="V2642" i="34"/>
  <c r="AA2642" i="34"/>
  <c r="X2642" i="34"/>
  <c r="Q2646" i="34"/>
  <c r="R2646" i="34"/>
  <c r="V2646" i="34"/>
  <c r="AA2646" i="34"/>
  <c r="X2646" i="34"/>
  <c r="Q2650" i="34"/>
  <c r="R2650" i="34"/>
  <c r="V2650" i="34"/>
  <c r="AA2650" i="34"/>
  <c r="X2650" i="34"/>
  <c r="Q2654" i="34"/>
  <c r="R2654" i="34"/>
  <c r="V2654" i="34"/>
  <c r="AA2654" i="34"/>
  <c r="X2654" i="34"/>
  <c r="Q2658" i="34"/>
  <c r="R2658" i="34"/>
  <c r="V2658" i="34"/>
  <c r="AA2658" i="34"/>
  <c r="X2658" i="34"/>
  <c r="Q2662" i="34"/>
  <c r="R2662" i="34"/>
  <c r="V2662" i="34"/>
  <c r="AA2662" i="34"/>
  <c r="X2662" i="34"/>
  <c r="Q2746" i="34"/>
  <c r="R2746" i="34"/>
  <c r="V2746" i="34"/>
  <c r="AA2746" i="34"/>
  <c r="X2746" i="34"/>
  <c r="AA2756" i="34"/>
  <c r="X2756" i="34"/>
  <c r="Q2756" i="34"/>
  <c r="R2756" i="34"/>
  <c r="V2756" i="34"/>
  <c r="AA2760" i="34"/>
  <c r="X2760" i="34"/>
  <c r="Q2760" i="34"/>
  <c r="R2760" i="34"/>
  <c r="V2760" i="34"/>
  <c r="AA2764" i="34"/>
  <c r="X2764" i="34"/>
  <c r="Q2764" i="34"/>
  <c r="R2764" i="34"/>
  <c r="V2764" i="34"/>
  <c r="Q2682" i="34"/>
  <c r="R2682" i="34"/>
  <c r="V2682" i="34"/>
  <c r="AA2682" i="34"/>
  <c r="X2682" i="34"/>
  <c r="Q2678" i="34"/>
  <c r="R2678" i="34"/>
  <c r="V2678" i="34"/>
  <c r="AA2678" i="34"/>
  <c r="X2678" i="34"/>
  <c r="X2627" i="34"/>
  <c r="Q2627" i="34"/>
  <c r="R2627" i="34"/>
  <c r="V2627" i="34"/>
  <c r="AA2627" i="34"/>
  <c r="R2829" i="34"/>
  <c r="V2829" i="34"/>
  <c r="AA2829" i="34"/>
  <c r="X2829" i="34"/>
  <c r="Q2829" i="34"/>
  <c r="R2825" i="34"/>
  <c r="V2825" i="34"/>
  <c r="AA2825" i="34"/>
  <c r="X2825" i="34"/>
  <c r="Q2825" i="34"/>
  <c r="R2821" i="34"/>
  <c r="V2821" i="34"/>
  <c r="AA2821" i="34"/>
  <c r="X2821" i="34"/>
  <c r="Q2821" i="34"/>
  <c r="R2817" i="34"/>
  <c r="V2817" i="34"/>
  <c r="AA2817" i="34"/>
  <c r="X2817" i="34"/>
  <c r="Q2817" i="34"/>
  <c r="R2813" i="34"/>
  <c r="V2813" i="34"/>
  <c r="AA2813" i="34"/>
  <c r="X2813" i="34"/>
  <c r="Q2813" i="34"/>
  <c r="R2809" i="34"/>
  <c r="V2809" i="34"/>
  <c r="AA2809" i="34"/>
  <c r="X2809" i="34"/>
  <c r="Q2809" i="34"/>
  <c r="R2805" i="34"/>
  <c r="V2805" i="34"/>
  <c r="AA2805" i="34"/>
  <c r="X2805" i="34"/>
  <c r="Q2805" i="34"/>
  <c r="R2773" i="34"/>
  <c r="V2773" i="34"/>
  <c r="AA2773" i="34"/>
  <c r="X2773" i="34"/>
  <c r="Q2773" i="34"/>
  <c r="R2769" i="34"/>
  <c r="V2769" i="34"/>
  <c r="AA2769" i="34"/>
  <c r="X2769" i="34"/>
  <c r="Q2769" i="34"/>
  <c r="R2673" i="34"/>
  <c r="V2673" i="34"/>
  <c r="AA2673" i="34"/>
  <c r="X2673" i="34"/>
  <c r="Q2673" i="34"/>
  <c r="R2669" i="34"/>
  <c r="V2669" i="34"/>
  <c r="AA2669" i="34"/>
  <c r="X2669" i="34"/>
  <c r="Q2669" i="34"/>
  <c r="R2665" i="34"/>
  <c r="V2665" i="34"/>
  <c r="AA2665" i="34"/>
  <c r="X2665" i="34"/>
  <c r="Q2665" i="34"/>
  <c r="AA2624" i="34"/>
  <c r="X2624" i="34"/>
  <c r="Q2624" i="34"/>
  <c r="R2624" i="34"/>
  <c r="V2624" i="34"/>
  <c r="X2615" i="34"/>
  <c r="Q2615" i="34"/>
  <c r="R2615" i="34"/>
  <c r="V2615" i="34"/>
  <c r="AA2615" i="34"/>
  <c r="X2611" i="34"/>
  <c r="Q2611" i="34"/>
  <c r="R2611" i="34"/>
  <c r="V2611" i="34"/>
  <c r="AA2611" i="34"/>
  <c r="Q2606" i="34"/>
  <c r="R2606" i="34"/>
  <c r="V2606" i="34"/>
  <c r="AA2606" i="34"/>
  <c r="X2606" i="34"/>
  <c r="R2601" i="34"/>
  <c r="V2601" i="34"/>
  <c r="AA2601" i="34"/>
  <c r="X2601" i="34"/>
  <c r="Q2601" i="34"/>
  <c r="AA2596" i="34"/>
  <c r="X2596" i="34"/>
  <c r="Q2596" i="34"/>
  <c r="R2596" i="34"/>
  <c r="V2596" i="34"/>
  <c r="AA2592" i="34"/>
  <c r="X2592" i="34"/>
  <c r="Q2592" i="34"/>
  <c r="R2592" i="34"/>
  <c r="V2592" i="34"/>
  <c r="X2579" i="34"/>
  <c r="Q2579" i="34"/>
  <c r="R2579" i="34"/>
  <c r="V2579" i="34"/>
  <c r="AA2579" i="34"/>
  <c r="Q2900" i="34"/>
  <c r="R2900" i="34"/>
  <c r="V2900" i="34"/>
  <c r="AA2900" i="34"/>
  <c r="X2900" i="34"/>
  <c r="R2895" i="34"/>
  <c r="V2895" i="34"/>
  <c r="AA2895" i="34"/>
  <c r="X2895" i="34"/>
  <c r="Q2895" i="34"/>
  <c r="Q2890" i="34"/>
  <c r="AA2890" i="34"/>
  <c r="X2890" i="34"/>
  <c r="R2890" i="34"/>
  <c r="V2890" i="34"/>
  <c r="Q2886" i="34"/>
  <c r="R2886" i="34"/>
  <c r="V2886" i="34"/>
  <c r="AA2886" i="34"/>
  <c r="X2886" i="34"/>
  <c r="Q2882" i="34"/>
  <c r="AA2882" i="34"/>
  <c r="X2882" i="34"/>
  <c r="R2882" i="34"/>
  <c r="V2882" i="34"/>
  <c r="X2457" i="34"/>
  <c r="Q2457" i="34"/>
  <c r="R2457" i="34"/>
  <c r="V2457" i="34"/>
  <c r="AA2457" i="34"/>
  <c r="Q2464" i="34"/>
  <c r="R2464" i="34"/>
  <c r="V2464" i="34"/>
  <c r="AA2464" i="34"/>
  <c r="X2464" i="34"/>
  <c r="Q2460" i="34"/>
  <c r="R2460" i="34"/>
  <c r="V2460" i="34"/>
  <c r="AA2460" i="34"/>
  <c r="X2460" i="34"/>
  <c r="Q2456" i="34"/>
  <c r="R2456" i="34"/>
  <c r="V2456" i="34"/>
  <c r="AA2456" i="34"/>
  <c r="X2456" i="34"/>
  <c r="R2260" i="34"/>
  <c r="V2260" i="34"/>
  <c r="AA2260" i="34"/>
  <c r="X2260" i="34"/>
  <c r="Q2260" i="34"/>
  <c r="AA2268" i="34"/>
  <c r="X2268" i="34"/>
  <c r="Q2268" i="34"/>
  <c r="R2268" i="34"/>
  <c r="V2268" i="34"/>
  <c r="X2379" i="34"/>
  <c r="Q2379" i="34"/>
  <c r="R2379" i="34"/>
  <c r="V2379" i="34"/>
  <c r="AA2379" i="34"/>
  <c r="X2393" i="34"/>
  <c r="Q2393" i="34"/>
  <c r="R2393" i="34"/>
  <c r="V2393" i="34"/>
  <c r="AA2393" i="34"/>
  <c r="X2382" i="34"/>
  <c r="Q2382" i="34"/>
  <c r="R2382" i="34"/>
  <c r="V2382" i="34"/>
  <c r="AA2382" i="34"/>
  <c r="X2386" i="34"/>
  <c r="Q2386" i="34"/>
  <c r="R2386" i="34"/>
  <c r="V2386" i="34"/>
  <c r="AA2386" i="34"/>
  <c r="X2391" i="34"/>
  <c r="Q2391" i="34"/>
  <c r="R2391" i="34"/>
  <c r="V2391" i="34"/>
  <c r="AA2391" i="34"/>
  <c r="AA2211" i="34"/>
  <c r="X2211" i="34"/>
  <c r="Q2211" i="34"/>
  <c r="R2211" i="34"/>
  <c r="V2211" i="34"/>
  <c r="X2206" i="34"/>
  <c r="Q2206" i="34"/>
  <c r="R2206" i="34"/>
  <c r="V2206" i="34"/>
  <c r="AA2206" i="34"/>
  <c r="X2204" i="34"/>
  <c r="Q2204" i="34"/>
  <c r="R2204" i="34"/>
  <c r="V2204" i="34"/>
  <c r="AA2204" i="34"/>
  <c r="Q2199" i="34"/>
  <c r="R2199" i="34"/>
  <c r="V2199" i="34"/>
  <c r="AA2199" i="34"/>
  <c r="X2199" i="34"/>
  <c r="AA2112" i="34"/>
  <c r="X2112" i="34"/>
  <c r="Q2112" i="34"/>
  <c r="R2112" i="34"/>
  <c r="V2112" i="34"/>
  <c r="AA2147" i="34"/>
  <c r="X2147" i="34"/>
  <c r="Q2147" i="34"/>
  <c r="R2147" i="34"/>
  <c r="V2147" i="34"/>
  <c r="AA2141" i="34"/>
  <c r="X2141" i="34"/>
  <c r="Q2141" i="34"/>
  <c r="R2141" i="34"/>
  <c r="V2141" i="34"/>
  <c r="AA2133" i="34"/>
  <c r="X2133" i="34"/>
  <c r="Q2133" i="34"/>
  <c r="R2133" i="34"/>
  <c r="V2133" i="34"/>
  <c r="R2565" i="34"/>
  <c r="V2565" i="34"/>
  <c r="AA2565" i="34"/>
  <c r="X2565" i="34"/>
  <c r="Q2565" i="34"/>
  <c r="AA2512" i="34"/>
  <c r="X2512" i="34"/>
  <c r="Q2512" i="34"/>
  <c r="R2512" i="34"/>
  <c r="V2512" i="34"/>
  <c r="AA2508" i="34"/>
  <c r="X2508" i="34"/>
  <c r="Q2508" i="34"/>
  <c r="R2508" i="34"/>
  <c r="V2508" i="34"/>
  <c r="Q2452" i="34"/>
  <c r="R2452" i="34"/>
  <c r="V2452" i="34"/>
  <c r="AA2452" i="34"/>
  <c r="X2452" i="34"/>
  <c r="Q2448" i="34"/>
  <c r="R2448" i="34"/>
  <c r="V2448" i="34"/>
  <c r="AA2448" i="34"/>
  <c r="X2448" i="34"/>
  <c r="Q2444" i="34"/>
  <c r="R2444" i="34"/>
  <c r="V2444" i="34"/>
  <c r="AA2444" i="34"/>
  <c r="X2444" i="34"/>
  <c r="Q2440" i="34"/>
  <c r="R2440" i="34"/>
  <c r="V2440" i="34"/>
  <c r="AA2440" i="34"/>
  <c r="X2440" i="34"/>
  <c r="Q2436" i="34"/>
  <c r="R2436" i="34"/>
  <c r="V2436" i="34"/>
  <c r="AA2436" i="34"/>
  <c r="X2436" i="34"/>
  <c r="Q2432" i="34"/>
  <c r="R2432" i="34"/>
  <c r="V2432" i="34"/>
  <c r="AA2432" i="34"/>
  <c r="X2432" i="34"/>
  <c r="Q2428" i="34"/>
  <c r="R2428" i="34"/>
  <c r="V2428" i="34"/>
  <c r="AA2428" i="34"/>
  <c r="X2428" i="34"/>
  <c r="AA2424" i="34"/>
  <c r="R2424" i="34"/>
  <c r="V2424" i="34"/>
  <c r="Q2424" i="34"/>
  <c r="X2424" i="34"/>
  <c r="X2340" i="34"/>
  <c r="Q2340" i="34"/>
  <c r="R2340" i="34"/>
  <c r="V2340" i="34"/>
  <c r="AA2340" i="34"/>
  <c r="X2332" i="34"/>
  <c r="Q2332" i="34"/>
  <c r="R2332" i="34"/>
  <c r="V2332" i="34"/>
  <c r="AA2332" i="34"/>
  <c r="Q2356" i="34"/>
  <c r="R2356" i="34"/>
  <c r="V2356" i="34"/>
  <c r="AA2356" i="34"/>
  <c r="X2356" i="34"/>
  <c r="X2325" i="34"/>
  <c r="Q2325" i="34"/>
  <c r="R2325" i="34"/>
  <c r="V2325" i="34"/>
  <c r="AA2325" i="34"/>
  <c r="X2321" i="34"/>
  <c r="Q2321" i="34"/>
  <c r="R2321" i="34"/>
  <c r="V2321" i="34"/>
  <c r="AA2321" i="34"/>
  <c r="AA2310" i="34"/>
  <c r="X2310" i="34"/>
  <c r="Q2310" i="34"/>
  <c r="R2310" i="34"/>
  <c r="V2310" i="34"/>
  <c r="X2196" i="34"/>
  <c r="Q2196" i="34"/>
  <c r="R2196" i="34"/>
  <c r="V2196" i="34"/>
  <c r="AA2196" i="34"/>
  <c r="X2192" i="34"/>
  <c r="Q2192" i="34"/>
  <c r="R2192" i="34"/>
  <c r="V2192" i="34"/>
  <c r="AA2192" i="34"/>
  <c r="X2188" i="34"/>
  <c r="Q2188" i="34"/>
  <c r="R2188" i="34"/>
  <c r="V2188" i="34"/>
  <c r="AA2188" i="34"/>
  <c r="X2184" i="34"/>
  <c r="Q2184" i="34"/>
  <c r="R2184" i="34"/>
  <c r="V2184" i="34"/>
  <c r="AA2184" i="34"/>
  <c r="X2180" i="34"/>
  <c r="Q2180" i="34"/>
  <c r="R2180" i="34"/>
  <c r="V2180" i="34"/>
  <c r="AA2180" i="34"/>
  <c r="X2123" i="34"/>
  <c r="Q2123" i="34"/>
  <c r="R2123" i="34"/>
  <c r="V2123" i="34"/>
  <c r="AA2123" i="34"/>
  <c r="X2152" i="34"/>
  <c r="Q2152" i="34"/>
  <c r="R2152" i="34"/>
  <c r="V2152" i="34"/>
  <c r="AA2152" i="34"/>
  <c r="X2148" i="34"/>
  <c r="Q2148" i="34"/>
  <c r="R2148" i="34"/>
  <c r="V2148" i="34"/>
  <c r="AA2148" i="34"/>
  <c r="R2899" i="34"/>
  <c r="V2899" i="34"/>
  <c r="AA2899" i="34"/>
  <c r="X2899" i="34"/>
  <c r="Q2899" i="34"/>
  <c r="R2907" i="34"/>
  <c r="V2907" i="34"/>
  <c r="AA2907" i="34"/>
  <c r="X2907" i="34"/>
  <c r="Q2907" i="34"/>
  <c r="R2911" i="34"/>
  <c r="V2911" i="34"/>
  <c r="AA2911" i="34"/>
  <c r="X2911" i="34"/>
  <c r="Q2911" i="34"/>
  <c r="X2587" i="34"/>
  <c r="Q2587" i="34"/>
  <c r="R2587" i="34"/>
  <c r="V2587" i="34"/>
  <c r="AA2587" i="34"/>
  <c r="R2713" i="34"/>
  <c r="V2713" i="34"/>
  <c r="AA2713" i="34"/>
  <c r="X2713" i="34"/>
  <c r="Q2713" i="34"/>
  <c r="R2717" i="34"/>
  <c r="V2717" i="34"/>
  <c r="AA2717" i="34"/>
  <c r="X2717" i="34"/>
  <c r="Q2717" i="34"/>
  <c r="R2721" i="34"/>
  <c r="V2721" i="34"/>
  <c r="AA2721" i="34"/>
  <c r="X2721" i="34"/>
  <c r="Q2721" i="34"/>
  <c r="R2725" i="34"/>
  <c r="V2725" i="34"/>
  <c r="AA2725" i="34"/>
  <c r="X2725" i="34"/>
  <c r="Q2725" i="34"/>
  <c r="R2729" i="34"/>
  <c r="V2729" i="34"/>
  <c r="AA2729" i="34"/>
  <c r="X2729" i="34"/>
  <c r="Q2729" i="34"/>
  <c r="R2733" i="34"/>
  <c r="V2733" i="34"/>
  <c r="AA2733" i="34"/>
  <c r="X2733" i="34"/>
  <c r="Q2733" i="34"/>
  <c r="R2737" i="34"/>
  <c r="V2737" i="34"/>
  <c r="AA2737" i="34"/>
  <c r="X2737" i="34"/>
  <c r="Q2737" i="34"/>
  <c r="R2741" i="34"/>
  <c r="V2741" i="34"/>
  <c r="AA2741" i="34"/>
  <c r="X2741" i="34"/>
  <c r="Q2741" i="34"/>
  <c r="AA2752" i="34"/>
  <c r="X2752" i="34"/>
  <c r="Q2752" i="34"/>
  <c r="R2752" i="34"/>
  <c r="V2752" i="34"/>
  <c r="Q2790" i="34"/>
  <c r="R2790" i="34"/>
  <c r="V2790" i="34"/>
  <c r="AA2790" i="34"/>
  <c r="X2790" i="34"/>
  <c r="Q2794" i="34"/>
  <c r="R2794" i="34"/>
  <c r="V2794" i="34"/>
  <c r="AA2794" i="34"/>
  <c r="X2794" i="34"/>
  <c r="Q2798" i="34"/>
  <c r="R2798" i="34"/>
  <c r="V2798" i="34"/>
  <c r="AA2798" i="34"/>
  <c r="X2798" i="34"/>
  <c r="Q2686" i="34"/>
  <c r="R2686" i="34"/>
  <c r="V2686" i="34"/>
  <c r="AA2686" i="34"/>
  <c r="X2686" i="34"/>
  <c r="Q2690" i="34"/>
  <c r="R2690" i="34"/>
  <c r="V2690" i="34"/>
  <c r="AA2690" i="34"/>
  <c r="X2690" i="34"/>
  <c r="Q2694" i="34"/>
  <c r="R2694" i="34"/>
  <c r="V2694" i="34"/>
  <c r="AA2694" i="34"/>
  <c r="X2694" i="34"/>
  <c r="Q2698" i="34"/>
  <c r="R2698" i="34"/>
  <c r="V2698" i="34"/>
  <c r="AA2698" i="34"/>
  <c r="X2698" i="34"/>
  <c r="Q2702" i="34"/>
  <c r="R2702" i="34"/>
  <c r="V2702" i="34"/>
  <c r="AA2702" i="34"/>
  <c r="X2702" i="34"/>
  <c r="Q2706" i="34"/>
  <c r="R2706" i="34"/>
  <c r="V2706" i="34"/>
  <c r="AA2706" i="34"/>
  <c r="X2706" i="34"/>
  <c r="AA2748" i="34"/>
  <c r="X2748" i="34"/>
  <c r="Q2748" i="34"/>
  <c r="R2748" i="34"/>
  <c r="V2748" i="34"/>
  <c r="R2777" i="34"/>
  <c r="V2777" i="34"/>
  <c r="AA2777" i="34"/>
  <c r="X2777" i="34"/>
  <c r="Q2777" i="34"/>
  <c r="R2781" i="34"/>
  <c r="V2781" i="34"/>
  <c r="AA2781" i="34"/>
  <c r="X2781" i="34"/>
  <c r="Q2781" i="34"/>
  <c r="R2785" i="34"/>
  <c r="V2785" i="34"/>
  <c r="AA2785" i="34"/>
  <c r="X2785" i="34"/>
  <c r="Q2785" i="34"/>
  <c r="R2877" i="34"/>
  <c r="V2877" i="34"/>
  <c r="Q2877" i="34"/>
  <c r="AA2877" i="34"/>
  <c r="X2877" i="34"/>
  <c r="R2891" i="34"/>
  <c r="V2891" i="34"/>
  <c r="AA2891" i="34"/>
  <c r="X2891" i="34"/>
  <c r="Q2891" i="34"/>
  <c r="AA2836" i="34"/>
  <c r="X2836" i="34"/>
  <c r="Q2836" i="34"/>
  <c r="R2836" i="34"/>
  <c r="V2836" i="34"/>
  <c r="AA2840" i="34"/>
  <c r="X2840" i="34"/>
  <c r="Q2840" i="34"/>
  <c r="R2840" i="34"/>
  <c r="V2840" i="34"/>
  <c r="AA2844" i="34"/>
  <c r="X2844" i="34"/>
  <c r="Q2844" i="34"/>
  <c r="R2844" i="34"/>
  <c r="V2844" i="34"/>
  <c r="AA2848" i="34"/>
  <c r="X2848" i="34"/>
  <c r="Q2848" i="34"/>
  <c r="R2848" i="34"/>
  <c r="V2848" i="34"/>
  <c r="AA2852" i="34"/>
  <c r="X2852" i="34"/>
  <c r="Q2852" i="34"/>
  <c r="R2852" i="34"/>
  <c r="V2852" i="34"/>
  <c r="AA2856" i="34"/>
  <c r="X2856" i="34"/>
  <c r="Q2856" i="34"/>
  <c r="R2856" i="34"/>
  <c r="V2856" i="34"/>
  <c r="AA2860" i="34"/>
  <c r="X2860" i="34"/>
  <c r="Q2860" i="34"/>
  <c r="R2860" i="34"/>
  <c r="V2860" i="34"/>
  <c r="AA2864" i="34"/>
  <c r="X2864" i="34"/>
  <c r="R2864" i="34"/>
  <c r="V2864" i="34"/>
  <c r="Q2864" i="34"/>
  <c r="AA2868" i="34"/>
  <c r="X2868" i="34"/>
  <c r="R2868" i="34"/>
  <c r="V2868" i="34"/>
  <c r="Q2868" i="34"/>
  <c r="AA2872" i="34"/>
  <c r="R2872" i="34"/>
  <c r="V2872" i="34"/>
  <c r="X2872" i="34"/>
  <c r="Q2872" i="34"/>
  <c r="X2575" i="34"/>
  <c r="Q2575" i="34"/>
  <c r="R2575" i="34"/>
  <c r="V2575" i="34"/>
  <c r="AA2575" i="34"/>
  <c r="R2605" i="34"/>
  <c r="V2605" i="34"/>
  <c r="AA2605" i="34"/>
  <c r="X2605" i="34"/>
  <c r="Q2605" i="34"/>
  <c r="AA2588" i="34"/>
  <c r="X2588" i="34"/>
  <c r="Q2588" i="34"/>
  <c r="R2588" i="34"/>
  <c r="V2588" i="34"/>
  <c r="X2619" i="34"/>
  <c r="Q2619" i="34"/>
  <c r="R2619" i="34"/>
  <c r="V2619" i="34"/>
  <c r="AA2619" i="34"/>
  <c r="Q2956" i="34"/>
  <c r="R2956" i="34"/>
  <c r="V2956" i="34"/>
  <c r="AA2956" i="34"/>
  <c r="X2956" i="34"/>
  <c r="AA2584" i="34"/>
  <c r="X2584" i="34"/>
  <c r="Q2584" i="34"/>
  <c r="R2584" i="34"/>
  <c r="V2584" i="34"/>
  <c r="X2631" i="34"/>
  <c r="Q2631" i="34"/>
  <c r="R2631" i="34"/>
  <c r="V2631" i="34"/>
  <c r="AA2631" i="34"/>
  <c r="X2635" i="34"/>
  <c r="Q2635" i="34"/>
  <c r="R2635" i="34"/>
  <c r="V2635" i="34"/>
  <c r="AA2635" i="34"/>
  <c r="X2639" i="34"/>
  <c r="Q2639" i="34"/>
  <c r="R2639" i="34"/>
  <c r="V2639" i="34"/>
  <c r="AA2639" i="34"/>
  <c r="X2643" i="34"/>
  <c r="Q2643" i="34"/>
  <c r="R2643" i="34"/>
  <c r="V2643" i="34"/>
  <c r="AA2643" i="34"/>
  <c r="X2647" i="34"/>
  <c r="Q2647" i="34"/>
  <c r="R2647" i="34"/>
  <c r="V2647" i="34"/>
  <c r="AA2647" i="34"/>
  <c r="X2651" i="34"/>
  <c r="Q2651" i="34"/>
  <c r="R2651" i="34"/>
  <c r="V2651" i="34"/>
  <c r="AA2651" i="34"/>
  <c r="X2655" i="34"/>
  <c r="Q2655" i="34"/>
  <c r="R2655" i="34"/>
  <c r="V2655" i="34"/>
  <c r="AA2655" i="34"/>
  <c r="X2659" i="34"/>
  <c r="Q2659" i="34"/>
  <c r="R2659" i="34"/>
  <c r="V2659" i="34"/>
  <c r="AA2659" i="34"/>
  <c r="X2663" i="34"/>
  <c r="Q2663" i="34"/>
  <c r="R2663" i="34"/>
  <c r="V2663" i="34"/>
  <c r="AA2663" i="34"/>
  <c r="X2747" i="34"/>
  <c r="Q2747" i="34"/>
  <c r="R2747" i="34"/>
  <c r="V2747" i="34"/>
  <c r="AA2747" i="34"/>
  <c r="R2757" i="34"/>
  <c r="V2757" i="34"/>
  <c r="AA2757" i="34"/>
  <c r="X2757" i="34"/>
  <c r="Q2757" i="34"/>
  <c r="R2761" i="34"/>
  <c r="V2761" i="34"/>
  <c r="AA2761" i="34"/>
  <c r="X2761" i="34"/>
  <c r="Q2761" i="34"/>
  <c r="R2765" i="34"/>
  <c r="V2765" i="34"/>
  <c r="AA2765" i="34"/>
  <c r="X2765" i="34"/>
  <c r="Q2765" i="34"/>
  <c r="R2681" i="34"/>
  <c r="V2681" i="34"/>
  <c r="AA2681" i="34"/>
  <c r="X2681" i="34"/>
  <c r="Q2681" i="34"/>
  <c r="R2677" i="34"/>
  <c r="V2677" i="34"/>
  <c r="AA2677" i="34"/>
  <c r="X2677" i="34"/>
  <c r="Q2677" i="34"/>
  <c r="AA2832" i="34"/>
  <c r="X2832" i="34"/>
  <c r="Q2832" i="34"/>
  <c r="R2832" i="34"/>
  <c r="V2832" i="34"/>
  <c r="AA2828" i="34"/>
  <c r="X2828" i="34"/>
  <c r="Q2828" i="34"/>
  <c r="R2828" i="34"/>
  <c r="V2828" i="34"/>
  <c r="AA2824" i="34"/>
  <c r="X2824" i="34"/>
  <c r="Q2824" i="34"/>
  <c r="R2824" i="34"/>
  <c r="V2824" i="34"/>
  <c r="AA2820" i="34"/>
  <c r="X2820" i="34"/>
  <c r="Q2820" i="34"/>
  <c r="R2820" i="34"/>
  <c r="V2820" i="34"/>
  <c r="AA2816" i="34"/>
  <c r="X2816" i="34"/>
  <c r="Q2816" i="34"/>
  <c r="R2816" i="34"/>
  <c r="V2816" i="34"/>
  <c r="AA2812" i="34"/>
  <c r="X2812" i="34"/>
  <c r="Q2812" i="34"/>
  <c r="R2812" i="34"/>
  <c r="V2812" i="34"/>
  <c r="AA2808" i="34"/>
  <c r="X2808" i="34"/>
  <c r="Q2808" i="34"/>
  <c r="R2808" i="34"/>
  <c r="V2808" i="34"/>
  <c r="AA2804" i="34"/>
  <c r="X2804" i="34"/>
  <c r="Q2804" i="34"/>
  <c r="R2804" i="34"/>
  <c r="V2804" i="34"/>
  <c r="AA2772" i="34"/>
  <c r="X2772" i="34"/>
  <c r="Q2772" i="34"/>
  <c r="R2772" i="34"/>
  <c r="V2772" i="34"/>
  <c r="AA2768" i="34"/>
  <c r="X2768" i="34"/>
  <c r="Q2768" i="34"/>
  <c r="R2768" i="34"/>
  <c r="V2768" i="34"/>
  <c r="AA2672" i="34"/>
  <c r="X2672" i="34"/>
  <c r="Q2672" i="34"/>
  <c r="R2672" i="34"/>
  <c r="V2672" i="34"/>
  <c r="AA2668" i="34"/>
  <c r="X2668" i="34"/>
  <c r="Q2668" i="34"/>
  <c r="R2668" i="34"/>
  <c r="V2668" i="34"/>
  <c r="AA2664" i="34"/>
  <c r="X2664" i="34"/>
  <c r="Q2664" i="34"/>
  <c r="R2664" i="34"/>
  <c r="V2664" i="34"/>
  <c r="X2623" i="34"/>
  <c r="Q2623" i="34"/>
  <c r="R2623" i="34"/>
  <c r="V2623" i="34"/>
  <c r="AA2623" i="34"/>
  <c r="Q2614" i="34"/>
  <c r="R2614" i="34"/>
  <c r="V2614" i="34"/>
  <c r="AA2614" i="34"/>
  <c r="X2614" i="34"/>
  <c r="Q2610" i="34"/>
  <c r="R2610" i="34"/>
  <c r="V2610" i="34"/>
  <c r="AA2610" i="34"/>
  <c r="X2610" i="34"/>
  <c r="AA2604" i="34"/>
  <c r="X2604" i="34"/>
  <c r="Q2604" i="34"/>
  <c r="R2604" i="34"/>
  <c r="V2604" i="34"/>
  <c r="AA2600" i="34"/>
  <c r="X2600" i="34"/>
  <c r="Q2600" i="34"/>
  <c r="R2600" i="34"/>
  <c r="V2600" i="34"/>
  <c r="X2595" i="34"/>
  <c r="Q2595" i="34"/>
  <c r="R2595" i="34"/>
  <c r="V2595" i="34"/>
  <c r="AA2595" i="34"/>
  <c r="X2591" i="34"/>
  <c r="Q2591" i="34"/>
  <c r="R2591" i="34"/>
  <c r="V2591" i="34"/>
  <c r="AA2591" i="34"/>
  <c r="Q2578" i="34"/>
  <c r="R2578" i="34"/>
  <c r="V2578" i="34"/>
  <c r="AA2578" i="34"/>
  <c r="X2578" i="34"/>
  <c r="R2903" i="34"/>
  <c r="V2903" i="34"/>
  <c r="AA2903" i="34"/>
  <c r="X2903" i="34"/>
  <c r="Q2903" i="34"/>
  <c r="AA2898" i="34"/>
  <c r="X2898" i="34"/>
  <c r="Q2898" i="34"/>
  <c r="R2898" i="34"/>
  <c r="V2898" i="34"/>
  <c r="AA2894" i="34"/>
  <c r="X2894" i="34"/>
  <c r="Q2894" i="34"/>
  <c r="R2894" i="34"/>
  <c r="V2894" i="34"/>
  <c r="R2889" i="34"/>
  <c r="V2889" i="34"/>
  <c r="Q2889" i="34"/>
  <c r="AA2889" i="34"/>
  <c r="X2889" i="34"/>
  <c r="R2885" i="34"/>
  <c r="V2885" i="34"/>
  <c r="Q2885" i="34"/>
  <c r="AA2885" i="34"/>
  <c r="X2885" i="34"/>
  <c r="R2881" i="34"/>
  <c r="V2881" i="34"/>
  <c r="Q2881" i="34"/>
  <c r="AA2881" i="34"/>
  <c r="X2881" i="34"/>
  <c r="R2463" i="34"/>
  <c r="V2463" i="34"/>
  <c r="AA2463" i="34"/>
  <c r="X2463" i="34"/>
  <c r="Q2463" i="34"/>
  <c r="AA2259" i="34"/>
  <c r="X2259" i="34"/>
  <c r="Q2259" i="34"/>
  <c r="R2259" i="34"/>
  <c r="V2259" i="34"/>
  <c r="Q2408" i="34"/>
  <c r="R2408" i="34"/>
  <c r="V2408" i="34"/>
  <c r="AA2408" i="34"/>
  <c r="X2408" i="34"/>
  <c r="Q2385" i="34"/>
  <c r="R2385" i="34"/>
  <c r="V2385" i="34"/>
  <c r="AA2385" i="34"/>
  <c r="X2385" i="34"/>
  <c r="X2214" i="34"/>
  <c r="Q2214" i="34"/>
  <c r="R2214" i="34"/>
  <c r="V2214" i="34"/>
  <c r="AA2214" i="34"/>
  <c r="Q2145" i="34"/>
  <c r="R2145" i="34"/>
  <c r="V2145" i="34"/>
  <c r="AA2145" i="34"/>
  <c r="X2145" i="34"/>
  <c r="R2198" i="34"/>
  <c r="V2198" i="34"/>
  <c r="AA2198" i="34"/>
  <c r="X2198" i="34"/>
  <c r="Q2198" i="34"/>
  <c r="X2146" i="34"/>
  <c r="Q2146" i="34"/>
  <c r="R2146" i="34"/>
  <c r="V2146" i="34"/>
  <c r="AA2146" i="34"/>
  <c r="X2132" i="34"/>
  <c r="Q2132" i="34"/>
  <c r="R2132" i="34"/>
  <c r="V2132" i="34"/>
  <c r="AA2132" i="34"/>
  <c r="AA2564" i="34"/>
  <c r="X2564" i="34"/>
  <c r="Q2564" i="34"/>
  <c r="R2564" i="34"/>
  <c r="V2564" i="34"/>
  <c r="X2511" i="34"/>
  <c r="Q2511" i="34"/>
  <c r="R2511" i="34"/>
  <c r="V2511" i="34"/>
  <c r="AA2511" i="34"/>
  <c r="X2507" i="34"/>
  <c r="Q2507" i="34"/>
  <c r="R2507" i="34"/>
  <c r="V2507" i="34"/>
  <c r="AA2507" i="34"/>
  <c r="R2447" i="34"/>
  <c r="V2447" i="34"/>
  <c r="AA2447" i="34"/>
  <c r="X2447" i="34"/>
  <c r="Q2447" i="34"/>
  <c r="R2443" i="34"/>
  <c r="V2443" i="34"/>
  <c r="AA2443" i="34"/>
  <c r="X2443" i="34"/>
  <c r="Q2443" i="34"/>
  <c r="R2439" i="34"/>
  <c r="V2439" i="34"/>
  <c r="AA2439" i="34"/>
  <c r="X2439" i="34"/>
  <c r="Q2439" i="34"/>
  <c r="R2435" i="34"/>
  <c r="V2435" i="34"/>
  <c r="AA2435" i="34"/>
  <c r="X2435" i="34"/>
  <c r="Q2435" i="34"/>
  <c r="R2431" i="34"/>
  <c r="V2431" i="34"/>
  <c r="AA2431" i="34"/>
  <c r="X2431" i="34"/>
  <c r="Q2431" i="34"/>
  <c r="R2427" i="34"/>
  <c r="V2427" i="34"/>
  <c r="AA2427" i="34"/>
  <c r="X2427" i="34"/>
  <c r="Q2427" i="34"/>
  <c r="Q2345" i="34"/>
  <c r="R2345" i="34"/>
  <c r="V2345" i="34"/>
  <c r="AA2345" i="34"/>
  <c r="X2345" i="34"/>
  <c r="Q2339" i="34"/>
  <c r="R2339" i="34"/>
  <c r="V2339" i="34"/>
  <c r="AA2339" i="34"/>
  <c r="X2339" i="34"/>
  <c r="Q2331" i="34"/>
  <c r="R2331" i="34"/>
  <c r="V2331" i="34"/>
  <c r="AA2331" i="34"/>
  <c r="X2331" i="34"/>
  <c r="R2355" i="34"/>
  <c r="V2355" i="34"/>
  <c r="AA2355" i="34"/>
  <c r="X2355" i="34"/>
  <c r="Q2355" i="34"/>
  <c r="Q2324" i="34"/>
  <c r="R2324" i="34"/>
  <c r="V2324" i="34"/>
  <c r="AA2324" i="34"/>
  <c r="X2324" i="34"/>
  <c r="Q2316" i="34"/>
  <c r="R2316" i="34"/>
  <c r="V2316" i="34"/>
  <c r="AA2316" i="34"/>
  <c r="X2316" i="34"/>
  <c r="X2309" i="34"/>
  <c r="Q2309" i="34"/>
  <c r="R2309" i="34"/>
  <c r="V2309" i="34"/>
  <c r="AA2309" i="34"/>
  <c r="Q2195" i="34"/>
  <c r="R2195" i="34"/>
  <c r="V2195" i="34"/>
  <c r="AA2195" i="34"/>
  <c r="X2195" i="34"/>
  <c r="Q2191" i="34"/>
  <c r="R2191" i="34"/>
  <c r="V2191" i="34"/>
  <c r="AA2191" i="34"/>
  <c r="X2191" i="34"/>
  <c r="Q2187" i="34"/>
  <c r="R2187" i="34"/>
  <c r="V2187" i="34"/>
  <c r="AA2187" i="34"/>
  <c r="X2187" i="34"/>
  <c r="Q2183" i="34"/>
  <c r="R2183" i="34"/>
  <c r="V2183" i="34"/>
  <c r="AA2183" i="34"/>
  <c r="X2183" i="34"/>
  <c r="Q2131" i="34"/>
  <c r="R2131" i="34"/>
  <c r="V2131" i="34"/>
  <c r="AA2131" i="34"/>
  <c r="X2131" i="34"/>
  <c r="Q2120" i="34"/>
  <c r="R2120" i="34"/>
  <c r="V2120" i="34"/>
  <c r="AA2120" i="34"/>
  <c r="X2120" i="34"/>
  <c r="Q2151" i="34"/>
  <c r="R2151" i="34"/>
  <c r="V2151" i="34"/>
  <c r="AA2151" i="34"/>
  <c r="X2151" i="34"/>
  <c r="Q2138" i="34"/>
  <c r="R2138" i="34"/>
  <c r="V2138" i="34"/>
  <c r="AA2138" i="34"/>
  <c r="X2138" i="34"/>
  <c r="Q2904" i="34"/>
  <c r="R2904" i="34"/>
  <c r="V2904" i="34"/>
  <c r="AA2904" i="34"/>
  <c r="X2904" i="34"/>
  <c r="Q2908" i="34"/>
  <c r="R2908" i="34"/>
  <c r="V2908" i="34"/>
  <c r="AA2908" i="34"/>
  <c r="X2908" i="34"/>
  <c r="Q2912" i="34"/>
  <c r="R2912" i="34"/>
  <c r="V2912" i="34"/>
  <c r="AA2912" i="34"/>
  <c r="X2912" i="34"/>
  <c r="Q2710" i="34"/>
  <c r="R2710" i="34"/>
  <c r="V2710" i="34"/>
  <c r="AA2710" i="34"/>
  <c r="X2710" i="34"/>
  <c r="Q2714" i="34"/>
  <c r="R2714" i="34"/>
  <c r="V2714" i="34"/>
  <c r="AA2714" i="34"/>
  <c r="X2714" i="34"/>
  <c r="Q2718" i="34"/>
  <c r="R2718" i="34"/>
  <c r="V2718" i="34"/>
  <c r="AA2718" i="34"/>
  <c r="X2718" i="34"/>
  <c r="Q2722" i="34"/>
  <c r="R2722" i="34"/>
  <c r="V2722" i="34"/>
  <c r="AA2722" i="34"/>
  <c r="X2722" i="34"/>
  <c r="Q2726" i="34"/>
  <c r="R2726" i="34"/>
  <c r="V2726" i="34"/>
  <c r="AA2726" i="34"/>
  <c r="X2726" i="34"/>
  <c r="Q2730" i="34"/>
  <c r="R2730" i="34"/>
  <c r="V2730" i="34"/>
  <c r="AA2730" i="34"/>
  <c r="X2730" i="34"/>
  <c r="Q2734" i="34"/>
  <c r="R2734" i="34"/>
  <c r="V2734" i="34"/>
  <c r="AA2734" i="34"/>
  <c r="X2734" i="34"/>
  <c r="Q2738" i="34"/>
  <c r="R2738" i="34"/>
  <c r="V2738" i="34"/>
  <c r="AA2738" i="34"/>
  <c r="X2738" i="34"/>
  <c r="Q2742" i="34"/>
  <c r="R2742" i="34"/>
  <c r="V2742" i="34"/>
  <c r="AA2742" i="34"/>
  <c r="X2742" i="34"/>
  <c r="R2753" i="34"/>
  <c r="V2753" i="34"/>
  <c r="AA2753" i="34"/>
  <c r="X2753" i="34"/>
  <c r="Q2753" i="34"/>
  <c r="X2791" i="34"/>
  <c r="Q2791" i="34"/>
  <c r="R2791" i="34"/>
  <c r="V2791" i="34"/>
  <c r="AA2791" i="34"/>
  <c r="X2795" i="34"/>
  <c r="Q2795" i="34"/>
  <c r="R2795" i="34"/>
  <c r="V2795" i="34"/>
  <c r="AA2795" i="34"/>
  <c r="X2799" i="34"/>
  <c r="Q2799" i="34"/>
  <c r="R2799" i="34"/>
  <c r="V2799" i="34"/>
  <c r="AA2799" i="34"/>
  <c r="X2687" i="34"/>
  <c r="Q2687" i="34"/>
  <c r="R2687" i="34"/>
  <c r="V2687" i="34"/>
  <c r="AA2687" i="34"/>
  <c r="X2691" i="34"/>
  <c r="Q2691" i="34"/>
  <c r="R2691" i="34"/>
  <c r="V2691" i="34"/>
  <c r="AA2691" i="34"/>
  <c r="X2695" i="34"/>
  <c r="Q2695" i="34"/>
  <c r="R2695" i="34"/>
  <c r="V2695" i="34"/>
  <c r="AA2695" i="34"/>
  <c r="X2699" i="34"/>
  <c r="Q2699" i="34"/>
  <c r="R2699" i="34"/>
  <c r="V2699" i="34"/>
  <c r="AA2699" i="34"/>
  <c r="X2703" i="34"/>
  <c r="Q2703" i="34"/>
  <c r="R2703" i="34"/>
  <c r="V2703" i="34"/>
  <c r="AA2703" i="34"/>
  <c r="X2707" i="34"/>
  <c r="Q2707" i="34"/>
  <c r="R2707" i="34"/>
  <c r="V2707" i="34"/>
  <c r="AA2707" i="34"/>
  <c r="R2749" i="34"/>
  <c r="V2749" i="34"/>
  <c r="AA2749" i="34"/>
  <c r="X2749" i="34"/>
  <c r="Q2749" i="34"/>
  <c r="Q2778" i="34"/>
  <c r="R2778" i="34"/>
  <c r="V2778" i="34"/>
  <c r="AA2778" i="34"/>
  <c r="X2778" i="34"/>
  <c r="Q2782" i="34"/>
  <c r="R2782" i="34"/>
  <c r="V2782" i="34"/>
  <c r="AA2782" i="34"/>
  <c r="X2782" i="34"/>
  <c r="Q2786" i="34"/>
  <c r="R2786" i="34"/>
  <c r="V2786" i="34"/>
  <c r="AA2786" i="34"/>
  <c r="X2786" i="34"/>
  <c r="Q2878" i="34"/>
  <c r="R2878" i="34"/>
  <c r="V2878" i="34"/>
  <c r="AA2878" i="34"/>
  <c r="X2878" i="34"/>
  <c r="X2767" i="34"/>
  <c r="Q2767" i="34"/>
  <c r="R2767" i="34"/>
  <c r="V2767" i="34"/>
  <c r="AA2767" i="34"/>
  <c r="R2837" i="34"/>
  <c r="V2837" i="34"/>
  <c r="AA2837" i="34"/>
  <c r="X2837" i="34"/>
  <c r="Q2837" i="34"/>
  <c r="R2841" i="34"/>
  <c r="V2841" i="34"/>
  <c r="AA2841" i="34"/>
  <c r="X2841" i="34"/>
  <c r="Q2841" i="34"/>
  <c r="R2845" i="34"/>
  <c r="V2845" i="34"/>
  <c r="AA2845" i="34"/>
  <c r="X2845" i="34"/>
  <c r="Q2845" i="34"/>
  <c r="R2849" i="34"/>
  <c r="V2849" i="34"/>
  <c r="AA2849" i="34"/>
  <c r="X2849" i="34"/>
  <c r="Q2849" i="34"/>
  <c r="R2853" i="34"/>
  <c r="V2853" i="34"/>
  <c r="AA2853" i="34"/>
  <c r="X2853" i="34"/>
  <c r="Q2853" i="34"/>
  <c r="R2857" i="34"/>
  <c r="V2857" i="34"/>
  <c r="AA2857" i="34"/>
  <c r="X2857" i="34"/>
  <c r="Q2857" i="34"/>
  <c r="R2861" i="34"/>
  <c r="V2861" i="34"/>
  <c r="AA2861" i="34"/>
  <c r="X2861" i="34"/>
  <c r="Q2861" i="34"/>
  <c r="R2865" i="34"/>
  <c r="V2865" i="34"/>
  <c r="AA2865" i="34"/>
  <c r="Q2865" i="34"/>
  <c r="X2865" i="34"/>
  <c r="R2869" i="34"/>
  <c r="V2869" i="34"/>
  <c r="AA2869" i="34"/>
  <c r="Q2869" i="34"/>
  <c r="X2869" i="34"/>
  <c r="R2873" i="34"/>
  <c r="V2873" i="34"/>
  <c r="Q2873" i="34"/>
  <c r="AA2873" i="34"/>
  <c r="X2873" i="34"/>
  <c r="Q2574" i="34"/>
  <c r="R2574" i="34"/>
  <c r="V2574" i="34"/>
  <c r="AA2574" i="34"/>
  <c r="X2574" i="34"/>
  <c r="X2607" i="34"/>
  <c r="Q2607" i="34"/>
  <c r="R2607" i="34"/>
  <c r="V2607" i="34"/>
  <c r="AA2607" i="34"/>
  <c r="R2589" i="34"/>
  <c r="V2589" i="34"/>
  <c r="AA2589" i="34"/>
  <c r="X2589" i="34"/>
  <c r="Q2589" i="34"/>
  <c r="AA2620" i="34"/>
  <c r="X2620" i="34"/>
  <c r="Q2620" i="34"/>
  <c r="R2620" i="34"/>
  <c r="V2620" i="34"/>
  <c r="X2957" i="34"/>
  <c r="Q2957" i="34"/>
  <c r="R2957" i="34"/>
  <c r="V2957" i="34"/>
  <c r="AA2957" i="34"/>
  <c r="R2585" i="34"/>
  <c r="V2585" i="34"/>
  <c r="AA2585" i="34"/>
  <c r="X2585" i="34"/>
  <c r="Q2585" i="34"/>
  <c r="AA2632" i="34"/>
  <c r="X2632" i="34"/>
  <c r="Q2632" i="34"/>
  <c r="R2632" i="34"/>
  <c r="V2632" i="34"/>
  <c r="AA2636" i="34"/>
  <c r="X2636" i="34"/>
  <c r="Q2636" i="34"/>
  <c r="R2636" i="34"/>
  <c r="V2636" i="34"/>
  <c r="AA2640" i="34"/>
  <c r="X2640" i="34"/>
  <c r="Q2640" i="34"/>
  <c r="R2640" i="34"/>
  <c r="V2640" i="34"/>
  <c r="AA2644" i="34"/>
  <c r="X2644" i="34"/>
  <c r="Q2644" i="34"/>
  <c r="R2644" i="34"/>
  <c r="V2644" i="34"/>
  <c r="AA2648" i="34"/>
  <c r="X2648" i="34"/>
  <c r="Q2648" i="34"/>
  <c r="R2648" i="34"/>
  <c r="V2648" i="34"/>
  <c r="AA2652" i="34"/>
  <c r="X2652" i="34"/>
  <c r="Q2652" i="34"/>
  <c r="R2652" i="34"/>
  <c r="V2652" i="34"/>
  <c r="AA2656" i="34"/>
  <c r="X2656" i="34"/>
  <c r="Q2656" i="34"/>
  <c r="R2656" i="34"/>
  <c r="V2656" i="34"/>
  <c r="AA2660" i="34"/>
  <c r="X2660" i="34"/>
  <c r="Q2660" i="34"/>
  <c r="R2660" i="34"/>
  <c r="V2660" i="34"/>
  <c r="AA2744" i="34"/>
  <c r="X2744" i="34"/>
  <c r="Q2744" i="34"/>
  <c r="R2744" i="34"/>
  <c r="V2744" i="34"/>
  <c r="Q2754" i="34"/>
  <c r="R2754" i="34"/>
  <c r="V2754" i="34"/>
  <c r="AA2754" i="34"/>
  <c r="X2754" i="34"/>
  <c r="Q2758" i="34"/>
  <c r="R2758" i="34"/>
  <c r="V2758" i="34"/>
  <c r="AA2758" i="34"/>
  <c r="X2758" i="34"/>
  <c r="Q2762" i="34"/>
  <c r="R2762" i="34"/>
  <c r="V2762" i="34"/>
  <c r="AA2762" i="34"/>
  <c r="X2762" i="34"/>
  <c r="Q2766" i="34"/>
  <c r="R2766" i="34"/>
  <c r="V2766" i="34"/>
  <c r="AA2766" i="34"/>
  <c r="X2766" i="34"/>
  <c r="AA2684" i="34"/>
  <c r="X2684" i="34"/>
  <c r="Q2684" i="34"/>
  <c r="R2684" i="34"/>
  <c r="V2684" i="34"/>
  <c r="AA2680" i="34"/>
  <c r="X2680" i="34"/>
  <c r="Q2680" i="34"/>
  <c r="R2680" i="34"/>
  <c r="V2680" i="34"/>
  <c r="AA2676" i="34"/>
  <c r="X2676" i="34"/>
  <c r="Q2676" i="34"/>
  <c r="R2676" i="34"/>
  <c r="V2676" i="34"/>
  <c r="X2831" i="34"/>
  <c r="Q2831" i="34"/>
  <c r="R2831" i="34"/>
  <c r="V2831" i="34"/>
  <c r="AA2831" i="34"/>
  <c r="X2827" i="34"/>
  <c r="Q2827" i="34"/>
  <c r="R2827" i="34"/>
  <c r="V2827" i="34"/>
  <c r="AA2827" i="34"/>
  <c r="X2823" i="34"/>
  <c r="Q2823" i="34"/>
  <c r="R2823" i="34"/>
  <c r="V2823" i="34"/>
  <c r="AA2823" i="34"/>
  <c r="X2819" i="34"/>
  <c r="Q2819" i="34"/>
  <c r="R2819" i="34"/>
  <c r="V2819" i="34"/>
  <c r="AA2819" i="34"/>
  <c r="X2815" i="34"/>
  <c r="Q2815" i="34"/>
  <c r="R2815" i="34"/>
  <c r="V2815" i="34"/>
  <c r="AA2815" i="34"/>
  <c r="X2811" i="34"/>
  <c r="Q2811" i="34"/>
  <c r="R2811" i="34"/>
  <c r="V2811" i="34"/>
  <c r="AA2811" i="34"/>
  <c r="X2807" i="34"/>
  <c r="Q2807" i="34"/>
  <c r="R2807" i="34"/>
  <c r="V2807" i="34"/>
  <c r="AA2807" i="34"/>
  <c r="X2775" i="34"/>
  <c r="Q2775" i="34"/>
  <c r="R2775" i="34"/>
  <c r="V2775" i="34"/>
  <c r="AA2775" i="34"/>
  <c r="X2771" i="34"/>
  <c r="Q2771" i="34"/>
  <c r="R2771" i="34"/>
  <c r="V2771" i="34"/>
  <c r="AA2771" i="34"/>
  <c r="X2675" i="34"/>
  <c r="Q2675" i="34"/>
  <c r="R2675" i="34"/>
  <c r="V2675" i="34"/>
  <c r="AA2675" i="34"/>
  <c r="X2671" i="34"/>
  <c r="Q2671" i="34"/>
  <c r="R2671" i="34"/>
  <c r="V2671" i="34"/>
  <c r="AA2671" i="34"/>
  <c r="X2667" i="34"/>
  <c r="Q2667" i="34"/>
  <c r="R2667" i="34"/>
  <c r="V2667" i="34"/>
  <c r="AA2667" i="34"/>
  <c r="Q2626" i="34"/>
  <c r="R2626" i="34"/>
  <c r="V2626" i="34"/>
  <c r="AA2626" i="34"/>
  <c r="X2626" i="34"/>
  <c r="R2617" i="34"/>
  <c r="V2617" i="34"/>
  <c r="AA2617" i="34"/>
  <c r="X2617" i="34"/>
  <c r="Q2617" i="34"/>
  <c r="R2613" i="34"/>
  <c r="V2613" i="34"/>
  <c r="AA2613" i="34"/>
  <c r="X2613" i="34"/>
  <c r="Q2613" i="34"/>
  <c r="R2609" i="34"/>
  <c r="V2609" i="34"/>
  <c r="AA2609" i="34"/>
  <c r="X2609" i="34"/>
  <c r="Q2609" i="34"/>
  <c r="X2603" i="34"/>
  <c r="Q2603" i="34"/>
  <c r="R2603" i="34"/>
  <c r="V2603" i="34"/>
  <c r="AA2603" i="34"/>
  <c r="X2599" i="34"/>
  <c r="Q2599" i="34"/>
  <c r="R2599" i="34"/>
  <c r="V2599" i="34"/>
  <c r="AA2599" i="34"/>
  <c r="Q2594" i="34"/>
  <c r="R2594" i="34"/>
  <c r="V2594" i="34"/>
  <c r="AA2594" i="34"/>
  <c r="X2594" i="34"/>
  <c r="R2581" i="34"/>
  <c r="V2581" i="34"/>
  <c r="AA2581" i="34"/>
  <c r="X2581" i="34"/>
  <c r="Q2581" i="34"/>
  <c r="R2577" i="34"/>
  <c r="V2577" i="34"/>
  <c r="AA2577" i="34"/>
  <c r="X2577" i="34"/>
  <c r="Q2577" i="34"/>
  <c r="AA2902" i="34"/>
  <c r="X2902" i="34"/>
  <c r="Q2902" i="34"/>
  <c r="R2902" i="34"/>
  <c r="V2902" i="34"/>
  <c r="X2897" i="34"/>
  <c r="Q2897" i="34"/>
  <c r="R2897" i="34"/>
  <c r="V2897" i="34"/>
  <c r="AA2897" i="34"/>
  <c r="X2893" i="34"/>
  <c r="Q2893" i="34"/>
  <c r="R2893" i="34"/>
  <c r="V2893" i="34"/>
  <c r="AA2893" i="34"/>
  <c r="AA2888" i="34"/>
  <c r="Q2888" i="34"/>
  <c r="R2888" i="34"/>
  <c r="V2888" i="34"/>
  <c r="X2888" i="34"/>
  <c r="AA2884" i="34"/>
  <c r="X2884" i="34"/>
  <c r="Q2884" i="34"/>
  <c r="R2884" i="34"/>
  <c r="V2884" i="34"/>
  <c r="A2464" i="34"/>
  <c r="A2460" i="34"/>
  <c r="A2456" i="34"/>
  <c r="A2260" i="34"/>
  <c r="A2268" i="34"/>
  <c r="A2379" i="34"/>
  <c r="A2393" i="34"/>
  <c r="A2382" i="34"/>
  <c r="A2386" i="34"/>
  <c r="A2392" i="34"/>
  <c r="A2212" i="34"/>
  <c r="A2207" i="34"/>
  <c r="A2205" i="34"/>
  <c r="A2201" i="34"/>
  <c r="A2114" i="34"/>
  <c r="A2136" i="34"/>
  <c r="A2143" i="34"/>
  <c r="A2139" i="34"/>
  <c r="A2567" i="34"/>
  <c r="A2563" i="34"/>
  <c r="A2510" i="34"/>
  <c r="A2077" i="34"/>
  <c r="A2450" i="34"/>
  <c r="A2446" i="34"/>
  <c r="A2442" i="34"/>
  <c r="A2438" i="34"/>
  <c r="A2434" i="34"/>
  <c r="A2430" i="34"/>
  <c r="A2426" i="34"/>
  <c r="A2344" i="34"/>
  <c r="A2338" i="34"/>
  <c r="A2359" i="34"/>
  <c r="A2355" i="34"/>
  <c r="A2324" i="34"/>
  <c r="A2316" i="34"/>
  <c r="A2309" i="34"/>
  <c r="A2195" i="34"/>
  <c r="A2191" i="34"/>
  <c r="A2187" i="34"/>
  <c r="A2183" i="34"/>
  <c r="A2131" i="34"/>
  <c r="A2120" i="34"/>
  <c r="A2151" i="34"/>
  <c r="A2138" i="34"/>
  <c r="A2904" i="34"/>
  <c r="A2908" i="34"/>
  <c r="A2912" i="34"/>
  <c r="A2710" i="34"/>
  <c r="A2714" i="34"/>
  <c r="A2718" i="34"/>
  <c r="A2722" i="34"/>
  <c r="A2726" i="34"/>
  <c r="A2730" i="34"/>
  <c r="A2734" i="34"/>
  <c r="A2738" i="34"/>
  <c r="A2742" i="34"/>
  <c r="A2753" i="34"/>
  <c r="A2791" i="34"/>
  <c r="A2795" i="34"/>
  <c r="A2799" i="34"/>
  <c r="A2687" i="34"/>
  <c r="A2691" i="34"/>
  <c r="A2695" i="34"/>
  <c r="A2699" i="34"/>
  <c r="A2703" i="34"/>
  <c r="A2707" i="34"/>
  <c r="A2749" i="34"/>
  <c r="A2778" i="34"/>
  <c r="A2782" i="34"/>
  <c r="A2786" i="34"/>
  <c r="A2878" i="34"/>
  <c r="A2767" i="34"/>
  <c r="A2836" i="34"/>
  <c r="A2840" i="34"/>
  <c r="A2844" i="34"/>
  <c r="A2848" i="34"/>
  <c r="A2852" i="34"/>
  <c r="A2856" i="34"/>
  <c r="A2860" i="34"/>
  <c r="A2864" i="34"/>
  <c r="A2868" i="34"/>
  <c r="A2872" i="34"/>
  <c r="A2575" i="34"/>
  <c r="A2605" i="34"/>
  <c r="A2583" i="34"/>
  <c r="A2618" i="34"/>
  <c r="A2955" i="34"/>
  <c r="A2622" i="34"/>
  <c r="A2630" i="34"/>
  <c r="A2634" i="34"/>
  <c r="A2638" i="34"/>
  <c r="A2642" i="34"/>
  <c r="A2646" i="34"/>
  <c r="A2650" i="34"/>
  <c r="A2654" i="34"/>
  <c r="A2658" i="34"/>
  <c r="A2662" i="34"/>
  <c r="A2746" i="34"/>
  <c r="A2756" i="34"/>
  <c r="A2760" i="34"/>
  <c r="A2764" i="34"/>
  <c r="A2683" i="34"/>
  <c r="A2679" i="34"/>
  <c r="A2586" i="34"/>
  <c r="A2830" i="34"/>
  <c r="A2826" i="34"/>
  <c r="A2822" i="34"/>
  <c r="A2818" i="34"/>
  <c r="A2814" i="34"/>
  <c r="A2810" i="34"/>
  <c r="A2806" i="34"/>
  <c r="A2774" i="34"/>
  <c r="A2770" i="34"/>
  <c r="A2675" i="34"/>
  <c r="A2671" i="34"/>
  <c r="A2667" i="34"/>
  <c r="A2626" i="34"/>
  <c r="A2617" i="34"/>
  <c r="A2613" i="34"/>
  <c r="A2609" i="34"/>
  <c r="A2601" i="34"/>
  <c r="A2597" i="34"/>
  <c r="A2593" i="34"/>
  <c r="A2580" i="34"/>
  <c r="A2902" i="34"/>
  <c r="A2898" i="34"/>
  <c r="A2894" i="34"/>
  <c r="A2890" i="34"/>
  <c r="A2886" i="34"/>
  <c r="A2882" i="34"/>
  <c r="A2200" i="34"/>
  <c r="A2463" i="34"/>
  <c r="A2459" i="34"/>
  <c r="A2455" i="34"/>
  <c r="A2259" i="34"/>
  <c r="A2256" i="34"/>
  <c r="A2408" i="34"/>
  <c r="A2374" i="34"/>
  <c r="A2385" i="34"/>
  <c r="A2404" i="34"/>
  <c r="A2391" i="34"/>
  <c r="A2211" i="34"/>
  <c r="A2206" i="34"/>
  <c r="A2204" i="34"/>
  <c r="A2113" i="34"/>
  <c r="A2135" i="34"/>
  <c r="A2142" i="34"/>
  <c r="A2134" i="34"/>
  <c r="A2566" i="34"/>
  <c r="A2513" i="34"/>
  <c r="A2509" i="34"/>
  <c r="A2453" i="34"/>
  <c r="A2449" i="34"/>
  <c r="A2445" i="34"/>
  <c r="A2441" i="34"/>
  <c r="A2437" i="34"/>
  <c r="A2433" i="34"/>
  <c r="A2429" i="34"/>
  <c r="A2425" i="34"/>
  <c r="A2343" i="34"/>
  <c r="A2333" i="34"/>
  <c r="A2358" i="34"/>
  <c r="A2354" i="34"/>
  <c r="A2323" i="34"/>
  <c r="A2315" i="34"/>
  <c r="A2308" i="34"/>
  <c r="A2194" i="34"/>
  <c r="A2190" i="34"/>
  <c r="A2186" i="34"/>
  <c r="A2182" i="34"/>
  <c r="A2125" i="34"/>
  <c r="A2119" i="34"/>
  <c r="A2150" i="34"/>
  <c r="A2137" i="34"/>
  <c r="A2905" i="34"/>
  <c r="A2909" i="34"/>
  <c r="A2913" i="34"/>
  <c r="A2711" i="34"/>
  <c r="A2715" i="34"/>
  <c r="A2719" i="34"/>
  <c r="A2723" i="34"/>
  <c r="A2727" i="34"/>
  <c r="A2731" i="34"/>
  <c r="A2735" i="34"/>
  <c r="A2739" i="34"/>
  <c r="A2743" i="34"/>
  <c r="A2788" i="34"/>
  <c r="A2792" i="34"/>
  <c r="A2796" i="34"/>
  <c r="A2914" i="34"/>
  <c r="A2688" i="34"/>
  <c r="A2692" i="34"/>
  <c r="A2696" i="34"/>
  <c r="A2700" i="34"/>
  <c r="A2704" i="34"/>
  <c r="A2708" i="34"/>
  <c r="A2750" i="34"/>
  <c r="A2779" i="34"/>
  <c r="A2783" i="34"/>
  <c r="A2787" i="34"/>
  <c r="A2879" i="34"/>
  <c r="A2819" i="34"/>
  <c r="A2837" i="34"/>
  <c r="A2841" i="34"/>
  <c r="A2845" i="34"/>
  <c r="A2849" i="34"/>
  <c r="A2853" i="34"/>
  <c r="A2857" i="34"/>
  <c r="A2861" i="34"/>
  <c r="A2865" i="34"/>
  <c r="A2869" i="34"/>
  <c r="A2873" i="34"/>
  <c r="A2574" i="34"/>
  <c r="A2606" i="34"/>
  <c r="A2588" i="34"/>
  <c r="A2619" i="34"/>
  <c r="A2956" i="34"/>
  <c r="A2584" i="34"/>
  <c r="A2631" i="34"/>
  <c r="A2635" i="34"/>
  <c r="A2639" i="34"/>
  <c r="A2643" i="34"/>
  <c r="A2647" i="34"/>
  <c r="A2651" i="34"/>
  <c r="A2655" i="34"/>
  <c r="A2659" i="34"/>
  <c r="A2663" i="34"/>
  <c r="A2747" i="34"/>
  <c r="A2757" i="34"/>
  <c r="A2761" i="34"/>
  <c r="A2765" i="34"/>
  <c r="A2682" i="34"/>
  <c r="A2678" i="34"/>
  <c r="A2627" i="34"/>
  <c r="A2829" i="34"/>
  <c r="A2825" i="34"/>
  <c r="A2821" i="34"/>
  <c r="A2817" i="34"/>
  <c r="A2813" i="34"/>
  <c r="A2809" i="34"/>
  <c r="A2805" i="34"/>
  <c r="A2773" i="34"/>
  <c r="A2769" i="34"/>
  <c r="A2674" i="34"/>
  <c r="A2670" i="34"/>
  <c r="A2666" i="34"/>
  <c r="A2625" i="34"/>
  <c r="A2616" i="34"/>
  <c r="A2612" i="34"/>
  <c r="A2608" i="34"/>
  <c r="A2604" i="34"/>
  <c r="A2600" i="34"/>
  <c r="A2596" i="34"/>
  <c r="A2592" i="34"/>
  <c r="A2579" i="34"/>
  <c r="A2901" i="34"/>
  <c r="A2897" i="34"/>
  <c r="A2893" i="34"/>
  <c r="A2889" i="34"/>
  <c r="A2885" i="34"/>
  <c r="A2881" i="34"/>
  <c r="A2357" i="34"/>
  <c r="A2462" i="34"/>
  <c r="A2458" i="34"/>
  <c r="A2454" i="34"/>
  <c r="A2258" i="34"/>
  <c r="A2255" i="34"/>
  <c r="A2407" i="34"/>
  <c r="A2373" i="34"/>
  <c r="A2384" i="34"/>
  <c r="A2403" i="34"/>
  <c r="A2214" i="34"/>
  <c r="A2209" i="34"/>
  <c r="A2145" i="34"/>
  <c r="A2203" i="34"/>
  <c r="A2199" i="34"/>
  <c r="A2112" i="34"/>
  <c r="A2147" i="34"/>
  <c r="A2141" i="34"/>
  <c r="A2133" i="34"/>
  <c r="A2565" i="34"/>
  <c r="A2512" i="34"/>
  <c r="A2508" i="34"/>
  <c r="A2452" i="34"/>
  <c r="A2448" i="34"/>
  <c r="A2444" i="34"/>
  <c r="A2440" i="34"/>
  <c r="A2436" i="34"/>
  <c r="A2432" i="34"/>
  <c r="A2428" i="34"/>
  <c r="A2424" i="34"/>
  <c r="A2340" i="34"/>
  <c r="A2332" i="34"/>
  <c r="A2326" i="34"/>
  <c r="A2322" i="34"/>
  <c r="A2314" i="34"/>
  <c r="A2197" i="34"/>
  <c r="A2193" i="34"/>
  <c r="A2189" i="34"/>
  <c r="A2185" i="34"/>
  <c r="A2181" i="34"/>
  <c r="A2124" i="34"/>
  <c r="A2153" i="34"/>
  <c r="A2149" i="34"/>
  <c r="A2130" i="34"/>
  <c r="A2906" i="34"/>
  <c r="A2910" i="34"/>
  <c r="A2628" i="34"/>
  <c r="A2712" i="34"/>
  <c r="A2716" i="34"/>
  <c r="A2720" i="34"/>
  <c r="A2724" i="34"/>
  <c r="A2728" i="34"/>
  <c r="A2732" i="34"/>
  <c r="A2736" i="34"/>
  <c r="A2740" i="34"/>
  <c r="A2751" i="34"/>
  <c r="A2789" i="34"/>
  <c r="A2793" i="34"/>
  <c r="A2797" i="34"/>
  <c r="A2685" i="34"/>
  <c r="A2689" i="34"/>
  <c r="A2693" i="34"/>
  <c r="A2697" i="34"/>
  <c r="A2701" i="34"/>
  <c r="A2705" i="34"/>
  <c r="A2709" i="34"/>
  <c r="A2776" i="34"/>
  <c r="A2780" i="34"/>
  <c r="A2784" i="34"/>
  <c r="A2876" i="34"/>
  <c r="A2880" i="34"/>
  <c r="A2833" i="34"/>
  <c r="A2838" i="34"/>
  <c r="A2842" i="34"/>
  <c r="A2846" i="34"/>
  <c r="A2850" i="34"/>
  <c r="A2854" i="34"/>
  <c r="A2858" i="34"/>
  <c r="A2862" i="34"/>
  <c r="A2866" i="34"/>
  <c r="A2870" i="34"/>
  <c r="A2874" i="34"/>
  <c r="A2576" i="34"/>
  <c r="A2607" i="34"/>
  <c r="A2589" i="34"/>
  <c r="A2620" i="34"/>
  <c r="A2957" i="34"/>
  <c r="A2585" i="34"/>
  <c r="A2632" i="34"/>
  <c r="A2636" i="34"/>
  <c r="A2640" i="34"/>
  <c r="A2644" i="34"/>
  <c r="A2648" i="34"/>
  <c r="A2652" i="34"/>
  <c r="A2656" i="34"/>
  <c r="A2660" i="34"/>
  <c r="A2744" i="34"/>
  <c r="A2754" i="34"/>
  <c r="A2758" i="34"/>
  <c r="A2762" i="34"/>
  <c r="A2766" i="34"/>
  <c r="A2681" i="34"/>
  <c r="A2677" i="34"/>
  <c r="A2832" i="34"/>
  <c r="A2828" i="34"/>
  <c r="A2824" i="34"/>
  <c r="A2820" i="34"/>
  <c r="A2816" i="34"/>
  <c r="A2812" i="34"/>
  <c r="A2808" i="34"/>
  <c r="A2804" i="34"/>
  <c r="A2772" i="34"/>
  <c r="A2768" i="34"/>
  <c r="A2673" i="34"/>
  <c r="A2669" i="34"/>
  <c r="A2665" i="34"/>
  <c r="A2624" i="34"/>
  <c r="A2615" i="34"/>
  <c r="A2611" i="34"/>
  <c r="A2603" i="34"/>
  <c r="A2599" i="34"/>
  <c r="A2595" i="34"/>
  <c r="A2591" i="34"/>
  <c r="A2578" i="34"/>
  <c r="A2900" i="34"/>
  <c r="A2896" i="34"/>
  <c r="A2892" i="34"/>
  <c r="A2888" i="34"/>
  <c r="A2884" i="34"/>
  <c r="A2129" i="34"/>
  <c r="A2461" i="34"/>
  <c r="A2457" i="34"/>
  <c r="A2262" i="34"/>
  <c r="A2269" i="34"/>
  <c r="A2381" i="34"/>
  <c r="A2394" i="34"/>
  <c r="A2383" i="34"/>
  <c r="A2387" i="34"/>
  <c r="A2213" i="34"/>
  <c r="A2208" i="34"/>
  <c r="A2144" i="34"/>
  <c r="A2202" i="34"/>
  <c r="A2198" i="34"/>
  <c r="A2111" i="34"/>
  <c r="A2146" i="34"/>
  <c r="A2140" i="34"/>
  <c r="A2132" i="34"/>
  <c r="A2564" i="34"/>
  <c r="A2511" i="34"/>
  <c r="A2507" i="34"/>
  <c r="A2451" i="34"/>
  <c r="A2447" i="34"/>
  <c r="A2443" i="34"/>
  <c r="A2439" i="34"/>
  <c r="A2435" i="34"/>
  <c r="A2431" i="34"/>
  <c r="A2427" i="34"/>
  <c r="A2345" i="34"/>
  <c r="A2339" i="34"/>
  <c r="A2331" i="34"/>
  <c r="A2356" i="34"/>
  <c r="A2325" i="34"/>
  <c r="A2321" i="34"/>
  <c r="A2310" i="34"/>
  <c r="A2196" i="34"/>
  <c r="A2192" i="34"/>
  <c r="A2188" i="34"/>
  <c r="A2184" i="34"/>
  <c r="A2180" i="34"/>
  <c r="A2123" i="34"/>
  <c r="A2152" i="34"/>
  <c r="A2148" i="34"/>
  <c r="A2899" i="34"/>
  <c r="A2907" i="34"/>
  <c r="A2911" i="34"/>
  <c r="A2587" i="34"/>
  <c r="A2713" i="34"/>
  <c r="A2717" i="34"/>
  <c r="A2721" i="34"/>
  <c r="A2725" i="34"/>
  <c r="A2729" i="34"/>
  <c r="A2733" i="34"/>
  <c r="A2737" i="34"/>
  <c r="A2741" i="34"/>
  <c r="A2752" i="34"/>
  <c r="A2790" i="34"/>
  <c r="A2794" i="34"/>
  <c r="A2798" i="34"/>
  <c r="A2686" i="34"/>
  <c r="A2690" i="34"/>
  <c r="A2694" i="34"/>
  <c r="A2698" i="34"/>
  <c r="A2702" i="34"/>
  <c r="A2706" i="34"/>
  <c r="A2748" i="34"/>
  <c r="A2777" i="34"/>
  <c r="A2781" i="34"/>
  <c r="A2785" i="34"/>
  <c r="A2877" i="34"/>
  <c r="A2891" i="34"/>
  <c r="A2834" i="34"/>
  <c r="A2839" i="34"/>
  <c r="A2843" i="34"/>
  <c r="A2847" i="34"/>
  <c r="A2851" i="34"/>
  <c r="A2855" i="34"/>
  <c r="A2859" i="34"/>
  <c r="A2863" i="34"/>
  <c r="A2867" i="34"/>
  <c r="A2871" i="34"/>
  <c r="A2875" i="34"/>
  <c r="A2598" i="34"/>
  <c r="A2582" i="34"/>
  <c r="A2590" i="34"/>
  <c r="A2800" i="34"/>
  <c r="A2621" i="34"/>
  <c r="A2629" i="34"/>
  <c r="A2633" i="34"/>
  <c r="A2637" i="34"/>
  <c r="A2641" i="34"/>
  <c r="A2645" i="34"/>
  <c r="A2649" i="34"/>
  <c r="A2653" i="34"/>
  <c r="A2657" i="34"/>
  <c r="A2661" i="34"/>
  <c r="A2745" i="34"/>
  <c r="A2755" i="34"/>
  <c r="A2759" i="34"/>
  <c r="A2763" i="34"/>
  <c r="A2684" i="34"/>
  <c r="A2680" i="34"/>
  <c r="A2676" i="34"/>
  <c r="A2831" i="34"/>
  <c r="A2827" i="34"/>
  <c r="A2823" i="34"/>
  <c r="A2815" i="34"/>
  <c r="A2811" i="34"/>
  <c r="A2807" i="34"/>
  <c r="A2775" i="34"/>
  <c r="A2771" i="34"/>
  <c r="A2672" i="34"/>
  <c r="A2668" i="34"/>
  <c r="A2664" i="34"/>
  <c r="A2623" i="34"/>
  <c r="A2614" i="34"/>
  <c r="A2610" i="34"/>
  <c r="A2602" i="34"/>
  <c r="A2594" i="34"/>
  <c r="A2581" i="34"/>
  <c r="A2577" i="34"/>
  <c r="A2903" i="34"/>
  <c r="A2895" i="34"/>
  <c r="A2887" i="34"/>
  <c r="A2883" i="34"/>
  <c r="B2024" i="34" l="1"/>
  <c r="P2024" i="34" s="1"/>
  <c r="B2023" i="34"/>
  <c r="P2023" i="34" s="1"/>
  <c r="B2022" i="34"/>
  <c r="P2022" i="34" s="1"/>
  <c r="B2001" i="34"/>
  <c r="P2001" i="34" s="1"/>
  <c r="B2026" i="34"/>
  <c r="P2026" i="34" s="1"/>
  <c r="B2025" i="34"/>
  <c r="P2025" i="34" s="1"/>
  <c r="B2027" i="34"/>
  <c r="P2027" i="34" s="1"/>
  <c r="B1996" i="34"/>
  <c r="P1996" i="34" s="1"/>
  <c r="B1995" i="34"/>
  <c r="P1995" i="34" s="1"/>
  <c r="B1994" i="34"/>
  <c r="P1994" i="34" s="1"/>
  <c r="B1993" i="34"/>
  <c r="P1993" i="34" s="1"/>
  <c r="B1998" i="34"/>
  <c r="P1998" i="34" s="1"/>
  <c r="B1997" i="34"/>
  <c r="P1997" i="34" s="1"/>
  <c r="B1999" i="34"/>
  <c r="P1999" i="34" s="1"/>
  <c r="B1959" i="34"/>
  <c r="B1958" i="34"/>
  <c r="B1957" i="34"/>
  <c r="B1991" i="34"/>
  <c r="P1991" i="34" s="1"/>
  <c r="B1960" i="34"/>
  <c r="B2953" i="34"/>
  <c r="P2953" i="34" s="1"/>
  <c r="B2542" i="34"/>
  <c r="P2542" i="34" s="1"/>
  <c r="B2059" i="34"/>
  <c r="P2059" i="34" s="1"/>
  <c r="P1958" i="34" l="1"/>
  <c r="X1958" i="34"/>
  <c r="Q1958" i="34"/>
  <c r="R1958" i="34"/>
  <c r="V1958" i="34"/>
  <c r="AA1958" i="34"/>
  <c r="P1960" i="34"/>
  <c r="X1960" i="34"/>
  <c r="Q1960" i="34"/>
  <c r="R1960" i="34"/>
  <c r="V1960" i="34"/>
  <c r="AA1960" i="34"/>
  <c r="Q1959" i="34"/>
  <c r="R1959" i="34"/>
  <c r="V1959" i="34"/>
  <c r="AA1959" i="34"/>
  <c r="P1959" i="34"/>
  <c r="X1959" i="34"/>
  <c r="Q1957" i="34"/>
  <c r="R1957" i="34"/>
  <c r="V1957" i="34"/>
  <c r="AA1957" i="34"/>
  <c r="P1957" i="34"/>
  <c r="X1957" i="34"/>
  <c r="AA1993" i="34"/>
  <c r="X1993" i="34"/>
  <c r="Q1993" i="34"/>
  <c r="R1993" i="34"/>
  <c r="V1993" i="34"/>
  <c r="Q2022" i="34"/>
  <c r="R2022" i="34"/>
  <c r="V2022" i="34"/>
  <c r="AA2022" i="34"/>
  <c r="X2022" i="34"/>
  <c r="R2025" i="34"/>
  <c r="V2025" i="34"/>
  <c r="AA2025" i="34"/>
  <c r="X2025" i="34"/>
  <c r="Q2025" i="34"/>
  <c r="X2023" i="34"/>
  <c r="Q2023" i="34"/>
  <c r="R2023" i="34"/>
  <c r="V2023" i="34"/>
  <c r="AA2023" i="34"/>
  <c r="Q2542" i="34"/>
  <c r="R2542" i="34"/>
  <c r="V2542" i="34"/>
  <c r="AA2542" i="34"/>
  <c r="X2542" i="34"/>
  <c r="AA1997" i="34"/>
  <c r="X1997" i="34"/>
  <c r="Q1997" i="34"/>
  <c r="R1997" i="34"/>
  <c r="V1997" i="34"/>
  <c r="Q1995" i="34"/>
  <c r="R1995" i="34"/>
  <c r="V1995" i="34"/>
  <c r="AA1995" i="34"/>
  <c r="X1995" i="34"/>
  <c r="Q2026" i="34"/>
  <c r="R2026" i="34"/>
  <c r="V2026" i="34"/>
  <c r="AA2026" i="34"/>
  <c r="X2026" i="34"/>
  <c r="AA2024" i="34"/>
  <c r="X2024" i="34"/>
  <c r="Q2024" i="34"/>
  <c r="R2024" i="34"/>
  <c r="V2024" i="34"/>
  <c r="X2953" i="34"/>
  <c r="Q2953" i="34"/>
  <c r="R2953" i="34"/>
  <c r="V2953" i="34"/>
  <c r="AA2953" i="34"/>
  <c r="R1998" i="34"/>
  <c r="V1998" i="34"/>
  <c r="AA1998" i="34"/>
  <c r="X1998" i="34"/>
  <c r="Q1998" i="34"/>
  <c r="X1996" i="34"/>
  <c r="Q1996" i="34"/>
  <c r="R1996" i="34"/>
  <c r="V1996" i="34"/>
  <c r="AA1996" i="34"/>
  <c r="AA2001" i="34"/>
  <c r="X2001" i="34"/>
  <c r="Q2001" i="34"/>
  <c r="R2001" i="34"/>
  <c r="V2001" i="34"/>
  <c r="X2027" i="34"/>
  <c r="Q2027" i="34"/>
  <c r="R2027" i="34"/>
  <c r="V2027" i="34"/>
  <c r="AA2027" i="34"/>
  <c r="X2059" i="34"/>
  <c r="Q2059" i="34"/>
  <c r="R2059" i="34"/>
  <c r="V2059" i="34"/>
  <c r="AA2059" i="34"/>
  <c r="Q1991" i="34"/>
  <c r="R1991" i="34"/>
  <c r="V1991" i="34"/>
  <c r="AA1991" i="34"/>
  <c r="X1991" i="34"/>
  <c r="Q1999" i="34"/>
  <c r="R1999" i="34"/>
  <c r="V1999" i="34"/>
  <c r="AA1999" i="34"/>
  <c r="X1999" i="34"/>
  <c r="R1994" i="34"/>
  <c r="V1994" i="34"/>
  <c r="AA1994" i="34"/>
  <c r="X1994" i="34"/>
  <c r="Q1994" i="34"/>
  <c r="A1959" i="34"/>
  <c r="A1991" i="34"/>
  <c r="A1999" i="34"/>
  <c r="A2023" i="34"/>
  <c r="A2542" i="34"/>
  <c r="A1957" i="34"/>
  <c r="A1997" i="34"/>
  <c r="A1995" i="34"/>
  <c r="A2024" i="34"/>
  <c r="A2953" i="34"/>
  <c r="A1958" i="34"/>
  <c r="A1998" i="34"/>
  <c r="A1996" i="34"/>
  <c r="A2001" i="34"/>
  <c r="A1960" i="34"/>
  <c r="A1993" i="34"/>
  <c r="A2027" i="34"/>
  <c r="A2022" i="34"/>
  <c r="A2025" i="34"/>
  <c r="A2059" i="34"/>
  <c r="A1994" i="34"/>
  <c r="A2026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783" i="34"/>
  <c r="B1782" i="34"/>
  <c r="B1781" i="34"/>
  <c r="B1780" i="34"/>
  <c r="B1764" i="34"/>
  <c r="B1763" i="34"/>
  <c r="B1762" i="34"/>
  <c r="B1761" i="34"/>
  <c r="B1760" i="34"/>
  <c r="B1759" i="34"/>
  <c r="B1758" i="34"/>
  <c r="B1757" i="34"/>
  <c r="B1735" i="34"/>
  <c r="B1734" i="34"/>
  <c r="B1733" i="34"/>
  <c r="B1732" i="34"/>
  <c r="B1731" i="34"/>
  <c r="B1730" i="34"/>
  <c r="B1729" i="34"/>
  <c r="B1728" i="34"/>
  <c r="B1727" i="34"/>
  <c r="B1704" i="34"/>
  <c r="B1676" i="34"/>
  <c r="B1675" i="34"/>
  <c r="B1674" i="34"/>
  <c r="B1673" i="34"/>
  <c r="B1672" i="34"/>
  <c r="B1671" i="34"/>
  <c r="B1670" i="34"/>
  <c r="B1669" i="34"/>
  <c r="B1634" i="34"/>
  <c r="B1602" i="34"/>
  <c r="B1601" i="34"/>
  <c r="B1600" i="34"/>
  <c r="B1599" i="34"/>
  <c r="B1598" i="34"/>
  <c r="B1597" i="34"/>
  <c r="B1596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33" i="34"/>
  <c r="B1516" i="34"/>
  <c r="B1515" i="34"/>
  <c r="B1514" i="34"/>
  <c r="B1513" i="34"/>
  <c r="B1512" i="34"/>
  <c r="B1511" i="34"/>
  <c r="B1510" i="34"/>
  <c r="B1492" i="34"/>
  <c r="B1491" i="34"/>
  <c r="B1490" i="34"/>
  <c r="B1489" i="34"/>
  <c r="B1488" i="34"/>
  <c r="B1487" i="34"/>
  <c r="B1486" i="34"/>
  <c r="B1485" i="34"/>
  <c r="B1484" i="34"/>
  <c r="B1438" i="34"/>
  <c r="B1403" i="34"/>
  <c r="B1399" i="34"/>
  <c r="B1398" i="34"/>
  <c r="B1397" i="34"/>
  <c r="B1388" i="34"/>
  <c r="B1387" i="34"/>
  <c r="B1386" i="34"/>
  <c r="B1385" i="34"/>
  <c r="B1384" i="34"/>
  <c r="B1371" i="34"/>
  <c r="B1370" i="34"/>
  <c r="B1369" i="34"/>
  <c r="B1368" i="34"/>
  <c r="B1365" i="34"/>
  <c r="B1364" i="34"/>
  <c r="B1363" i="34"/>
  <c r="B1362" i="34"/>
  <c r="B1328" i="34"/>
  <c r="B1327" i="34"/>
  <c r="B1326" i="34"/>
  <c r="B1325" i="34"/>
  <c r="B1324" i="34"/>
  <c r="B1323" i="34"/>
  <c r="B1322" i="34"/>
  <c r="B1257" i="34"/>
  <c r="B1256" i="34"/>
  <c r="B1255" i="34"/>
  <c r="B1254" i="34"/>
  <c r="B1253" i="34"/>
  <c r="B1252" i="34"/>
  <c r="B1251" i="34"/>
  <c r="B1250" i="34"/>
  <c r="B1214" i="34"/>
  <c r="B1213" i="34"/>
  <c r="B1212" i="34"/>
  <c r="B1211" i="34"/>
  <c r="B1210" i="34"/>
  <c r="B1209" i="34"/>
  <c r="B1208" i="34"/>
  <c r="B1207" i="34"/>
  <c r="B1176" i="34"/>
  <c r="B1175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878" i="34"/>
  <c r="B1841" i="34"/>
  <c r="B1962" i="34"/>
  <c r="B1961" i="34"/>
  <c r="B1887" i="34"/>
  <c r="B1886" i="34"/>
  <c r="B1885" i="34"/>
  <c r="B1884" i="34"/>
  <c r="B1883" i="34"/>
  <c r="B1882" i="34"/>
  <c r="B1881" i="34"/>
  <c r="B1880" i="34"/>
  <c r="B1910" i="34"/>
  <c r="B1909" i="34"/>
  <c r="B1908" i="34"/>
  <c r="B1907" i="34"/>
  <c r="B1906" i="34"/>
  <c r="B1905" i="34"/>
  <c r="B1904" i="34"/>
  <c r="B1903" i="34"/>
  <c r="B1902" i="34"/>
  <c r="B1901" i="34"/>
  <c r="B1877" i="34"/>
  <c r="B1876" i="34"/>
  <c r="B1875" i="34"/>
  <c r="B1874" i="34"/>
  <c r="B1873" i="34"/>
  <c r="B1872" i="34"/>
  <c r="B1871" i="34"/>
  <c r="B1870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69" i="34"/>
  <c r="B1868" i="34"/>
  <c r="B1840" i="34"/>
  <c r="B1839" i="34"/>
  <c r="B1851" i="34"/>
  <c r="B1850" i="34"/>
  <c r="B1849" i="34"/>
  <c r="B1835" i="34"/>
  <c r="B1834" i="34"/>
  <c r="B2049" i="34"/>
  <c r="P2049" i="34" s="1"/>
  <c r="B2048" i="34"/>
  <c r="P2048" i="34" s="1"/>
  <c r="B2047" i="34"/>
  <c r="P2047" i="34" s="1"/>
  <c r="B2030" i="34"/>
  <c r="P2030" i="34" s="1"/>
  <c r="B2029" i="34"/>
  <c r="P2029" i="34" s="1"/>
  <c r="B2028" i="34"/>
  <c r="P2028" i="34" s="1"/>
  <c r="B2000" i="34"/>
  <c r="P2000" i="34" s="1"/>
  <c r="B1992" i="34"/>
  <c r="P1992" i="34" s="1"/>
  <c r="B1956" i="34"/>
  <c r="B1955" i="34"/>
  <c r="B1954" i="34"/>
  <c r="B1953" i="34"/>
  <c r="B1952" i="34"/>
  <c r="B1951" i="34"/>
  <c r="B1950" i="34"/>
  <c r="B1949" i="34"/>
  <c r="B1948" i="34"/>
  <c r="B1947" i="34"/>
  <c r="B1946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2063" i="34"/>
  <c r="P2063" i="34" s="1"/>
  <c r="B2062" i="34"/>
  <c r="P2062" i="34" s="1"/>
  <c r="B2061" i="34"/>
  <c r="P2061" i="34" s="1"/>
  <c r="B2057" i="34"/>
  <c r="P2057" i="34" s="1"/>
  <c r="B2056" i="34"/>
  <c r="P2056" i="34" s="1"/>
  <c r="B2055" i="34"/>
  <c r="P2055" i="34" s="1"/>
  <c r="B2054" i="34"/>
  <c r="P2054" i="34" s="1"/>
  <c r="B1945" i="34"/>
  <c r="B1944" i="34"/>
  <c r="B1943" i="34"/>
  <c r="B1942" i="34"/>
  <c r="B1941" i="34"/>
  <c r="B1939" i="34"/>
  <c r="B1937" i="34"/>
  <c r="B1936" i="34"/>
  <c r="B1935" i="34"/>
  <c r="B1867" i="34"/>
  <c r="B1847" i="34"/>
  <c r="B1846" i="34"/>
  <c r="B1845" i="34"/>
  <c r="B1844" i="34"/>
  <c r="B1843" i="34"/>
  <c r="B1838" i="34"/>
  <c r="B1837" i="34"/>
  <c r="B1836" i="34"/>
  <c r="B2954" i="34"/>
  <c r="P2954" i="34" s="1"/>
  <c r="B2952" i="34"/>
  <c r="P2952" i="34" s="1"/>
  <c r="B2543" i="34"/>
  <c r="P2543" i="34" s="1"/>
  <c r="B2541" i="34"/>
  <c r="P2541" i="34" s="1"/>
  <c r="B2060" i="34"/>
  <c r="P2060" i="34" s="1"/>
  <c r="B2058" i="34"/>
  <c r="P2058" i="34" s="1"/>
  <c r="B1831" i="34"/>
  <c r="B1830" i="34"/>
  <c r="B2172" i="34"/>
  <c r="P2172" i="34" s="1"/>
  <c r="B2171" i="34"/>
  <c r="P2171" i="34" s="1"/>
  <c r="B2170" i="34"/>
  <c r="P2170" i="34" s="1"/>
  <c r="B2169" i="34"/>
  <c r="P2169" i="34" s="1"/>
  <c r="B2168" i="34"/>
  <c r="P2168" i="34" s="1"/>
  <c r="B2167" i="34"/>
  <c r="P2167" i="34" s="1"/>
  <c r="B2166" i="34"/>
  <c r="P2166" i="34" s="1"/>
  <c r="B2165" i="34"/>
  <c r="P2165" i="34" s="1"/>
  <c r="B2164" i="34"/>
  <c r="P2164" i="34" s="1"/>
  <c r="B2163" i="34"/>
  <c r="P2163" i="34" s="1"/>
  <c r="B2162" i="34"/>
  <c r="P2162" i="34" s="1"/>
  <c r="B2161" i="34"/>
  <c r="P2161" i="34" s="1"/>
  <c r="B2118" i="34"/>
  <c r="P2118" i="34" s="1"/>
  <c r="B2117" i="34"/>
  <c r="P2117" i="34" s="1"/>
  <c r="B2115" i="34"/>
  <c r="P2115" i="34" s="1"/>
  <c r="B2337" i="34"/>
  <c r="P2337" i="34" s="1"/>
  <c r="B2128" i="34"/>
  <c r="P2128" i="34" s="1"/>
  <c r="B2127" i="34"/>
  <c r="P2127" i="34" s="1"/>
  <c r="B2126" i="34"/>
  <c r="P2126" i="34" s="1"/>
  <c r="B2110" i="34"/>
  <c r="P2110" i="34" s="1"/>
  <c r="B2109" i="34"/>
  <c r="P2109" i="34" s="1"/>
  <c r="B2108" i="34"/>
  <c r="P2108" i="34" s="1"/>
  <c r="B2107" i="34"/>
  <c r="P2107" i="34" s="1"/>
  <c r="B2106" i="34"/>
  <c r="P2106" i="34" s="1"/>
  <c r="B2105" i="34"/>
  <c r="P2105" i="34" s="1"/>
  <c r="B2104" i="34"/>
  <c r="P2104" i="34" s="1"/>
  <c r="B2103" i="34"/>
  <c r="P2103" i="34" s="1"/>
  <c r="B2102" i="34"/>
  <c r="P2102" i="34" s="1"/>
  <c r="B2101" i="34"/>
  <c r="P2101" i="34" s="1"/>
  <c r="B2555" i="34"/>
  <c r="P2555" i="34" s="1"/>
  <c r="B2554" i="34"/>
  <c r="P2554" i="34" s="1"/>
  <c r="B2553" i="34"/>
  <c r="P2553" i="34" s="1"/>
  <c r="B2552" i="34"/>
  <c r="P2552" i="34" s="1"/>
  <c r="B2551" i="34"/>
  <c r="P2551" i="34" s="1"/>
  <c r="B2550" i="34"/>
  <c r="P2550" i="34" s="1"/>
  <c r="B2549" i="34"/>
  <c r="P2549" i="34" s="1"/>
  <c r="B2548" i="34"/>
  <c r="P2548" i="34" s="1"/>
  <c r="B2547" i="34"/>
  <c r="P2547" i="34" s="1"/>
  <c r="B2546" i="34"/>
  <c r="P2546" i="34" s="1"/>
  <c r="B2545" i="34"/>
  <c r="P2545" i="34" s="1"/>
  <c r="B2544" i="34"/>
  <c r="P2544" i="34" s="1"/>
  <c r="B2540" i="34"/>
  <c r="P2540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29" i="34"/>
  <c r="P2529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498" i="34"/>
  <c r="P2498" i="34" s="1"/>
  <c r="B2497" i="34"/>
  <c r="P2497" i="34" s="1"/>
  <c r="B2496" i="34"/>
  <c r="P2496" i="34" s="1"/>
  <c r="B2495" i="34"/>
  <c r="P2495" i="34" s="1"/>
  <c r="B2493" i="34"/>
  <c r="P2493" i="34" s="1"/>
  <c r="B2491" i="34"/>
  <c r="P2491" i="34" s="1"/>
  <c r="B2490" i="34"/>
  <c r="P2490" i="34" s="1"/>
  <c r="B2489" i="34"/>
  <c r="P2489" i="34" s="1"/>
  <c r="B2266" i="34"/>
  <c r="P2266" i="34" s="1"/>
  <c r="B2218" i="34"/>
  <c r="P2218" i="34" s="1"/>
  <c r="B2217" i="34"/>
  <c r="P2217" i="34" s="1"/>
  <c r="B2216" i="34"/>
  <c r="P2216" i="34" s="1"/>
  <c r="B2100" i="34"/>
  <c r="P2100" i="34" s="1"/>
  <c r="B2099" i="34"/>
  <c r="P2099" i="34" s="1"/>
  <c r="B2080" i="34"/>
  <c r="P2080" i="34" s="1"/>
  <c r="B2079" i="34"/>
  <c r="P2079" i="34" s="1"/>
  <c r="B2065" i="34"/>
  <c r="P2065" i="34" s="1"/>
  <c r="B2053" i="34"/>
  <c r="P2053" i="34" s="1"/>
  <c r="B2052" i="34"/>
  <c r="P2052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2016" i="34"/>
  <c r="P2016" i="34" s="1"/>
  <c r="B2015" i="34"/>
  <c r="P2015" i="34" s="1"/>
  <c r="B2014" i="34"/>
  <c r="P2014" i="34" s="1"/>
  <c r="B2013" i="34"/>
  <c r="P2013" i="34" s="1"/>
  <c r="B2012" i="34"/>
  <c r="P2012" i="34" s="1"/>
  <c r="B1990" i="34"/>
  <c r="P1990" i="34" s="1"/>
  <c r="B1989" i="34"/>
  <c r="P1989" i="34" s="1"/>
  <c r="B1988" i="34"/>
  <c r="P1988" i="34" s="1"/>
  <c r="B1987" i="34"/>
  <c r="P1987" i="34" s="1"/>
  <c r="B1986" i="34"/>
  <c r="P1986" i="34" s="1"/>
  <c r="B1985" i="34"/>
  <c r="P1985" i="34" s="1"/>
  <c r="B1984" i="34"/>
  <c r="P1984" i="34" s="1"/>
  <c r="B1983" i="34"/>
  <c r="P1983" i="34" s="1"/>
  <c r="B1982" i="34"/>
  <c r="P1982" i="34" s="1"/>
  <c r="B1981" i="34"/>
  <c r="P1981" i="34" s="1"/>
  <c r="B1980" i="34"/>
  <c r="P1980" i="34" s="1"/>
  <c r="B1979" i="34"/>
  <c r="P1979" i="34" s="1"/>
  <c r="B1978" i="34"/>
  <c r="P1978" i="34" s="1"/>
  <c r="B1977" i="34"/>
  <c r="P1977" i="34" s="1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879" i="34"/>
  <c r="B1842" i="34"/>
  <c r="B2051" i="34"/>
  <c r="P2051" i="34" s="1"/>
  <c r="B2050" i="34"/>
  <c r="P2050" i="34" s="1"/>
  <c r="B2038" i="34"/>
  <c r="P2038" i="34" s="1"/>
  <c r="B2037" i="34"/>
  <c r="P2037" i="34" s="1"/>
  <c r="B2036" i="34"/>
  <c r="P2036" i="34" s="1"/>
  <c r="B2035" i="34"/>
  <c r="P2035" i="34" s="1"/>
  <c r="B2034" i="34"/>
  <c r="P2034" i="34" s="1"/>
  <c r="B2033" i="34"/>
  <c r="P2033" i="34" s="1"/>
  <c r="B2032" i="34"/>
  <c r="P2032" i="34" s="1"/>
  <c r="B2031" i="34"/>
  <c r="P2031" i="34" s="1"/>
  <c r="B2011" i="34"/>
  <c r="P2011" i="34" s="1"/>
  <c r="B2010" i="34"/>
  <c r="P2010" i="34" s="1"/>
  <c r="B2009" i="34"/>
  <c r="P2009" i="34" s="1"/>
  <c r="B2008" i="34"/>
  <c r="P2008" i="34" s="1"/>
  <c r="B2007" i="34"/>
  <c r="P2007" i="34" s="1"/>
  <c r="B2006" i="34"/>
  <c r="P2006" i="34" s="1"/>
  <c r="B2005" i="34"/>
  <c r="P2005" i="34" s="1"/>
  <c r="B2004" i="34"/>
  <c r="P2004" i="34" s="1"/>
  <c r="B2003" i="34"/>
  <c r="P2003" i="34" s="1"/>
  <c r="B2002" i="34"/>
  <c r="P2002" i="34" s="1"/>
  <c r="B1976" i="34"/>
  <c r="B1975" i="34"/>
  <c r="B1974" i="34"/>
  <c r="B2265" i="34"/>
  <c r="P2265" i="34" s="1"/>
  <c r="B2246" i="34"/>
  <c r="P2246" i="34" s="1"/>
  <c r="B2245" i="34"/>
  <c r="P2245" i="34" s="1"/>
  <c r="B2244" i="34"/>
  <c r="P2244" i="34" s="1"/>
  <c r="B2243" i="34"/>
  <c r="P2243" i="34" s="1"/>
  <c r="B2242" i="34"/>
  <c r="P2242" i="34" s="1"/>
  <c r="B2241" i="34"/>
  <c r="P2241" i="34" s="1"/>
  <c r="B2239" i="34"/>
  <c r="P2239" i="34" s="1"/>
  <c r="B2238" i="34"/>
  <c r="P2238" i="34" s="1"/>
  <c r="B2236" i="34"/>
  <c r="P2236" i="34" s="1"/>
  <c r="B2235" i="34"/>
  <c r="P2235" i="34" s="1"/>
  <c r="B2234" i="34"/>
  <c r="P2234" i="34" s="1"/>
  <c r="B2233" i="34"/>
  <c r="P2233" i="34" s="1"/>
  <c r="B2232" i="34"/>
  <c r="P2232" i="34" s="1"/>
  <c r="B2231" i="34"/>
  <c r="P2231" i="34" s="1"/>
  <c r="B2230" i="34"/>
  <c r="P2230" i="34" s="1"/>
  <c r="B2229" i="34"/>
  <c r="P2229" i="34" s="1"/>
  <c r="B2228" i="34"/>
  <c r="P2228" i="34" s="1"/>
  <c r="B2227" i="34"/>
  <c r="P2227" i="34" s="1"/>
  <c r="B2226" i="34"/>
  <c r="P2226" i="34" s="1"/>
  <c r="B2225" i="34"/>
  <c r="P2225" i="34" s="1"/>
  <c r="B2224" i="34"/>
  <c r="P2224" i="34" s="1"/>
  <c r="B2223" i="34"/>
  <c r="P2223" i="34" s="1"/>
  <c r="B2222" i="34"/>
  <c r="P2222" i="34" s="1"/>
  <c r="B2221" i="34"/>
  <c r="P2221" i="34" s="1"/>
  <c r="B2220" i="34"/>
  <c r="P2220" i="34" s="1"/>
  <c r="B2219" i="34"/>
  <c r="P2219" i="34" s="1"/>
  <c r="B2160" i="34"/>
  <c r="P2160" i="34" s="1"/>
  <c r="B2159" i="34"/>
  <c r="P2159" i="34" s="1"/>
  <c r="B2158" i="34"/>
  <c r="P2158" i="34" s="1"/>
  <c r="B2157" i="34"/>
  <c r="P2157" i="34" s="1"/>
  <c r="B2156" i="34"/>
  <c r="P2156" i="34" s="1"/>
  <c r="B2155" i="34"/>
  <c r="P2155" i="34" s="1"/>
  <c r="B2154" i="34"/>
  <c r="P2154" i="34" s="1"/>
  <c r="B2122" i="34"/>
  <c r="P2122" i="34" s="1"/>
  <c r="B2121" i="34"/>
  <c r="P2121" i="34" s="1"/>
  <c r="B2098" i="34"/>
  <c r="P2098" i="34" s="1"/>
  <c r="B2097" i="34"/>
  <c r="P2097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88" i="34"/>
  <c r="P2088" i="34" s="1"/>
  <c r="B2087" i="34"/>
  <c r="P2087" i="34" s="1"/>
  <c r="B2086" i="34"/>
  <c r="P2086" i="34" s="1"/>
  <c r="B2085" i="34"/>
  <c r="P2085" i="34" s="1"/>
  <c r="B2084" i="34"/>
  <c r="P2084" i="34" s="1"/>
  <c r="B2083" i="34"/>
  <c r="P2083" i="34" s="1"/>
  <c r="B2082" i="34"/>
  <c r="P2082" i="34" s="1"/>
  <c r="B2081" i="34"/>
  <c r="P2081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562" i="34"/>
  <c r="P2562" i="34" s="1"/>
  <c r="B2561" i="34"/>
  <c r="P2561" i="34" s="1"/>
  <c r="B2560" i="34"/>
  <c r="P2560" i="34" s="1"/>
  <c r="B2559" i="34"/>
  <c r="P2559" i="34" s="1"/>
  <c r="B2558" i="34"/>
  <c r="P2558" i="34" s="1"/>
  <c r="B2557" i="34"/>
  <c r="P2557" i="34" s="1"/>
  <c r="B2556" i="34"/>
  <c r="P2556" i="34" s="1"/>
  <c r="B2506" i="34"/>
  <c r="P2506" i="34" s="1"/>
  <c r="B2505" i="34"/>
  <c r="P2505" i="34" s="1"/>
  <c r="B2504" i="34"/>
  <c r="P2504" i="34" s="1"/>
  <c r="B2503" i="34"/>
  <c r="P2503" i="34" s="1"/>
  <c r="B2502" i="34"/>
  <c r="P2502" i="34" s="1"/>
  <c r="B2501" i="34"/>
  <c r="P2501" i="34" s="1"/>
  <c r="B2500" i="34"/>
  <c r="P2500" i="34" s="1"/>
  <c r="B2499" i="34"/>
  <c r="P2499" i="34" s="1"/>
  <c r="B2067" i="34"/>
  <c r="P2067" i="34" s="1"/>
  <c r="B2066" i="34"/>
  <c r="P2066" i="34" s="1"/>
  <c r="B2423" i="34"/>
  <c r="B2422" i="34"/>
  <c r="B2421" i="34"/>
  <c r="B2420" i="34"/>
  <c r="B2419" i="34"/>
  <c r="B2418" i="34"/>
  <c r="B2417" i="34"/>
  <c r="B2416" i="34"/>
  <c r="B2415" i="34"/>
  <c r="B2414" i="34"/>
  <c r="B2320" i="34"/>
  <c r="P2320" i="34" s="1"/>
  <c r="B2319" i="34"/>
  <c r="P2319" i="34" s="1"/>
  <c r="B2318" i="34"/>
  <c r="P2318" i="34" s="1"/>
  <c r="B2317" i="34"/>
  <c r="P2317" i="34" s="1"/>
  <c r="B2368" i="34"/>
  <c r="P2368" i="34" s="1"/>
  <c r="B2367" i="34"/>
  <c r="P2367" i="34" s="1"/>
  <c r="B2410" i="34"/>
  <c r="P2410" i="34" s="1"/>
  <c r="B2409" i="34"/>
  <c r="P2409" i="34" s="1"/>
  <c r="B2294" i="34"/>
  <c r="P2294" i="34" s="1"/>
  <c r="B2293" i="34"/>
  <c r="P2293" i="34" s="1"/>
  <c r="B2292" i="34"/>
  <c r="P2292" i="34" s="1"/>
  <c r="B2342" i="34"/>
  <c r="P2342" i="34" s="1"/>
  <c r="B2341" i="34"/>
  <c r="P2341" i="34" s="1"/>
  <c r="B2336" i="34"/>
  <c r="P2336" i="34" s="1"/>
  <c r="B2335" i="34"/>
  <c r="P2335" i="34" s="1"/>
  <c r="B2334" i="34"/>
  <c r="P2334" i="34" s="1"/>
  <c r="B2361" i="34"/>
  <c r="P2361" i="34" s="1"/>
  <c r="B2360" i="34"/>
  <c r="P2360" i="34" s="1"/>
  <c r="B2351" i="34"/>
  <c r="P2351" i="34" s="1"/>
  <c r="B2350" i="34"/>
  <c r="P2350" i="34" s="1"/>
  <c r="B2297" i="34"/>
  <c r="P2297" i="34" s="1"/>
  <c r="B2296" i="34"/>
  <c r="P2296" i="34" s="1"/>
  <c r="B2295" i="34"/>
  <c r="P2295" i="34" s="1"/>
  <c r="B2291" i="34"/>
  <c r="P2291" i="34" s="1"/>
  <c r="B2290" i="34"/>
  <c r="P2290" i="34" s="1"/>
  <c r="B2289" i="34"/>
  <c r="P2289" i="34" s="1"/>
  <c r="B2288" i="34"/>
  <c r="P2288" i="34" s="1"/>
  <c r="B2287" i="34"/>
  <c r="P2287" i="34" s="1"/>
  <c r="B2286" i="34"/>
  <c r="P2286" i="34" s="1"/>
  <c r="B2284" i="34"/>
  <c r="P2284" i="34" s="1"/>
  <c r="B2283" i="34"/>
  <c r="P2283" i="34" s="1"/>
  <c r="B2282" i="34"/>
  <c r="P2282" i="34" s="1"/>
  <c r="B2281" i="34"/>
  <c r="P2281" i="34" s="1"/>
  <c r="B2280" i="34"/>
  <c r="P2280" i="34" s="1"/>
  <c r="B2279" i="34"/>
  <c r="P2279" i="34" s="1"/>
  <c r="B2278" i="34"/>
  <c r="P2278" i="34" s="1"/>
  <c r="B2277" i="34"/>
  <c r="P2277" i="34" s="1"/>
  <c r="B2276" i="34"/>
  <c r="P2276" i="34" s="1"/>
  <c r="B2275" i="34"/>
  <c r="P2275" i="34" s="1"/>
  <c r="B2272" i="34"/>
  <c r="P2272" i="34" s="1"/>
  <c r="B2271" i="34"/>
  <c r="P2271" i="34" s="1"/>
  <c r="B2270" i="34"/>
  <c r="P2270" i="34" s="1"/>
  <c r="B2267" i="34"/>
  <c r="P2267" i="34" s="1"/>
  <c r="B2179" i="34"/>
  <c r="P2179" i="34" s="1"/>
  <c r="B2178" i="34"/>
  <c r="P2178" i="34" s="1"/>
  <c r="B2177" i="34"/>
  <c r="P2177" i="34" s="1"/>
  <c r="B2176" i="34"/>
  <c r="P2176" i="34" s="1"/>
  <c r="B2175" i="34"/>
  <c r="P2175" i="34" s="1"/>
  <c r="B2174" i="34"/>
  <c r="P2174" i="34" s="1"/>
  <c r="B2173" i="34"/>
  <c r="P2173" i="34" s="1"/>
  <c r="A1175" i="34" l="1"/>
  <c r="P1175" i="34"/>
  <c r="X1175" i="34"/>
  <c r="Q1175" i="34"/>
  <c r="R1175" i="34"/>
  <c r="V1175" i="34"/>
  <c r="AA1175" i="34"/>
  <c r="A1209" i="34"/>
  <c r="P1209" i="34"/>
  <c r="X1209" i="34"/>
  <c r="Q1209" i="34"/>
  <c r="R1209" i="34"/>
  <c r="V1209" i="34"/>
  <c r="AA1209" i="34"/>
  <c r="A1213" i="34"/>
  <c r="P1213" i="34"/>
  <c r="X1213" i="34"/>
  <c r="Q1213" i="34"/>
  <c r="R1213" i="34"/>
  <c r="V1213" i="34"/>
  <c r="AA1213" i="34"/>
  <c r="A1252" i="34"/>
  <c r="R1252" i="34"/>
  <c r="V1252" i="34"/>
  <c r="AA1252" i="34"/>
  <c r="P1252" i="34"/>
  <c r="X1252" i="34"/>
  <c r="Q1252" i="34"/>
  <c r="A1256" i="34"/>
  <c r="R1256" i="34"/>
  <c r="V1256" i="34"/>
  <c r="AA1256" i="34"/>
  <c r="P1256" i="34"/>
  <c r="X1256" i="34"/>
  <c r="Q1256" i="34"/>
  <c r="A1324" i="34"/>
  <c r="R1324" i="34"/>
  <c r="V1324" i="34"/>
  <c r="AA1324" i="34"/>
  <c r="P1324" i="34"/>
  <c r="X1324" i="34"/>
  <c r="Q1324" i="34"/>
  <c r="A1328" i="34"/>
  <c r="R1328" i="34"/>
  <c r="V1328" i="34"/>
  <c r="AA1328" i="34"/>
  <c r="P1328" i="34"/>
  <c r="X1328" i="34"/>
  <c r="Q1328" i="34"/>
  <c r="A1365" i="34"/>
  <c r="R1365" i="34"/>
  <c r="V1365" i="34"/>
  <c r="AA1365" i="34"/>
  <c r="P1365" i="34"/>
  <c r="X1365" i="34"/>
  <c r="Q1365" i="34"/>
  <c r="A1371" i="34"/>
  <c r="R1371" i="34"/>
  <c r="V1371" i="34"/>
  <c r="P1371" i="34"/>
  <c r="X1371" i="34"/>
  <c r="Q1371" i="34"/>
  <c r="AA1371" i="34"/>
  <c r="A1387" i="34"/>
  <c r="R1387" i="34"/>
  <c r="V1387" i="34"/>
  <c r="P1387" i="34"/>
  <c r="X1387" i="34"/>
  <c r="Q1387" i="34"/>
  <c r="AA1387" i="34"/>
  <c r="A1399" i="34"/>
  <c r="R1399" i="34"/>
  <c r="V1399" i="34"/>
  <c r="P1399" i="34"/>
  <c r="X1399" i="34"/>
  <c r="AA1399" i="34"/>
  <c r="Q1399" i="34"/>
  <c r="A1485" i="34"/>
  <c r="R1485" i="34"/>
  <c r="V1485" i="34"/>
  <c r="AA1485" i="34"/>
  <c r="P1485" i="34"/>
  <c r="X1485" i="34"/>
  <c r="Q1485" i="34"/>
  <c r="A1489" i="34"/>
  <c r="R1489" i="34"/>
  <c r="V1489" i="34"/>
  <c r="AA1489" i="34"/>
  <c r="P1489" i="34"/>
  <c r="X1489" i="34"/>
  <c r="Q1489" i="34"/>
  <c r="P1510" i="34"/>
  <c r="X1510" i="34"/>
  <c r="Q1510" i="34"/>
  <c r="R1510" i="34"/>
  <c r="V1510" i="34"/>
  <c r="AA1510" i="34"/>
  <c r="P1514" i="34"/>
  <c r="X1514" i="34"/>
  <c r="Q1514" i="34"/>
  <c r="R1514" i="34"/>
  <c r="V1514" i="34"/>
  <c r="AA1514" i="34"/>
  <c r="A1176" i="34"/>
  <c r="R1176" i="34"/>
  <c r="V1176" i="34"/>
  <c r="AA1176" i="34"/>
  <c r="P1176" i="34"/>
  <c r="X1176" i="34"/>
  <c r="Q1176" i="34"/>
  <c r="A1210" i="34"/>
  <c r="R1210" i="34"/>
  <c r="V1210" i="34"/>
  <c r="AA1210" i="34"/>
  <c r="P1210" i="34"/>
  <c r="X1210" i="34"/>
  <c r="Q1210" i="34"/>
  <c r="A1214" i="34"/>
  <c r="R1214" i="34"/>
  <c r="V1214" i="34"/>
  <c r="AA1214" i="34"/>
  <c r="P1214" i="34"/>
  <c r="X1214" i="34"/>
  <c r="Q1214" i="34"/>
  <c r="A1253" i="34"/>
  <c r="P1253" i="34"/>
  <c r="X1253" i="34"/>
  <c r="Q1253" i="34"/>
  <c r="R1253" i="34"/>
  <c r="V1253" i="34"/>
  <c r="AA1253" i="34"/>
  <c r="A1257" i="34"/>
  <c r="P1257" i="34"/>
  <c r="X1257" i="34"/>
  <c r="Q1257" i="34"/>
  <c r="R1257" i="34"/>
  <c r="V1257" i="34"/>
  <c r="AA1257" i="34"/>
  <c r="A1325" i="34"/>
  <c r="P1325" i="34"/>
  <c r="X1325" i="34"/>
  <c r="Q1325" i="34"/>
  <c r="R1325" i="34"/>
  <c r="V1325" i="34"/>
  <c r="AA1325" i="34"/>
  <c r="A1362" i="34"/>
  <c r="P1362" i="34"/>
  <c r="X1362" i="34"/>
  <c r="Q1362" i="34"/>
  <c r="R1362" i="34"/>
  <c r="V1362" i="34"/>
  <c r="AA1362" i="34"/>
  <c r="A1368" i="34"/>
  <c r="P1368" i="34"/>
  <c r="X1368" i="34"/>
  <c r="Q1368" i="34"/>
  <c r="R1368" i="34"/>
  <c r="V1368" i="34"/>
  <c r="AA1368" i="34"/>
  <c r="A1384" i="34"/>
  <c r="P1384" i="34"/>
  <c r="X1384" i="34"/>
  <c r="R1384" i="34"/>
  <c r="V1384" i="34"/>
  <c r="AA1384" i="34"/>
  <c r="Q1384" i="34"/>
  <c r="A1388" i="34"/>
  <c r="P1388" i="34"/>
  <c r="X1388" i="34"/>
  <c r="R1388" i="34"/>
  <c r="V1388" i="34"/>
  <c r="AA1388" i="34"/>
  <c r="Q1388" i="34"/>
  <c r="A1403" i="34"/>
  <c r="R1403" i="34"/>
  <c r="V1403" i="34"/>
  <c r="P1403" i="34"/>
  <c r="X1403" i="34"/>
  <c r="AA1403" i="34"/>
  <c r="Q1403" i="34"/>
  <c r="A1486" i="34"/>
  <c r="P1486" i="34"/>
  <c r="X1486" i="34"/>
  <c r="Q1486" i="34"/>
  <c r="R1486" i="34"/>
  <c r="V1486" i="34"/>
  <c r="AA1486" i="34"/>
  <c r="A1490" i="34"/>
  <c r="P1490" i="34"/>
  <c r="X1490" i="34"/>
  <c r="Q1490" i="34"/>
  <c r="R1490" i="34"/>
  <c r="V1490" i="34"/>
  <c r="AA1490" i="34"/>
  <c r="R1511" i="34"/>
  <c r="V1511" i="34"/>
  <c r="AA1511" i="34"/>
  <c r="P1511" i="34"/>
  <c r="X1511" i="34"/>
  <c r="Q1511" i="34"/>
  <c r="R1515" i="34"/>
  <c r="V1515" i="34"/>
  <c r="AA1515" i="34"/>
  <c r="P1515" i="34"/>
  <c r="X1515" i="34"/>
  <c r="Q1515" i="34"/>
  <c r="A1207" i="34"/>
  <c r="P1207" i="34"/>
  <c r="X1207" i="34"/>
  <c r="Q1207" i="34"/>
  <c r="R1207" i="34"/>
  <c r="V1207" i="34"/>
  <c r="AA1207" i="34"/>
  <c r="A1211" i="34"/>
  <c r="P1211" i="34"/>
  <c r="X1211" i="34"/>
  <c r="Q1211" i="34"/>
  <c r="R1211" i="34"/>
  <c r="V1211" i="34"/>
  <c r="AA1211" i="34"/>
  <c r="A1250" i="34"/>
  <c r="R1250" i="34"/>
  <c r="V1250" i="34"/>
  <c r="AA1250" i="34"/>
  <c r="P1250" i="34"/>
  <c r="X1250" i="34"/>
  <c r="Q1250" i="34"/>
  <c r="A1254" i="34"/>
  <c r="R1254" i="34"/>
  <c r="V1254" i="34"/>
  <c r="AA1254" i="34"/>
  <c r="P1254" i="34"/>
  <c r="X1254" i="34"/>
  <c r="Q1254" i="34"/>
  <c r="A1322" i="34"/>
  <c r="R1322" i="34"/>
  <c r="V1322" i="34"/>
  <c r="AA1322" i="34"/>
  <c r="P1322" i="34"/>
  <c r="X1322" i="34"/>
  <c r="Q1322" i="34"/>
  <c r="A1326" i="34"/>
  <c r="R1326" i="34"/>
  <c r="V1326" i="34"/>
  <c r="AA1326" i="34"/>
  <c r="P1326" i="34"/>
  <c r="X1326" i="34"/>
  <c r="Q1326" i="34"/>
  <c r="A1363" i="34"/>
  <c r="R1363" i="34"/>
  <c r="V1363" i="34"/>
  <c r="AA1363" i="34"/>
  <c r="P1363" i="34"/>
  <c r="X1363" i="34"/>
  <c r="Q1363" i="34"/>
  <c r="A1369" i="34"/>
  <c r="R1369" i="34"/>
  <c r="V1369" i="34"/>
  <c r="AA1369" i="34"/>
  <c r="P1369" i="34"/>
  <c r="X1369" i="34"/>
  <c r="Q1369" i="34"/>
  <c r="A1385" i="34"/>
  <c r="R1385" i="34"/>
  <c r="V1385" i="34"/>
  <c r="P1385" i="34"/>
  <c r="X1385" i="34"/>
  <c r="Q1385" i="34"/>
  <c r="AA1385" i="34"/>
  <c r="A1397" i="34"/>
  <c r="R1397" i="34"/>
  <c r="V1397" i="34"/>
  <c r="P1397" i="34"/>
  <c r="X1397" i="34"/>
  <c r="AA1397" i="34"/>
  <c r="Q1397" i="34"/>
  <c r="A1438" i="34"/>
  <c r="P1438" i="34"/>
  <c r="X1438" i="34"/>
  <c r="Q1438" i="34"/>
  <c r="R1438" i="34"/>
  <c r="V1438" i="34"/>
  <c r="AA1438" i="34"/>
  <c r="A1487" i="34"/>
  <c r="R1487" i="34"/>
  <c r="V1487" i="34"/>
  <c r="AA1487" i="34"/>
  <c r="P1487" i="34"/>
  <c r="X1487" i="34"/>
  <c r="Q1487" i="34"/>
  <c r="A1491" i="34"/>
  <c r="R1491" i="34"/>
  <c r="V1491" i="34"/>
  <c r="AA1491" i="34"/>
  <c r="P1491" i="34"/>
  <c r="X1491" i="34"/>
  <c r="Q1491" i="34"/>
  <c r="P1512" i="34"/>
  <c r="X1512" i="34"/>
  <c r="Q1512" i="34"/>
  <c r="R1512" i="34"/>
  <c r="V1512" i="34"/>
  <c r="AA1512" i="34"/>
  <c r="P1516" i="34"/>
  <c r="X1516" i="34"/>
  <c r="Q1516" i="34"/>
  <c r="R1516" i="34"/>
  <c r="V1516" i="34"/>
  <c r="AA1516" i="34"/>
  <c r="A1208" i="34"/>
  <c r="R1208" i="34"/>
  <c r="V1208" i="34"/>
  <c r="AA1208" i="34"/>
  <c r="P1208" i="34"/>
  <c r="X1208" i="34"/>
  <c r="Q1208" i="34"/>
  <c r="A1212" i="34"/>
  <c r="R1212" i="34"/>
  <c r="V1212" i="34"/>
  <c r="AA1212" i="34"/>
  <c r="P1212" i="34"/>
  <c r="X1212" i="34"/>
  <c r="Q1212" i="34"/>
  <c r="A1251" i="34"/>
  <c r="P1251" i="34"/>
  <c r="X1251" i="34"/>
  <c r="Q1251" i="34"/>
  <c r="R1251" i="34"/>
  <c r="V1251" i="34"/>
  <c r="AA1251" i="34"/>
  <c r="A1255" i="34"/>
  <c r="P1255" i="34"/>
  <c r="X1255" i="34"/>
  <c r="Q1255" i="34"/>
  <c r="R1255" i="34"/>
  <c r="V1255" i="34"/>
  <c r="AA1255" i="34"/>
  <c r="A1323" i="34"/>
  <c r="P1323" i="34"/>
  <c r="X1323" i="34"/>
  <c r="Q1323" i="34"/>
  <c r="R1323" i="34"/>
  <c r="V1323" i="34"/>
  <c r="AA1323" i="34"/>
  <c r="A1327" i="34"/>
  <c r="P1327" i="34"/>
  <c r="X1327" i="34"/>
  <c r="Q1327" i="34"/>
  <c r="R1327" i="34"/>
  <c r="V1327" i="34"/>
  <c r="AA1327" i="34"/>
  <c r="A1364" i="34"/>
  <c r="P1364" i="34"/>
  <c r="X1364" i="34"/>
  <c r="Q1364" i="34"/>
  <c r="R1364" i="34"/>
  <c r="V1364" i="34"/>
  <c r="AA1364" i="34"/>
  <c r="A1370" i="34"/>
  <c r="P1370" i="34"/>
  <c r="X1370" i="34"/>
  <c r="Q1370" i="34"/>
  <c r="R1370" i="34"/>
  <c r="V1370" i="34"/>
  <c r="AA1370" i="34"/>
  <c r="A1386" i="34"/>
  <c r="P1386" i="34"/>
  <c r="X1386" i="34"/>
  <c r="R1386" i="34"/>
  <c r="V1386" i="34"/>
  <c r="AA1386" i="34"/>
  <c r="Q1386" i="34"/>
  <c r="A1398" i="34"/>
  <c r="P1398" i="34"/>
  <c r="X1398" i="34"/>
  <c r="R1398" i="34"/>
  <c r="V1398" i="34"/>
  <c r="Q1398" i="34"/>
  <c r="AA1398" i="34"/>
  <c r="A1484" i="34"/>
  <c r="P1484" i="34"/>
  <c r="X1484" i="34"/>
  <c r="Q1484" i="34"/>
  <c r="R1484" i="34"/>
  <c r="V1484" i="34"/>
  <c r="AA1484" i="34"/>
  <c r="A1488" i="34"/>
  <c r="P1488" i="34"/>
  <c r="X1488" i="34"/>
  <c r="Q1488" i="34"/>
  <c r="R1488" i="34"/>
  <c r="V1488" i="34"/>
  <c r="AA1488" i="34"/>
  <c r="A1492" i="34"/>
  <c r="P1492" i="34"/>
  <c r="X1492" i="34"/>
  <c r="Q1492" i="34"/>
  <c r="R1492" i="34"/>
  <c r="V1492" i="34"/>
  <c r="AA1492" i="34"/>
  <c r="R1513" i="34"/>
  <c r="V1513" i="34"/>
  <c r="AA1513" i="34"/>
  <c r="P1513" i="34"/>
  <c r="X1513" i="34"/>
  <c r="Q1513" i="34"/>
  <c r="P1976" i="34"/>
  <c r="X1976" i="34"/>
  <c r="Q1976" i="34"/>
  <c r="R1976" i="34"/>
  <c r="V1976" i="34"/>
  <c r="AA1976" i="34"/>
  <c r="AA1924" i="34"/>
  <c r="P1924" i="34"/>
  <c r="X1924" i="34"/>
  <c r="Q1924" i="34"/>
  <c r="R1924" i="34"/>
  <c r="V1924" i="34"/>
  <c r="AA1928" i="34"/>
  <c r="P1928" i="34"/>
  <c r="X1928" i="34"/>
  <c r="Q1928" i="34"/>
  <c r="R1928" i="34"/>
  <c r="V1928" i="34"/>
  <c r="AA1932" i="34"/>
  <c r="P1932" i="34"/>
  <c r="X1932" i="34"/>
  <c r="Q1932" i="34"/>
  <c r="R1932" i="34"/>
  <c r="V1932" i="34"/>
  <c r="AA1838" i="34"/>
  <c r="P1838" i="34"/>
  <c r="X1838" i="34"/>
  <c r="Q1838" i="34"/>
  <c r="R1838" i="34"/>
  <c r="V1838" i="34"/>
  <c r="AA1846" i="34"/>
  <c r="P1846" i="34"/>
  <c r="X1846" i="34"/>
  <c r="Q1846" i="34"/>
  <c r="R1846" i="34"/>
  <c r="V1846" i="34"/>
  <c r="AA1936" i="34"/>
  <c r="P1936" i="34"/>
  <c r="X1936" i="34"/>
  <c r="Q1936" i="34"/>
  <c r="R1936" i="34"/>
  <c r="V1936" i="34"/>
  <c r="AA1942" i="34"/>
  <c r="P1942" i="34"/>
  <c r="X1942" i="34"/>
  <c r="Q1942" i="34"/>
  <c r="R1942" i="34"/>
  <c r="V1942" i="34"/>
  <c r="Q1889" i="34"/>
  <c r="R1889" i="34"/>
  <c r="V1889" i="34"/>
  <c r="AA1889" i="34"/>
  <c r="P1889" i="34"/>
  <c r="X1889" i="34"/>
  <c r="Q1893" i="34"/>
  <c r="R1893" i="34"/>
  <c r="V1893" i="34"/>
  <c r="AA1893" i="34"/>
  <c r="P1893" i="34"/>
  <c r="X1893" i="34"/>
  <c r="Q1897" i="34"/>
  <c r="R1897" i="34"/>
  <c r="V1897" i="34"/>
  <c r="AA1897" i="34"/>
  <c r="P1897" i="34"/>
  <c r="X1897" i="34"/>
  <c r="AA1946" i="34"/>
  <c r="P1946" i="34"/>
  <c r="X1946" i="34"/>
  <c r="Q1946" i="34"/>
  <c r="R1946" i="34"/>
  <c r="V1946" i="34"/>
  <c r="AA1950" i="34"/>
  <c r="P1950" i="34"/>
  <c r="X1950" i="34"/>
  <c r="Q1950" i="34"/>
  <c r="R1950" i="34"/>
  <c r="V1950" i="34"/>
  <c r="AA1954" i="34"/>
  <c r="P1954" i="34"/>
  <c r="X1954" i="34"/>
  <c r="Q1954" i="34"/>
  <c r="R1954" i="34"/>
  <c r="V1954" i="34"/>
  <c r="Q1835" i="34"/>
  <c r="R1835" i="34"/>
  <c r="V1835" i="34"/>
  <c r="AA1835" i="34"/>
  <c r="P1835" i="34"/>
  <c r="X1835" i="34"/>
  <c r="Q1839" i="34"/>
  <c r="R1839" i="34"/>
  <c r="V1839" i="34"/>
  <c r="AA1839" i="34"/>
  <c r="P1839" i="34"/>
  <c r="X1839" i="34"/>
  <c r="AA1852" i="34"/>
  <c r="P1852" i="34"/>
  <c r="X1852" i="34"/>
  <c r="Q1852" i="34"/>
  <c r="R1852" i="34"/>
  <c r="V1852" i="34"/>
  <c r="AA1856" i="34"/>
  <c r="P1856" i="34"/>
  <c r="X1856" i="34"/>
  <c r="Q1856" i="34"/>
  <c r="R1856" i="34"/>
  <c r="V1856" i="34"/>
  <c r="AA1860" i="34"/>
  <c r="P1860" i="34"/>
  <c r="X1860" i="34"/>
  <c r="Q1860" i="34"/>
  <c r="R1860" i="34"/>
  <c r="V1860" i="34"/>
  <c r="AA1864" i="34"/>
  <c r="P1864" i="34"/>
  <c r="X1864" i="34"/>
  <c r="Q1864" i="34"/>
  <c r="R1864" i="34"/>
  <c r="V1864" i="34"/>
  <c r="Q1871" i="34"/>
  <c r="R1871" i="34"/>
  <c r="V1871" i="34"/>
  <c r="AA1871" i="34"/>
  <c r="P1871" i="34"/>
  <c r="X1871" i="34"/>
  <c r="Q1875" i="34"/>
  <c r="R1875" i="34"/>
  <c r="V1875" i="34"/>
  <c r="AA1875" i="34"/>
  <c r="P1875" i="34"/>
  <c r="X1875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AA1910" i="34"/>
  <c r="P1910" i="34"/>
  <c r="X1910" i="34"/>
  <c r="Q1910" i="34"/>
  <c r="R1910" i="34"/>
  <c r="V1910" i="34"/>
  <c r="Q1883" i="34"/>
  <c r="R1883" i="34"/>
  <c r="V1883" i="34"/>
  <c r="AA1883" i="34"/>
  <c r="P1883" i="34"/>
  <c r="X1883" i="34"/>
  <c r="Q1887" i="34"/>
  <c r="R1887" i="34"/>
  <c r="V1887" i="34"/>
  <c r="AA1887" i="34"/>
  <c r="P1887" i="34"/>
  <c r="X1887" i="34"/>
  <c r="AA1878" i="34"/>
  <c r="P1878" i="34"/>
  <c r="X1878" i="34"/>
  <c r="Q1878" i="34"/>
  <c r="R1878" i="34"/>
  <c r="V1878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922" i="34"/>
  <c r="P1922" i="34"/>
  <c r="X1922" i="34"/>
  <c r="Q1922" i="34"/>
  <c r="R1922" i="34"/>
  <c r="V1922" i="34"/>
  <c r="AA1966" i="34"/>
  <c r="P1966" i="34"/>
  <c r="X1966" i="34"/>
  <c r="Q1966" i="34"/>
  <c r="R1966" i="34"/>
  <c r="V1966" i="34"/>
  <c r="AA1970" i="34"/>
  <c r="P1970" i="34"/>
  <c r="X1970" i="34"/>
  <c r="Q1970" i="34"/>
  <c r="R1970" i="34"/>
  <c r="V1970" i="34"/>
  <c r="R1566" i="34"/>
  <c r="V1566" i="34"/>
  <c r="AA1566" i="34"/>
  <c r="P1566" i="34"/>
  <c r="X1566" i="34"/>
  <c r="Q1566" i="34"/>
  <c r="R1570" i="34"/>
  <c r="V1570" i="34"/>
  <c r="AA1570" i="34"/>
  <c r="P1570" i="34"/>
  <c r="X1570" i="34"/>
  <c r="Q1570" i="34"/>
  <c r="R1574" i="34"/>
  <c r="V1574" i="34"/>
  <c r="AA1574" i="34"/>
  <c r="P1574" i="34"/>
  <c r="X1574" i="34"/>
  <c r="Q1574" i="34"/>
  <c r="R1578" i="34"/>
  <c r="V1578" i="34"/>
  <c r="AA1578" i="34"/>
  <c r="P1578" i="34"/>
  <c r="X1578" i="34"/>
  <c r="Q1578" i="34"/>
  <c r="P1597" i="34"/>
  <c r="X1597" i="34"/>
  <c r="Q1597" i="34"/>
  <c r="R1597" i="34"/>
  <c r="V1597" i="34"/>
  <c r="AA1597" i="34"/>
  <c r="P1601" i="34"/>
  <c r="X1601" i="34"/>
  <c r="Q1601" i="34"/>
  <c r="R1601" i="34"/>
  <c r="V1601" i="34"/>
  <c r="AA1601" i="34"/>
  <c r="R1670" i="34"/>
  <c r="V1670" i="34"/>
  <c r="AA1670" i="34"/>
  <c r="P1670" i="34"/>
  <c r="X1670" i="34"/>
  <c r="Q1670" i="34"/>
  <c r="R1674" i="34"/>
  <c r="V1674" i="34"/>
  <c r="AA1674" i="34"/>
  <c r="P1674" i="34"/>
  <c r="X1674" i="34"/>
  <c r="Q1674" i="34"/>
  <c r="P1727" i="34"/>
  <c r="X1727" i="34"/>
  <c r="R1727" i="34"/>
  <c r="V1727" i="34"/>
  <c r="AA1727" i="34"/>
  <c r="Q1727" i="34"/>
  <c r="P1731" i="34"/>
  <c r="X1731" i="34"/>
  <c r="R1731" i="34"/>
  <c r="V1731" i="34"/>
  <c r="AA1731" i="34"/>
  <c r="Q1731" i="34"/>
  <c r="P1735" i="34"/>
  <c r="X1735" i="34"/>
  <c r="R1735" i="34"/>
  <c r="V1735" i="34"/>
  <c r="AA1735" i="34"/>
  <c r="Q1735" i="34"/>
  <c r="AA1760" i="34"/>
  <c r="P1760" i="34"/>
  <c r="X1760" i="34"/>
  <c r="Q1760" i="34"/>
  <c r="R1760" i="34"/>
  <c r="V1760" i="34"/>
  <c r="AA1764" i="34"/>
  <c r="P1764" i="34"/>
  <c r="X1764" i="34"/>
  <c r="Q1764" i="34"/>
  <c r="R1764" i="34"/>
  <c r="V1764" i="34"/>
  <c r="Q1783" i="34"/>
  <c r="R1783" i="34"/>
  <c r="V1783" i="34"/>
  <c r="AA1783" i="34"/>
  <c r="P1783" i="34"/>
  <c r="X1783" i="34"/>
  <c r="Q1813" i="34"/>
  <c r="R1813" i="34"/>
  <c r="V1813" i="34"/>
  <c r="AA1813" i="34"/>
  <c r="P1813" i="34"/>
  <c r="X1813" i="34"/>
  <c r="Q1817" i="34"/>
  <c r="R1817" i="34"/>
  <c r="V1817" i="34"/>
  <c r="AA1817" i="34"/>
  <c r="P1817" i="34"/>
  <c r="X1817" i="34"/>
  <c r="AA1842" i="34"/>
  <c r="P1842" i="34"/>
  <c r="X1842" i="34"/>
  <c r="Q1842" i="34"/>
  <c r="R1842" i="34"/>
  <c r="V1842" i="34"/>
  <c r="Q1925" i="34"/>
  <c r="R1925" i="34"/>
  <c r="V1925" i="34"/>
  <c r="AA1925" i="34"/>
  <c r="P1925" i="34"/>
  <c r="X1925" i="34"/>
  <c r="Q1929" i="34"/>
  <c r="R1929" i="34"/>
  <c r="V1929" i="34"/>
  <c r="AA1929" i="34"/>
  <c r="P1929" i="34"/>
  <c r="X1929" i="34"/>
  <c r="Q1933" i="34"/>
  <c r="R1933" i="34"/>
  <c r="V1933" i="34"/>
  <c r="AA1933" i="34"/>
  <c r="P1933" i="34"/>
  <c r="X1933" i="34"/>
  <c r="Q1843" i="34"/>
  <c r="R1843" i="34"/>
  <c r="V1843" i="34"/>
  <c r="AA1843" i="34"/>
  <c r="P1843" i="34"/>
  <c r="X1843" i="34"/>
  <c r="Q1847" i="34"/>
  <c r="R1847" i="34"/>
  <c r="V1847" i="34"/>
  <c r="AA1847" i="34"/>
  <c r="P1847" i="34"/>
  <c r="X1847" i="34"/>
  <c r="Q1937" i="34"/>
  <c r="R1937" i="34"/>
  <c r="V1937" i="34"/>
  <c r="AA1937" i="34"/>
  <c r="P1937" i="34"/>
  <c r="X1937" i="34"/>
  <c r="Q1943" i="34"/>
  <c r="R1943" i="34"/>
  <c r="V1943" i="34"/>
  <c r="AA1943" i="34"/>
  <c r="P1943" i="34"/>
  <c r="X1943" i="34"/>
  <c r="AA1890" i="34"/>
  <c r="P1890" i="34"/>
  <c r="X1890" i="34"/>
  <c r="Q1890" i="34"/>
  <c r="R1890" i="34"/>
  <c r="V1890" i="34"/>
  <c r="AA1894" i="34"/>
  <c r="P1894" i="34"/>
  <c r="X1894" i="34"/>
  <c r="Q1894" i="34"/>
  <c r="R1894" i="34"/>
  <c r="V1894" i="34"/>
  <c r="AA1898" i="34"/>
  <c r="P1898" i="34"/>
  <c r="X1898" i="34"/>
  <c r="Q1898" i="34"/>
  <c r="R1898" i="34"/>
  <c r="V1898" i="34"/>
  <c r="Q1947" i="34"/>
  <c r="R1947" i="34"/>
  <c r="V1947" i="34"/>
  <c r="AA1947" i="34"/>
  <c r="P1947" i="34"/>
  <c r="X1947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Q1849" i="34"/>
  <c r="R1849" i="34"/>
  <c r="V1849" i="34"/>
  <c r="AA1849" i="34"/>
  <c r="P1849" i="34"/>
  <c r="X1849" i="34"/>
  <c r="AA1840" i="34"/>
  <c r="P1840" i="34"/>
  <c r="X1840" i="34"/>
  <c r="Q1840" i="34"/>
  <c r="R1840" i="34"/>
  <c r="V1840" i="34"/>
  <c r="Q1853" i="34"/>
  <c r="R1853" i="34"/>
  <c r="V1853" i="34"/>
  <c r="AA1853" i="34"/>
  <c r="P1853" i="34"/>
  <c r="X1853" i="34"/>
  <c r="Q1857" i="34"/>
  <c r="R1857" i="34"/>
  <c r="V1857" i="34"/>
  <c r="AA1857" i="34"/>
  <c r="P1857" i="34"/>
  <c r="X1857" i="34"/>
  <c r="Q1861" i="34"/>
  <c r="R1861" i="34"/>
  <c r="V1861" i="34"/>
  <c r="AA1861" i="34"/>
  <c r="P1861" i="34"/>
  <c r="X1861" i="34"/>
  <c r="Q1865" i="34"/>
  <c r="R1865" i="34"/>
  <c r="V1865" i="34"/>
  <c r="AA1865" i="34"/>
  <c r="P1865" i="34"/>
  <c r="X1865" i="34"/>
  <c r="AA1872" i="34"/>
  <c r="P1872" i="34"/>
  <c r="X1872" i="34"/>
  <c r="Q1872" i="34"/>
  <c r="R1872" i="34"/>
  <c r="V1872" i="34"/>
  <c r="AA1876" i="34"/>
  <c r="P1876" i="34"/>
  <c r="X1876" i="34"/>
  <c r="Q1876" i="34"/>
  <c r="R1876" i="34"/>
  <c r="V1876" i="34"/>
  <c r="Q1903" i="34"/>
  <c r="R1903" i="34"/>
  <c r="V1903" i="34"/>
  <c r="AA1903" i="34"/>
  <c r="P1903" i="34"/>
  <c r="X1903" i="34"/>
  <c r="Q1907" i="34"/>
  <c r="R1907" i="34"/>
  <c r="V1907" i="34"/>
  <c r="AA1907" i="34"/>
  <c r="P1907" i="34"/>
  <c r="X1907" i="34"/>
  <c r="AA1880" i="34"/>
  <c r="P1880" i="34"/>
  <c r="X1880" i="34"/>
  <c r="Q1880" i="34"/>
  <c r="R1880" i="34"/>
  <c r="V1880" i="34"/>
  <c r="AA1884" i="34"/>
  <c r="P1884" i="34"/>
  <c r="X1884" i="34"/>
  <c r="Q1884" i="34"/>
  <c r="R1884" i="34"/>
  <c r="V1884" i="34"/>
  <c r="Q1961" i="34"/>
  <c r="R1961" i="34"/>
  <c r="V1961" i="34"/>
  <c r="AA1961" i="34"/>
  <c r="P1961" i="34"/>
  <c r="X1961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Q1919" i="34"/>
  <c r="R1919" i="34"/>
  <c r="V1919" i="34"/>
  <c r="AA1919" i="34"/>
  <c r="P1919" i="34"/>
  <c r="X1919" i="34"/>
  <c r="Q1963" i="34"/>
  <c r="R1963" i="34"/>
  <c r="V1963" i="34"/>
  <c r="AA1963" i="34"/>
  <c r="P1963" i="34"/>
  <c r="X1963" i="34"/>
  <c r="Q1967" i="34"/>
  <c r="R1967" i="34"/>
  <c r="V1967" i="34"/>
  <c r="AA1967" i="34"/>
  <c r="P1967" i="34"/>
  <c r="X1967" i="34"/>
  <c r="Q1971" i="34"/>
  <c r="R1971" i="34"/>
  <c r="V1971" i="34"/>
  <c r="AA1971" i="34"/>
  <c r="P1971" i="34"/>
  <c r="X1971" i="34"/>
  <c r="P1567" i="34"/>
  <c r="X1567" i="34"/>
  <c r="Q1567" i="34"/>
  <c r="R1567" i="34"/>
  <c r="V1567" i="34"/>
  <c r="AA1567" i="34"/>
  <c r="P1571" i="34"/>
  <c r="X1571" i="34"/>
  <c r="Q1571" i="34"/>
  <c r="R1571" i="34"/>
  <c r="V1571" i="34"/>
  <c r="AA1571" i="34"/>
  <c r="P1575" i="34"/>
  <c r="X1575" i="34"/>
  <c r="Q1575" i="34"/>
  <c r="R1575" i="34"/>
  <c r="V1575" i="34"/>
  <c r="AA1575" i="34"/>
  <c r="P1579" i="34"/>
  <c r="X1579" i="34"/>
  <c r="Q1579" i="34"/>
  <c r="R1579" i="34"/>
  <c r="V1579" i="34"/>
  <c r="AA1579" i="34"/>
  <c r="R1598" i="34"/>
  <c r="V1598" i="34"/>
  <c r="AA1598" i="34"/>
  <c r="P1598" i="34"/>
  <c r="X1598" i="34"/>
  <c r="Q1598" i="34"/>
  <c r="R1602" i="34"/>
  <c r="V1602" i="34"/>
  <c r="AA1602" i="34"/>
  <c r="P1602" i="34"/>
  <c r="X1602" i="34"/>
  <c r="Q1602" i="34"/>
  <c r="P1671" i="34"/>
  <c r="X1671" i="34"/>
  <c r="Q1671" i="34"/>
  <c r="R1671" i="34"/>
  <c r="V1671" i="34"/>
  <c r="AA1671" i="34"/>
  <c r="P1675" i="34"/>
  <c r="X1675" i="34"/>
  <c r="Q1675" i="34"/>
  <c r="R1675" i="34"/>
  <c r="V1675" i="34"/>
  <c r="AA1675" i="34"/>
  <c r="R1728" i="34"/>
  <c r="V1728" i="34"/>
  <c r="P1728" i="34"/>
  <c r="X1728" i="34"/>
  <c r="AA1728" i="34"/>
  <c r="Q1728" i="34"/>
  <c r="R1732" i="34"/>
  <c r="V1732" i="34"/>
  <c r="P1732" i="34"/>
  <c r="X1732" i="34"/>
  <c r="AA1732" i="34"/>
  <c r="Q1732" i="34"/>
  <c r="Q1757" i="34"/>
  <c r="R1757" i="34"/>
  <c r="V1757" i="34"/>
  <c r="AA1757" i="34"/>
  <c r="P1757" i="34"/>
  <c r="X1757" i="34"/>
  <c r="Q1761" i="34"/>
  <c r="R1761" i="34"/>
  <c r="V1761" i="34"/>
  <c r="AA1761" i="34"/>
  <c r="P1761" i="34"/>
  <c r="X1761" i="34"/>
  <c r="AA1780" i="34"/>
  <c r="P1780" i="34"/>
  <c r="X1780" i="34"/>
  <c r="Q1780" i="34"/>
  <c r="R1780" i="34"/>
  <c r="V1780" i="34"/>
  <c r="AA1810" i="34"/>
  <c r="P1810" i="34"/>
  <c r="X1810" i="34"/>
  <c r="Q1810" i="34"/>
  <c r="R1810" i="34"/>
  <c r="V1810" i="34"/>
  <c r="AA1814" i="34"/>
  <c r="P1814" i="34"/>
  <c r="X1814" i="34"/>
  <c r="Q1814" i="34"/>
  <c r="R1814" i="34"/>
  <c r="V1814" i="34"/>
  <c r="AA1818" i="34"/>
  <c r="P1818" i="34"/>
  <c r="X1818" i="34"/>
  <c r="Q1818" i="34"/>
  <c r="R1818" i="34"/>
  <c r="V1818" i="34"/>
  <c r="P1974" i="34"/>
  <c r="X1974" i="34"/>
  <c r="Q1974" i="34"/>
  <c r="R1974" i="34"/>
  <c r="V1974" i="34"/>
  <c r="AA1974" i="34"/>
  <c r="Q1879" i="34"/>
  <c r="R1879" i="34"/>
  <c r="V1879" i="34"/>
  <c r="AA1879" i="34"/>
  <c r="P1879" i="34"/>
  <c r="X1879" i="34"/>
  <c r="AA1926" i="34"/>
  <c r="P1926" i="34"/>
  <c r="X1926" i="34"/>
  <c r="Q1926" i="34"/>
  <c r="R1926" i="34"/>
  <c r="V1926" i="34"/>
  <c r="AA1930" i="34"/>
  <c r="P1930" i="34"/>
  <c r="X1930" i="34"/>
  <c r="Q1930" i="34"/>
  <c r="R1930" i="34"/>
  <c r="V1930" i="34"/>
  <c r="AA1934" i="34"/>
  <c r="P1934" i="34"/>
  <c r="X1934" i="34"/>
  <c r="Q1934" i="34"/>
  <c r="R1934" i="34"/>
  <c r="V1934" i="34"/>
  <c r="AA1830" i="34"/>
  <c r="P1830" i="34"/>
  <c r="X1830" i="34"/>
  <c r="Q1830" i="34"/>
  <c r="R1830" i="34"/>
  <c r="V1830" i="34"/>
  <c r="AA1836" i="34"/>
  <c r="P1836" i="34"/>
  <c r="X1836" i="34"/>
  <c r="Q1836" i="34"/>
  <c r="R1836" i="34"/>
  <c r="V1836" i="34"/>
  <c r="AA1844" i="34"/>
  <c r="P1844" i="34"/>
  <c r="X1844" i="34"/>
  <c r="Q1844" i="34"/>
  <c r="R1844" i="34"/>
  <c r="V1844" i="34"/>
  <c r="Q1867" i="34"/>
  <c r="R1867" i="34"/>
  <c r="V1867" i="34"/>
  <c r="AA1867" i="34"/>
  <c r="P1867" i="34"/>
  <c r="X1867" i="34"/>
  <c r="Q1939" i="34"/>
  <c r="R1939" i="34"/>
  <c r="V1939" i="34"/>
  <c r="AA1939" i="34"/>
  <c r="P1939" i="34"/>
  <c r="X1939" i="34"/>
  <c r="AA1944" i="34"/>
  <c r="P1944" i="34"/>
  <c r="X1944" i="34"/>
  <c r="Q1944" i="34"/>
  <c r="R1944" i="34"/>
  <c r="V1944" i="34"/>
  <c r="Q1891" i="34"/>
  <c r="R1891" i="34"/>
  <c r="V1891" i="34"/>
  <c r="AA1891" i="34"/>
  <c r="P1891" i="34"/>
  <c r="X1891" i="34"/>
  <c r="Q1895" i="34"/>
  <c r="R1895" i="34"/>
  <c r="V1895" i="34"/>
  <c r="AA1895" i="34"/>
  <c r="P1895" i="34"/>
  <c r="X1895" i="34"/>
  <c r="Q1899" i="34"/>
  <c r="R1899" i="34"/>
  <c r="V1899" i="34"/>
  <c r="AA1899" i="34"/>
  <c r="P1899" i="34"/>
  <c r="X1899" i="34"/>
  <c r="AA1948" i="34"/>
  <c r="P1948" i="34"/>
  <c r="X1948" i="34"/>
  <c r="Q1948" i="34"/>
  <c r="R1948" i="34"/>
  <c r="V1948" i="34"/>
  <c r="AA1952" i="34"/>
  <c r="P1952" i="34"/>
  <c r="X1952" i="34"/>
  <c r="Q1952" i="34"/>
  <c r="R1952" i="34"/>
  <c r="V1952" i="34"/>
  <c r="P1956" i="34"/>
  <c r="X1956" i="34"/>
  <c r="Q1956" i="34"/>
  <c r="R1956" i="34"/>
  <c r="V1956" i="34"/>
  <c r="AA1956" i="34"/>
  <c r="AA1850" i="34"/>
  <c r="P1850" i="34"/>
  <c r="X1850" i="34"/>
  <c r="Q1850" i="34"/>
  <c r="R1850" i="34"/>
  <c r="V1850" i="34"/>
  <c r="AA1868" i="34"/>
  <c r="P1868" i="34"/>
  <c r="X1868" i="34"/>
  <c r="Q1868" i="34"/>
  <c r="R1868" i="34"/>
  <c r="V1868" i="34"/>
  <c r="AA1854" i="34"/>
  <c r="P1854" i="34"/>
  <c r="X1854" i="34"/>
  <c r="Q1854" i="34"/>
  <c r="R1854" i="34"/>
  <c r="V1854" i="34"/>
  <c r="AA1858" i="34"/>
  <c r="P1858" i="34"/>
  <c r="X1858" i="34"/>
  <c r="Q1858" i="34"/>
  <c r="R1858" i="34"/>
  <c r="V1858" i="34"/>
  <c r="AA1862" i="34"/>
  <c r="P1862" i="34"/>
  <c r="X1862" i="34"/>
  <c r="Q1862" i="34"/>
  <c r="R1862" i="34"/>
  <c r="V1862" i="34"/>
  <c r="AA1866" i="34"/>
  <c r="P1866" i="34"/>
  <c r="X1866" i="34"/>
  <c r="Q1866" i="34"/>
  <c r="R1866" i="34"/>
  <c r="V1866" i="34"/>
  <c r="Q1873" i="34"/>
  <c r="R1873" i="34"/>
  <c r="V1873" i="34"/>
  <c r="AA1873" i="34"/>
  <c r="P1873" i="34"/>
  <c r="X1873" i="34"/>
  <c r="Q1877" i="34"/>
  <c r="R1877" i="34"/>
  <c r="V1877" i="34"/>
  <c r="AA1877" i="34"/>
  <c r="P1877" i="34"/>
  <c r="X1877" i="34"/>
  <c r="AA1904" i="34"/>
  <c r="P1904" i="34"/>
  <c r="X1904" i="34"/>
  <c r="Q1904" i="34"/>
  <c r="R1904" i="34"/>
  <c r="V1904" i="34"/>
  <c r="AA1908" i="34"/>
  <c r="P1908" i="34"/>
  <c r="X1908" i="34"/>
  <c r="Q1908" i="34"/>
  <c r="R1908" i="34"/>
  <c r="V1908" i="34"/>
  <c r="Q1881" i="34"/>
  <c r="R1881" i="34"/>
  <c r="V1881" i="34"/>
  <c r="AA1881" i="34"/>
  <c r="P1881" i="34"/>
  <c r="X1881" i="34"/>
  <c r="Q1885" i="34"/>
  <c r="R1885" i="34"/>
  <c r="V1885" i="34"/>
  <c r="AA1885" i="34"/>
  <c r="P1885" i="34"/>
  <c r="X1885" i="34"/>
  <c r="AA1962" i="34"/>
  <c r="P1962" i="34"/>
  <c r="X1962" i="34"/>
  <c r="Q1962" i="34"/>
  <c r="R1962" i="34"/>
  <c r="V1962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920" i="34"/>
  <c r="P1920" i="34"/>
  <c r="X1920" i="34"/>
  <c r="Q1920" i="34"/>
  <c r="R1920" i="34"/>
  <c r="V1920" i="34"/>
  <c r="P1964" i="34"/>
  <c r="X1964" i="34"/>
  <c r="Q1964" i="34"/>
  <c r="R1964" i="34"/>
  <c r="V1964" i="34"/>
  <c r="AA1964" i="34"/>
  <c r="P1968" i="34"/>
  <c r="X1968" i="34"/>
  <c r="Q1968" i="34"/>
  <c r="R1968" i="34"/>
  <c r="V1968" i="34"/>
  <c r="AA1968" i="34"/>
  <c r="AA1972" i="34"/>
  <c r="P1972" i="34"/>
  <c r="X1972" i="34"/>
  <c r="Q1972" i="34"/>
  <c r="R1972" i="34"/>
  <c r="V1972" i="34"/>
  <c r="R1568" i="34"/>
  <c r="V1568" i="34"/>
  <c r="AA1568" i="34"/>
  <c r="P1568" i="34"/>
  <c r="X1568" i="34"/>
  <c r="Q1568" i="34"/>
  <c r="R1572" i="34"/>
  <c r="V1572" i="34"/>
  <c r="AA1572" i="34"/>
  <c r="P1572" i="34"/>
  <c r="X1572" i="34"/>
  <c r="Q1572" i="34"/>
  <c r="R1576" i="34"/>
  <c r="V1576" i="34"/>
  <c r="AA1576" i="34"/>
  <c r="P1576" i="34"/>
  <c r="X1576" i="34"/>
  <c r="Q1576" i="34"/>
  <c r="R1580" i="34"/>
  <c r="V1580" i="34"/>
  <c r="AA1580" i="34"/>
  <c r="P1580" i="34"/>
  <c r="X1580" i="34"/>
  <c r="Q1580" i="34"/>
  <c r="P1599" i="34"/>
  <c r="X1599" i="34"/>
  <c r="Q1599" i="34"/>
  <c r="R1599" i="34"/>
  <c r="V1599" i="34"/>
  <c r="AA1599" i="34"/>
  <c r="R1634" i="34"/>
  <c r="V1634" i="34"/>
  <c r="AA1634" i="34"/>
  <c r="P1634" i="34"/>
  <c r="X1634" i="34"/>
  <c r="Q1634" i="34"/>
  <c r="R1672" i="34"/>
  <c r="V1672" i="34"/>
  <c r="AA1672" i="34"/>
  <c r="P1672" i="34"/>
  <c r="X1672" i="34"/>
  <c r="Q1672" i="34"/>
  <c r="R1676" i="34"/>
  <c r="V1676" i="34"/>
  <c r="AA1676" i="34"/>
  <c r="P1676" i="34"/>
  <c r="X1676" i="34"/>
  <c r="Q1676" i="34"/>
  <c r="P1729" i="34"/>
  <c r="X1729" i="34"/>
  <c r="R1729" i="34"/>
  <c r="V1729" i="34"/>
  <c r="AA1729" i="34"/>
  <c r="Q1729" i="34"/>
  <c r="P1733" i="34"/>
  <c r="X1733" i="34"/>
  <c r="R1733" i="34"/>
  <c r="V1733" i="34"/>
  <c r="AA1733" i="34"/>
  <c r="Q1733" i="34"/>
  <c r="AA1758" i="34"/>
  <c r="P1758" i="34"/>
  <c r="X1758" i="34"/>
  <c r="Q1758" i="34"/>
  <c r="R1758" i="34"/>
  <c r="V1758" i="34"/>
  <c r="AA1762" i="34"/>
  <c r="P1762" i="34"/>
  <c r="X1762" i="34"/>
  <c r="Q1762" i="34"/>
  <c r="R1762" i="34"/>
  <c r="V1762" i="34"/>
  <c r="Q1781" i="34"/>
  <c r="R1781" i="34"/>
  <c r="V1781" i="34"/>
  <c r="AA1781" i="34"/>
  <c r="P1781" i="34"/>
  <c r="X1781" i="34"/>
  <c r="Q1811" i="34"/>
  <c r="R1811" i="34"/>
  <c r="V1811" i="34"/>
  <c r="AA1811" i="34"/>
  <c r="P1811" i="34"/>
  <c r="X1811" i="34"/>
  <c r="Q1815" i="34"/>
  <c r="R1815" i="34"/>
  <c r="V1815" i="34"/>
  <c r="AA1815" i="34"/>
  <c r="P1815" i="34"/>
  <c r="X1815" i="34"/>
  <c r="Q1819" i="34"/>
  <c r="R1819" i="34"/>
  <c r="V1819" i="34"/>
  <c r="AA1819" i="34"/>
  <c r="P1819" i="34"/>
  <c r="X1819" i="34"/>
  <c r="Q1975" i="34"/>
  <c r="R1975" i="34"/>
  <c r="V1975" i="34"/>
  <c r="AA1975" i="34"/>
  <c r="P1975" i="34"/>
  <c r="X1975" i="34"/>
  <c r="Q1923" i="34"/>
  <c r="R1923" i="34"/>
  <c r="V1923" i="34"/>
  <c r="AA1923" i="34"/>
  <c r="P1923" i="34"/>
  <c r="X1923" i="34"/>
  <c r="Q1927" i="34"/>
  <c r="R1927" i="34"/>
  <c r="V1927" i="34"/>
  <c r="AA1927" i="34"/>
  <c r="P1927" i="34"/>
  <c r="X1927" i="34"/>
  <c r="Q1931" i="34"/>
  <c r="R1931" i="34"/>
  <c r="V1931" i="34"/>
  <c r="AA1931" i="34"/>
  <c r="P1931" i="34"/>
  <c r="X1931" i="34"/>
  <c r="Q1831" i="34"/>
  <c r="R1831" i="34"/>
  <c r="V1831" i="34"/>
  <c r="AA1831" i="34"/>
  <c r="P1831" i="34"/>
  <c r="X1831" i="34"/>
  <c r="Q1837" i="34"/>
  <c r="R1837" i="34"/>
  <c r="V1837" i="34"/>
  <c r="AA1837" i="34"/>
  <c r="P1837" i="34"/>
  <c r="X1837" i="34"/>
  <c r="Q1845" i="34"/>
  <c r="R1845" i="34"/>
  <c r="V1845" i="34"/>
  <c r="AA1845" i="34"/>
  <c r="P1845" i="34"/>
  <c r="X1845" i="34"/>
  <c r="Q1935" i="34"/>
  <c r="R1935" i="34"/>
  <c r="V1935" i="34"/>
  <c r="AA1935" i="34"/>
  <c r="P1935" i="34"/>
  <c r="X1935" i="34"/>
  <c r="Q1941" i="34"/>
  <c r="R1941" i="34"/>
  <c r="V1941" i="34"/>
  <c r="AA1941" i="34"/>
  <c r="P1941" i="34"/>
  <c r="X1941" i="34"/>
  <c r="Q1945" i="34"/>
  <c r="R1945" i="34"/>
  <c r="V1945" i="34"/>
  <c r="AA1945" i="34"/>
  <c r="P1945" i="34"/>
  <c r="X1945" i="34"/>
  <c r="AA1888" i="34"/>
  <c r="P1888" i="34"/>
  <c r="X1888" i="34"/>
  <c r="Q1888" i="34"/>
  <c r="R1888" i="34"/>
  <c r="V1888" i="34"/>
  <c r="AA1892" i="34"/>
  <c r="P1892" i="34"/>
  <c r="X1892" i="34"/>
  <c r="Q1892" i="34"/>
  <c r="R1892" i="34"/>
  <c r="V1892" i="34"/>
  <c r="AA1896" i="34"/>
  <c r="P1896" i="34"/>
  <c r="X1896" i="34"/>
  <c r="Q1896" i="34"/>
  <c r="R1896" i="34"/>
  <c r="V1896" i="34"/>
  <c r="AA1900" i="34"/>
  <c r="P1900" i="34"/>
  <c r="X1900" i="34"/>
  <c r="Q1900" i="34"/>
  <c r="R1900" i="34"/>
  <c r="V1900" i="34"/>
  <c r="Q1949" i="34"/>
  <c r="R1949" i="34"/>
  <c r="V1949" i="34"/>
  <c r="AA1949" i="34"/>
  <c r="P1949" i="34"/>
  <c r="X1949" i="34"/>
  <c r="Q1953" i="34"/>
  <c r="R1953" i="34"/>
  <c r="V1953" i="34"/>
  <c r="AA1953" i="34"/>
  <c r="P1953" i="34"/>
  <c r="X1953" i="34"/>
  <c r="AA1834" i="34"/>
  <c r="P1834" i="34"/>
  <c r="X1834" i="34"/>
  <c r="Q1834" i="34"/>
  <c r="R1834" i="34"/>
  <c r="V1834" i="34"/>
  <c r="Q1851" i="34"/>
  <c r="R1851" i="34"/>
  <c r="V1851" i="34"/>
  <c r="AA1851" i="34"/>
  <c r="P1851" i="34"/>
  <c r="X1851" i="34"/>
  <c r="Q1869" i="34"/>
  <c r="R1869" i="34"/>
  <c r="V1869" i="34"/>
  <c r="AA1869" i="34"/>
  <c r="P1869" i="34"/>
  <c r="X1869" i="34"/>
  <c r="Q1855" i="34"/>
  <c r="R1855" i="34"/>
  <c r="V1855" i="34"/>
  <c r="AA1855" i="34"/>
  <c r="P1855" i="34"/>
  <c r="X1855" i="34"/>
  <c r="Q1859" i="34"/>
  <c r="R1859" i="34"/>
  <c r="V1859" i="34"/>
  <c r="AA1859" i="34"/>
  <c r="P1859" i="34"/>
  <c r="X1859" i="34"/>
  <c r="Q1863" i="34"/>
  <c r="R1863" i="34"/>
  <c r="V1863" i="34"/>
  <c r="AA1863" i="34"/>
  <c r="P1863" i="34"/>
  <c r="X1863" i="34"/>
  <c r="AA1870" i="34"/>
  <c r="P1870" i="34"/>
  <c r="X1870" i="34"/>
  <c r="Q1870" i="34"/>
  <c r="R1870" i="34"/>
  <c r="V1870" i="34"/>
  <c r="AA1874" i="34"/>
  <c r="P1874" i="34"/>
  <c r="X1874" i="34"/>
  <c r="Q1874" i="34"/>
  <c r="R1874" i="34"/>
  <c r="V1874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Q1909" i="34"/>
  <c r="R1909" i="34"/>
  <c r="V1909" i="34"/>
  <c r="AA1909" i="34"/>
  <c r="P1909" i="34"/>
  <c r="X1909" i="34"/>
  <c r="AA1882" i="34"/>
  <c r="P1882" i="34"/>
  <c r="X1882" i="34"/>
  <c r="Q1882" i="34"/>
  <c r="R1882" i="34"/>
  <c r="V1882" i="34"/>
  <c r="AA1886" i="34"/>
  <c r="P1886" i="34"/>
  <c r="X1886" i="34"/>
  <c r="Q1886" i="34"/>
  <c r="R1886" i="34"/>
  <c r="V1886" i="34"/>
  <c r="Q1841" i="34"/>
  <c r="R1841" i="34"/>
  <c r="V1841" i="34"/>
  <c r="AA1841" i="34"/>
  <c r="P1841" i="34"/>
  <c r="X1841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921" i="34"/>
  <c r="R1921" i="34"/>
  <c r="V1921" i="34"/>
  <c r="AA1921" i="34"/>
  <c r="P1921" i="34"/>
  <c r="X1921" i="34"/>
  <c r="R1965" i="34"/>
  <c r="V1965" i="34"/>
  <c r="AA1965" i="34"/>
  <c r="P1965" i="34"/>
  <c r="X1965" i="34"/>
  <c r="Q1965" i="34"/>
  <c r="R1969" i="34"/>
  <c r="V1969" i="34"/>
  <c r="AA1969" i="34"/>
  <c r="P1969" i="34"/>
  <c r="X1969" i="34"/>
  <c r="Q1969" i="34"/>
  <c r="Q1973" i="34"/>
  <c r="R1973" i="34"/>
  <c r="V1973" i="34"/>
  <c r="AA1973" i="34"/>
  <c r="P1973" i="34"/>
  <c r="X1973" i="34"/>
  <c r="P1533" i="34"/>
  <c r="X1533" i="34"/>
  <c r="Q1533" i="34"/>
  <c r="R1533" i="34"/>
  <c r="V1533" i="34"/>
  <c r="AA1533" i="34"/>
  <c r="P1569" i="34"/>
  <c r="X1569" i="34"/>
  <c r="Q1569" i="34"/>
  <c r="R1569" i="34"/>
  <c r="V1569" i="34"/>
  <c r="AA1569" i="34"/>
  <c r="P1573" i="34"/>
  <c r="X1573" i="34"/>
  <c r="Q1573" i="34"/>
  <c r="R1573" i="34"/>
  <c r="V1573" i="34"/>
  <c r="AA1573" i="34"/>
  <c r="P1577" i="34"/>
  <c r="X1577" i="34"/>
  <c r="Q1577" i="34"/>
  <c r="R1577" i="34"/>
  <c r="V1577" i="34"/>
  <c r="AA1577" i="34"/>
  <c r="R1596" i="34"/>
  <c r="V1596" i="34"/>
  <c r="AA1596" i="34"/>
  <c r="P1596" i="34"/>
  <c r="X1596" i="34"/>
  <c r="Q1596" i="34"/>
  <c r="R1600" i="34"/>
  <c r="V1600" i="34"/>
  <c r="AA1600" i="34"/>
  <c r="P1600" i="34"/>
  <c r="X1600" i="34"/>
  <c r="Q1600" i="34"/>
  <c r="P1669" i="34"/>
  <c r="X1669" i="34"/>
  <c r="Q1669" i="34"/>
  <c r="R1669" i="34"/>
  <c r="V1669" i="34"/>
  <c r="AA1669" i="34"/>
  <c r="P1673" i="34"/>
  <c r="X1673" i="34"/>
  <c r="Q1673" i="34"/>
  <c r="R1673" i="34"/>
  <c r="V1673" i="34"/>
  <c r="AA1673" i="34"/>
  <c r="R1704" i="34"/>
  <c r="V1704" i="34"/>
  <c r="AA1704" i="34"/>
  <c r="P1704" i="34"/>
  <c r="X1704" i="34"/>
  <c r="Q1704" i="34"/>
  <c r="R1730" i="34"/>
  <c r="V1730" i="34"/>
  <c r="P1730" i="34"/>
  <c r="X1730" i="34"/>
  <c r="AA1730" i="34"/>
  <c r="Q1730" i="34"/>
  <c r="R1734" i="34"/>
  <c r="V1734" i="34"/>
  <c r="P1734" i="34"/>
  <c r="X1734" i="34"/>
  <c r="AA1734" i="34"/>
  <c r="Q1734" i="34"/>
  <c r="Q1759" i="34"/>
  <c r="R1759" i="34"/>
  <c r="V1759" i="34"/>
  <c r="AA1759" i="34"/>
  <c r="P1759" i="34"/>
  <c r="X1759" i="34"/>
  <c r="Q1763" i="34"/>
  <c r="R1763" i="34"/>
  <c r="V1763" i="34"/>
  <c r="AA1763" i="34"/>
  <c r="P1763" i="34"/>
  <c r="X1763" i="34"/>
  <c r="AA1782" i="34"/>
  <c r="P1782" i="34"/>
  <c r="X1782" i="34"/>
  <c r="Q1782" i="34"/>
  <c r="R1782" i="34"/>
  <c r="V1782" i="34"/>
  <c r="AA1812" i="34"/>
  <c r="P1812" i="34"/>
  <c r="X1812" i="34"/>
  <c r="Q1812" i="34"/>
  <c r="R1812" i="34"/>
  <c r="V1812" i="34"/>
  <c r="AA1816" i="34"/>
  <c r="P1816" i="34"/>
  <c r="X1816" i="34"/>
  <c r="Q1816" i="34"/>
  <c r="R1816" i="34"/>
  <c r="V1816" i="34"/>
  <c r="AA1820" i="34"/>
  <c r="P1820" i="34"/>
  <c r="X1820" i="34"/>
  <c r="Q1820" i="34"/>
  <c r="R1820" i="34"/>
  <c r="V1820" i="34"/>
  <c r="P2423" i="34"/>
  <c r="P2422" i="34"/>
  <c r="P2421" i="34"/>
  <c r="P2417" i="34"/>
  <c r="P2418" i="34"/>
  <c r="P2419" i="34"/>
  <c r="P2416" i="34"/>
  <c r="P2420" i="34"/>
  <c r="P2415" i="34"/>
  <c r="P2414" i="34"/>
  <c r="R2174" i="34"/>
  <c r="V2174" i="34"/>
  <c r="AA2174" i="34"/>
  <c r="X2174" i="34"/>
  <c r="Q2174" i="34"/>
  <c r="Q2277" i="34"/>
  <c r="R2277" i="34"/>
  <c r="V2277" i="34"/>
  <c r="AA2277" i="34"/>
  <c r="X2277" i="34"/>
  <c r="X2290" i="34"/>
  <c r="Q2290" i="34"/>
  <c r="R2290" i="34"/>
  <c r="V2290" i="34"/>
  <c r="AA2290" i="34"/>
  <c r="R2341" i="34"/>
  <c r="V2341" i="34"/>
  <c r="AA2341" i="34"/>
  <c r="X2341" i="34"/>
  <c r="Q2341" i="34"/>
  <c r="R2320" i="34"/>
  <c r="V2320" i="34"/>
  <c r="AA2320" i="34"/>
  <c r="X2320" i="34"/>
  <c r="Q2320" i="34"/>
  <c r="X2067" i="34"/>
  <c r="Q2067" i="34"/>
  <c r="R2067" i="34"/>
  <c r="V2067" i="34"/>
  <c r="AA2067" i="34"/>
  <c r="Q2175" i="34"/>
  <c r="R2175" i="34"/>
  <c r="V2175" i="34"/>
  <c r="AA2175" i="34"/>
  <c r="X2175" i="34"/>
  <c r="R2272" i="34"/>
  <c r="V2272" i="34"/>
  <c r="AA2272" i="34"/>
  <c r="X2272" i="34"/>
  <c r="Q2272" i="34"/>
  <c r="X2282" i="34"/>
  <c r="Q2282" i="34"/>
  <c r="R2282" i="34"/>
  <c r="V2282" i="34"/>
  <c r="AA2282" i="34"/>
  <c r="AA2287" i="34"/>
  <c r="X2287" i="34"/>
  <c r="Q2287" i="34"/>
  <c r="R2287" i="34"/>
  <c r="V2287" i="34"/>
  <c r="Q2350" i="34"/>
  <c r="R2350" i="34"/>
  <c r="V2350" i="34"/>
  <c r="AA2350" i="34"/>
  <c r="X2350" i="34"/>
  <c r="Q2342" i="34"/>
  <c r="R2342" i="34"/>
  <c r="V2342" i="34"/>
  <c r="AA2342" i="34"/>
  <c r="X2342" i="34"/>
  <c r="Q2317" i="34"/>
  <c r="R2317" i="34"/>
  <c r="V2317" i="34"/>
  <c r="AA2317" i="34"/>
  <c r="X2317" i="34"/>
  <c r="Q2418" i="34"/>
  <c r="R2418" i="34"/>
  <c r="V2418" i="34"/>
  <c r="AA2418" i="34"/>
  <c r="X2418" i="34"/>
  <c r="Q2422" i="34"/>
  <c r="X2422" i="34"/>
  <c r="R2422" i="34"/>
  <c r="V2422" i="34"/>
  <c r="AA2422" i="34"/>
  <c r="X2503" i="34"/>
  <c r="Q2503" i="34"/>
  <c r="R2503" i="34"/>
  <c r="V2503" i="34"/>
  <c r="AA2503" i="34"/>
  <c r="AA2560" i="34"/>
  <c r="X2560" i="34"/>
  <c r="Q2560" i="34"/>
  <c r="R2560" i="34"/>
  <c r="V2560" i="34"/>
  <c r="X2176" i="34"/>
  <c r="Q2176" i="34"/>
  <c r="R2176" i="34"/>
  <c r="V2176" i="34"/>
  <c r="AA2176" i="34"/>
  <c r="Q2267" i="34"/>
  <c r="R2267" i="34"/>
  <c r="V2267" i="34"/>
  <c r="AA2267" i="34"/>
  <c r="X2267" i="34"/>
  <c r="AA2275" i="34"/>
  <c r="X2275" i="34"/>
  <c r="Q2275" i="34"/>
  <c r="R2275" i="34"/>
  <c r="V2275" i="34"/>
  <c r="AA2279" i="34"/>
  <c r="X2279" i="34"/>
  <c r="Q2279" i="34"/>
  <c r="R2279" i="34"/>
  <c r="V2279" i="34"/>
  <c r="AA2283" i="34"/>
  <c r="X2283" i="34"/>
  <c r="Q2283" i="34"/>
  <c r="R2283" i="34"/>
  <c r="V2283" i="34"/>
  <c r="R2288" i="34"/>
  <c r="V2288" i="34"/>
  <c r="AA2288" i="34"/>
  <c r="X2288" i="34"/>
  <c r="Q2288" i="34"/>
  <c r="R2295" i="34"/>
  <c r="V2295" i="34"/>
  <c r="AA2295" i="34"/>
  <c r="X2295" i="34"/>
  <c r="Q2295" i="34"/>
  <c r="X2351" i="34"/>
  <c r="Q2351" i="34"/>
  <c r="R2351" i="34"/>
  <c r="V2351" i="34"/>
  <c r="AA2351" i="34"/>
  <c r="X2335" i="34"/>
  <c r="Q2335" i="34"/>
  <c r="R2335" i="34"/>
  <c r="V2335" i="34"/>
  <c r="AA2335" i="34"/>
  <c r="X2292" i="34"/>
  <c r="Q2292" i="34"/>
  <c r="R2292" i="34"/>
  <c r="V2292" i="34"/>
  <c r="AA2292" i="34"/>
  <c r="X2410" i="34"/>
  <c r="Q2410" i="34"/>
  <c r="R2410" i="34"/>
  <c r="V2410" i="34"/>
  <c r="AA2410" i="34"/>
  <c r="X2318" i="34"/>
  <c r="Q2318" i="34"/>
  <c r="R2318" i="34"/>
  <c r="V2318" i="34"/>
  <c r="AA2318" i="34"/>
  <c r="X2415" i="34"/>
  <c r="Q2415" i="34"/>
  <c r="R2415" i="34"/>
  <c r="V2415" i="34"/>
  <c r="AA2415" i="34"/>
  <c r="X2419" i="34"/>
  <c r="Q2419" i="34"/>
  <c r="R2419" i="34"/>
  <c r="V2419" i="34"/>
  <c r="AA2419" i="34"/>
  <c r="X2423" i="34"/>
  <c r="AA2423" i="34"/>
  <c r="R2423" i="34"/>
  <c r="V2423" i="34"/>
  <c r="Q2423" i="34"/>
  <c r="AA2500" i="34"/>
  <c r="X2500" i="34"/>
  <c r="Q2500" i="34"/>
  <c r="R2500" i="34"/>
  <c r="V2500" i="34"/>
  <c r="AA2504" i="34"/>
  <c r="X2504" i="34"/>
  <c r="Q2504" i="34"/>
  <c r="R2504" i="34"/>
  <c r="V2504" i="34"/>
  <c r="R2557" i="34"/>
  <c r="V2557" i="34"/>
  <c r="AA2557" i="34"/>
  <c r="X2557" i="34"/>
  <c r="Q2557" i="34"/>
  <c r="R2561" i="34"/>
  <c r="V2561" i="34"/>
  <c r="AA2561" i="34"/>
  <c r="X2561" i="34"/>
  <c r="Q2561" i="34"/>
  <c r="AA2072" i="34"/>
  <c r="X2072" i="34"/>
  <c r="Q2072" i="34"/>
  <c r="R2072" i="34"/>
  <c r="V2072" i="34"/>
  <c r="AA2076" i="34"/>
  <c r="X2076" i="34"/>
  <c r="Q2076" i="34"/>
  <c r="R2076" i="34"/>
  <c r="V2076" i="34"/>
  <c r="AA2084" i="34"/>
  <c r="X2084" i="34"/>
  <c r="Q2084" i="34"/>
  <c r="R2084" i="34"/>
  <c r="V2084" i="34"/>
  <c r="AA2088" i="34"/>
  <c r="X2088" i="34"/>
  <c r="Q2088" i="34"/>
  <c r="R2088" i="34"/>
  <c r="V2088" i="34"/>
  <c r="AA2092" i="34"/>
  <c r="X2092" i="34"/>
  <c r="Q2092" i="34"/>
  <c r="R2092" i="34"/>
  <c r="V2092" i="34"/>
  <c r="AA2096" i="34"/>
  <c r="X2096" i="34"/>
  <c r="Q2096" i="34"/>
  <c r="R2096" i="34"/>
  <c r="V2096" i="34"/>
  <c r="AA2122" i="34"/>
  <c r="X2122" i="34"/>
  <c r="Q2122" i="34"/>
  <c r="R2122" i="34"/>
  <c r="V2122" i="34"/>
  <c r="AA2157" i="34"/>
  <c r="X2157" i="34"/>
  <c r="Q2157" i="34"/>
  <c r="R2157" i="34"/>
  <c r="V2157" i="34"/>
  <c r="AA2219" i="34"/>
  <c r="X2219" i="34"/>
  <c r="Q2219" i="34"/>
  <c r="R2219" i="34"/>
  <c r="V2219" i="34"/>
  <c r="AA2223" i="34"/>
  <c r="X2223" i="34"/>
  <c r="Q2223" i="34"/>
  <c r="R2223" i="34"/>
  <c r="V2223" i="34"/>
  <c r="AA2227" i="34"/>
  <c r="X2227" i="34"/>
  <c r="Q2227" i="34"/>
  <c r="R2227" i="34"/>
  <c r="V2227" i="34"/>
  <c r="AA2231" i="34"/>
  <c r="X2231" i="34"/>
  <c r="Q2231" i="34"/>
  <c r="R2231" i="34"/>
  <c r="V2231" i="34"/>
  <c r="AA2235" i="34"/>
  <c r="X2235" i="34"/>
  <c r="Q2235" i="34"/>
  <c r="R2235" i="34"/>
  <c r="V2235" i="34"/>
  <c r="Q2241" i="34"/>
  <c r="R2241" i="34"/>
  <c r="V2241" i="34"/>
  <c r="AA2241" i="34"/>
  <c r="X2241" i="34"/>
  <c r="Q2245" i="34"/>
  <c r="R2245" i="34"/>
  <c r="V2245" i="34"/>
  <c r="AA2245" i="34"/>
  <c r="X2245" i="34"/>
  <c r="X2004" i="34"/>
  <c r="Q2004" i="34"/>
  <c r="R2004" i="34"/>
  <c r="V2004" i="34"/>
  <c r="AA2004" i="34"/>
  <c r="X2008" i="34"/>
  <c r="Q2008" i="34"/>
  <c r="R2008" i="34"/>
  <c r="V2008" i="34"/>
  <c r="AA2008" i="34"/>
  <c r="X2031" i="34"/>
  <c r="Q2031" i="34"/>
  <c r="R2031" i="34"/>
  <c r="V2031" i="34"/>
  <c r="AA2031" i="34"/>
  <c r="X2035" i="34"/>
  <c r="Q2035" i="34"/>
  <c r="R2035" i="34"/>
  <c r="V2035" i="34"/>
  <c r="AA2035" i="34"/>
  <c r="Q2050" i="34"/>
  <c r="R2050" i="34"/>
  <c r="V2050" i="34"/>
  <c r="AA2050" i="34"/>
  <c r="X2050" i="34"/>
  <c r="AA1977" i="34"/>
  <c r="X1977" i="34"/>
  <c r="Q1977" i="34"/>
  <c r="R1977" i="34"/>
  <c r="V1977" i="34"/>
  <c r="AA1981" i="34"/>
  <c r="X1981" i="34"/>
  <c r="Q1981" i="34"/>
  <c r="R1981" i="34"/>
  <c r="V1981" i="34"/>
  <c r="AA1985" i="34"/>
  <c r="X1985" i="34"/>
  <c r="Q1985" i="34"/>
  <c r="R1985" i="34"/>
  <c r="V1985" i="34"/>
  <c r="AA1989" i="34"/>
  <c r="X1989" i="34"/>
  <c r="Q1989" i="34"/>
  <c r="R1989" i="34"/>
  <c r="V1989" i="34"/>
  <c r="R2014" i="34"/>
  <c r="V2014" i="34"/>
  <c r="AA2014" i="34"/>
  <c r="X2014" i="34"/>
  <c r="Q2014" i="34"/>
  <c r="R2018" i="34"/>
  <c r="V2018" i="34"/>
  <c r="X2018" i="34"/>
  <c r="Q2018" i="34"/>
  <c r="AA2018" i="34"/>
  <c r="X2039" i="34"/>
  <c r="Q2039" i="34"/>
  <c r="R2039" i="34"/>
  <c r="V2039" i="34"/>
  <c r="AA2039" i="34"/>
  <c r="X2043" i="34"/>
  <c r="Q2043" i="34"/>
  <c r="R2043" i="34"/>
  <c r="V2043" i="34"/>
  <c r="AA2043" i="34"/>
  <c r="AA2052" i="34"/>
  <c r="X2052" i="34"/>
  <c r="Q2052" i="34"/>
  <c r="R2052" i="34"/>
  <c r="V2052" i="34"/>
  <c r="AA2080" i="34"/>
  <c r="X2080" i="34"/>
  <c r="Q2080" i="34"/>
  <c r="R2080" i="34"/>
  <c r="V2080" i="34"/>
  <c r="Q2217" i="34"/>
  <c r="R2217" i="34"/>
  <c r="V2217" i="34"/>
  <c r="AA2217" i="34"/>
  <c r="X2217" i="34"/>
  <c r="Q2490" i="34"/>
  <c r="R2490" i="34"/>
  <c r="V2490" i="34"/>
  <c r="AA2490" i="34"/>
  <c r="X2490" i="34"/>
  <c r="AA2496" i="34"/>
  <c r="X2496" i="34"/>
  <c r="Q2496" i="34"/>
  <c r="R2496" i="34"/>
  <c r="V2496" i="34"/>
  <c r="Q2522" i="34"/>
  <c r="R2522" i="34"/>
  <c r="V2522" i="34"/>
  <c r="AA2522" i="34"/>
  <c r="X2522" i="34"/>
  <c r="Q2526" i="34"/>
  <c r="R2526" i="34"/>
  <c r="V2526" i="34"/>
  <c r="AA2526" i="34"/>
  <c r="X2526" i="34"/>
  <c r="X2535" i="34"/>
  <c r="Q2535" i="34"/>
  <c r="R2535" i="34"/>
  <c r="V2535" i="34"/>
  <c r="AA2535" i="34"/>
  <c r="X2539" i="34"/>
  <c r="Q2539" i="34"/>
  <c r="R2539" i="34"/>
  <c r="V2539" i="34"/>
  <c r="AA2539" i="34"/>
  <c r="Q2546" i="34"/>
  <c r="R2546" i="34"/>
  <c r="V2546" i="34"/>
  <c r="AA2546" i="34"/>
  <c r="X2546" i="34"/>
  <c r="Q2550" i="34"/>
  <c r="R2550" i="34"/>
  <c r="V2550" i="34"/>
  <c r="AA2550" i="34"/>
  <c r="X2550" i="34"/>
  <c r="Q2554" i="34"/>
  <c r="R2554" i="34"/>
  <c r="V2554" i="34"/>
  <c r="AA2554" i="34"/>
  <c r="X2554" i="34"/>
  <c r="X2103" i="34"/>
  <c r="Q2103" i="34"/>
  <c r="R2103" i="34"/>
  <c r="V2103" i="34"/>
  <c r="AA2103" i="34"/>
  <c r="X2107" i="34"/>
  <c r="Q2107" i="34"/>
  <c r="R2107" i="34"/>
  <c r="V2107" i="34"/>
  <c r="AA2107" i="34"/>
  <c r="X2126" i="34"/>
  <c r="Q2126" i="34"/>
  <c r="R2126" i="34"/>
  <c r="V2126" i="34"/>
  <c r="AA2126" i="34"/>
  <c r="X2115" i="34"/>
  <c r="Q2115" i="34"/>
  <c r="R2115" i="34"/>
  <c r="V2115" i="34"/>
  <c r="AA2115" i="34"/>
  <c r="R2162" i="34"/>
  <c r="V2162" i="34"/>
  <c r="AA2162" i="34"/>
  <c r="X2162" i="34"/>
  <c r="Q2162" i="34"/>
  <c r="R2166" i="34"/>
  <c r="V2166" i="34"/>
  <c r="AA2166" i="34"/>
  <c r="X2166" i="34"/>
  <c r="Q2166" i="34"/>
  <c r="R2170" i="34"/>
  <c r="V2170" i="34"/>
  <c r="AA2170" i="34"/>
  <c r="X2170" i="34"/>
  <c r="Q2170" i="34"/>
  <c r="X2543" i="34"/>
  <c r="Q2543" i="34"/>
  <c r="R2543" i="34"/>
  <c r="V2543" i="34"/>
  <c r="AA2543" i="34"/>
  <c r="R2057" i="34"/>
  <c r="V2057" i="34"/>
  <c r="AA2057" i="34"/>
  <c r="X2057" i="34"/>
  <c r="Q2057" i="34"/>
  <c r="X1992" i="34"/>
  <c r="Q1992" i="34"/>
  <c r="R1992" i="34"/>
  <c r="V1992" i="34"/>
  <c r="AA1992" i="34"/>
  <c r="Q2030" i="34"/>
  <c r="R2030" i="34"/>
  <c r="V2030" i="34"/>
  <c r="AA2030" i="34"/>
  <c r="X2030" i="34"/>
  <c r="X2270" i="34"/>
  <c r="Q2270" i="34"/>
  <c r="R2270" i="34"/>
  <c r="V2270" i="34"/>
  <c r="AA2270" i="34"/>
  <c r="R2276" i="34"/>
  <c r="V2276" i="34"/>
  <c r="AA2276" i="34"/>
  <c r="X2276" i="34"/>
  <c r="Q2276" i="34"/>
  <c r="R2280" i="34"/>
  <c r="V2280" i="34"/>
  <c r="AA2280" i="34"/>
  <c r="X2280" i="34"/>
  <c r="Q2280" i="34"/>
  <c r="R2284" i="34"/>
  <c r="V2284" i="34"/>
  <c r="AA2284" i="34"/>
  <c r="X2284" i="34"/>
  <c r="Q2284" i="34"/>
  <c r="Q2289" i="34"/>
  <c r="R2289" i="34"/>
  <c r="V2289" i="34"/>
  <c r="AA2289" i="34"/>
  <c r="X2289" i="34"/>
  <c r="Q2296" i="34"/>
  <c r="R2296" i="34"/>
  <c r="V2296" i="34"/>
  <c r="AA2296" i="34"/>
  <c r="X2296" i="34"/>
  <c r="AA2360" i="34"/>
  <c r="X2360" i="34"/>
  <c r="Q2360" i="34"/>
  <c r="R2360" i="34"/>
  <c r="V2360" i="34"/>
  <c r="AA2336" i="34"/>
  <c r="X2336" i="34"/>
  <c r="Q2336" i="34"/>
  <c r="R2336" i="34"/>
  <c r="V2336" i="34"/>
  <c r="AA2293" i="34"/>
  <c r="X2293" i="34"/>
  <c r="Q2293" i="34"/>
  <c r="R2293" i="34"/>
  <c r="V2293" i="34"/>
  <c r="AA2367" i="34"/>
  <c r="X2367" i="34"/>
  <c r="Q2367" i="34"/>
  <c r="R2367" i="34"/>
  <c r="V2367" i="34"/>
  <c r="AA2319" i="34"/>
  <c r="X2319" i="34"/>
  <c r="Q2319" i="34"/>
  <c r="R2319" i="34"/>
  <c r="V2319" i="34"/>
  <c r="AA2416" i="34"/>
  <c r="X2416" i="34"/>
  <c r="Q2416" i="34"/>
  <c r="R2416" i="34"/>
  <c r="V2416" i="34"/>
  <c r="AA2420" i="34"/>
  <c r="Q2420" i="34"/>
  <c r="R2420" i="34"/>
  <c r="V2420" i="34"/>
  <c r="X2420" i="34"/>
  <c r="Q2066" i="34"/>
  <c r="R2066" i="34"/>
  <c r="V2066" i="34"/>
  <c r="AA2066" i="34"/>
  <c r="X2066" i="34"/>
  <c r="R2501" i="34"/>
  <c r="V2501" i="34"/>
  <c r="AA2501" i="34"/>
  <c r="X2501" i="34"/>
  <c r="Q2501" i="34"/>
  <c r="R2505" i="34"/>
  <c r="V2505" i="34"/>
  <c r="AA2505" i="34"/>
  <c r="X2505" i="34"/>
  <c r="Q2505" i="34"/>
  <c r="Q2558" i="34"/>
  <c r="R2558" i="34"/>
  <c r="V2558" i="34"/>
  <c r="AA2558" i="34"/>
  <c r="X2558" i="34"/>
  <c r="Q2562" i="34"/>
  <c r="R2562" i="34"/>
  <c r="V2562" i="34"/>
  <c r="AA2562" i="34"/>
  <c r="X2562" i="34"/>
  <c r="R2073" i="34"/>
  <c r="V2073" i="34"/>
  <c r="AA2073" i="34"/>
  <c r="X2073" i="34"/>
  <c r="Q2073" i="34"/>
  <c r="R2081" i="34"/>
  <c r="V2081" i="34"/>
  <c r="AA2081" i="34"/>
  <c r="X2081" i="34"/>
  <c r="Q2081" i="34"/>
  <c r="R2085" i="34"/>
  <c r="V2085" i="34"/>
  <c r="AA2085" i="34"/>
  <c r="X2085" i="34"/>
  <c r="Q2085" i="34"/>
  <c r="R2089" i="34"/>
  <c r="V2089" i="34"/>
  <c r="AA2089" i="34"/>
  <c r="X2089" i="34"/>
  <c r="Q2089" i="34"/>
  <c r="R2093" i="34"/>
  <c r="V2093" i="34"/>
  <c r="AA2093" i="34"/>
  <c r="X2093" i="34"/>
  <c r="Q2093" i="34"/>
  <c r="R2097" i="34"/>
  <c r="V2097" i="34"/>
  <c r="AA2097" i="34"/>
  <c r="X2097" i="34"/>
  <c r="Q2097" i="34"/>
  <c r="R2154" i="34"/>
  <c r="V2154" i="34"/>
  <c r="AA2154" i="34"/>
  <c r="X2154" i="34"/>
  <c r="Q2154" i="34"/>
  <c r="R2158" i="34"/>
  <c r="V2158" i="34"/>
  <c r="AA2158" i="34"/>
  <c r="X2158" i="34"/>
  <c r="Q2158" i="34"/>
  <c r="R2220" i="34"/>
  <c r="V2220" i="34"/>
  <c r="AA2220" i="34"/>
  <c r="X2220" i="34"/>
  <c r="Q2220" i="34"/>
  <c r="R2224" i="34"/>
  <c r="V2224" i="34"/>
  <c r="AA2224" i="34"/>
  <c r="X2224" i="34"/>
  <c r="Q2224" i="34"/>
  <c r="R2228" i="34"/>
  <c r="V2228" i="34"/>
  <c r="AA2228" i="34"/>
  <c r="X2228" i="34"/>
  <c r="Q2228" i="34"/>
  <c r="R2232" i="34"/>
  <c r="V2232" i="34"/>
  <c r="AA2232" i="34"/>
  <c r="X2232" i="34"/>
  <c r="Q2232" i="34"/>
  <c r="R2236" i="34"/>
  <c r="V2236" i="34"/>
  <c r="AA2236" i="34"/>
  <c r="X2236" i="34"/>
  <c r="Q2236" i="34"/>
  <c r="X2242" i="34"/>
  <c r="Q2242" i="34"/>
  <c r="R2242" i="34"/>
  <c r="V2242" i="34"/>
  <c r="AA2242" i="34"/>
  <c r="X2246" i="34"/>
  <c r="Q2246" i="34"/>
  <c r="R2246" i="34"/>
  <c r="V2246" i="34"/>
  <c r="AA2246" i="34"/>
  <c r="AA2005" i="34"/>
  <c r="X2005" i="34"/>
  <c r="Q2005" i="34"/>
  <c r="R2005" i="34"/>
  <c r="V2005" i="34"/>
  <c r="AA2009" i="34"/>
  <c r="X2009" i="34"/>
  <c r="Q2009" i="34"/>
  <c r="R2009" i="34"/>
  <c r="V2009" i="34"/>
  <c r="AA2032" i="34"/>
  <c r="X2032" i="34"/>
  <c r="Q2032" i="34"/>
  <c r="R2032" i="34"/>
  <c r="V2032" i="34"/>
  <c r="AA2036" i="34"/>
  <c r="X2036" i="34"/>
  <c r="Q2036" i="34"/>
  <c r="R2036" i="34"/>
  <c r="V2036" i="34"/>
  <c r="X2051" i="34"/>
  <c r="Q2051" i="34"/>
  <c r="R2051" i="34"/>
  <c r="V2051" i="34"/>
  <c r="AA2051" i="34"/>
  <c r="R1978" i="34"/>
  <c r="V1978" i="34"/>
  <c r="AA1978" i="34"/>
  <c r="X1978" i="34"/>
  <c r="Q1978" i="34"/>
  <c r="R1982" i="34"/>
  <c r="V1982" i="34"/>
  <c r="AA1982" i="34"/>
  <c r="X1982" i="34"/>
  <c r="Q1982" i="34"/>
  <c r="R1986" i="34"/>
  <c r="V1986" i="34"/>
  <c r="AA1986" i="34"/>
  <c r="X1986" i="34"/>
  <c r="Q1986" i="34"/>
  <c r="R1990" i="34"/>
  <c r="V1990" i="34"/>
  <c r="AA1990" i="34"/>
  <c r="X1990" i="34"/>
  <c r="Q1990" i="34"/>
  <c r="Q2015" i="34"/>
  <c r="R2015" i="34"/>
  <c r="V2015" i="34"/>
  <c r="AA2015" i="34"/>
  <c r="X2015" i="34"/>
  <c r="Q2019" i="34"/>
  <c r="X2019" i="34"/>
  <c r="V2019" i="34"/>
  <c r="R2019" i="34"/>
  <c r="AA2019" i="34"/>
  <c r="AA2040" i="34"/>
  <c r="X2040" i="34"/>
  <c r="Q2040" i="34"/>
  <c r="R2040" i="34"/>
  <c r="V2040" i="34"/>
  <c r="AA2044" i="34"/>
  <c r="X2044" i="34"/>
  <c r="Q2044" i="34"/>
  <c r="R2044" i="34"/>
  <c r="V2044" i="34"/>
  <c r="R2053" i="34"/>
  <c r="V2053" i="34"/>
  <c r="AA2053" i="34"/>
  <c r="X2053" i="34"/>
  <c r="Q2053" i="34"/>
  <c r="X2099" i="34"/>
  <c r="Q2099" i="34"/>
  <c r="R2099" i="34"/>
  <c r="V2099" i="34"/>
  <c r="AA2099" i="34"/>
  <c r="X2218" i="34"/>
  <c r="Q2218" i="34"/>
  <c r="R2218" i="34"/>
  <c r="V2218" i="34"/>
  <c r="AA2218" i="34"/>
  <c r="X2491" i="34"/>
  <c r="Q2491" i="34"/>
  <c r="R2491" i="34"/>
  <c r="V2491" i="34"/>
  <c r="AA2491" i="34"/>
  <c r="R2497" i="34"/>
  <c r="V2497" i="34"/>
  <c r="AA2497" i="34"/>
  <c r="X2497" i="34"/>
  <c r="Q2497" i="34"/>
  <c r="X2523" i="34"/>
  <c r="Q2523" i="34"/>
  <c r="R2523" i="34"/>
  <c r="V2523" i="34"/>
  <c r="AA2523" i="34"/>
  <c r="X2527" i="34"/>
  <c r="Q2527" i="34"/>
  <c r="R2527" i="34"/>
  <c r="V2527" i="34"/>
  <c r="AA2527" i="34"/>
  <c r="AA2536" i="34"/>
  <c r="X2536" i="34"/>
  <c r="Q2536" i="34"/>
  <c r="R2536" i="34"/>
  <c r="V2536" i="34"/>
  <c r="AA2540" i="34"/>
  <c r="X2540" i="34"/>
  <c r="Q2540" i="34"/>
  <c r="R2540" i="34"/>
  <c r="V2540" i="34"/>
  <c r="X2547" i="34"/>
  <c r="Q2547" i="34"/>
  <c r="R2547" i="34"/>
  <c r="V2547" i="34"/>
  <c r="AA2547" i="34"/>
  <c r="X2551" i="34"/>
  <c r="Q2551" i="34"/>
  <c r="R2551" i="34"/>
  <c r="V2551" i="34"/>
  <c r="AA2551" i="34"/>
  <c r="X2555" i="34"/>
  <c r="Q2555" i="34"/>
  <c r="R2555" i="34"/>
  <c r="V2555" i="34"/>
  <c r="AA2555" i="34"/>
  <c r="AA2104" i="34"/>
  <c r="X2104" i="34"/>
  <c r="Q2104" i="34"/>
  <c r="R2104" i="34"/>
  <c r="V2104" i="34"/>
  <c r="AA2108" i="34"/>
  <c r="X2108" i="34"/>
  <c r="Q2108" i="34"/>
  <c r="R2108" i="34"/>
  <c r="V2108" i="34"/>
  <c r="AA2127" i="34"/>
  <c r="X2127" i="34"/>
  <c r="Q2127" i="34"/>
  <c r="R2127" i="34"/>
  <c r="V2127" i="34"/>
  <c r="R2117" i="34"/>
  <c r="V2117" i="34"/>
  <c r="AA2117" i="34"/>
  <c r="X2117" i="34"/>
  <c r="Q2117" i="34"/>
  <c r="Q2163" i="34"/>
  <c r="R2163" i="34"/>
  <c r="V2163" i="34"/>
  <c r="AA2163" i="34"/>
  <c r="X2163" i="34"/>
  <c r="Q2167" i="34"/>
  <c r="R2167" i="34"/>
  <c r="V2167" i="34"/>
  <c r="AA2167" i="34"/>
  <c r="X2167" i="34"/>
  <c r="Q2171" i="34"/>
  <c r="R2171" i="34"/>
  <c r="V2171" i="34"/>
  <c r="AA2171" i="34"/>
  <c r="X2171" i="34"/>
  <c r="Q2058" i="34"/>
  <c r="R2058" i="34"/>
  <c r="V2058" i="34"/>
  <c r="AA2058" i="34"/>
  <c r="X2058" i="34"/>
  <c r="Q2952" i="34"/>
  <c r="R2952" i="34"/>
  <c r="V2952" i="34"/>
  <c r="AA2952" i="34"/>
  <c r="X2952" i="34"/>
  <c r="Q2054" i="34"/>
  <c r="R2054" i="34"/>
  <c r="V2054" i="34"/>
  <c r="AA2054" i="34"/>
  <c r="X2054" i="34"/>
  <c r="R2061" i="34"/>
  <c r="V2061" i="34"/>
  <c r="AA2061" i="34"/>
  <c r="X2061" i="34"/>
  <c r="Q2061" i="34"/>
  <c r="X2000" i="34"/>
  <c r="Q2000" i="34"/>
  <c r="R2000" i="34"/>
  <c r="V2000" i="34"/>
  <c r="AA2000" i="34"/>
  <c r="X2047" i="34"/>
  <c r="Q2047" i="34"/>
  <c r="R2047" i="34"/>
  <c r="V2047" i="34"/>
  <c r="AA2047" i="34"/>
  <c r="AA2173" i="34"/>
  <c r="X2173" i="34"/>
  <c r="Q2173" i="34"/>
  <c r="R2173" i="34"/>
  <c r="V2173" i="34"/>
  <c r="AA2271" i="34"/>
  <c r="X2271" i="34"/>
  <c r="Q2271" i="34"/>
  <c r="R2271" i="34"/>
  <c r="V2271" i="34"/>
  <c r="X2286" i="34"/>
  <c r="Q2286" i="34"/>
  <c r="R2286" i="34"/>
  <c r="V2286" i="34"/>
  <c r="AA2286" i="34"/>
  <c r="R2361" i="34"/>
  <c r="V2361" i="34"/>
  <c r="AA2361" i="34"/>
  <c r="X2361" i="34"/>
  <c r="Q2361" i="34"/>
  <c r="R2368" i="34"/>
  <c r="V2368" i="34"/>
  <c r="AA2368" i="34"/>
  <c r="X2368" i="34"/>
  <c r="Q2368" i="34"/>
  <c r="R2421" i="34"/>
  <c r="V2421" i="34"/>
  <c r="Q2421" i="34"/>
  <c r="X2421" i="34"/>
  <c r="AA2421" i="34"/>
  <c r="Q2506" i="34"/>
  <c r="R2506" i="34"/>
  <c r="V2506" i="34"/>
  <c r="AA2506" i="34"/>
  <c r="X2506" i="34"/>
  <c r="X2559" i="34"/>
  <c r="Q2559" i="34"/>
  <c r="R2559" i="34"/>
  <c r="V2559" i="34"/>
  <c r="AA2559" i="34"/>
  <c r="Q2070" i="34"/>
  <c r="R2070" i="34"/>
  <c r="V2070" i="34"/>
  <c r="AA2070" i="34"/>
  <c r="X2070" i="34"/>
  <c r="Q2074" i="34"/>
  <c r="R2074" i="34"/>
  <c r="V2074" i="34"/>
  <c r="AA2074" i="34"/>
  <c r="X2074" i="34"/>
  <c r="Q2082" i="34"/>
  <c r="R2082" i="34"/>
  <c r="V2082" i="34"/>
  <c r="AA2082" i="34"/>
  <c r="X2082" i="34"/>
  <c r="Q2086" i="34"/>
  <c r="R2086" i="34"/>
  <c r="V2086" i="34"/>
  <c r="AA2086" i="34"/>
  <c r="X2086" i="34"/>
  <c r="Q2090" i="34"/>
  <c r="R2090" i="34"/>
  <c r="V2090" i="34"/>
  <c r="AA2090" i="34"/>
  <c r="X2090" i="34"/>
  <c r="Q2094" i="34"/>
  <c r="R2094" i="34"/>
  <c r="V2094" i="34"/>
  <c r="AA2094" i="34"/>
  <c r="X2094" i="34"/>
  <c r="Q2098" i="34"/>
  <c r="R2098" i="34"/>
  <c r="V2098" i="34"/>
  <c r="AA2098" i="34"/>
  <c r="X2098" i="34"/>
  <c r="Q2155" i="34"/>
  <c r="R2155" i="34"/>
  <c r="V2155" i="34"/>
  <c r="AA2155" i="34"/>
  <c r="X2155" i="34"/>
  <c r="Q2159" i="34"/>
  <c r="R2159" i="34"/>
  <c r="V2159" i="34"/>
  <c r="AA2159" i="34"/>
  <c r="X2159" i="34"/>
  <c r="Q2221" i="34"/>
  <c r="R2221" i="34"/>
  <c r="V2221" i="34"/>
  <c r="AA2221" i="34"/>
  <c r="X2221" i="34"/>
  <c r="Q2225" i="34"/>
  <c r="R2225" i="34"/>
  <c r="V2225" i="34"/>
  <c r="AA2225" i="34"/>
  <c r="X2225" i="34"/>
  <c r="Q2229" i="34"/>
  <c r="R2229" i="34"/>
  <c r="V2229" i="34"/>
  <c r="AA2229" i="34"/>
  <c r="X2229" i="34"/>
  <c r="Q2233" i="34"/>
  <c r="R2233" i="34"/>
  <c r="V2233" i="34"/>
  <c r="AA2233" i="34"/>
  <c r="X2233" i="34"/>
  <c r="X2238" i="34"/>
  <c r="Q2238" i="34"/>
  <c r="R2238" i="34"/>
  <c r="V2238" i="34"/>
  <c r="AA2238" i="34"/>
  <c r="AA2243" i="34"/>
  <c r="X2243" i="34"/>
  <c r="Q2243" i="34"/>
  <c r="R2243" i="34"/>
  <c r="V2243" i="34"/>
  <c r="AA2265" i="34"/>
  <c r="X2265" i="34"/>
  <c r="Q2265" i="34"/>
  <c r="R2265" i="34"/>
  <c r="V2265" i="34"/>
  <c r="R2002" i="34"/>
  <c r="V2002" i="34"/>
  <c r="AA2002" i="34"/>
  <c r="X2002" i="34"/>
  <c r="Q2002" i="34"/>
  <c r="R2006" i="34"/>
  <c r="V2006" i="34"/>
  <c r="AA2006" i="34"/>
  <c r="X2006" i="34"/>
  <c r="Q2006" i="34"/>
  <c r="R2010" i="34"/>
  <c r="V2010" i="34"/>
  <c r="AA2010" i="34"/>
  <c r="X2010" i="34"/>
  <c r="Q2010" i="34"/>
  <c r="R2033" i="34"/>
  <c r="V2033" i="34"/>
  <c r="AA2033" i="34"/>
  <c r="X2033" i="34"/>
  <c r="Q2033" i="34"/>
  <c r="R2037" i="34"/>
  <c r="V2037" i="34"/>
  <c r="AA2037" i="34"/>
  <c r="X2037" i="34"/>
  <c r="Q2037" i="34"/>
  <c r="Q1979" i="34"/>
  <c r="R1979" i="34"/>
  <c r="V1979" i="34"/>
  <c r="AA1979" i="34"/>
  <c r="X1979" i="34"/>
  <c r="Q1983" i="34"/>
  <c r="R1983" i="34"/>
  <c r="V1983" i="34"/>
  <c r="AA1983" i="34"/>
  <c r="X1983" i="34"/>
  <c r="Q1987" i="34"/>
  <c r="R1987" i="34"/>
  <c r="V1987" i="34"/>
  <c r="AA1987" i="34"/>
  <c r="X1987" i="34"/>
  <c r="X2012" i="34"/>
  <c r="Q2012" i="34"/>
  <c r="R2012" i="34"/>
  <c r="V2012" i="34"/>
  <c r="AA2012" i="34"/>
  <c r="X2016" i="34"/>
  <c r="Q2016" i="34"/>
  <c r="R2016" i="34"/>
  <c r="V2016" i="34"/>
  <c r="AA2016" i="34"/>
  <c r="AA2020" i="34"/>
  <c r="X2020" i="34"/>
  <c r="Q2020" i="34"/>
  <c r="R2020" i="34"/>
  <c r="V2020" i="34"/>
  <c r="R2041" i="34"/>
  <c r="V2041" i="34"/>
  <c r="AA2041" i="34"/>
  <c r="X2041" i="34"/>
  <c r="Q2041" i="34"/>
  <c r="R2045" i="34"/>
  <c r="V2045" i="34"/>
  <c r="AA2045" i="34"/>
  <c r="X2045" i="34"/>
  <c r="Q2045" i="34"/>
  <c r="R2065" i="34"/>
  <c r="V2065" i="34"/>
  <c r="AA2065" i="34"/>
  <c r="X2065" i="34"/>
  <c r="Q2065" i="34"/>
  <c r="AA2100" i="34"/>
  <c r="X2100" i="34"/>
  <c r="Q2100" i="34"/>
  <c r="R2100" i="34"/>
  <c r="V2100" i="34"/>
  <c r="R2266" i="34"/>
  <c r="V2266" i="34"/>
  <c r="AA2266" i="34"/>
  <c r="X2266" i="34"/>
  <c r="Q2266" i="34"/>
  <c r="R2493" i="34"/>
  <c r="V2493" i="34"/>
  <c r="AA2493" i="34"/>
  <c r="X2493" i="34"/>
  <c r="Q2493" i="34"/>
  <c r="Q2498" i="34"/>
  <c r="R2498" i="34"/>
  <c r="V2498" i="34"/>
  <c r="AA2498" i="34"/>
  <c r="X2498" i="34"/>
  <c r="AA2524" i="34"/>
  <c r="X2524" i="34"/>
  <c r="Q2524" i="34"/>
  <c r="R2524" i="34"/>
  <c r="V2524" i="34"/>
  <c r="AA2528" i="34"/>
  <c r="X2528" i="34"/>
  <c r="Q2528" i="34"/>
  <c r="R2528" i="34"/>
  <c r="V2528" i="34"/>
  <c r="R2537" i="34"/>
  <c r="V2537" i="34"/>
  <c r="AA2537" i="34"/>
  <c r="X2537" i="34"/>
  <c r="Q2537" i="34"/>
  <c r="AA2544" i="34"/>
  <c r="X2544" i="34"/>
  <c r="Q2544" i="34"/>
  <c r="R2544" i="34"/>
  <c r="V2544" i="34"/>
  <c r="AA2548" i="34"/>
  <c r="X2548" i="34"/>
  <c r="Q2548" i="34"/>
  <c r="R2548" i="34"/>
  <c r="V2548" i="34"/>
  <c r="AA2552" i="34"/>
  <c r="X2552" i="34"/>
  <c r="Q2552" i="34"/>
  <c r="R2552" i="34"/>
  <c r="V2552" i="34"/>
  <c r="R2101" i="34"/>
  <c r="V2101" i="34"/>
  <c r="AA2101" i="34"/>
  <c r="X2101" i="34"/>
  <c r="Q2101" i="34"/>
  <c r="R2105" i="34"/>
  <c r="V2105" i="34"/>
  <c r="AA2105" i="34"/>
  <c r="X2105" i="34"/>
  <c r="Q2105" i="34"/>
  <c r="R2109" i="34"/>
  <c r="V2109" i="34"/>
  <c r="AA2109" i="34"/>
  <c r="X2109" i="34"/>
  <c r="Q2109" i="34"/>
  <c r="R2128" i="34"/>
  <c r="V2128" i="34"/>
  <c r="AA2128" i="34"/>
  <c r="X2128" i="34"/>
  <c r="Q2128" i="34"/>
  <c r="Q2118" i="34"/>
  <c r="R2118" i="34"/>
  <c r="V2118" i="34"/>
  <c r="AA2118" i="34"/>
  <c r="X2118" i="34"/>
  <c r="X2164" i="34"/>
  <c r="Q2164" i="34"/>
  <c r="R2164" i="34"/>
  <c r="V2164" i="34"/>
  <c r="AA2164" i="34"/>
  <c r="X2168" i="34"/>
  <c r="Q2168" i="34"/>
  <c r="R2168" i="34"/>
  <c r="V2168" i="34"/>
  <c r="AA2168" i="34"/>
  <c r="X2172" i="34"/>
  <c r="Q2172" i="34"/>
  <c r="R2172" i="34"/>
  <c r="V2172" i="34"/>
  <c r="AA2172" i="34"/>
  <c r="AA2060" i="34"/>
  <c r="X2060" i="34"/>
  <c r="Q2060" i="34"/>
  <c r="R2060" i="34"/>
  <c r="V2060" i="34"/>
  <c r="AA2954" i="34"/>
  <c r="X2954" i="34"/>
  <c r="Q2954" i="34"/>
  <c r="R2954" i="34"/>
  <c r="V2954" i="34"/>
  <c r="X2055" i="34"/>
  <c r="Q2055" i="34"/>
  <c r="R2055" i="34"/>
  <c r="V2055" i="34"/>
  <c r="AA2055" i="34"/>
  <c r="Q2062" i="34"/>
  <c r="R2062" i="34"/>
  <c r="V2062" i="34"/>
  <c r="AA2062" i="34"/>
  <c r="X2062" i="34"/>
  <c r="AA2028" i="34"/>
  <c r="X2028" i="34"/>
  <c r="Q2028" i="34"/>
  <c r="R2028" i="34"/>
  <c r="V2028" i="34"/>
  <c r="AA2048" i="34"/>
  <c r="X2048" i="34"/>
  <c r="Q2048" i="34"/>
  <c r="R2048" i="34"/>
  <c r="V2048" i="34"/>
  <c r="AA2177" i="34"/>
  <c r="X2177" i="34"/>
  <c r="Q2177" i="34"/>
  <c r="R2177" i="34"/>
  <c r="V2177" i="34"/>
  <c r="R2178" i="34"/>
  <c r="V2178" i="34"/>
  <c r="AA2178" i="34"/>
  <c r="X2178" i="34"/>
  <c r="Q2178" i="34"/>
  <c r="Q2281" i="34"/>
  <c r="R2281" i="34"/>
  <c r="V2281" i="34"/>
  <c r="AA2281" i="34"/>
  <c r="X2281" i="34"/>
  <c r="X2297" i="34"/>
  <c r="Q2297" i="34"/>
  <c r="R2297" i="34"/>
  <c r="V2297" i="34"/>
  <c r="AA2297" i="34"/>
  <c r="R2294" i="34"/>
  <c r="V2294" i="34"/>
  <c r="AA2294" i="34"/>
  <c r="X2294" i="34"/>
  <c r="Q2294" i="34"/>
  <c r="R2417" i="34"/>
  <c r="V2417" i="34"/>
  <c r="AA2417" i="34"/>
  <c r="X2417" i="34"/>
  <c r="Q2417" i="34"/>
  <c r="Q2502" i="34"/>
  <c r="R2502" i="34"/>
  <c r="V2502" i="34"/>
  <c r="AA2502" i="34"/>
  <c r="X2502" i="34"/>
  <c r="Q2179" i="34"/>
  <c r="R2179" i="34"/>
  <c r="V2179" i="34"/>
  <c r="AA2179" i="34"/>
  <c r="X2179" i="34"/>
  <c r="X2278" i="34"/>
  <c r="Q2278" i="34"/>
  <c r="R2278" i="34"/>
  <c r="V2278" i="34"/>
  <c r="AA2278" i="34"/>
  <c r="AA2291" i="34"/>
  <c r="X2291" i="34"/>
  <c r="Q2291" i="34"/>
  <c r="R2291" i="34"/>
  <c r="V2291" i="34"/>
  <c r="Q2334" i="34"/>
  <c r="R2334" i="34"/>
  <c r="V2334" i="34"/>
  <c r="AA2334" i="34"/>
  <c r="X2334" i="34"/>
  <c r="Q2409" i="34"/>
  <c r="R2409" i="34"/>
  <c r="V2409" i="34"/>
  <c r="AA2409" i="34"/>
  <c r="X2409" i="34"/>
  <c r="Q2414" i="34"/>
  <c r="R2414" i="34"/>
  <c r="V2414" i="34"/>
  <c r="AA2414" i="34"/>
  <c r="X2414" i="34"/>
  <c r="X2499" i="34"/>
  <c r="Q2499" i="34"/>
  <c r="R2499" i="34"/>
  <c r="V2499" i="34"/>
  <c r="AA2499" i="34"/>
  <c r="AA2556" i="34"/>
  <c r="X2556" i="34"/>
  <c r="Q2556" i="34"/>
  <c r="R2556" i="34"/>
  <c r="V2556" i="34"/>
  <c r="X2071" i="34"/>
  <c r="Q2071" i="34"/>
  <c r="R2071" i="34"/>
  <c r="V2071" i="34"/>
  <c r="AA2071" i="34"/>
  <c r="X2075" i="34"/>
  <c r="Q2075" i="34"/>
  <c r="R2075" i="34"/>
  <c r="V2075" i="34"/>
  <c r="AA2075" i="34"/>
  <c r="X2083" i="34"/>
  <c r="Q2083" i="34"/>
  <c r="R2083" i="34"/>
  <c r="V2083" i="34"/>
  <c r="AA2083" i="34"/>
  <c r="X2087" i="34"/>
  <c r="Q2087" i="34"/>
  <c r="R2087" i="34"/>
  <c r="V2087" i="34"/>
  <c r="AA2087" i="34"/>
  <c r="X2091" i="34"/>
  <c r="Q2091" i="34"/>
  <c r="R2091" i="34"/>
  <c r="V2091" i="34"/>
  <c r="AA2091" i="34"/>
  <c r="X2095" i="34"/>
  <c r="Q2095" i="34"/>
  <c r="R2095" i="34"/>
  <c r="V2095" i="34"/>
  <c r="AA2095" i="34"/>
  <c r="X2121" i="34"/>
  <c r="Q2121" i="34"/>
  <c r="R2121" i="34"/>
  <c r="V2121" i="34"/>
  <c r="AA2121" i="34"/>
  <c r="X2156" i="34"/>
  <c r="Q2156" i="34"/>
  <c r="R2156" i="34"/>
  <c r="V2156" i="34"/>
  <c r="AA2156" i="34"/>
  <c r="X2160" i="34"/>
  <c r="Q2160" i="34"/>
  <c r="R2160" i="34"/>
  <c r="V2160" i="34"/>
  <c r="AA2160" i="34"/>
  <c r="X2222" i="34"/>
  <c r="Q2222" i="34"/>
  <c r="R2222" i="34"/>
  <c r="V2222" i="34"/>
  <c r="AA2222" i="34"/>
  <c r="X2226" i="34"/>
  <c r="Q2226" i="34"/>
  <c r="R2226" i="34"/>
  <c r="V2226" i="34"/>
  <c r="AA2226" i="34"/>
  <c r="X2230" i="34"/>
  <c r="Q2230" i="34"/>
  <c r="R2230" i="34"/>
  <c r="V2230" i="34"/>
  <c r="AA2230" i="34"/>
  <c r="X2234" i="34"/>
  <c r="Q2234" i="34"/>
  <c r="R2234" i="34"/>
  <c r="V2234" i="34"/>
  <c r="AA2234" i="34"/>
  <c r="AA2239" i="34"/>
  <c r="X2239" i="34"/>
  <c r="Q2239" i="34"/>
  <c r="R2239" i="34"/>
  <c r="V2239" i="34"/>
  <c r="R2244" i="34"/>
  <c r="V2244" i="34"/>
  <c r="AA2244" i="34"/>
  <c r="X2244" i="34"/>
  <c r="Q2244" i="34"/>
  <c r="Q2003" i="34"/>
  <c r="R2003" i="34"/>
  <c r="V2003" i="34"/>
  <c r="AA2003" i="34"/>
  <c r="X2003" i="34"/>
  <c r="Q2007" i="34"/>
  <c r="R2007" i="34"/>
  <c r="V2007" i="34"/>
  <c r="AA2007" i="34"/>
  <c r="X2007" i="34"/>
  <c r="Q2011" i="34"/>
  <c r="R2011" i="34"/>
  <c r="V2011" i="34"/>
  <c r="AA2011" i="34"/>
  <c r="X2011" i="34"/>
  <c r="Q2034" i="34"/>
  <c r="R2034" i="34"/>
  <c r="V2034" i="34"/>
  <c r="AA2034" i="34"/>
  <c r="X2034" i="34"/>
  <c r="Q2038" i="34"/>
  <c r="R2038" i="34"/>
  <c r="V2038" i="34"/>
  <c r="AA2038" i="34"/>
  <c r="X2038" i="34"/>
  <c r="X1980" i="34"/>
  <c r="Q1980" i="34"/>
  <c r="R1980" i="34"/>
  <c r="V1980" i="34"/>
  <c r="AA1980" i="34"/>
  <c r="X1984" i="34"/>
  <c r="Q1984" i="34"/>
  <c r="R1984" i="34"/>
  <c r="V1984" i="34"/>
  <c r="AA1984" i="34"/>
  <c r="X1988" i="34"/>
  <c r="Q1988" i="34"/>
  <c r="R1988" i="34"/>
  <c r="V1988" i="34"/>
  <c r="AA1988" i="34"/>
  <c r="AA2013" i="34"/>
  <c r="X2013" i="34"/>
  <c r="Q2013" i="34"/>
  <c r="R2013" i="34"/>
  <c r="V2013" i="34"/>
  <c r="AA2017" i="34"/>
  <c r="X2017" i="34"/>
  <c r="Q2017" i="34"/>
  <c r="R2017" i="34"/>
  <c r="V2017" i="34"/>
  <c r="R2021" i="34"/>
  <c r="V2021" i="34"/>
  <c r="AA2021" i="34"/>
  <c r="X2021" i="34"/>
  <c r="Q2021" i="34"/>
  <c r="Q2042" i="34"/>
  <c r="R2042" i="34"/>
  <c r="V2042" i="34"/>
  <c r="AA2042" i="34"/>
  <c r="X2042" i="34"/>
  <c r="Q2046" i="34"/>
  <c r="R2046" i="34"/>
  <c r="V2046" i="34"/>
  <c r="AA2046" i="34"/>
  <c r="X2046" i="34"/>
  <c r="X2079" i="34"/>
  <c r="Q2079" i="34"/>
  <c r="R2079" i="34"/>
  <c r="V2079" i="34"/>
  <c r="AA2079" i="34"/>
  <c r="R2216" i="34"/>
  <c r="V2216" i="34"/>
  <c r="AA2216" i="34"/>
  <c r="X2216" i="34"/>
  <c r="Q2216" i="34"/>
  <c r="R2489" i="34"/>
  <c r="V2489" i="34"/>
  <c r="AA2489" i="34"/>
  <c r="X2489" i="34"/>
  <c r="Q2489" i="34"/>
  <c r="X2495" i="34"/>
  <c r="Q2495" i="34"/>
  <c r="R2495" i="34"/>
  <c r="V2495" i="34"/>
  <c r="AA2495" i="34"/>
  <c r="R2521" i="34"/>
  <c r="V2521" i="34"/>
  <c r="AA2521" i="34"/>
  <c r="X2521" i="34"/>
  <c r="Q2521" i="34"/>
  <c r="R2525" i="34"/>
  <c r="V2525" i="34"/>
  <c r="AA2525" i="34"/>
  <c r="X2525" i="34"/>
  <c r="Q2525" i="34"/>
  <c r="R2529" i="34"/>
  <c r="V2529" i="34"/>
  <c r="AA2529" i="34"/>
  <c r="X2529" i="34"/>
  <c r="Q2529" i="34"/>
  <c r="Q2538" i="34"/>
  <c r="R2538" i="34"/>
  <c r="V2538" i="34"/>
  <c r="AA2538" i="34"/>
  <c r="X2538" i="34"/>
  <c r="R2545" i="34"/>
  <c r="V2545" i="34"/>
  <c r="AA2545" i="34"/>
  <c r="X2545" i="34"/>
  <c r="Q2545" i="34"/>
  <c r="R2549" i="34"/>
  <c r="V2549" i="34"/>
  <c r="AA2549" i="34"/>
  <c r="X2549" i="34"/>
  <c r="Q2549" i="34"/>
  <c r="R2553" i="34"/>
  <c r="V2553" i="34"/>
  <c r="AA2553" i="34"/>
  <c r="X2553" i="34"/>
  <c r="Q2553" i="34"/>
  <c r="Q2102" i="34"/>
  <c r="R2102" i="34"/>
  <c r="V2102" i="34"/>
  <c r="AA2102" i="34"/>
  <c r="X2102" i="34"/>
  <c r="Q2106" i="34"/>
  <c r="R2106" i="34"/>
  <c r="V2106" i="34"/>
  <c r="AA2106" i="34"/>
  <c r="X2106" i="34"/>
  <c r="Q2110" i="34"/>
  <c r="R2110" i="34"/>
  <c r="V2110" i="34"/>
  <c r="AA2110" i="34"/>
  <c r="X2110" i="34"/>
  <c r="Q2337" i="34"/>
  <c r="R2337" i="34"/>
  <c r="V2337" i="34"/>
  <c r="AA2337" i="34"/>
  <c r="X2337" i="34"/>
  <c r="AA2161" i="34"/>
  <c r="X2161" i="34"/>
  <c r="Q2161" i="34"/>
  <c r="R2161" i="34"/>
  <c r="V2161" i="34"/>
  <c r="AA2165" i="34"/>
  <c r="X2165" i="34"/>
  <c r="Q2165" i="34"/>
  <c r="R2165" i="34"/>
  <c r="V2165" i="34"/>
  <c r="AA2169" i="34"/>
  <c r="X2169" i="34"/>
  <c r="Q2169" i="34"/>
  <c r="R2169" i="34"/>
  <c r="V2169" i="34"/>
  <c r="R2541" i="34"/>
  <c r="V2541" i="34"/>
  <c r="AA2541" i="34"/>
  <c r="X2541" i="34"/>
  <c r="Q2541" i="34"/>
  <c r="AA2056" i="34"/>
  <c r="X2056" i="34"/>
  <c r="Q2056" i="34"/>
  <c r="R2056" i="34"/>
  <c r="V2056" i="34"/>
  <c r="X2063" i="34"/>
  <c r="Q2063" i="34"/>
  <c r="R2063" i="34"/>
  <c r="V2063" i="34"/>
  <c r="AA2063" i="34"/>
  <c r="R2029" i="34"/>
  <c r="V2029" i="34"/>
  <c r="AA2029" i="34"/>
  <c r="X2029" i="34"/>
  <c r="Q2029" i="34"/>
  <c r="R2049" i="34"/>
  <c r="V2049" i="34"/>
  <c r="AA2049" i="34"/>
  <c r="X2049" i="34"/>
  <c r="Q2049" i="34"/>
  <c r="A2179" i="34"/>
  <c r="A2267" i="34"/>
  <c r="A2173" i="34"/>
  <c r="A2270" i="34"/>
  <c r="A2280" i="34"/>
  <c r="A2287" i="34"/>
  <c r="A2295" i="34"/>
  <c r="A2351" i="34"/>
  <c r="A2334" i="34"/>
  <c r="A2342" i="34"/>
  <c r="A2409" i="34"/>
  <c r="A2317" i="34"/>
  <c r="A2414" i="34"/>
  <c r="A2418" i="34"/>
  <c r="A2422" i="34"/>
  <c r="A2499" i="34"/>
  <c r="A2503" i="34"/>
  <c r="A2556" i="34"/>
  <c r="A2560" i="34"/>
  <c r="A2071" i="34"/>
  <c r="A2075" i="34"/>
  <c r="A2083" i="34"/>
  <c r="A2087" i="34"/>
  <c r="A2091" i="34"/>
  <c r="A2095" i="34"/>
  <c r="A2121" i="34"/>
  <c r="A2156" i="34"/>
  <c r="A2160" i="34"/>
  <c r="A2222" i="34"/>
  <c r="A2226" i="34"/>
  <c r="A2230" i="34"/>
  <c r="A2234" i="34"/>
  <c r="A2239" i="34"/>
  <c r="A2244" i="34"/>
  <c r="A1974" i="34"/>
  <c r="A2003" i="34"/>
  <c r="A2007" i="34"/>
  <c r="A2011" i="34"/>
  <c r="A2034" i="34"/>
  <c r="A2038" i="34"/>
  <c r="A1879" i="34"/>
  <c r="A1926" i="34"/>
  <c r="A1930" i="34"/>
  <c r="A1934" i="34"/>
  <c r="A1980" i="34"/>
  <c r="A1984" i="34"/>
  <c r="A1988" i="34"/>
  <c r="A2013" i="34"/>
  <c r="A2017" i="34"/>
  <c r="A2021" i="34"/>
  <c r="A2042" i="34"/>
  <c r="A2046" i="34"/>
  <c r="A2079" i="34"/>
  <c r="A2216" i="34"/>
  <c r="A2489" i="34"/>
  <c r="A2495" i="34"/>
  <c r="A2521" i="34"/>
  <c r="A2525" i="34"/>
  <c r="A2529" i="34"/>
  <c r="A2538" i="34"/>
  <c r="A2545" i="34"/>
  <c r="A2549" i="34"/>
  <c r="A2553" i="34"/>
  <c r="A2102" i="34"/>
  <c r="A2106" i="34"/>
  <c r="A2110" i="34"/>
  <c r="A2337" i="34"/>
  <c r="A2161" i="34"/>
  <c r="A2165" i="34"/>
  <c r="A2169" i="34"/>
  <c r="A1830" i="34"/>
  <c r="A2541" i="34"/>
  <c r="A1836" i="34"/>
  <c r="A1844" i="34"/>
  <c r="A1867" i="34"/>
  <c r="A1939" i="34"/>
  <c r="A1944" i="34"/>
  <c r="A2056" i="34"/>
  <c r="A2063" i="34"/>
  <c r="A1891" i="34"/>
  <c r="A1895" i="34"/>
  <c r="A1899" i="34"/>
  <c r="A1948" i="34"/>
  <c r="A1952" i="34"/>
  <c r="A1956" i="34"/>
  <c r="A2029" i="34"/>
  <c r="A2049" i="34"/>
  <c r="A1850" i="34"/>
  <c r="A1868" i="34"/>
  <c r="A1854" i="34"/>
  <c r="A1858" i="34"/>
  <c r="A1862" i="34"/>
  <c r="A1866" i="34"/>
  <c r="A1873" i="34"/>
  <c r="A1877" i="34"/>
  <c r="A1904" i="34"/>
  <c r="A1908" i="34"/>
  <c r="A1881" i="34"/>
  <c r="A1885" i="34"/>
  <c r="A1962" i="34"/>
  <c r="A1912" i="34"/>
  <c r="A1916" i="34"/>
  <c r="A1920" i="34"/>
  <c r="A1964" i="34"/>
  <c r="A1968" i="34"/>
  <c r="A1972" i="34"/>
  <c r="A1510" i="34"/>
  <c r="A1512" i="34"/>
  <c r="A1513" i="34"/>
  <c r="A1515" i="34"/>
  <c r="A1533" i="34"/>
  <c r="A1567" i="34"/>
  <c r="A1569" i="34"/>
  <c r="A1571" i="34"/>
  <c r="A1573" i="34"/>
  <c r="A1575" i="34"/>
  <c r="A1577" i="34"/>
  <c r="A1579" i="34"/>
  <c r="A1596" i="34"/>
  <c r="A1598" i="34"/>
  <c r="A1600" i="34"/>
  <c r="A1602" i="34"/>
  <c r="A1669" i="34"/>
  <c r="A1671" i="34"/>
  <c r="A1673" i="34"/>
  <c r="A1675" i="34"/>
  <c r="A1704" i="34"/>
  <c r="A1728" i="34"/>
  <c r="A1730" i="34"/>
  <c r="A1732" i="34"/>
  <c r="A1734" i="34"/>
  <c r="A1757" i="34"/>
  <c r="A1759" i="34"/>
  <c r="A1761" i="34"/>
  <c r="A1763" i="34"/>
  <c r="A1780" i="34"/>
  <c r="A1782" i="34"/>
  <c r="A1810" i="34"/>
  <c r="A1812" i="34"/>
  <c r="A1814" i="34"/>
  <c r="A1816" i="34"/>
  <c r="A1818" i="34"/>
  <c r="A1820" i="34"/>
  <c r="A2278" i="34"/>
  <c r="A2275" i="34"/>
  <c r="A2286" i="34"/>
  <c r="A2177" i="34"/>
  <c r="A2276" i="34"/>
  <c r="A2283" i="34"/>
  <c r="A2174" i="34"/>
  <c r="A2178" i="34"/>
  <c r="A2271" i="34"/>
  <c r="A2277" i="34"/>
  <c r="A2281" i="34"/>
  <c r="A2290" i="34"/>
  <c r="A2296" i="34"/>
  <c r="A2360" i="34"/>
  <c r="A2335" i="34"/>
  <c r="A2292" i="34"/>
  <c r="A2410" i="34"/>
  <c r="A2318" i="34"/>
  <c r="A2415" i="34"/>
  <c r="A2419" i="34"/>
  <c r="A2423" i="34"/>
  <c r="A2500" i="34"/>
  <c r="A2504" i="34"/>
  <c r="A2557" i="34"/>
  <c r="A2561" i="34"/>
  <c r="A2072" i="34"/>
  <c r="A2076" i="34"/>
  <c r="A2084" i="34"/>
  <c r="A2088" i="34"/>
  <c r="A2092" i="34"/>
  <c r="A2096" i="34"/>
  <c r="A2122" i="34"/>
  <c r="A2157" i="34"/>
  <c r="A2219" i="34"/>
  <c r="A2223" i="34"/>
  <c r="A2227" i="34"/>
  <c r="A2231" i="34"/>
  <c r="A2235" i="34"/>
  <c r="A2241" i="34"/>
  <c r="A2245" i="34"/>
  <c r="A1975" i="34"/>
  <c r="A2004" i="34"/>
  <c r="A2008" i="34"/>
  <c r="A2031" i="34"/>
  <c r="A2035" i="34"/>
  <c r="A2050" i="34"/>
  <c r="A1923" i="34"/>
  <c r="A1927" i="34"/>
  <c r="A1931" i="34"/>
  <c r="A1977" i="34"/>
  <c r="A1981" i="34"/>
  <c r="A1985" i="34"/>
  <c r="A1989" i="34"/>
  <c r="A2014" i="34"/>
  <c r="A2018" i="34"/>
  <c r="A2039" i="34"/>
  <c r="A2043" i="34"/>
  <c r="A2052" i="34"/>
  <c r="A2080" i="34"/>
  <c r="A2217" i="34"/>
  <c r="A2490" i="34"/>
  <c r="A2496" i="34"/>
  <c r="A2522" i="34"/>
  <c r="A2526" i="34"/>
  <c r="A2535" i="34"/>
  <c r="A2539" i="34"/>
  <c r="A2546" i="34"/>
  <c r="A2550" i="34"/>
  <c r="A2554" i="34"/>
  <c r="A2103" i="34"/>
  <c r="A2107" i="34"/>
  <c r="A2126" i="34"/>
  <c r="A2115" i="34"/>
  <c r="A2162" i="34"/>
  <c r="A2166" i="34"/>
  <c r="A2170" i="34"/>
  <c r="A1831" i="34"/>
  <c r="A2543" i="34"/>
  <c r="A1837" i="34"/>
  <c r="A1845" i="34"/>
  <c r="A1935" i="34"/>
  <c r="A1941" i="34"/>
  <c r="A1945" i="34"/>
  <c r="A2057" i="34"/>
  <c r="A1888" i="34"/>
  <c r="A1892" i="34"/>
  <c r="A1896" i="34"/>
  <c r="A1900" i="34"/>
  <c r="A1949" i="34"/>
  <c r="A1953" i="34"/>
  <c r="A1992" i="34"/>
  <c r="A2030" i="34"/>
  <c r="A1834" i="34"/>
  <c r="A1851" i="34"/>
  <c r="A1869" i="34"/>
  <c r="A1855" i="34"/>
  <c r="A1859" i="34"/>
  <c r="A1863" i="34"/>
  <c r="A1870" i="34"/>
  <c r="A1874" i="34"/>
  <c r="A1901" i="34"/>
  <c r="A1905" i="34"/>
  <c r="A1909" i="34"/>
  <c r="A1882" i="34"/>
  <c r="A1886" i="34"/>
  <c r="A1841" i="34"/>
  <c r="A1913" i="34"/>
  <c r="A1917" i="34"/>
  <c r="A1921" i="34"/>
  <c r="A1965" i="34"/>
  <c r="A1969" i="34"/>
  <c r="A1973" i="34"/>
  <c r="A2272" i="34"/>
  <c r="A2282" i="34"/>
  <c r="A2284" i="34"/>
  <c r="A2288" i="34"/>
  <c r="A2291" i="34"/>
  <c r="A2297" i="34"/>
  <c r="A2361" i="34"/>
  <c r="A2336" i="34"/>
  <c r="A2293" i="34"/>
  <c r="A2367" i="34"/>
  <c r="A2319" i="34"/>
  <c r="A2416" i="34"/>
  <c r="A2420" i="34"/>
  <c r="A2066" i="34"/>
  <c r="A2501" i="34"/>
  <c r="A2505" i="34"/>
  <c r="A2558" i="34"/>
  <c r="A2562" i="34"/>
  <c r="A2073" i="34"/>
  <c r="A2081" i="34"/>
  <c r="A2085" i="34"/>
  <c r="A2089" i="34"/>
  <c r="A2093" i="34"/>
  <c r="A2097" i="34"/>
  <c r="A2154" i="34"/>
  <c r="A2158" i="34"/>
  <c r="A2220" i="34"/>
  <c r="A2224" i="34"/>
  <c r="A2228" i="34"/>
  <c r="A2232" i="34"/>
  <c r="A2236" i="34"/>
  <c r="A2242" i="34"/>
  <c r="A2246" i="34"/>
  <c r="A1976" i="34"/>
  <c r="A2005" i="34"/>
  <c r="A2009" i="34"/>
  <c r="A2032" i="34"/>
  <c r="A2036" i="34"/>
  <c r="A2051" i="34"/>
  <c r="A1924" i="34"/>
  <c r="A1928" i="34"/>
  <c r="A1932" i="34"/>
  <c r="A1978" i="34"/>
  <c r="A1982" i="34"/>
  <c r="A1986" i="34"/>
  <c r="A1990" i="34"/>
  <c r="A2015" i="34"/>
  <c r="A2019" i="34"/>
  <c r="A2040" i="34"/>
  <c r="A2044" i="34"/>
  <c r="A2053" i="34"/>
  <c r="A2099" i="34"/>
  <c r="A2218" i="34"/>
  <c r="A2491" i="34"/>
  <c r="A2497" i="34"/>
  <c r="A2523" i="34"/>
  <c r="A2527" i="34"/>
  <c r="A2536" i="34"/>
  <c r="A2540" i="34"/>
  <c r="A2547" i="34"/>
  <c r="A2551" i="34"/>
  <c r="A2555" i="34"/>
  <c r="A2104" i="34"/>
  <c r="A2108" i="34"/>
  <c r="A2127" i="34"/>
  <c r="A2117" i="34"/>
  <c r="A2163" i="34"/>
  <c r="A2167" i="34"/>
  <c r="A2171" i="34"/>
  <c r="A2058" i="34"/>
  <c r="A2952" i="34"/>
  <c r="A1838" i="34"/>
  <c r="A1846" i="34"/>
  <c r="A1936" i="34"/>
  <c r="A1942" i="34"/>
  <c r="A2054" i="34"/>
  <c r="A2061" i="34"/>
  <c r="A1889" i="34"/>
  <c r="A1893" i="34"/>
  <c r="A1897" i="34"/>
  <c r="A1946" i="34"/>
  <c r="A1950" i="34"/>
  <c r="A1954" i="34"/>
  <c r="A2000" i="34"/>
  <c r="A2047" i="34"/>
  <c r="A1835" i="34"/>
  <c r="A1839" i="34"/>
  <c r="A1852" i="34"/>
  <c r="A1856" i="34"/>
  <c r="A1860" i="34"/>
  <c r="A1864" i="34"/>
  <c r="A1871" i="34"/>
  <c r="A1875" i="34"/>
  <c r="A1902" i="34"/>
  <c r="A1906" i="34"/>
  <c r="A1910" i="34"/>
  <c r="A1883" i="34"/>
  <c r="A1887" i="34"/>
  <c r="A1878" i="34"/>
  <c r="A1914" i="34"/>
  <c r="A1918" i="34"/>
  <c r="A1922" i="34"/>
  <c r="A1966" i="34"/>
  <c r="A1970" i="34"/>
  <c r="A1511" i="34"/>
  <c r="A1514" i="34"/>
  <c r="A1516" i="34"/>
  <c r="A1566" i="34"/>
  <c r="A1568" i="34"/>
  <c r="A1570" i="34"/>
  <c r="A1572" i="34"/>
  <c r="A1574" i="34"/>
  <c r="A1576" i="34"/>
  <c r="A1578" i="34"/>
  <c r="A1580" i="34"/>
  <c r="A1597" i="34"/>
  <c r="A1599" i="34"/>
  <c r="A1601" i="34"/>
  <c r="A1634" i="34"/>
  <c r="A1670" i="34"/>
  <c r="A1672" i="34"/>
  <c r="A1674" i="34"/>
  <c r="A1676" i="34"/>
  <c r="A1727" i="34"/>
  <c r="A1729" i="34"/>
  <c r="A1731" i="34"/>
  <c r="A1733" i="34"/>
  <c r="A1735" i="34"/>
  <c r="A1758" i="34"/>
  <c r="A1760" i="34"/>
  <c r="A1762" i="34"/>
  <c r="A1764" i="34"/>
  <c r="A1781" i="34"/>
  <c r="A1783" i="34"/>
  <c r="A1811" i="34"/>
  <c r="A1813" i="34"/>
  <c r="A1815" i="34"/>
  <c r="A1817" i="34"/>
  <c r="A1819" i="34"/>
  <c r="A2175" i="34"/>
  <c r="A2176" i="34"/>
  <c r="A2279" i="34"/>
  <c r="A2289" i="34"/>
  <c r="A2350" i="34"/>
  <c r="A2341" i="34"/>
  <c r="A2294" i="34"/>
  <c r="A2368" i="34"/>
  <c r="A2320" i="34"/>
  <c r="A2417" i="34"/>
  <c r="A2421" i="34"/>
  <c r="A2067" i="34"/>
  <c r="A2502" i="34"/>
  <c r="A2506" i="34"/>
  <c r="A2559" i="34"/>
  <c r="A2070" i="34"/>
  <c r="A2074" i="34"/>
  <c r="A2082" i="34"/>
  <c r="A2086" i="34"/>
  <c r="A2090" i="34"/>
  <c r="A2094" i="34"/>
  <c r="A2098" i="34"/>
  <c r="A2155" i="34"/>
  <c r="A2159" i="34"/>
  <c r="A2221" i="34"/>
  <c r="A2225" i="34"/>
  <c r="A2229" i="34"/>
  <c r="A2233" i="34"/>
  <c r="A2238" i="34"/>
  <c r="A2243" i="34"/>
  <c r="A2265" i="34"/>
  <c r="A2002" i="34"/>
  <c r="A2006" i="34"/>
  <c r="A2010" i="34"/>
  <c r="A2033" i="34"/>
  <c r="A2037" i="34"/>
  <c r="A1842" i="34"/>
  <c r="A1925" i="34"/>
  <c r="A1929" i="34"/>
  <c r="A1933" i="34"/>
  <c r="A1979" i="34"/>
  <c r="A1983" i="34"/>
  <c r="A1987" i="34"/>
  <c r="A2012" i="34"/>
  <c r="A2016" i="34"/>
  <c r="A2020" i="34"/>
  <c r="A2041" i="34"/>
  <c r="A2045" i="34"/>
  <c r="A2065" i="34"/>
  <c r="A2100" i="34"/>
  <c r="A2266" i="34"/>
  <c r="A2493" i="34"/>
  <c r="A2498" i="34"/>
  <c r="A2524" i="34"/>
  <c r="A2528" i="34"/>
  <c r="A2537" i="34"/>
  <c r="A2544" i="34"/>
  <c r="A2548" i="34"/>
  <c r="A2552" i="34"/>
  <c r="A2101" i="34"/>
  <c r="A2105" i="34"/>
  <c r="A2109" i="34"/>
  <c r="A2128" i="34"/>
  <c r="A2118" i="34"/>
  <c r="A2164" i="34"/>
  <c r="A2168" i="34"/>
  <c r="A2172" i="34"/>
  <c r="A2060" i="34"/>
  <c r="A2954" i="34"/>
  <c r="A1843" i="34"/>
  <c r="A1847" i="34"/>
  <c r="A1937" i="34"/>
  <c r="A1943" i="34"/>
  <c r="A2055" i="34"/>
  <c r="A2062" i="34"/>
  <c r="A1890" i="34"/>
  <c r="A1894" i="34"/>
  <c r="A1898" i="34"/>
  <c r="A1947" i="34"/>
  <c r="A1951" i="34"/>
  <c r="A1955" i="34"/>
  <c r="A2028" i="34"/>
  <c r="A2048" i="34"/>
  <c r="A1849" i="34"/>
  <c r="A1840" i="34"/>
  <c r="A1853" i="34"/>
  <c r="A1857" i="34"/>
  <c r="A1861" i="34"/>
  <c r="A1865" i="34"/>
  <c r="A1872" i="34"/>
  <c r="A1876" i="34"/>
  <c r="A1903" i="34"/>
  <c r="A1907" i="34"/>
  <c r="A1880" i="34"/>
  <c r="A1884" i="34"/>
  <c r="A1961" i="34"/>
  <c r="A1911" i="34"/>
  <c r="A1915" i="34"/>
  <c r="A1919" i="34"/>
  <c r="A1963" i="34"/>
  <c r="A1967" i="34"/>
  <c r="A1971" i="34"/>
  <c r="B1085" i="34" l="1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0" i="34"/>
  <c r="B959" i="34"/>
  <c r="B958" i="34"/>
  <c r="B957" i="34"/>
  <c r="B956" i="34"/>
  <c r="B955" i="34"/>
  <c r="B9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899" i="34"/>
  <c r="B898" i="34"/>
  <c r="B883" i="34"/>
  <c r="B882" i="34"/>
  <c r="B881" i="34"/>
  <c r="B559" i="34"/>
  <c r="B558" i="34"/>
  <c r="B550" i="34"/>
  <c r="B549" i="34"/>
  <c r="B548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1301" i="34"/>
  <c r="B1300" i="34"/>
  <c r="B1299" i="34"/>
  <c r="B1298" i="34"/>
  <c r="B1192" i="34"/>
  <c r="B1191" i="34"/>
  <c r="B1190" i="34"/>
  <c r="B1189" i="34"/>
  <c r="B1188" i="34"/>
  <c r="B1187" i="34"/>
  <c r="B1166" i="34"/>
  <c r="B1165" i="34"/>
  <c r="B1164" i="34"/>
  <c r="B1163" i="34"/>
  <c r="B1162" i="34"/>
  <c r="B1147" i="34"/>
  <c r="B1146" i="34"/>
  <c r="B1145" i="34"/>
  <c r="B1297" i="34"/>
  <c r="B1296" i="34"/>
  <c r="B1130" i="34"/>
  <c r="B1129" i="34"/>
  <c r="B1101" i="34"/>
  <c r="B1100" i="34"/>
  <c r="B1099" i="34"/>
  <c r="B1098" i="34"/>
  <c r="B1065" i="34"/>
  <c r="B784" i="34"/>
  <c r="B768" i="34"/>
  <c r="B698" i="34"/>
  <c r="B697" i="34"/>
  <c r="B694" i="34"/>
  <c r="B693" i="34"/>
  <c r="B692" i="34"/>
  <c r="B691" i="34"/>
  <c r="B690" i="34"/>
  <c r="B320" i="34"/>
  <c r="B316" i="34"/>
  <c r="B315" i="34"/>
  <c r="B314" i="34"/>
  <c r="B313" i="34"/>
  <c r="B312" i="34"/>
  <c r="B311" i="34"/>
  <c r="B310" i="34"/>
  <c r="B319" i="34"/>
  <c r="B318" i="34"/>
  <c r="B317" i="34"/>
  <c r="B309" i="34"/>
  <c r="B307" i="34"/>
  <c r="B302" i="34"/>
  <c r="B301" i="34"/>
  <c r="B300" i="34"/>
  <c r="B299" i="34"/>
  <c r="B298" i="34"/>
  <c r="B297" i="34"/>
  <c r="B296" i="34"/>
  <c r="B295" i="34"/>
  <c r="B294" i="34"/>
  <c r="B281" i="34"/>
  <c r="B280" i="34"/>
  <c r="B279" i="34"/>
  <c r="B276" i="34"/>
  <c r="B1096" i="34"/>
  <c r="B1097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21" i="34"/>
  <c r="B1122" i="34"/>
  <c r="B1123" i="34"/>
  <c r="B1124" i="34"/>
  <c r="B1125" i="34"/>
  <c r="B1126" i="34"/>
  <c r="B1127" i="34"/>
  <c r="B1128" i="34"/>
  <c r="B1144" i="34"/>
  <c r="B1148" i="34"/>
  <c r="B1149" i="34"/>
  <c r="B1150" i="34"/>
  <c r="B1151" i="34"/>
  <c r="B1152" i="34"/>
  <c r="B1153" i="34"/>
  <c r="B1154" i="34"/>
  <c r="B1155" i="34"/>
  <c r="B1156" i="34"/>
  <c r="B1193" i="34"/>
  <c r="B1194" i="34"/>
  <c r="B1195" i="34"/>
  <c r="B1196" i="34"/>
  <c r="B1197" i="34"/>
  <c r="B1198" i="34"/>
  <c r="B1217" i="34"/>
  <c r="B1218" i="34"/>
  <c r="B1219" i="34"/>
  <c r="B1220" i="34"/>
  <c r="B1221" i="34"/>
  <c r="B1222" i="34"/>
  <c r="B1223" i="34"/>
  <c r="B1224" i="34"/>
  <c r="B1234" i="34"/>
  <c r="B1235" i="34"/>
  <c r="B1236" i="34"/>
  <c r="B1237" i="34"/>
  <c r="B1238" i="34"/>
  <c r="B1239" i="34"/>
  <c r="B1240" i="34"/>
  <c r="B1241" i="34"/>
  <c r="B1307" i="34"/>
  <c r="B1308" i="34"/>
  <c r="B1309" i="34"/>
  <c r="B1310" i="34"/>
  <c r="B1311" i="34"/>
  <c r="B1338" i="34"/>
  <c r="B1339" i="34"/>
  <c r="B1340" i="34"/>
  <c r="B1378" i="34"/>
  <c r="B1409" i="34"/>
  <c r="B1415" i="34"/>
  <c r="B1416" i="34"/>
  <c r="B1417" i="34"/>
  <c r="B1418" i="34"/>
  <c r="B1419" i="34"/>
  <c r="B1420" i="34"/>
  <c r="B1421" i="34"/>
  <c r="B1422" i="34"/>
  <c r="B1423" i="34"/>
  <c r="B1426" i="34"/>
  <c r="B1427" i="34"/>
  <c r="B1428" i="34"/>
  <c r="B1429" i="34"/>
  <c r="B1430" i="34"/>
  <c r="B1431" i="34"/>
  <c r="B1432" i="34"/>
  <c r="B1433" i="34"/>
  <c r="B1444" i="34"/>
  <c r="B1445" i="34"/>
  <c r="B1446" i="34"/>
  <c r="B1447" i="34"/>
  <c r="B1448" i="34"/>
  <c r="B1449" i="34"/>
  <c r="B1450" i="34"/>
  <c r="B1451" i="34"/>
  <c r="B1452" i="34"/>
  <c r="B1453" i="34"/>
  <c r="B1454" i="34"/>
  <c r="B1455" i="34"/>
  <c r="B1456" i="34"/>
  <c r="B1457" i="34"/>
  <c r="B1458" i="34"/>
  <c r="B1459" i="34"/>
  <c r="B1521" i="34"/>
  <c r="B1522" i="34"/>
  <c r="B1523" i="34"/>
  <c r="B1524" i="34"/>
  <c r="B1525" i="34"/>
  <c r="B1526" i="34"/>
  <c r="B1527" i="34"/>
  <c r="B1606" i="34"/>
  <c r="B1607" i="34"/>
  <c r="B1608" i="34"/>
  <c r="B1609" i="34"/>
  <c r="B1610" i="34"/>
  <c r="B1611" i="34"/>
  <c r="B1612" i="34"/>
  <c r="B1613" i="34"/>
  <c r="B1614" i="34"/>
  <c r="B1616" i="34"/>
  <c r="B1617" i="34"/>
  <c r="B1618" i="34"/>
  <c r="B1619" i="34"/>
  <c r="B1620" i="34"/>
  <c r="B1621" i="34"/>
  <c r="B1622" i="34"/>
  <c r="B1623" i="34"/>
  <c r="B1624" i="34"/>
  <c r="B1625" i="34"/>
  <c r="B1626" i="34"/>
  <c r="B1644" i="34"/>
  <c r="B1645" i="34"/>
  <c r="B1646" i="34"/>
  <c r="B1647" i="34"/>
  <c r="B1648" i="34"/>
  <c r="B1649" i="34"/>
  <c r="B1650" i="34"/>
  <c r="B1651" i="34"/>
  <c r="B1681" i="34"/>
  <c r="B1682" i="34"/>
  <c r="B1683" i="34"/>
  <c r="B1684" i="34"/>
  <c r="B1685" i="34"/>
  <c r="B1686" i="34"/>
  <c r="B1687" i="34"/>
  <c r="B1688" i="34"/>
  <c r="B1696" i="34"/>
  <c r="B1697" i="34"/>
  <c r="B1698" i="34"/>
  <c r="B1699" i="34"/>
  <c r="B1700" i="34"/>
  <c r="B1701" i="34"/>
  <c r="B1702" i="34"/>
  <c r="B1745" i="34"/>
  <c r="B1746" i="34"/>
  <c r="B1747" i="34"/>
  <c r="B1095" i="34"/>
  <c r="B1200" i="34"/>
  <c r="B1199" i="34"/>
  <c r="B1168" i="34"/>
  <c r="B1167" i="34"/>
  <c r="B1161" i="34"/>
  <c r="B1160" i="34"/>
  <c r="B1159" i="34"/>
  <c r="B1158" i="34"/>
  <c r="B1157" i="34"/>
  <c r="B1748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49" i="34"/>
  <c r="B1248" i="34"/>
  <c r="B1247" i="34"/>
  <c r="B1246" i="34"/>
  <c r="B1245" i="34"/>
  <c r="B1244" i="34"/>
  <c r="B1243" i="34"/>
  <c r="B1242" i="34"/>
  <c r="B1206" i="34"/>
  <c r="B1205" i="34"/>
  <c r="B1204" i="34"/>
  <c r="B1203" i="34"/>
  <c r="B1202" i="34"/>
  <c r="B1201" i="34"/>
  <c r="B1396" i="34"/>
  <c r="B1395" i="34"/>
  <c r="B1394" i="34"/>
  <c r="B1383" i="34"/>
  <c r="B1382" i="34"/>
  <c r="B1381" i="34"/>
  <c r="B1380" i="34"/>
  <c r="B1379" i="34"/>
  <c r="B1361" i="34"/>
  <c r="B1360" i="34"/>
  <c r="B1359" i="34"/>
  <c r="B1358" i="34"/>
  <c r="B1357" i="34"/>
  <c r="B1356" i="34"/>
  <c r="B1355" i="34"/>
  <c r="B1354" i="34"/>
  <c r="B1321" i="34"/>
  <c r="B1320" i="34"/>
  <c r="B1319" i="34"/>
  <c r="B1318" i="34"/>
  <c r="B1317" i="34"/>
  <c r="B1316" i="34"/>
  <c r="B1315" i="34"/>
  <c r="B1312" i="34"/>
  <c r="B1557" i="34"/>
  <c r="B1556" i="34"/>
  <c r="B1555" i="34"/>
  <c r="B1554" i="34"/>
  <c r="B1553" i="34"/>
  <c r="B1552" i="34"/>
  <c r="B1551" i="34"/>
  <c r="B1532" i="34"/>
  <c r="B1509" i="34"/>
  <c r="B1508" i="34"/>
  <c r="B1507" i="34"/>
  <c r="B1506" i="34"/>
  <c r="B1505" i="34"/>
  <c r="B1504" i="34"/>
  <c r="B1503" i="34"/>
  <c r="B1502" i="34"/>
  <c r="B1483" i="34"/>
  <c r="B1482" i="34"/>
  <c r="B1481" i="34"/>
  <c r="B1480" i="34"/>
  <c r="B1479" i="34"/>
  <c r="B1478" i="34"/>
  <c r="B1477" i="34"/>
  <c r="B1476" i="34"/>
  <c r="B1475" i="34"/>
  <c r="B1437" i="34"/>
  <c r="B1402" i="34"/>
  <c r="B1719" i="34"/>
  <c r="B1718" i="34"/>
  <c r="B1703" i="34"/>
  <c r="B1668" i="34"/>
  <c r="B1667" i="34"/>
  <c r="B1666" i="34"/>
  <c r="B1665" i="34"/>
  <c r="B1664" i="34"/>
  <c r="B1663" i="34"/>
  <c r="B1662" i="34"/>
  <c r="B1661" i="34"/>
  <c r="B1633" i="34"/>
  <c r="B1595" i="34"/>
  <c r="B1594" i="34"/>
  <c r="B1593" i="34"/>
  <c r="B1592" i="34"/>
  <c r="B1591" i="34"/>
  <c r="B1590" i="34"/>
  <c r="B1589" i="34"/>
  <c r="B1565" i="34"/>
  <c r="B1564" i="34"/>
  <c r="B1563" i="34"/>
  <c r="B1562" i="34"/>
  <c r="B1561" i="34"/>
  <c r="B1560" i="34"/>
  <c r="B1559" i="34"/>
  <c r="B1558" i="34"/>
  <c r="B1802" i="34"/>
  <c r="B1801" i="34"/>
  <c r="B1800" i="34"/>
  <c r="B1799" i="34"/>
  <c r="B1779" i="34"/>
  <c r="B1778" i="34"/>
  <c r="B1777" i="34"/>
  <c r="B1776" i="34"/>
  <c r="B1775" i="34"/>
  <c r="B1774" i="34"/>
  <c r="B1756" i="34"/>
  <c r="B1755" i="34"/>
  <c r="B1754" i="34"/>
  <c r="B1753" i="34"/>
  <c r="B1752" i="34"/>
  <c r="B1751" i="34"/>
  <c r="B1750" i="34"/>
  <c r="B1749" i="34"/>
  <c r="B1726" i="34"/>
  <c r="B1725" i="34"/>
  <c r="B1724" i="34"/>
  <c r="B1723" i="34"/>
  <c r="B1722" i="34"/>
  <c r="B1721" i="34"/>
  <c r="B1720" i="34"/>
  <c r="B2249" i="34"/>
  <c r="P2249" i="34" s="1"/>
  <c r="B2305" i="34"/>
  <c r="P2305" i="34" s="1"/>
  <c r="B2304" i="34"/>
  <c r="P2304" i="34" s="1"/>
  <c r="B2303" i="34"/>
  <c r="P2303" i="34" s="1"/>
  <c r="B2302" i="34"/>
  <c r="P2302" i="34" s="1"/>
  <c r="B2301" i="34"/>
  <c r="P2301" i="34" s="1"/>
  <c r="B2300" i="34"/>
  <c r="P2300" i="34" s="1"/>
  <c r="B2299" i="34"/>
  <c r="P2299" i="34" s="1"/>
  <c r="B2298" i="34"/>
  <c r="P2298" i="34" s="1"/>
  <c r="B1174" i="34"/>
  <c r="B1173" i="34"/>
  <c r="B1172" i="34"/>
  <c r="B1171" i="34"/>
  <c r="B1170" i="34"/>
  <c r="B1169" i="34"/>
  <c r="B1091" i="34"/>
  <c r="B1090" i="34"/>
  <c r="B1279" i="34"/>
  <c r="B1089" i="34"/>
  <c r="B1809" i="34"/>
  <c r="B1808" i="34"/>
  <c r="B1807" i="34"/>
  <c r="B1806" i="34"/>
  <c r="B1805" i="34"/>
  <c r="B1804" i="34"/>
  <c r="B1803" i="34"/>
  <c r="B2487" i="34"/>
  <c r="P2487" i="34" s="1"/>
  <c r="B2486" i="34"/>
  <c r="P2486" i="34" s="1"/>
  <c r="B2485" i="34"/>
  <c r="P2485" i="34" s="1"/>
  <c r="B2484" i="34"/>
  <c r="P2484" i="34" s="1"/>
  <c r="B2483" i="34"/>
  <c r="P2483" i="34" s="1"/>
  <c r="B2482" i="34"/>
  <c r="P2482" i="34" s="1"/>
  <c r="B2069" i="34"/>
  <c r="P2069" i="34" s="1"/>
  <c r="B2349" i="34"/>
  <c r="P2349" i="34" s="1"/>
  <c r="B2348" i="34"/>
  <c r="P2348" i="34" s="1"/>
  <c r="B2378" i="34"/>
  <c r="P2378" i="34" s="1"/>
  <c r="B2377" i="34"/>
  <c r="P2377" i="34" s="1"/>
  <c r="B2353" i="34"/>
  <c r="P2353" i="34" s="1"/>
  <c r="B2352" i="34"/>
  <c r="P2352" i="34" s="1"/>
  <c r="B2400" i="34"/>
  <c r="P2400" i="34" s="1"/>
  <c r="B2399" i="34"/>
  <c r="P2399" i="34" s="1"/>
  <c r="B2398" i="34"/>
  <c r="P2398" i="34" s="1"/>
  <c r="B2363" i="34"/>
  <c r="P2363" i="34" s="1"/>
  <c r="B2362" i="34"/>
  <c r="P2362" i="34" s="1"/>
  <c r="B2402" i="34"/>
  <c r="P2402" i="34" s="1"/>
  <c r="B2401" i="34"/>
  <c r="P2401" i="34" s="1"/>
  <c r="B2397" i="34"/>
  <c r="P2397" i="34" s="1"/>
  <c r="B2396" i="34"/>
  <c r="P2396" i="34" s="1"/>
  <c r="B2395" i="34"/>
  <c r="P2395" i="34" s="1"/>
  <c r="B2254" i="34"/>
  <c r="P2254" i="34" s="1"/>
  <c r="B2253" i="34"/>
  <c r="P2253" i="34" s="1"/>
  <c r="B2252" i="34"/>
  <c r="P2252" i="34" s="1"/>
  <c r="B2251" i="34"/>
  <c r="P2251" i="34" s="1"/>
  <c r="B2514" i="34"/>
  <c r="P2514" i="34" s="1"/>
  <c r="B2078" i="34"/>
  <c r="P2078" i="34" s="1"/>
  <c r="B2481" i="34"/>
  <c r="P2481" i="34" s="1"/>
  <c r="B2480" i="34"/>
  <c r="P2480" i="34" s="1"/>
  <c r="B2479" i="34"/>
  <c r="P2479" i="34" s="1"/>
  <c r="B2478" i="34"/>
  <c r="P2478" i="34" s="1"/>
  <c r="B2477" i="34"/>
  <c r="P2477" i="34" s="1"/>
  <c r="B2476" i="34"/>
  <c r="P2476" i="34" s="1"/>
  <c r="B2475" i="34"/>
  <c r="P2475" i="34" s="1"/>
  <c r="B2474" i="34"/>
  <c r="P2474" i="34" s="1"/>
  <c r="B2473" i="34"/>
  <c r="P2473" i="34" s="1"/>
  <c r="B2472" i="34"/>
  <c r="P2472" i="34" s="1"/>
  <c r="B2471" i="34"/>
  <c r="P2471" i="34" s="1"/>
  <c r="B2470" i="34"/>
  <c r="P2470" i="34" s="1"/>
  <c r="B2469" i="34"/>
  <c r="P2469" i="34" s="1"/>
  <c r="B2468" i="34"/>
  <c r="P2468" i="34" s="1"/>
  <c r="B2467" i="34"/>
  <c r="P2467" i="34" s="1"/>
  <c r="B2466" i="34"/>
  <c r="P2466" i="34" s="1"/>
  <c r="B2465" i="34"/>
  <c r="P246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488" i="34"/>
  <c r="P2488" i="34" s="1"/>
  <c r="B2929" i="34"/>
  <c r="P2929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915" i="34"/>
  <c r="P2915" i="34" s="1"/>
  <c r="B2573" i="34"/>
  <c r="P2573" i="34" s="1"/>
  <c r="B2572" i="34"/>
  <c r="P2572" i="34" s="1"/>
  <c r="B2571" i="34"/>
  <c r="P2571" i="34" s="1"/>
  <c r="B2570" i="34"/>
  <c r="P2570" i="34" s="1"/>
  <c r="B2569" i="34"/>
  <c r="P2569" i="34" s="1"/>
  <c r="B2568" i="34"/>
  <c r="P2568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1833" i="34"/>
  <c r="B1848" i="34"/>
  <c r="B2064" i="34"/>
  <c r="P2064" i="34" s="1"/>
  <c r="B1832" i="34"/>
  <c r="B2951" i="34"/>
  <c r="P2951" i="34" s="1"/>
  <c r="B2950" i="34"/>
  <c r="P2950" i="34" s="1"/>
  <c r="B2949" i="34"/>
  <c r="P2949" i="34" s="1"/>
  <c r="B2948" i="34"/>
  <c r="P2948" i="34" s="1"/>
  <c r="B2947" i="34"/>
  <c r="P2947" i="34" s="1"/>
  <c r="B2946" i="34"/>
  <c r="P2946" i="34" s="1"/>
  <c r="B2945" i="34"/>
  <c r="P2945" i="34" s="1"/>
  <c r="B2944" i="34"/>
  <c r="P2944" i="34" s="1"/>
  <c r="B2943" i="34"/>
  <c r="P2943" i="34" s="1"/>
  <c r="B2942" i="34"/>
  <c r="P2942" i="34" s="1"/>
  <c r="B2941" i="34"/>
  <c r="P2941" i="34" s="1"/>
  <c r="B2940" i="34"/>
  <c r="P2940" i="34" s="1"/>
  <c r="B2939" i="34"/>
  <c r="P2939" i="34" s="1"/>
  <c r="B2938" i="34"/>
  <c r="P2938" i="34" s="1"/>
  <c r="B2937" i="34"/>
  <c r="P2937" i="34" s="1"/>
  <c r="B2936" i="34"/>
  <c r="P2936" i="34" s="1"/>
  <c r="B2935" i="34"/>
  <c r="P2935" i="34" s="1"/>
  <c r="B2934" i="34"/>
  <c r="P2934" i="34" s="1"/>
  <c r="B2933" i="34"/>
  <c r="P2933" i="34" s="1"/>
  <c r="B2932" i="34"/>
  <c r="P2932" i="34" s="1"/>
  <c r="B2931" i="34"/>
  <c r="P2931" i="34" s="1"/>
  <c r="B2930" i="34"/>
  <c r="P2930" i="34" s="1"/>
  <c r="A1089" i="34" l="1"/>
  <c r="P1089" i="34"/>
  <c r="X1089" i="34"/>
  <c r="Q1089" i="34"/>
  <c r="R1089" i="34"/>
  <c r="V1089" i="34"/>
  <c r="AA1089" i="34"/>
  <c r="A1169" i="34"/>
  <c r="P1169" i="34"/>
  <c r="X1169" i="34"/>
  <c r="Q1169" i="34"/>
  <c r="R1169" i="34"/>
  <c r="V1169" i="34"/>
  <c r="AA1169" i="34"/>
  <c r="A1173" i="34"/>
  <c r="P1173" i="34"/>
  <c r="X1173" i="34"/>
  <c r="Q1173" i="34"/>
  <c r="R1173" i="34"/>
  <c r="V1173" i="34"/>
  <c r="AA1173" i="34"/>
  <c r="A1437" i="34"/>
  <c r="R1437" i="34"/>
  <c r="V1437" i="34"/>
  <c r="AA1437" i="34"/>
  <c r="P1437" i="34"/>
  <c r="X1437" i="34"/>
  <c r="Q1437" i="34"/>
  <c r="A1478" i="34"/>
  <c r="P1478" i="34"/>
  <c r="X1478" i="34"/>
  <c r="Q1478" i="34"/>
  <c r="R1478" i="34"/>
  <c r="V1478" i="34"/>
  <c r="AA1478" i="34"/>
  <c r="A1482" i="34"/>
  <c r="P1482" i="34"/>
  <c r="X1482" i="34"/>
  <c r="Q1482" i="34"/>
  <c r="R1482" i="34"/>
  <c r="V1482" i="34"/>
  <c r="AA1482" i="34"/>
  <c r="P1504" i="34"/>
  <c r="X1504" i="34"/>
  <c r="Q1504" i="34"/>
  <c r="R1504" i="34"/>
  <c r="V1504" i="34"/>
  <c r="AA1504" i="34"/>
  <c r="P1508" i="34"/>
  <c r="X1508" i="34"/>
  <c r="Q1508" i="34"/>
  <c r="R1508" i="34"/>
  <c r="V1508" i="34"/>
  <c r="AA1508" i="34"/>
  <c r="A1316" i="34"/>
  <c r="R1316" i="34"/>
  <c r="V1316" i="34"/>
  <c r="AA1316" i="34"/>
  <c r="P1316" i="34"/>
  <c r="X1316" i="34"/>
  <c r="Q1316" i="34"/>
  <c r="A1320" i="34"/>
  <c r="R1320" i="34"/>
  <c r="V1320" i="34"/>
  <c r="AA1320" i="34"/>
  <c r="P1320" i="34"/>
  <c r="X1320" i="34"/>
  <c r="Q1320" i="34"/>
  <c r="A1356" i="34"/>
  <c r="P1356" i="34"/>
  <c r="X1356" i="34"/>
  <c r="Q1356" i="34"/>
  <c r="R1356" i="34"/>
  <c r="V1356" i="34"/>
  <c r="AA1356" i="34"/>
  <c r="A1360" i="34"/>
  <c r="P1360" i="34"/>
  <c r="X1360" i="34"/>
  <c r="Q1360" i="34"/>
  <c r="R1360" i="34"/>
  <c r="V1360" i="34"/>
  <c r="AA1360" i="34"/>
  <c r="A1381" i="34"/>
  <c r="R1381" i="34"/>
  <c r="V1381" i="34"/>
  <c r="P1381" i="34"/>
  <c r="X1381" i="34"/>
  <c r="Q1381" i="34"/>
  <c r="AA1381" i="34"/>
  <c r="A1395" i="34"/>
  <c r="R1395" i="34"/>
  <c r="V1395" i="34"/>
  <c r="P1395" i="34"/>
  <c r="X1395" i="34"/>
  <c r="AA1395" i="34"/>
  <c r="Q1395" i="34"/>
  <c r="A1203" i="34"/>
  <c r="P1203" i="34"/>
  <c r="X1203" i="34"/>
  <c r="Q1203" i="34"/>
  <c r="R1203" i="34"/>
  <c r="V1203" i="34"/>
  <c r="AA1203" i="34"/>
  <c r="A1242" i="34"/>
  <c r="R1242" i="34"/>
  <c r="V1242" i="34"/>
  <c r="AA1242" i="34"/>
  <c r="P1242" i="34"/>
  <c r="X1242" i="34"/>
  <c r="Q1242" i="34"/>
  <c r="A1246" i="34"/>
  <c r="R1246" i="34"/>
  <c r="V1246" i="34"/>
  <c r="AA1246" i="34"/>
  <c r="P1246" i="34"/>
  <c r="X1246" i="34"/>
  <c r="Q1246" i="34"/>
  <c r="A1280" i="34"/>
  <c r="R1280" i="34"/>
  <c r="V1280" i="34"/>
  <c r="AA1280" i="34"/>
  <c r="P1280" i="34"/>
  <c r="X1280" i="34"/>
  <c r="Q1280" i="34"/>
  <c r="A1284" i="34"/>
  <c r="R1284" i="34"/>
  <c r="V1284" i="34"/>
  <c r="AA1284" i="34"/>
  <c r="P1284" i="34"/>
  <c r="X1284" i="34"/>
  <c r="Q1284" i="34"/>
  <c r="A1288" i="34"/>
  <c r="R1288" i="34"/>
  <c r="V1288" i="34"/>
  <c r="AA1288" i="34"/>
  <c r="P1288" i="34"/>
  <c r="X1288" i="34"/>
  <c r="Q1288" i="34"/>
  <c r="A1160" i="34"/>
  <c r="R1160" i="34"/>
  <c r="V1160" i="34"/>
  <c r="AA1160" i="34"/>
  <c r="P1160" i="34"/>
  <c r="X1160" i="34"/>
  <c r="Q1160" i="34"/>
  <c r="A1199" i="34"/>
  <c r="P1199" i="34"/>
  <c r="X1199" i="34"/>
  <c r="Q1199" i="34"/>
  <c r="R1199" i="34"/>
  <c r="V1199" i="34"/>
  <c r="AA1199" i="34"/>
  <c r="P1524" i="34"/>
  <c r="X1524" i="34"/>
  <c r="Q1524" i="34"/>
  <c r="R1524" i="34"/>
  <c r="V1524" i="34"/>
  <c r="AA1524" i="34"/>
  <c r="A1459" i="34"/>
  <c r="R1459" i="34"/>
  <c r="V1459" i="34"/>
  <c r="AA1459" i="34"/>
  <c r="P1459" i="34"/>
  <c r="X1459" i="34"/>
  <c r="Q1459" i="34"/>
  <c r="A1455" i="34"/>
  <c r="R1455" i="34"/>
  <c r="V1455" i="34"/>
  <c r="AA1455" i="34"/>
  <c r="P1455" i="34"/>
  <c r="X1455" i="34"/>
  <c r="Q1455" i="34"/>
  <c r="A1451" i="34"/>
  <c r="R1451" i="34"/>
  <c r="V1451" i="34"/>
  <c r="AA1451" i="34"/>
  <c r="P1451" i="34"/>
  <c r="X1451" i="34"/>
  <c r="Q1451" i="34"/>
  <c r="A1447" i="34"/>
  <c r="R1447" i="34"/>
  <c r="V1447" i="34"/>
  <c r="AA1447" i="34"/>
  <c r="P1447" i="34"/>
  <c r="X1447" i="34"/>
  <c r="Q1447" i="34"/>
  <c r="A1433" i="34"/>
  <c r="R1433" i="34"/>
  <c r="V1433" i="34"/>
  <c r="AA1433" i="34"/>
  <c r="P1433" i="34"/>
  <c r="X1433" i="34"/>
  <c r="Q1433" i="34"/>
  <c r="A1429" i="34"/>
  <c r="P1429" i="34"/>
  <c r="X1429" i="34"/>
  <c r="Q1429" i="34"/>
  <c r="R1429" i="34"/>
  <c r="V1429" i="34"/>
  <c r="AA1429" i="34"/>
  <c r="A1423" i="34"/>
  <c r="R1423" i="34"/>
  <c r="V1423" i="34"/>
  <c r="P1423" i="34"/>
  <c r="X1423" i="34"/>
  <c r="AA1423" i="34"/>
  <c r="Q1423" i="34"/>
  <c r="A1419" i="34"/>
  <c r="R1419" i="34"/>
  <c r="V1419" i="34"/>
  <c r="P1419" i="34"/>
  <c r="X1419" i="34"/>
  <c r="AA1419" i="34"/>
  <c r="Q1419" i="34"/>
  <c r="A1415" i="34"/>
  <c r="R1415" i="34"/>
  <c r="V1415" i="34"/>
  <c r="P1415" i="34"/>
  <c r="X1415" i="34"/>
  <c r="AA1415" i="34"/>
  <c r="Q1415" i="34"/>
  <c r="A1339" i="34"/>
  <c r="P1339" i="34"/>
  <c r="X1339" i="34"/>
  <c r="Q1339" i="34"/>
  <c r="R1339" i="34"/>
  <c r="V1339" i="34"/>
  <c r="AA1339" i="34"/>
  <c r="A1309" i="34"/>
  <c r="P1309" i="34"/>
  <c r="X1309" i="34"/>
  <c r="Q1309" i="34"/>
  <c r="R1309" i="34"/>
  <c r="V1309" i="34"/>
  <c r="AA1309" i="34"/>
  <c r="A1240" i="34"/>
  <c r="R1240" i="34"/>
  <c r="V1240" i="34"/>
  <c r="AA1240" i="34"/>
  <c r="P1240" i="34"/>
  <c r="X1240" i="34"/>
  <c r="Q1240" i="34"/>
  <c r="A1236" i="34"/>
  <c r="R1236" i="34"/>
  <c r="V1236" i="34"/>
  <c r="AA1236" i="34"/>
  <c r="P1236" i="34"/>
  <c r="X1236" i="34"/>
  <c r="Q1236" i="34"/>
  <c r="A1223" i="34"/>
  <c r="P1223" i="34"/>
  <c r="X1223" i="34"/>
  <c r="Q1223" i="34"/>
  <c r="R1223" i="34"/>
  <c r="V1223" i="34"/>
  <c r="AA1223" i="34"/>
  <c r="A1219" i="34"/>
  <c r="P1219" i="34"/>
  <c r="X1219" i="34"/>
  <c r="Q1219" i="34"/>
  <c r="R1219" i="34"/>
  <c r="V1219" i="34"/>
  <c r="AA1219" i="34"/>
  <c r="A1197" i="34"/>
  <c r="P1197" i="34"/>
  <c r="X1197" i="34"/>
  <c r="Q1197" i="34"/>
  <c r="R1197" i="34"/>
  <c r="V1197" i="34"/>
  <c r="AA1197" i="34"/>
  <c r="A1193" i="34"/>
  <c r="P1193" i="34"/>
  <c r="X1193" i="34"/>
  <c r="Q1193" i="34"/>
  <c r="R1193" i="34"/>
  <c r="V1193" i="34"/>
  <c r="AA1193" i="34"/>
  <c r="A1153" i="34"/>
  <c r="P1153" i="34"/>
  <c r="X1153" i="34"/>
  <c r="Q1153" i="34"/>
  <c r="R1153" i="34"/>
  <c r="V1153" i="34"/>
  <c r="AA1153" i="34"/>
  <c r="A1149" i="34"/>
  <c r="P1149" i="34"/>
  <c r="X1149" i="34"/>
  <c r="Q1149" i="34"/>
  <c r="R1149" i="34"/>
  <c r="V1149" i="34"/>
  <c r="AA1149" i="34"/>
  <c r="A1127" i="34"/>
  <c r="P1127" i="34"/>
  <c r="X1127" i="34"/>
  <c r="Q1127" i="34"/>
  <c r="R1127" i="34"/>
  <c r="V1127" i="34"/>
  <c r="AA1127" i="34"/>
  <c r="A1123" i="34"/>
  <c r="P1123" i="34"/>
  <c r="X1123" i="34"/>
  <c r="Q1123" i="34"/>
  <c r="R1123" i="34"/>
  <c r="V1123" i="34"/>
  <c r="AA1123" i="34"/>
  <c r="A1112" i="34"/>
  <c r="R1112" i="34"/>
  <c r="V1112" i="34"/>
  <c r="AA1112" i="34"/>
  <c r="P1112" i="34"/>
  <c r="X1112" i="34"/>
  <c r="Q1112" i="34"/>
  <c r="A1108" i="34"/>
  <c r="R1108" i="34"/>
  <c r="V1108" i="34"/>
  <c r="AA1108" i="34"/>
  <c r="P1108" i="34"/>
  <c r="X1108" i="34"/>
  <c r="Q1108" i="34"/>
  <c r="A1104" i="34"/>
  <c r="R1104" i="34"/>
  <c r="V1104" i="34"/>
  <c r="AA1104" i="34"/>
  <c r="P1104" i="34"/>
  <c r="X1104" i="34"/>
  <c r="Q1104" i="34"/>
  <c r="A1096" i="34"/>
  <c r="R1096" i="34"/>
  <c r="V1096" i="34"/>
  <c r="AA1096" i="34"/>
  <c r="P1096" i="34"/>
  <c r="X1096" i="34"/>
  <c r="Q1096" i="34"/>
  <c r="A691" i="34"/>
  <c r="R691" i="34"/>
  <c r="V691" i="34"/>
  <c r="P691" i="34"/>
  <c r="X691" i="34"/>
  <c r="AA691" i="34"/>
  <c r="Q691" i="34"/>
  <c r="A697" i="34"/>
  <c r="R697" i="34"/>
  <c r="V697" i="34"/>
  <c r="P697" i="34"/>
  <c r="X697" i="34"/>
  <c r="AA697" i="34"/>
  <c r="Q697" i="34"/>
  <c r="A1065" i="34"/>
  <c r="P1065" i="34"/>
  <c r="X1065" i="34"/>
  <c r="Q1065" i="34"/>
  <c r="R1065" i="34"/>
  <c r="V1065" i="34"/>
  <c r="AA1065" i="34"/>
  <c r="A1101" i="34"/>
  <c r="P1101" i="34"/>
  <c r="X1101" i="34"/>
  <c r="Q1101" i="34"/>
  <c r="R1101" i="34"/>
  <c r="V1101" i="34"/>
  <c r="AA1101" i="34"/>
  <c r="A1297" i="34"/>
  <c r="P1297" i="34"/>
  <c r="X1297" i="34"/>
  <c r="Q1297" i="34"/>
  <c r="R1297" i="34"/>
  <c r="V1297" i="34"/>
  <c r="AA1297" i="34"/>
  <c r="A1162" i="34"/>
  <c r="R1162" i="34"/>
  <c r="V1162" i="34"/>
  <c r="AA1162" i="34"/>
  <c r="P1162" i="34"/>
  <c r="X1162" i="34"/>
  <c r="Q1162" i="34"/>
  <c r="A1166" i="34"/>
  <c r="R1166" i="34"/>
  <c r="V1166" i="34"/>
  <c r="AA1166" i="34"/>
  <c r="P1166" i="34"/>
  <c r="X1166" i="34"/>
  <c r="Q1166" i="34"/>
  <c r="A1190" i="34"/>
  <c r="R1190" i="34"/>
  <c r="V1190" i="34"/>
  <c r="AA1190" i="34"/>
  <c r="P1190" i="34"/>
  <c r="X1190" i="34"/>
  <c r="Q1190" i="34"/>
  <c r="A1299" i="34"/>
  <c r="P1299" i="34"/>
  <c r="X1299" i="34"/>
  <c r="Q1299" i="34"/>
  <c r="R1299" i="34"/>
  <c r="V1299" i="34"/>
  <c r="AA1299" i="34"/>
  <c r="A469" i="34"/>
  <c r="P469" i="34"/>
  <c r="X469" i="34"/>
  <c r="Q469" i="34"/>
  <c r="R469" i="34"/>
  <c r="V469" i="34"/>
  <c r="AA469" i="34"/>
  <c r="A473" i="34"/>
  <c r="P473" i="34"/>
  <c r="X473" i="34"/>
  <c r="Q473" i="34"/>
  <c r="R473" i="34"/>
  <c r="V473" i="34"/>
  <c r="AA473" i="34"/>
  <c r="A477" i="34"/>
  <c r="P477" i="34"/>
  <c r="X477" i="34"/>
  <c r="Q477" i="34"/>
  <c r="R477" i="34"/>
  <c r="V477" i="34"/>
  <c r="AA477" i="34"/>
  <c r="A481" i="34"/>
  <c r="P481" i="34"/>
  <c r="X481" i="34"/>
  <c r="Q481" i="34"/>
  <c r="R481" i="34"/>
  <c r="V481" i="34"/>
  <c r="AA481" i="34"/>
  <c r="A548" i="34"/>
  <c r="R548" i="34"/>
  <c r="V548" i="34"/>
  <c r="AA548" i="34"/>
  <c r="P548" i="34"/>
  <c r="X548" i="34"/>
  <c r="Q548" i="34"/>
  <c r="A559" i="34"/>
  <c r="P559" i="34"/>
  <c r="X559" i="34"/>
  <c r="Q559" i="34"/>
  <c r="R559" i="34"/>
  <c r="V559" i="34"/>
  <c r="AA559" i="34"/>
  <c r="A898" i="34"/>
  <c r="P898" i="34"/>
  <c r="X898" i="34"/>
  <c r="Q898" i="34"/>
  <c r="R898" i="34"/>
  <c r="V898" i="34"/>
  <c r="AA898" i="34"/>
  <c r="A906" i="34"/>
  <c r="P906" i="34"/>
  <c r="X906" i="34"/>
  <c r="Q906" i="34"/>
  <c r="R906" i="34"/>
  <c r="V906" i="34"/>
  <c r="AA906" i="34"/>
  <c r="A910" i="34"/>
  <c r="P910" i="34"/>
  <c r="X910" i="34"/>
  <c r="Q910" i="34"/>
  <c r="R910" i="34"/>
  <c r="V910" i="34"/>
  <c r="AA910" i="34"/>
  <c r="A914" i="34"/>
  <c r="P914" i="34"/>
  <c r="X914" i="34"/>
  <c r="Q914" i="34"/>
  <c r="R914" i="34"/>
  <c r="V914" i="34"/>
  <c r="AA914" i="34"/>
  <c r="A918" i="34"/>
  <c r="P918" i="34"/>
  <c r="X918" i="34"/>
  <c r="Q918" i="34"/>
  <c r="R918" i="34"/>
  <c r="V918" i="34"/>
  <c r="AA918" i="34"/>
  <c r="A922" i="34"/>
  <c r="P922" i="34"/>
  <c r="X922" i="34"/>
  <c r="Q922" i="34"/>
  <c r="R922" i="34"/>
  <c r="V922" i="34"/>
  <c r="AA922" i="34"/>
  <c r="A926" i="34"/>
  <c r="P926" i="34"/>
  <c r="X926" i="34"/>
  <c r="Q926" i="34"/>
  <c r="R926" i="34"/>
  <c r="V926" i="34"/>
  <c r="AA926" i="34"/>
  <c r="A930" i="34"/>
  <c r="P930" i="34"/>
  <c r="X930" i="34"/>
  <c r="Q930" i="34"/>
  <c r="R930" i="34"/>
  <c r="V930" i="34"/>
  <c r="AA930" i="34"/>
  <c r="A934" i="34"/>
  <c r="P934" i="34"/>
  <c r="X934" i="34"/>
  <c r="Q934" i="34"/>
  <c r="R934" i="34"/>
  <c r="V934" i="34"/>
  <c r="AA934" i="34"/>
  <c r="A938" i="34"/>
  <c r="P938" i="34"/>
  <c r="X938" i="34"/>
  <c r="Q938" i="34"/>
  <c r="R938" i="34"/>
  <c r="V938" i="34"/>
  <c r="AA938" i="34"/>
  <c r="A942" i="34"/>
  <c r="P942" i="34"/>
  <c r="X942" i="34"/>
  <c r="Q942" i="34"/>
  <c r="R942" i="34"/>
  <c r="V942" i="34"/>
  <c r="AA942" i="34"/>
  <c r="A946" i="34"/>
  <c r="P946" i="34"/>
  <c r="X946" i="34"/>
  <c r="Q946" i="34"/>
  <c r="R946" i="34"/>
  <c r="V946" i="34"/>
  <c r="AA946" i="34"/>
  <c r="A950" i="34"/>
  <c r="P950" i="34"/>
  <c r="X950" i="34"/>
  <c r="Q950" i="34"/>
  <c r="R950" i="34"/>
  <c r="V950" i="34"/>
  <c r="AA950" i="34"/>
  <c r="A956" i="34"/>
  <c r="P956" i="34"/>
  <c r="X956" i="34"/>
  <c r="Q956" i="34"/>
  <c r="R956" i="34"/>
  <c r="V956" i="34"/>
  <c r="AA956" i="34"/>
  <c r="A960" i="34"/>
  <c r="P960" i="34"/>
  <c r="X960" i="34"/>
  <c r="Q960" i="34"/>
  <c r="R960" i="34"/>
  <c r="V960" i="34"/>
  <c r="AA960" i="34"/>
  <c r="A968" i="34"/>
  <c r="P968" i="34"/>
  <c r="X968" i="34"/>
  <c r="R968" i="34"/>
  <c r="V968" i="34"/>
  <c r="AA968" i="34"/>
  <c r="Q968" i="34"/>
  <c r="A972" i="34"/>
  <c r="P972" i="34"/>
  <c r="X972" i="34"/>
  <c r="R972" i="34"/>
  <c r="V972" i="34"/>
  <c r="Q972" i="34"/>
  <c r="AA972" i="34"/>
  <c r="A976" i="34"/>
  <c r="P976" i="34"/>
  <c r="X976" i="34"/>
  <c r="R976" i="34"/>
  <c r="V976" i="34"/>
  <c r="Q976" i="34"/>
  <c r="AA976" i="34"/>
  <c r="A980" i="34"/>
  <c r="P980" i="34"/>
  <c r="X980" i="34"/>
  <c r="R980" i="34"/>
  <c r="V980" i="34"/>
  <c r="Q980" i="34"/>
  <c r="AA980" i="34"/>
  <c r="A1279" i="34"/>
  <c r="P1279" i="34"/>
  <c r="X1279" i="34"/>
  <c r="Q1279" i="34"/>
  <c r="R1279" i="34"/>
  <c r="V1279" i="34"/>
  <c r="AA1279" i="34"/>
  <c r="A1170" i="34"/>
  <c r="R1170" i="34"/>
  <c r="V1170" i="34"/>
  <c r="AA1170" i="34"/>
  <c r="P1170" i="34"/>
  <c r="X1170" i="34"/>
  <c r="Q1170" i="34"/>
  <c r="A1174" i="34"/>
  <c r="R1174" i="34"/>
  <c r="V1174" i="34"/>
  <c r="AA1174" i="34"/>
  <c r="P1174" i="34"/>
  <c r="X1174" i="34"/>
  <c r="Q1174" i="34"/>
  <c r="A1475" i="34"/>
  <c r="R1475" i="34"/>
  <c r="V1475" i="34"/>
  <c r="AA1475" i="34"/>
  <c r="P1475" i="34"/>
  <c r="X1475" i="34"/>
  <c r="Q1475" i="34"/>
  <c r="A1479" i="34"/>
  <c r="R1479" i="34"/>
  <c r="V1479" i="34"/>
  <c r="AA1479" i="34"/>
  <c r="P1479" i="34"/>
  <c r="X1479" i="34"/>
  <c r="Q1479" i="34"/>
  <c r="A1483" i="34"/>
  <c r="R1483" i="34"/>
  <c r="V1483" i="34"/>
  <c r="AA1483" i="34"/>
  <c r="P1483" i="34"/>
  <c r="X1483" i="34"/>
  <c r="Q1483" i="34"/>
  <c r="R1505" i="34"/>
  <c r="V1505" i="34"/>
  <c r="AA1505" i="34"/>
  <c r="P1505" i="34"/>
  <c r="X1505" i="34"/>
  <c r="Q1505" i="34"/>
  <c r="R1509" i="34"/>
  <c r="V1509" i="34"/>
  <c r="AA1509" i="34"/>
  <c r="P1509" i="34"/>
  <c r="X1509" i="34"/>
  <c r="Q1509" i="34"/>
  <c r="A1317" i="34"/>
  <c r="P1317" i="34"/>
  <c r="X1317" i="34"/>
  <c r="Q1317" i="34"/>
  <c r="R1317" i="34"/>
  <c r="V1317" i="34"/>
  <c r="AA1317" i="34"/>
  <c r="A1321" i="34"/>
  <c r="P1321" i="34"/>
  <c r="X1321" i="34"/>
  <c r="Q1321" i="34"/>
  <c r="R1321" i="34"/>
  <c r="V1321" i="34"/>
  <c r="AA1321" i="34"/>
  <c r="A1357" i="34"/>
  <c r="R1357" i="34"/>
  <c r="V1357" i="34"/>
  <c r="AA1357" i="34"/>
  <c r="P1357" i="34"/>
  <c r="X1357" i="34"/>
  <c r="Q1357" i="34"/>
  <c r="A1361" i="34"/>
  <c r="R1361" i="34"/>
  <c r="V1361" i="34"/>
  <c r="AA1361" i="34"/>
  <c r="P1361" i="34"/>
  <c r="X1361" i="34"/>
  <c r="Q1361" i="34"/>
  <c r="A1382" i="34"/>
  <c r="P1382" i="34"/>
  <c r="X1382" i="34"/>
  <c r="R1382" i="34"/>
  <c r="V1382" i="34"/>
  <c r="AA1382" i="34"/>
  <c r="Q1382" i="34"/>
  <c r="A1396" i="34"/>
  <c r="P1396" i="34"/>
  <c r="X1396" i="34"/>
  <c r="R1396" i="34"/>
  <c r="V1396" i="34"/>
  <c r="Q1396" i="34"/>
  <c r="AA1396" i="34"/>
  <c r="A1204" i="34"/>
  <c r="R1204" i="34"/>
  <c r="V1204" i="34"/>
  <c r="AA1204" i="34"/>
  <c r="P1204" i="34"/>
  <c r="X1204" i="34"/>
  <c r="Q1204" i="34"/>
  <c r="A1243" i="34"/>
  <c r="P1243" i="34"/>
  <c r="X1243" i="34"/>
  <c r="Q1243" i="34"/>
  <c r="R1243" i="34"/>
  <c r="V1243" i="34"/>
  <c r="AA1243" i="34"/>
  <c r="A1247" i="34"/>
  <c r="P1247" i="34"/>
  <c r="X1247" i="34"/>
  <c r="Q1247" i="34"/>
  <c r="R1247" i="34"/>
  <c r="V1247" i="34"/>
  <c r="AA1247" i="34"/>
  <c r="A1281" i="34"/>
  <c r="P1281" i="34"/>
  <c r="X1281" i="34"/>
  <c r="Q1281" i="34"/>
  <c r="R1281" i="34"/>
  <c r="V1281" i="34"/>
  <c r="AA1281" i="34"/>
  <c r="A1285" i="34"/>
  <c r="P1285" i="34"/>
  <c r="X1285" i="34"/>
  <c r="Q1285" i="34"/>
  <c r="R1285" i="34"/>
  <c r="V1285" i="34"/>
  <c r="AA1285" i="34"/>
  <c r="A1289" i="34"/>
  <c r="P1289" i="34"/>
  <c r="X1289" i="34"/>
  <c r="Q1289" i="34"/>
  <c r="R1289" i="34"/>
  <c r="V1289" i="34"/>
  <c r="AA1289" i="34"/>
  <c r="A1157" i="34"/>
  <c r="P1157" i="34"/>
  <c r="X1157" i="34"/>
  <c r="Q1157" i="34"/>
  <c r="R1157" i="34"/>
  <c r="V1157" i="34"/>
  <c r="AA1157" i="34"/>
  <c r="A1161" i="34"/>
  <c r="P1161" i="34"/>
  <c r="X1161" i="34"/>
  <c r="Q1161" i="34"/>
  <c r="R1161" i="34"/>
  <c r="V1161" i="34"/>
  <c r="AA1161" i="34"/>
  <c r="A1200" i="34"/>
  <c r="R1200" i="34"/>
  <c r="V1200" i="34"/>
  <c r="AA1200" i="34"/>
  <c r="P1200" i="34"/>
  <c r="X1200" i="34"/>
  <c r="Q1200" i="34"/>
  <c r="R1527" i="34"/>
  <c r="V1527" i="34"/>
  <c r="AA1527" i="34"/>
  <c r="P1527" i="34"/>
  <c r="X1527" i="34"/>
  <c r="Q1527" i="34"/>
  <c r="R1523" i="34"/>
  <c r="V1523" i="34"/>
  <c r="AA1523" i="34"/>
  <c r="P1523" i="34"/>
  <c r="X1523" i="34"/>
  <c r="Q1523" i="34"/>
  <c r="A1458" i="34"/>
  <c r="P1458" i="34"/>
  <c r="X1458" i="34"/>
  <c r="Q1458" i="34"/>
  <c r="R1458" i="34"/>
  <c r="V1458" i="34"/>
  <c r="AA1458" i="34"/>
  <c r="A1454" i="34"/>
  <c r="P1454" i="34"/>
  <c r="X1454" i="34"/>
  <c r="Q1454" i="34"/>
  <c r="R1454" i="34"/>
  <c r="V1454" i="34"/>
  <c r="AA1454" i="34"/>
  <c r="A1450" i="34"/>
  <c r="P1450" i="34"/>
  <c r="X1450" i="34"/>
  <c r="Q1450" i="34"/>
  <c r="R1450" i="34"/>
  <c r="V1450" i="34"/>
  <c r="AA1450" i="34"/>
  <c r="A1446" i="34"/>
  <c r="P1446" i="34"/>
  <c r="X1446" i="34"/>
  <c r="Q1446" i="34"/>
  <c r="R1446" i="34"/>
  <c r="V1446" i="34"/>
  <c r="AA1446" i="34"/>
  <c r="A1432" i="34"/>
  <c r="P1432" i="34"/>
  <c r="X1432" i="34"/>
  <c r="Q1432" i="34"/>
  <c r="R1432" i="34"/>
  <c r="V1432" i="34"/>
  <c r="AA1432" i="34"/>
  <c r="A1428" i="34"/>
  <c r="P1428" i="34"/>
  <c r="X1428" i="34"/>
  <c r="R1428" i="34"/>
  <c r="V1428" i="34"/>
  <c r="Q1428" i="34"/>
  <c r="AA1428" i="34"/>
  <c r="A1422" i="34"/>
  <c r="P1422" i="34"/>
  <c r="X1422" i="34"/>
  <c r="R1422" i="34"/>
  <c r="V1422" i="34"/>
  <c r="Q1422" i="34"/>
  <c r="AA1422" i="34"/>
  <c r="A1418" i="34"/>
  <c r="P1418" i="34"/>
  <c r="X1418" i="34"/>
  <c r="R1418" i="34"/>
  <c r="V1418" i="34"/>
  <c r="Q1418" i="34"/>
  <c r="AA1418" i="34"/>
  <c r="A1409" i="34"/>
  <c r="R1409" i="34"/>
  <c r="V1409" i="34"/>
  <c r="P1409" i="34"/>
  <c r="X1409" i="34"/>
  <c r="AA1409" i="34"/>
  <c r="Q1409" i="34"/>
  <c r="A1338" i="34"/>
  <c r="R1338" i="34"/>
  <c r="V1338" i="34"/>
  <c r="AA1338" i="34"/>
  <c r="P1338" i="34"/>
  <c r="X1338" i="34"/>
  <c r="Q1338" i="34"/>
  <c r="A1308" i="34"/>
  <c r="R1308" i="34"/>
  <c r="V1308" i="34"/>
  <c r="AA1308" i="34"/>
  <c r="P1308" i="34"/>
  <c r="X1308" i="34"/>
  <c r="Q1308" i="34"/>
  <c r="A1239" i="34"/>
  <c r="P1239" i="34"/>
  <c r="X1239" i="34"/>
  <c r="Q1239" i="34"/>
  <c r="R1239" i="34"/>
  <c r="V1239" i="34"/>
  <c r="AA1239" i="34"/>
  <c r="A1235" i="34"/>
  <c r="P1235" i="34"/>
  <c r="X1235" i="34"/>
  <c r="Q1235" i="34"/>
  <c r="R1235" i="34"/>
  <c r="V1235" i="34"/>
  <c r="AA1235" i="34"/>
  <c r="A1222" i="34"/>
  <c r="R1222" i="34"/>
  <c r="V1222" i="34"/>
  <c r="AA1222" i="34"/>
  <c r="P1222" i="34"/>
  <c r="X1222" i="34"/>
  <c r="Q1222" i="34"/>
  <c r="A1218" i="34"/>
  <c r="R1218" i="34"/>
  <c r="V1218" i="34"/>
  <c r="AA1218" i="34"/>
  <c r="P1218" i="34"/>
  <c r="X1218" i="34"/>
  <c r="Q1218" i="34"/>
  <c r="A1196" i="34"/>
  <c r="R1196" i="34"/>
  <c r="V1196" i="34"/>
  <c r="AA1196" i="34"/>
  <c r="P1196" i="34"/>
  <c r="X1196" i="34"/>
  <c r="Q1196" i="34"/>
  <c r="A1156" i="34"/>
  <c r="R1156" i="34"/>
  <c r="V1156" i="34"/>
  <c r="AA1156" i="34"/>
  <c r="P1156" i="34"/>
  <c r="X1156" i="34"/>
  <c r="Q1156" i="34"/>
  <c r="A1152" i="34"/>
  <c r="R1152" i="34"/>
  <c r="V1152" i="34"/>
  <c r="AA1152" i="34"/>
  <c r="P1152" i="34"/>
  <c r="X1152" i="34"/>
  <c r="Q1152" i="34"/>
  <c r="A1148" i="34"/>
  <c r="R1148" i="34"/>
  <c r="V1148" i="34"/>
  <c r="AA1148" i="34"/>
  <c r="P1148" i="34"/>
  <c r="X1148" i="34"/>
  <c r="Q1148" i="34"/>
  <c r="A1126" i="34"/>
  <c r="R1126" i="34"/>
  <c r="V1126" i="34"/>
  <c r="AA1126" i="34"/>
  <c r="P1126" i="34"/>
  <c r="X1126" i="34"/>
  <c r="Q1126" i="34"/>
  <c r="A1122" i="34"/>
  <c r="R1122" i="34"/>
  <c r="V1122" i="34"/>
  <c r="AA1122" i="34"/>
  <c r="P1122" i="34"/>
  <c r="X1122" i="34"/>
  <c r="Q1122" i="34"/>
  <c r="A1111" i="34"/>
  <c r="P1111" i="34"/>
  <c r="X1111" i="34"/>
  <c r="Q1111" i="34"/>
  <c r="R1111" i="34"/>
  <c r="V1111" i="34"/>
  <c r="AA1111" i="34"/>
  <c r="A1107" i="34"/>
  <c r="P1107" i="34"/>
  <c r="X1107" i="34"/>
  <c r="Q1107" i="34"/>
  <c r="R1107" i="34"/>
  <c r="V1107" i="34"/>
  <c r="AA1107" i="34"/>
  <c r="A1103" i="34"/>
  <c r="P1103" i="34"/>
  <c r="X1103" i="34"/>
  <c r="Q1103" i="34"/>
  <c r="R1103" i="34"/>
  <c r="V1103" i="34"/>
  <c r="AA1103" i="34"/>
  <c r="A692" i="34"/>
  <c r="P692" i="34"/>
  <c r="X692" i="34"/>
  <c r="R692" i="34"/>
  <c r="V692" i="34"/>
  <c r="Q692" i="34"/>
  <c r="AA692" i="34"/>
  <c r="A698" i="34"/>
  <c r="P698" i="34"/>
  <c r="X698" i="34"/>
  <c r="R698" i="34"/>
  <c r="V698" i="34"/>
  <c r="Q698" i="34"/>
  <c r="AA698" i="34"/>
  <c r="A1098" i="34"/>
  <c r="R1098" i="34"/>
  <c r="V1098" i="34"/>
  <c r="AA1098" i="34"/>
  <c r="P1098" i="34"/>
  <c r="X1098" i="34"/>
  <c r="Q1098" i="34"/>
  <c r="A1129" i="34"/>
  <c r="P1129" i="34"/>
  <c r="X1129" i="34"/>
  <c r="Q1129" i="34"/>
  <c r="R1129" i="34"/>
  <c r="V1129" i="34"/>
  <c r="AA1129" i="34"/>
  <c r="A1145" i="34"/>
  <c r="P1145" i="34"/>
  <c r="X1145" i="34"/>
  <c r="Q1145" i="34"/>
  <c r="R1145" i="34"/>
  <c r="V1145" i="34"/>
  <c r="AA1145" i="34"/>
  <c r="A1163" i="34"/>
  <c r="P1163" i="34"/>
  <c r="X1163" i="34"/>
  <c r="Q1163" i="34"/>
  <c r="R1163" i="34"/>
  <c r="V1163" i="34"/>
  <c r="AA1163" i="34"/>
  <c r="A1187" i="34"/>
  <c r="P1187" i="34"/>
  <c r="X1187" i="34"/>
  <c r="Q1187" i="34"/>
  <c r="R1187" i="34"/>
  <c r="V1187" i="34"/>
  <c r="AA1187" i="34"/>
  <c r="A1191" i="34"/>
  <c r="P1191" i="34"/>
  <c r="X1191" i="34"/>
  <c r="Q1191" i="34"/>
  <c r="R1191" i="34"/>
  <c r="V1191" i="34"/>
  <c r="AA1191" i="34"/>
  <c r="A1300" i="34"/>
  <c r="R1300" i="34"/>
  <c r="V1300" i="34"/>
  <c r="AA1300" i="34"/>
  <c r="P1300" i="34"/>
  <c r="X1300" i="34"/>
  <c r="Q1300" i="34"/>
  <c r="A470" i="34"/>
  <c r="R470" i="34"/>
  <c r="V470" i="34"/>
  <c r="AA470" i="34"/>
  <c r="P470" i="34"/>
  <c r="X470" i="34"/>
  <c r="Q470" i="34"/>
  <c r="A474" i="34"/>
  <c r="R474" i="34"/>
  <c r="V474" i="34"/>
  <c r="AA474" i="34"/>
  <c r="P474" i="34"/>
  <c r="X474" i="34"/>
  <c r="Q474" i="34"/>
  <c r="A478" i="34"/>
  <c r="R478" i="34"/>
  <c r="V478" i="34"/>
  <c r="AA478" i="34"/>
  <c r="P478" i="34"/>
  <c r="X478" i="34"/>
  <c r="Q478" i="34"/>
  <c r="A482" i="34"/>
  <c r="R482" i="34"/>
  <c r="V482" i="34"/>
  <c r="AA482" i="34"/>
  <c r="P482" i="34"/>
  <c r="X482" i="34"/>
  <c r="Q482" i="34"/>
  <c r="A549" i="34"/>
  <c r="P549" i="34"/>
  <c r="X549" i="34"/>
  <c r="Q549" i="34"/>
  <c r="R549" i="34"/>
  <c r="V549" i="34"/>
  <c r="AA549" i="34"/>
  <c r="A881" i="34"/>
  <c r="R881" i="34"/>
  <c r="V881" i="34"/>
  <c r="AA881" i="34"/>
  <c r="P881" i="34"/>
  <c r="X881" i="34"/>
  <c r="Q881" i="34"/>
  <c r="A899" i="34"/>
  <c r="R899" i="34"/>
  <c r="V899" i="34"/>
  <c r="AA899" i="34"/>
  <c r="P899" i="34"/>
  <c r="X899" i="34"/>
  <c r="Q899" i="34"/>
  <c r="A907" i="34"/>
  <c r="R907" i="34"/>
  <c r="V907" i="34"/>
  <c r="AA907" i="34"/>
  <c r="P907" i="34"/>
  <c r="X907" i="34"/>
  <c r="Q907" i="34"/>
  <c r="A911" i="34"/>
  <c r="R911" i="34"/>
  <c r="V911" i="34"/>
  <c r="AA911" i="34"/>
  <c r="P911" i="34"/>
  <c r="X911" i="34"/>
  <c r="Q911" i="34"/>
  <c r="A915" i="34"/>
  <c r="R915" i="34"/>
  <c r="V915" i="34"/>
  <c r="AA915" i="34"/>
  <c r="P915" i="34"/>
  <c r="X915" i="34"/>
  <c r="Q915" i="34"/>
  <c r="A919" i="34"/>
  <c r="R919" i="34"/>
  <c r="V919" i="34"/>
  <c r="AA919" i="34"/>
  <c r="P919" i="34"/>
  <c r="X919" i="34"/>
  <c r="Q919" i="34"/>
  <c r="A923" i="34"/>
  <c r="R923" i="34"/>
  <c r="V923" i="34"/>
  <c r="AA923" i="34"/>
  <c r="P923" i="34"/>
  <c r="X923" i="34"/>
  <c r="Q923" i="34"/>
  <c r="A927" i="34"/>
  <c r="R927" i="34"/>
  <c r="V927" i="34"/>
  <c r="AA927" i="34"/>
  <c r="P927" i="34"/>
  <c r="X927" i="34"/>
  <c r="Q927" i="34"/>
  <c r="A931" i="34"/>
  <c r="R931" i="34"/>
  <c r="V931" i="34"/>
  <c r="AA931" i="34"/>
  <c r="P931" i="34"/>
  <c r="X931" i="34"/>
  <c r="Q931" i="34"/>
  <c r="A935" i="34"/>
  <c r="R935" i="34"/>
  <c r="V935" i="34"/>
  <c r="AA935" i="34"/>
  <c r="P935" i="34"/>
  <c r="X935" i="34"/>
  <c r="Q935" i="34"/>
  <c r="A939" i="34"/>
  <c r="R939" i="34"/>
  <c r="V939" i="34"/>
  <c r="AA939" i="34"/>
  <c r="P939" i="34"/>
  <c r="X939" i="34"/>
  <c r="Q939" i="34"/>
  <c r="A943" i="34"/>
  <c r="R943" i="34"/>
  <c r="V943" i="34"/>
  <c r="AA943" i="34"/>
  <c r="P943" i="34"/>
  <c r="X943" i="34"/>
  <c r="Q943" i="34"/>
  <c r="A947" i="34"/>
  <c r="R947" i="34"/>
  <c r="V947" i="34"/>
  <c r="AA947" i="34"/>
  <c r="P947" i="34"/>
  <c r="X947" i="34"/>
  <c r="Q947" i="34"/>
  <c r="A951" i="34"/>
  <c r="R951" i="34"/>
  <c r="V951" i="34"/>
  <c r="AA951" i="34"/>
  <c r="P951" i="34"/>
  <c r="X951" i="34"/>
  <c r="Q951" i="34"/>
  <c r="A957" i="34"/>
  <c r="R957" i="34"/>
  <c r="V957" i="34"/>
  <c r="AA957" i="34"/>
  <c r="P957" i="34"/>
  <c r="X957" i="34"/>
  <c r="Q957" i="34"/>
  <c r="A965" i="34"/>
  <c r="R965" i="34"/>
  <c r="V965" i="34"/>
  <c r="P965" i="34"/>
  <c r="X965" i="34"/>
  <c r="Q965" i="34"/>
  <c r="AA965" i="34"/>
  <c r="A969" i="34"/>
  <c r="R969" i="34"/>
  <c r="V969" i="34"/>
  <c r="P969" i="34"/>
  <c r="X969" i="34"/>
  <c r="Q969" i="34"/>
  <c r="AA969" i="34"/>
  <c r="A973" i="34"/>
  <c r="R973" i="34"/>
  <c r="V973" i="34"/>
  <c r="P973" i="34"/>
  <c r="X973" i="34"/>
  <c r="AA973" i="34"/>
  <c r="Q973" i="34"/>
  <c r="A977" i="34"/>
  <c r="R977" i="34"/>
  <c r="V977" i="34"/>
  <c r="P977" i="34"/>
  <c r="X977" i="34"/>
  <c r="AA977" i="34"/>
  <c r="Q977" i="34"/>
  <c r="A981" i="34"/>
  <c r="R981" i="34"/>
  <c r="V981" i="34"/>
  <c r="P981" i="34"/>
  <c r="X981" i="34"/>
  <c r="AA981" i="34"/>
  <c r="Q981" i="34"/>
  <c r="A1090" i="34"/>
  <c r="R1090" i="34"/>
  <c r="V1090" i="34"/>
  <c r="AA1090" i="34"/>
  <c r="P1090" i="34"/>
  <c r="X1090" i="34"/>
  <c r="Q1090" i="34"/>
  <c r="A1171" i="34"/>
  <c r="P1171" i="34"/>
  <c r="X1171" i="34"/>
  <c r="Q1171" i="34"/>
  <c r="R1171" i="34"/>
  <c r="V1171" i="34"/>
  <c r="AA1171" i="34"/>
  <c r="A1476" i="34"/>
  <c r="P1476" i="34"/>
  <c r="X1476" i="34"/>
  <c r="Q1476" i="34"/>
  <c r="R1476" i="34"/>
  <c r="V1476" i="34"/>
  <c r="AA1476" i="34"/>
  <c r="A1480" i="34"/>
  <c r="P1480" i="34"/>
  <c r="X1480" i="34"/>
  <c r="Q1480" i="34"/>
  <c r="R1480" i="34"/>
  <c r="V1480" i="34"/>
  <c r="AA1480" i="34"/>
  <c r="P1502" i="34"/>
  <c r="X1502" i="34"/>
  <c r="Q1502" i="34"/>
  <c r="R1502" i="34"/>
  <c r="V1502" i="34"/>
  <c r="AA1502" i="34"/>
  <c r="P1506" i="34"/>
  <c r="X1506" i="34"/>
  <c r="Q1506" i="34"/>
  <c r="R1506" i="34"/>
  <c r="V1506" i="34"/>
  <c r="AA1506" i="34"/>
  <c r="P1532" i="34"/>
  <c r="X1532" i="34"/>
  <c r="Q1532" i="34"/>
  <c r="R1532" i="34"/>
  <c r="V1532" i="34"/>
  <c r="AA1532" i="34"/>
  <c r="A1312" i="34"/>
  <c r="R1312" i="34"/>
  <c r="V1312" i="34"/>
  <c r="AA1312" i="34"/>
  <c r="P1312" i="34"/>
  <c r="X1312" i="34"/>
  <c r="Q1312" i="34"/>
  <c r="A1318" i="34"/>
  <c r="R1318" i="34"/>
  <c r="V1318" i="34"/>
  <c r="AA1318" i="34"/>
  <c r="P1318" i="34"/>
  <c r="X1318" i="34"/>
  <c r="Q1318" i="34"/>
  <c r="A1354" i="34"/>
  <c r="P1354" i="34"/>
  <c r="X1354" i="34"/>
  <c r="Q1354" i="34"/>
  <c r="R1354" i="34"/>
  <c r="V1354" i="34"/>
  <c r="AA1354" i="34"/>
  <c r="A1358" i="34"/>
  <c r="P1358" i="34"/>
  <c r="X1358" i="34"/>
  <c r="Q1358" i="34"/>
  <c r="R1358" i="34"/>
  <c r="V1358" i="34"/>
  <c r="AA1358" i="34"/>
  <c r="A1379" i="34"/>
  <c r="R1379" i="34"/>
  <c r="V1379" i="34"/>
  <c r="P1379" i="34"/>
  <c r="X1379" i="34"/>
  <c r="Q1379" i="34"/>
  <c r="AA1379" i="34"/>
  <c r="A1383" i="34"/>
  <c r="R1383" i="34"/>
  <c r="V1383" i="34"/>
  <c r="P1383" i="34"/>
  <c r="X1383" i="34"/>
  <c r="Q1383" i="34"/>
  <c r="AA1383" i="34"/>
  <c r="A1201" i="34"/>
  <c r="P1201" i="34"/>
  <c r="X1201" i="34"/>
  <c r="Q1201" i="34"/>
  <c r="R1201" i="34"/>
  <c r="V1201" i="34"/>
  <c r="AA1201" i="34"/>
  <c r="A1205" i="34"/>
  <c r="P1205" i="34"/>
  <c r="X1205" i="34"/>
  <c r="Q1205" i="34"/>
  <c r="R1205" i="34"/>
  <c r="V1205" i="34"/>
  <c r="AA1205" i="34"/>
  <c r="A1244" i="34"/>
  <c r="R1244" i="34"/>
  <c r="V1244" i="34"/>
  <c r="AA1244" i="34"/>
  <c r="P1244" i="34"/>
  <c r="X1244" i="34"/>
  <c r="Q1244" i="34"/>
  <c r="A1248" i="34"/>
  <c r="R1248" i="34"/>
  <c r="V1248" i="34"/>
  <c r="AA1248" i="34"/>
  <c r="P1248" i="34"/>
  <c r="X1248" i="34"/>
  <c r="Q1248" i="34"/>
  <c r="A1282" i="34"/>
  <c r="R1282" i="34"/>
  <c r="V1282" i="34"/>
  <c r="AA1282" i="34"/>
  <c r="P1282" i="34"/>
  <c r="X1282" i="34"/>
  <c r="Q1282" i="34"/>
  <c r="A1286" i="34"/>
  <c r="R1286" i="34"/>
  <c r="V1286" i="34"/>
  <c r="AA1286" i="34"/>
  <c r="P1286" i="34"/>
  <c r="X1286" i="34"/>
  <c r="Q1286" i="34"/>
  <c r="A1290" i="34"/>
  <c r="R1290" i="34"/>
  <c r="V1290" i="34"/>
  <c r="AA1290" i="34"/>
  <c r="P1290" i="34"/>
  <c r="X1290" i="34"/>
  <c r="Q1290" i="34"/>
  <c r="A1158" i="34"/>
  <c r="R1158" i="34"/>
  <c r="V1158" i="34"/>
  <c r="AA1158" i="34"/>
  <c r="P1158" i="34"/>
  <c r="X1158" i="34"/>
  <c r="Q1158" i="34"/>
  <c r="A1167" i="34"/>
  <c r="P1167" i="34"/>
  <c r="X1167" i="34"/>
  <c r="Q1167" i="34"/>
  <c r="R1167" i="34"/>
  <c r="V1167" i="34"/>
  <c r="AA1167" i="34"/>
  <c r="A1095" i="34"/>
  <c r="P1095" i="34"/>
  <c r="X1095" i="34"/>
  <c r="Q1095" i="34"/>
  <c r="R1095" i="34"/>
  <c r="V1095" i="34"/>
  <c r="AA1095" i="34"/>
  <c r="P1526" i="34"/>
  <c r="X1526" i="34"/>
  <c r="Q1526" i="34"/>
  <c r="R1526" i="34"/>
  <c r="V1526" i="34"/>
  <c r="AA1526" i="34"/>
  <c r="P1522" i="34"/>
  <c r="X1522" i="34"/>
  <c r="Q1522" i="34"/>
  <c r="R1522" i="34"/>
  <c r="V1522" i="34"/>
  <c r="AA1522" i="34"/>
  <c r="A1457" i="34"/>
  <c r="R1457" i="34"/>
  <c r="V1457" i="34"/>
  <c r="AA1457" i="34"/>
  <c r="P1457" i="34"/>
  <c r="X1457" i="34"/>
  <c r="Q1457" i="34"/>
  <c r="A1453" i="34"/>
  <c r="R1453" i="34"/>
  <c r="V1453" i="34"/>
  <c r="AA1453" i="34"/>
  <c r="P1453" i="34"/>
  <c r="X1453" i="34"/>
  <c r="Q1453" i="34"/>
  <c r="A1449" i="34"/>
  <c r="R1449" i="34"/>
  <c r="V1449" i="34"/>
  <c r="AA1449" i="34"/>
  <c r="P1449" i="34"/>
  <c r="X1449" i="34"/>
  <c r="Q1449" i="34"/>
  <c r="A1445" i="34"/>
  <c r="R1445" i="34"/>
  <c r="V1445" i="34"/>
  <c r="AA1445" i="34"/>
  <c r="P1445" i="34"/>
  <c r="X1445" i="34"/>
  <c r="Q1445" i="34"/>
  <c r="A1431" i="34"/>
  <c r="R1431" i="34"/>
  <c r="V1431" i="34"/>
  <c r="AA1431" i="34"/>
  <c r="P1431" i="34"/>
  <c r="X1431" i="34"/>
  <c r="Q1431" i="34"/>
  <c r="A1427" i="34"/>
  <c r="R1427" i="34"/>
  <c r="V1427" i="34"/>
  <c r="P1427" i="34"/>
  <c r="X1427" i="34"/>
  <c r="AA1427" i="34"/>
  <c r="Q1427" i="34"/>
  <c r="A1421" i="34"/>
  <c r="R1421" i="34"/>
  <c r="V1421" i="34"/>
  <c r="P1421" i="34"/>
  <c r="X1421" i="34"/>
  <c r="AA1421" i="34"/>
  <c r="Q1421" i="34"/>
  <c r="A1417" i="34"/>
  <c r="R1417" i="34"/>
  <c r="V1417" i="34"/>
  <c r="P1417" i="34"/>
  <c r="X1417" i="34"/>
  <c r="AA1417" i="34"/>
  <c r="Q1417" i="34"/>
  <c r="A1378" i="34"/>
  <c r="P1378" i="34"/>
  <c r="X1378" i="34"/>
  <c r="R1378" i="34"/>
  <c r="V1378" i="34"/>
  <c r="AA1378" i="34"/>
  <c r="Q1378" i="34"/>
  <c r="A1311" i="34"/>
  <c r="P1311" i="34"/>
  <c r="X1311" i="34"/>
  <c r="Q1311" i="34"/>
  <c r="R1311" i="34"/>
  <c r="V1311" i="34"/>
  <c r="AA1311" i="34"/>
  <c r="A1307" i="34"/>
  <c r="P1307" i="34"/>
  <c r="X1307" i="34"/>
  <c r="Q1307" i="34"/>
  <c r="R1307" i="34"/>
  <c r="V1307" i="34"/>
  <c r="AA1307" i="34"/>
  <c r="A1238" i="34"/>
  <c r="R1238" i="34"/>
  <c r="V1238" i="34"/>
  <c r="AA1238" i="34"/>
  <c r="P1238" i="34"/>
  <c r="X1238" i="34"/>
  <c r="Q1238" i="34"/>
  <c r="A1234" i="34"/>
  <c r="R1234" i="34"/>
  <c r="V1234" i="34"/>
  <c r="AA1234" i="34"/>
  <c r="P1234" i="34"/>
  <c r="X1234" i="34"/>
  <c r="Q1234" i="34"/>
  <c r="A1221" i="34"/>
  <c r="P1221" i="34"/>
  <c r="X1221" i="34"/>
  <c r="Q1221" i="34"/>
  <c r="R1221" i="34"/>
  <c r="V1221" i="34"/>
  <c r="AA1221" i="34"/>
  <c r="A1217" i="34"/>
  <c r="P1217" i="34"/>
  <c r="X1217" i="34"/>
  <c r="Q1217" i="34"/>
  <c r="R1217" i="34"/>
  <c r="V1217" i="34"/>
  <c r="AA1217" i="34"/>
  <c r="A1195" i="34"/>
  <c r="P1195" i="34"/>
  <c r="X1195" i="34"/>
  <c r="Q1195" i="34"/>
  <c r="R1195" i="34"/>
  <c r="V1195" i="34"/>
  <c r="AA1195" i="34"/>
  <c r="A1155" i="34"/>
  <c r="P1155" i="34"/>
  <c r="X1155" i="34"/>
  <c r="Q1155" i="34"/>
  <c r="R1155" i="34"/>
  <c r="V1155" i="34"/>
  <c r="AA1155" i="34"/>
  <c r="A1151" i="34"/>
  <c r="P1151" i="34"/>
  <c r="X1151" i="34"/>
  <c r="Q1151" i="34"/>
  <c r="R1151" i="34"/>
  <c r="V1151" i="34"/>
  <c r="AA1151" i="34"/>
  <c r="A1144" i="34"/>
  <c r="R1144" i="34"/>
  <c r="V1144" i="34"/>
  <c r="AA1144" i="34"/>
  <c r="P1144" i="34"/>
  <c r="X1144" i="34"/>
  <c r="Q1144" i="34"/>
  <c r="A1125" i="34"/>
  <c r="P1125" i="34"/>
  <c r="X1125" i="34"/>
  <c r="Q1125" i="34"/>
  <c r="R1125" i="34"/>
  <c r="V1125" i="34"/>
  <c r="AA1125" i="34"/>
  <c r="A1121" i="34"/>
  <c r="P1121" i="34"/>
  <c r="X1121" i="34"/>
  <c r="Q1121" i="34"/>
  <c r="R1121" i="34"/>
  <c r="V1121" i="34"/>
  <c r="AA1121" i="34"/>
  <c r="A1110" i="34"/>
  <c r="R1110" i="34"/>
  <c r="V1110" i="34"/>
  <c r="AA1110" i="34"/>
  <c r="P1110" i="34"/>
  <c r="X1110" i="34"/>
  <c r="Q1110" i="34"/>
  <c r="A1106" i="34"/>
  <c r="R1106" i="34"/>
  <c r="V1106" i="34"/>
  <c r="AA1106" i="34"/>
  <c r="P1106" i="34"/>
  <c r="X1106" i="34"/>
  <c r="Q1106" i="34"/>
  <c r="A1102" i="34"/>
  <c r="R1102" i="34"/>
  <c r="V1102" i="34"/>
  <c r="AA1102" i="34"/>
  <c r="P1102" i="34"/>
  <c r="X1102" i="34"/>
  <c r="Q1102" i="34"/>
  <c r="A693" i="34"/>
  <c r="R693" i="34"/>
  <c r="V693" i="34"/>
  <c r="P693" i="34"/>
  <c r="X693" i="34"/>
  <c r="AA693" i="34"/>
  <c r="Q693" i="34"/>
  <c r="A768" i="34"/>
  <c r="R768" i="34"/>
  <c r="V768" i="34"/>
  <c r="Q768" i="34"/>
  <c r="AA768" i="34"/>
  <c r="X768" i="34"/>
  <c r="P768" i="34"/>
  <c r="A1099" i="34"/>
  <c r="P1099" i="34"/>
  <c r="X1099" i="34"/>
  <c r="Q1099" i="34"/>
  <c r="R1099" i="34"/>
  <c r="V1099" i="34"/>
  <c r="AA1099" i="34"/>
  <c r="A1130" i="34"/>
  <c r="R1130" i="34"/>
  <c r="V1130" i="34"/>
  <c r="AA1130" i="34"/>
  <c r="P1130" i="34"/>
  <c r="X1130" i="34"/>
  <c r="Q1130" i="34"/>
  <c r="A1146" i="34"/>
  <c r="R1146" i="34"/>
  <c r="V1146" i="34"/>
  <c r="AA1146" i="34"/>
  <c r="P1146" i="34"/>
  <c r="X1146" i="34"/>
  <c r="Q1146" i="34"/>
  <c r="A1164" i="34"/>
  <c r="R1164" i="34"/>
  <c r="V1164" i="34"/>
  <c r="AA1164" i="34"/>
  <c r="P1164" i="34"/>
  <c r="X1164" i="34"/>
  <c r="Q1164" i="34"/>
  <c r="A1188" i="34"/>
  <c r="R1188" i="34"/>
  <c r="V1188" i="34"/>
  <c r="AA1188" i="34"/>
  <c r="P1188" i="34"/>
  <c r="X1188" i="34"/>
  <c r="Q1188" i="34"/>
  <c r="A1192" i="34"/>
  <c r="R1192" i="34"/>
  <c r="V1192" i="34"/>
  <c r="AA1192" i="34"/>
  <c r="P1192" i="34"/>
  <c r="X1192" i="34"/>
  <c r="Q1192" i="34"/>
  <c r="A1301" i="34"/>
  <c r="P1301" i="34"/>
  <c r="X1301" i="34"/>
  <c r="Q1301" i="34"/>
  <c r="R1301" i="34"/>
  <c r="V1301" i="34"/>
  <c r="AA1301" i="34"/>
  <c r="A471" i="34"/>
  <c r="P471" i="34"/>
  <c r="X471" i="34"/>
  <c r="Q471" i="34"/>
  <c r="R471" i="34"/>
  <c r="V471" i="34"/>
  <c r="AA471" i="34"/>
  <c r="A475" i="34"/>
  <c r="P475" i="34"/>
  <c r="X475" i="34"/>
  <c r="Q475" i="34"/>
  <c r="R475" i="34"/>
  <c r="V475" i="34"/>
  <c r="AA475" i="34"/>
  <c r="A479" i="34"/>
  <c r="P479" i="34"/>
  <c r="X479" i="34"/>
  <c r="Q479" i="34"/>
  <c r="R479" i="34"/>
  <c r="V479" i="34"/>
  <c r="AA479" i="34"/>
  <c r="A483" i="34"/>
  <c r="P483" i="34"/>
  <c r="X483" i="34"/>
  <c r="Q483" i="34"/>
  <c r="R483" i="34"/>
  <c r="V483" i="34"/>
  <c r="AA483" i="34"/>
  <c r="A550" i="34"/>
  <c r="R550" i="34"/>
  <c r="V550" i="34"/>
  <c r="AA550" i="34"/>
  <c r="P550" i="34"/>
  <c r="X550" i="34"/>
  <c r="Q550" i="34"/>
  <c r="A882" i="34"/>
  <c r="P882" i="34"/>
  <c r="X882" i="34"/>
  <c r="Q882" i="34"/>
  <c r="R882" i="34"/>
  <c r="V882" i="34"/>
  <c r="AA882" i="34"/>
  <c r="A904" i="34"/>
  <c r="P904" i="34"/>
  <c r="X904" i="34"/>
  <c r="Q904" i="34"/>
  <c r="R904" i="34"/>
  <c r="V904" i="34"/>
  <c r="AA904" i="34"/>
  <c r="A908" i="34"/>
  <c r="P908" i="34"/>
  <c r="X908" i="34"/>
  <c r="Q908" i="34"/>
  <c r="R908" i="34"/>
  <c r="V908" i="34"/>
  <c r="AA908" i="34"/>
  <c r="A912" i="34"/>
  <c r="P912" i="34"/>
  <c r="X912" i="34"/>
  <c r="Q912" i="34"/>
  <c r="R912" i="34"/>
  <c r="V912" i="34"/>
  <c r="AA912" i="34"/>
  <c r="A916" i="34"/>
  <c r="P916" i="34"/>
  <c r="X916" i="34"/>
  <c r="Q916" i="34"/>
  <c r="R916" i="34"/>
  <c r="V916" i="34"/>
  <c r="AA916" i="34"/>
  <c r="A920" i="34"/>
  <c r="P920" i="34"/>
  <c r="X920" i="34"/>
  <c r="Q920" i="34"/>
  <c r="R920" i="34"/>
  <c r="V920" i="34"/>
  <c r="AA920" i="34"/>
  <c r="A924" i="34"/>
  <c r="P924" i="34"/>
  <c r="X924" i="34"/>
  <c r="Q924" i="34"/>
  <c r="R924" i="34"/>
  <c r="V924" i="34"/>
  <c r="AA924" i="34"/>
  <c r="A928" i="34"/>
  <c r="P928" i="34"/>
  <c r="X928" i="34"/>
  <c r="Q928" i="34"/>
  <c r="R928" i="34"/>
  <c r="V928" i="34"/>
  <c r="AA928" i="34"/>
  <c r="A932" i="34"/>
  <c r="P932" i="34"/>
  <c r="X932" i="34"/>
  <c r="Q932" i="34"/>
  <c r="R932" i="34"/>
  <c r="V932" i="34"/>
  <c r="AA932" i="34"/>
  <c r="A936" i="34"/>
  <c r="P936" i="34"/>
  <c r="X936" i="34"/>
  <c r="Q936" i="34"/>
  <c r="R936" i="34"/>
  <c r="V936" i="34"/>
  <c r="AA936" i="34"/>
  <c r="A940" i="34"/>
  <c r="P940" i="34"/>
  <c r="X940" i="34"/>
  <c r="Q940" i="34"/>
  <c r="R940" i="34"/>
  <c r="V940" i="34"/>
  <c r="AA940" i="34"/>
  <c r="A944" i="34"/>
  <c r="P944" i="34"/>
  <c r="X944" i="34"/>
  <c r="Q944" i="34"/>
  <c r="R944" i="34"/>
  <c r="V944" i="34"/>
  <c r="AA944" i="34"/>
  <c r="A948" i="34"/>
  <c r="P948" i="34"/>
  <c r="X948" i="34"/>
  <c r="Q948" i="34"/>
  <c r="R948" i="34"/>
  <c r="V948" i="34"/>
  <c r="AA948" i="34"/>
  <c r="A954" i="34"/>
  <c r="P954" i="34"/>
  <c r="X954" i="34"/>
  <c r="Q954" i="34"/>
  <c r="R954" i="34"/>
  <c r="V954" i="34"/>
  <c r="AA954" i="34"/>
  <c r="A958" i="34"/>
  <c r="P958" i="34"/>
  <c r="X958" i="34"/>
  <c r="Q958" i="34"/>
  <c r="R958" i="34"/>
  <c r="V958" i="34"/>
  <c r="AA958" i="34"/>
  <c r="A966" i="34"/>
  <c r="P966" i="34"/>
  <c r="X966" i="34"/>
  <c r="R966" i="34"/>
  <c r="V966" i="34"/>
  <c r="AA966" i="34"/>
  <c r="Q966" i="34"/>
  <c r="A970" i="34"/>
  <c r="P970" i="34"/>
  <c r="X970" i="34"/>
  <c r="R970" i="34"/>
  <c r="V970" i="34"/>
  <c r="Q970" i="34"/>
  <c r="AA970" i="34"/>
  <c r="A974" i="34"/>
  <c r="P974" i="34"/>
  <c r="X974" i="34"/>
  <c r="R974" i="34"/>
  <c r="V974" i="34"/>
  <c r="Q974" i="34"/>
  <c r="AA974" i="34"/>
  <c r="A978" i="34"/>
  <c r="P978" i="34"/>
  <c r="X978" i="34"/>
  <c r="R978" i="34"/>
  <c r="V978" i="34"/>
  <c r="Q978" i="34"/>
  <c r="AA978" i="34"/>
  <c r="A982" i="34"/>
  <c r="P982" i="34"/>
  <c r="X982" i="34"/>
  <c r="R982" i="34"/>
  <c r="V982" i="34"/>
  <c r="Q982" i="34"/>
  <c r="AA982" i="34"/>
  <c r="A1091" i="34"/>
  <c r="P1091" i="34"/>
  <c r="X1091" i="34"/>
  <c r="Q1091" i="34"/>
  <c r="R1091" i="34"/>
  <c r="V1091" i="34"/>
  <c r="AA1091" i="34"/>
  <c r="A1172" i="34"/>
  <c r="R1172" i="34"/>
  <c r="V1172" i="34"/>
  <c r="AA1172" i="34"/>
  <c r="P1172" i="34"/>
  <c r="X1172" i="34"/>
  <c r="Q1172" i="34"/>
  <c r="A1402" i="34"/>
  <c r="P1402" i="34"/>
  <c r="X1402" i="34"/>
  <c r="R1402" i="34"/>
  <c r="V1402" i="34"/>
  <c r="Q1402" i="34"/>
  <c r="AA1402" i="34"/>
  <c r="A1477" i="34"/>
  <c r="R1477" i="34"/>
  <c r="V1477" i="34"/>
  <c r="AA1477" i="34"/>
  <c r="P1477" i="34"/>
  <c r="X1477" i="34"/>
  <c r="Q1477" i="34"/>
  <c r="A1481" i="34"/>
  <c r="R1481" i="34"/>
  <c r="V1481" i="34"/>
  <c r="AA1481" i="34"/>
  <c r="P1481" i="34"/>
  <c r="X1481" i="34"/>
  <c r="Q1481" i="34"/>
  <c r="R1503" i="34"/>
  <c r="V1503" i="34"/>
  <c r="AA1503" i="34"/>
  <c r="P1503" i="34"/>
  <c r="X1503" i="34"/>
  <c r="Q1503" i="34"/>
  <c r="R1507" i="34"/>
  <c r="V1507" i="34"/>
  <c r="AA1507" i="34"/>
  <c r="P1507" i="34"/>
  <c r="X1507" i="34"/>
  <c r="Q1507" i="34"/>
  <c r="A1315" i="34"/>
  <c r="P1315" i="34"/>
  <c r="X1315" i="34"/>
  <c r="Q1315" i="34"/>
  <c r="R1315" i="34"/>
  <c r="V1315" i="34"/>
  <c r="AA1315" i="34"/>
  <c r="A1319" i="34"/>
  <c r="P1319" i="34"/>
  <c r="X1319" i="34"/>
  <c r="Q1319" i="34"/>
  <c r="R1319" i="34"/>
  <c r="V1319" i="34"/>
  <c r="AA1319" i="34"/>
  <c r="A1355" i="34"/>
  <c r="R1355" i="34"/>
  <c r="V1355" i="34"/>
  <c r="AA1355" i="34"/>
  <c r="P1355" i="34"/>
  <c r="X1355" i="34"/>
  <c r="Q1355" i="34"/>
  <c r="A1359" i="34"/>
  <c r="R1359" i="34"/>
  <c r="V1359" i="34"/>
  <c r="AA1359" i="34"/>
  <c r="P1359" i="34"/>
  <c r="X1359" i="34"/>
  <c r="Q1359" i="34"/>
  <c r="A1380" i="34"/>
  <c r="P1380" i="34"/>
  <c r="X1380" i="34"/>
  <c r="R1380" i="34"/>
  <c r="V1380" i="34"/>
  <c r="AA1380" i="34"/>
  <c r="Q1380" i="34"/>
  <c r="A1394" i="34"/>
  <c r="P1394" i="34"/>
  <c r="X1394" i="34"/>
  <c r="R1394" i="34"/>
  <c r="V1394" i="34"/>
  <c r="Q1394" i="34"/>
  <c r="AA1394" i="34"/>
  <c r="A1202" i="34"/>
  <c r="R1202" i="34"/>
  <c r="V1202" i="34"/>
  <c r="AA1202" i="34"/>
  <c r="P1202" i="34"/>
  <c r="X1202" i="34"/>
  <c r="Q1202" i="34"/>
  <c r="A1206" i="34"/>
  <c r="R1206" i="34"/>
  <c r="V1206" i="34"/>
  <c r="AA1206" i="34"/>
  <c r="P1206" i="34"/>
  <c r="X1206" i="34"/>
  <c r="Q1206" i="34"/>
  <c r="A1245" i="34"/>
  <c r="P1245" i="34"/>
  <c r="X1245" i="34"/>
  <c r="Q1245" i="34"/>
  <c r="R1245" i="34"/>
  <c r="V1245" i="34"/>
  <c r="AA1245" i="34"/>
  <c r="A1249" i="34"/>
  <c r="P1249" i="34"/>
  <c r="X1249" i="34"/>
  <c r="Q1249" i="34"/>
  <c r="R1249" i="34"/>
  <c r="V1249" i="34"/>
  <c r="AA1249" i="34"/>
  <c r="A1283" i="34"/>
  <c r="P1283" i="34"/>
  <c r="X1283" i="34"/>
  <c r="Q1283" i="34"/>
  <c r="R1283" i="34"/>
  <c r="V1283" i="34"/>
  <c r="AA1283" i="34"/>
  <c r="A1287" i="34"/>
  <c r="P1287" i="34"/>
  <c r="X1287" i="34"/>
  <c r="Q1287" i="34"/>
  <c r="R1287" i="34"/>
  <c r="V1287" i="34"/>
  <c r="AA1287" i="34"/>
  <c r="A1291" i="34"/>
  <c r="P1291" i="34"/>
  <c r="X1291" i="34"/>
  <c r="Q1291" i="34"/>
  <c r="R1291" i="34"/>
  <c r="V1291" i="34"/>
  <c r="AA1291" i="34"/>
  <c r="A1159" i="34"/>
  <c r="P1159" i="34"/>
  <c r="X1159" i="34"/>
  <c r="Q1159" i="34"/>
  <c r="R1159" i="34"/>
  <c r="V1159" i="34"/>
  <c r="AA1159" i="34"/>
  <c r="A1168" i="34"/>
  <c r="R1168" i="34"/>
  <c r="V1168" i="34"/>
  <c r="AA1168" i="34"/>
  <c r="P1168" i="34"/>
  <c r="X1168" i="34"/>
  <c r="Q1168" i="34"/>
  <c r="R1525" i="34"/>
  <c r="V1525" i="34"/>
  <c r="AA1525" i="34"/>
  <c r="P1525" i="34"/>
  <c r="X1525" i="34"/>
  <c r="Q1525" i="34"/>
  <c r="R1521" i="34"/>
  <c r="V1521" i="34"/>
  <c r="AA1521" i="34"/>
  <c r="P1521" i="34"/>
  <c r="X1521" i="34"/>
  <c r="Q1521" i="34"/>
  <c r="A1456" i="34"/>
  <c r="P1456" i="34"/>
  <c r="X1456" i="34"/>
  <c r="Q1456" i="34"/>
  <c r="R1456" i="34"/>
  <c r="V1456" i="34"/>
  <c r="AA1456" i="34"/>
  <c r="A1452" i="34"/>
  <c r="P1452" i="34"/>
  <c r="X1452" i="34"/>
  <c r="Q1452" i="34"/>
  <c r="R1452" i="34"/>
  <c r="V1452" i="34"/>
  <c r="AA1452" i="34"/>
  <c r="A1448" i="34"/>
  <c r="P1448" i="34"/>
  <c r="X1448" i="34"/>
  <c r="Q1448" i="34"/>
  <c r="R1448" i="34"/>
  <c r="V1448" i="34"/>
  <c r="AA1448" i="34"/>
  <c r="A1444" i="34"/>
  <c r="P1444" i="34"/>
  <c r="X1444" i="34"/>
  <c r="Q1444" i="34"/>
  <c r="R1444" i="34"/>
  <c r="V1444" i="34"/>
  <c r="AA1444" i="34"/>
  <c r="A1430" i="34"/>
  <c r="R1430" i="34"/>
  <c r="V1430" i="34"/>
  <c r="X1430" i="34"/>
  <c r="P1430" i="34"/>
  <c r="Q1430" i="34"/>
  <c r="AA1430" i="34"/>
  <c r="A1426" i="34"/>
  <c r="P1426" i="34"/>
  <c r="X1426" i="34"/>
  <c r="R1426" i="34"/>
  <c r="V1426" i="34"/>
  <c r="Q1426" i="34"/>
  <c r="AA1426" i="34"/>
  <c r="A1420" i="34"/>
  <c r="P1420" i="34"/>
  <c r="X1420" i="34"/>
  <c r="R1420" i="34"/>
  <c r="V1420" i="34"/>
  <c r="Q1420" i="34"/>
  <c r="AA1420" i="34"/>
  <c r="A1416" i="34"/>
  <c r="P1416" i="34"/>
  <c r="X1416" i="34"/>
  <c r="R1416" i="34"/>
  <c r="V1416" i="34"/>
  <c r="Q1416" i="34"/>
  <c r="AA1416" i="34"/>
  <c r="A1340" i="34"/>
  <c r="R1340" i="34"/>
  <c r="V1340" i="34"/>
  <c r="AA1340" i="34"/>
  <c r="P1340" i="34"/>
  <c r="X1340" i="34"/>
  <c r="Q1340" i="34"/>
  <c r="A1310" i="34"/>
  <c r="R1310" i="34"/>
  <c r="V1310" i="34"/>
  <c r="AA1310" i="34"/>
  <c r="P1310" i="34"/>
  <c r="X1310" i="34"/>
  <c r="Q1310" i="34"/>
  <c r="A1241" i="34"/>
  <c r="P1241" i="34"/>
  <c r="X1241" i="34"/>
  <c r="Q1241" i="34"/>
  <c r="R1241" i="34"/>
  <c r="V1241" i="34"/>
  <c r="AA1241" i="34"/>
  <c r="A1237" i="34"/>
  <c r="P1237" i="34"/>
  <c r="X1237" i="34"/>
  <c r="Q1237" i="34"/>
  <c r="R1237" i="34"/>
  <c r="V1237" i="34"/>
  <c r="AA1237" i="34"/>
  <c r="A1224" i="34"/>
  <c r="R1224" i="34"/>
  <c r="V1224" i="34"/>
  <c r="AA1224" i="34"/>
  <c r="P1224" i="34"/>
  <c r="X1224" i="34"/>
  <c r="Q1224" i="34"/>
  <c r="A1220" i="34"/>
  <c r="R1220" i="34"/>
  <c r="V1220" i="34"/>
  <c r="AA1220" i="34"/>
  <c r="P1220" i="34"/>
  <c r="X1220" i="34"/>
  <c r="Q1220" i="34"/>
  <c r="A1198" i="34"/>
  <c r="R1198" i="34"/>
  <c r="V1198" i="34"/>
  <c r="AA1198" i="34"/>
  <c r="P1198" i="34"/>
  <c r="X1198" i="34"/>
  <c r="Q1198" i="34"/>
  <c r="A1194" i="34"/>
  <c r="R1194" i="34"/>
  <c r="V1194" i="34"/>
  <c r="AA1194" i="34"/>
  <c r="P1194" i="34"/>
  <c r="X1194" i="34"/>
  <c r="Q1194" i="34"/>
  <c r="A1154" i="34"/>
  <c r="R1154" i="34"/>
  <c r="V1154" i="34"/>
  <c r="AA1154" i="34"/>
  <c r="P1154" i="34"/>
  <c r="X1154" i="34"/>
  <c r="Q1154" i="34"/>
  <c r="A1150" i="34"/>
  <c r="R1150" i="34"/>
  <c r="V1150" i="34"/>
  <c r="AA1150" i="34"/>
  <c r="P1150" i="34"/>
  <c r="X1150" i="34"/>
  <c r="Q1150" i="34"/>
  <c r="A1128" i="34"/>
  <c r="R1128" i="34"/>
  <c r="V1128" i="34"/>
  <c r="AA1128" i="34"/>
  <c r="P1128" i="34"/>
  <c r="X1128" i="34"/>
  <c r="Q1128" i="34"/>
  <c r="A1124" i="34"/>
  <c r="R1124" i="34"/>
  <c r="V1124" i="34"/>
  <c r="AA1124" i="34"/>
  <c r="P1124" i="34"/>
  <c r="X1124" i="34"/>
  <c r="Q1124" i="34"/>
  <c r="A1113" i="34"/>
  <c r="P1113" i="34"/>
  <c r="X1113" i="34"/>
  <c r="Q1113" i="34"/>
  <c r="R1113" i="34"/>
  <c r="V1113" i="34"/>
  <c r="AA1113" i="34"/>
  <c r="A1109" i="34"/>
  <c r="P1109" i="34"/>
  <c r="X1109" i="34"/>
  <c r="Q1109" i="34"/>
  <c r="R1109" i="34"/>
  <c r="V1109" i="34"/>
  <c r="AA1109" i="34"/>
  <c r="A1105" i="34"/>
  <c r="P1105" i="34"/>
  <c r="X1105" i="34"/>
  <c r="Q1105" i="34"/>
  <c r="R1105" i="34"/>
  <c r="V1105" i="34"/>
  <c r="AA1105" i="34"/>
  <c r="A1097" i="34"/>
  <c r="P1097" i="34"/>
  <c r="X1097" i="34"/>
  <c r="Q1097" i="34"/>
  <c r="R1097" i="34"/>
  <c r="V1097" i="34"/>
  <c r="AA1097" i="34"/>
  <c r="A690" i="34"/>
  <c r="P690" i="34"/>
  <c r="X690" i="34"/>
  <c r="R690" i="34"/>
  <c r="V690" i="34"/>
  <c r="Q690" i="34"/>
  <c r="AA690" i="34"/>
  <c r="A694" i="34"/>
  <c r="P694" i="34"/>
  <c r="X694" i="34"/>
  <c r="R694" i="34"/>
  <c r="V694" i="34"/>
  <c r="Q694" i="34"/>
  <c r="AA694" i="34"/>
  <c r="A784" i="34"/>
  <c r="Q784" i="34"/>
  <c r="R784" i="34"/>
  <c r="V784" i="34"/>
  <c r="AA784" i="34"/>
  <c r="P784" i="34"/>
  <c r="X784" i="34"/>
  <c r="A1100" i="34"/>
  <c r="R1100" i="34"/>
  <c r="V1100" i="34"/>
  <c r="AA1100" i="34"/>
  <c r="P1100" i="34"/>
  <c r="X1100" i="34"/>
  <c r="Q1100" i="34"/>
  <c r="A1296" i="34"/>
  <c r="R1296" i="34"/>
  <c r="V1296" i="34"/>
  <c r="AA1296" i="34"/>
  <c r="P1296" i="34"/>
  <c r="X1296" i="34"/>
  <c r="Q1296" i="34"/>
  <c r="A1147" i="34"/>
  <c r="P1147" i="34"/>
  <c r="X1147" i="34"/>
  <c r="Q1147" i="34"/>
  <c r="R1147" i="34"/>
  <c r="V1147" i="34"/>
  <c r="AA1147" i="34"/>
  <c r="A1165" i="34"/>
  <c r="P1165" i="34"/>
  <c r="X1165" i="34"/>
  <c r="Q1165" i="34"/>
  <c r="R1165" i="34"/>
  <c r="V1165" i="34"/>
  <c r="AA1165" i="34"/>
  <c r="A1189" i="34"/>
  <c r="P1189" i="34"/>
  <c r="X1189" i="34"/>
  <c r="Q1189" i="34"/>
  <c r="R1189" i="34"/>
  <c r="V1189" i="34"/>
  <c r="AA1189" i="34"/>
  <c r="A1298" i="34"/>
  <c r="R1298" i="34"/>
  <c r="V1298" i="34"/>
  <c r="AA1298" i="34"/>
  <c r="P1298" i="34"/>
  <c r="X1298" i="34"/>
  <c r="Q1298" i="34"/>
  <c r="A468" i="34"/>
  <c r="R468" i="34"/>
  <c r="V468" i="34"/>
  <c r="AA468" i="34"/>
  <c r="P468" i="34"/>
  <c r="X468" i="34"/>
  <c r="Q468" i="34"/>
  <c r="A472" i="34"/>
  <c r="R472" i="34"/>
  <c r="V472" i="34"/>
  <c r="AA472" i="34"/>
  <c r="P472" i="34"/>
  <c r="X472" i="34"/>
  <c r="Q472" i="34"/>
  <c r="A476" i="34"/>
  <c r="R476" i="34"/>
  <c r="V476" i="34"/>
  <c r="AA476" i="34"/>
  <c r="P476" i="34"/>
  <c r="X476" i="34"/>
  <c r="Q476" i="34"/>
  <c r="A480" i="34"/>
  <c r="R480" i="34"/>
  <c r="V480" i="34"/>
  <c r="AA480" i="34"/>
  <c r="P480" i="34"/>
  <c r="X480" i="34"/>
  <c r="Q480" i="34"/>
  <c r="A484" i="34"/>
  <c r="R484" i="34"/>
  <c r="V484" i="34"/>
  <c r="AA484" i="34"/>
  <c r="P484" i="34"/>
  <c r="X484" i="34"/>
  <c r="Q484" i="34"/>
  <c r="A558" i="34"/>
  <c r="R558" i="34"/>
  <c r="V558" i="34"/>
  <c r="AA558" i="34"/>
  <c r="P558" i="34"/>
  <c r="X558" i="34"/>
  <c r="Q558" i="34"/>
  <c r="A883" i="34"/>
  <c r="R883" i="34"/>
  <c r="V883" i="34"/>
  <c r="AA883" i="34"/>
  <c r="P883" i="34"/>
  <c r="X883" i="34"/>
  <c r="Q883" i="34"/>
  <c r="A905" i="34"/>
  <c r="R905" i="34"/>
  <c r="V905" i="34"/>
  <c r="AA905" i="34"/>
  <c r="P905" i="34"/>
  <c r="X905" i="34"/>
  <c r="Q905" i="34"/>
  <c r="A909" i="34"/>
  <c r="R909" i="34"/>
  <c r="V909" i="34"/>
  <c r="AA909" i="34"/>
  <c r="P909" i="34"/>
  <c r="X909" i="34"/>
  <c r="Q909" i="34"/>
  <c r="A913" i="34"/>
  <c r="R913" i="34"/>
  <c r="V913" i="34"/>
  <c r="AA913" i="34"/>
  <c r="P913" i="34"/>
  <c r="X913" i="34"/>
  <c r="Q913" i="34"/>
  <c r="A917" i="34"/>
  <c r="R917" i="34"/>
  <c r="V917" i="34"/>
  <c r="AA917" i="34"/>
  <c r="P917" i="34"/>
  <c r="X917" i="34"/>
  <c r="Q917" i="34"/>
  <c r="A921" i="34"/>
  <c r="R921" i="34"/>
  <c r="V921" i="34"/>
  <c r="AA921" i="34"/>
  <c r="P921" i="34"/>
  <c r="X921" i="34"/>
  <c r="Q921" i="34"/>
  <c r="A925" i="34"/>
  <c r="R925" i="34"/>
  <c r="V925" i="34"/>
  <c r="AA925" i="34"/>
  <c r="P925" i="34"/>
  <c r="X925" i="34"/>
  <c r="Q925" i="34"/>
  <c r="A929" i="34"/>
  <c r="R929" i="34"/>
  <c r="V929" i="34"/>
  <c r="AA929" i="34"/>
  <c r="P929" i="34"/>
  <c r="X929" i="34"/>
  <c r="Q929" i="34"/>
  <c r="A933" i="34"/>
  <c r="R933" i="34"/>
  <c r="V933" i="34"/>
  <c r="AA933" i="34"/>
  <c r="P933" i="34"/>
  <c r="X933" i="34"/>
  <c r="Q933" i="34"/>
  <c r="A937" i="34"/>
  <c r="R937" i="34"/>
  <c r="V937" i="34"/>
  <c r="AA937" i="34"/>
  <c r="P937" i="34"/>
  <c r="X937" i="34"/>
  <c r="Q937" i="34"/>
  <c r="A941" i="34"/>
  <c r="R941" i="34"/>
  <c r="V941" i="34"/>
  <c r="AA941" i="34"/>
  <c r="P941" i="34"/>
  <c r="X941" i="34"/>
  <c r="Q941" i="34"/>
  <c r="A945" i="34"/>
  <c r="R945" i="34"/>
  <c r="V945" i="34"/>
  <c r="AA945" i="34"/>
  <c r="P945" i="34"/>
  <c r="X945" i="34"/>
  <c r="Q945" i="34"/>
  <c r="A949" i="34"/>
  <c r="R949" i="34"/>
  <c r="V949" i="34"/>
  <c r="AA949" i="34"/>
  <c r="P949" i="34"/>
  <c r="X949" i="34"/>
  <c r="Q949" i="34"/>
  <c r="A955" i="34"/>
  <c r="R955" i="34"/>
  <c r="V955" i="34"/>
  <c r="AA955" i="34"/>
  <c r="P955" i="34"/>
  <c r="X955" i="34"/>
  <c r="Q955" i="34"/>
  <c r="A959" i="34"/>
  <c r="R959" i="34"/>
  <c r="V959" i="34"/>
  <c r="AA959" i="34"/>
  <c r="P959" i="34"/>
  <c r="X959" i="34"/>
  <c r="Q959" i="34"/>
  <c r="A967" i="34"/>
  <c r="R967" i="34"/>
  <c r="V967" i="34"/>
  <c r="P967" i="34"/>
  <c r="X967" i="34"/>
  <c r="Q967" i="34"/>
  <c r="AA967" i="34"/>
  <c r="A971" i="34"/>
  <c r="R971" i="34"/>
  <c r="V971" i="34"/>
  <c r="P971" i="34"/>
  <c r="X971" i="34"/>
  <c r="AA971" i="34"/>
  <c r="Q971" i="34"/>
  <c r="A975" i="34"/>
  <c r="R975" i="34"/>
  <c r="V975" i="34"/>
  <c r="P975" i="34"/>
  <c r="X975" i="34"/>
  <c r="AA975" i="34"/>
  <c r="Q975" i="34"/>
  <c r="A979" i="34"/>
  <c r="R979" i="34"/>
  <c r="V979" i="34"/>
  <c r="P979" i="34"/>
  <c r="X979" i="34"/>
  <c r="AA979" i="34"/>
  <c r="Q979" i="34"/>
  <c r="A1085" i="34"/>
  <c r="P1085" i="34"/>
  <c r="X1085" i="34"/>
  <c r="Q1085" i="34"/>
  <c r="R1085" i="34"/>
  <c r="V1085" i="34"/>
  <c r="AA1085" i="34"/>
  <c r="A281" i="34"/>
  <c r="R281" i="34"/>
  <c r="V281" i="34"/>
  <c r="AA281" i="34"/>
  <c r="P281" i="34"/>
  <c r="X281" i="34"/>
  <c r="Q281" i="34"/>
  <c r="A297" i="34"/>
  <c r="R297" i="34"/>
  <c r="V297" i="34"/>
  <c r="AA297" i="34"/>
  <c r="P297" i="34"/>
  <c r="X297" i="34"/>
  <c r="Q297" i="34"/>
  <c r="A301" i="34"/>
  <c r="R301" i="34"/>
  <c r="V301" i="34"/>
  <c r="AA301" i="34"/>
  <c r="P301" i="34"/>
  <c r="X301" i="34"/>
  <c r="Q301" i="34"/>
  <c r="A317" i="34"/>
  <c r="R317" i="34"/>
  <c r="V317" i="34"/>
  <c r="Q317" i="34"/>
  <c r="AA317" i="34"/>
  <c r="P317" i="34"/>
  <c r="X317" i="34"/>
  <c r="A311" i="34"/>
  <c r="R311" i="34"/>
  <c r="V311" i="34"/>
  <c r="P311" i="34"/>
  <c r="X311" i="34"/>
  <c r="Q311" i="34"/>
  <c r="AA311" i="34"/>
  <c r="A315" i="34"/>
  <c r="R315" i="34"/>
  <c r="V315" i="34"/>
  <c r="P315" i="34"/>
  <c r="X315" i="34"/>
  <c r="Q315" i="34"/>
  <c r="AA315" i="34"/>
  <c r="A276" i="34"/>
  <c r="P276" i="34"/>
  <c r="X276" i="34"/>
  <c r="Q276" i="34"/>
  <c r="R276" i="34"/>
  <c r="V276" i="34"/>
  <c r="AA276" i="34"/>
  <c r="A294" i="34"/>
  <c r="P294" i="34"/>
  <c r="X294" i="34"/>
  <c r="Q294" i="34"/>
  <c r="R294" i="34"/>
  <c r="V294" i="34"/>
  <c r="AA294" i="34"/>
  <c r="A298" i="34"/>
  <c r="P298" i="34"/>
  <c r="X298" i="34"/>
  <c r="Q298" i="34"/>
  <c r="R298" i="34"/>
  <c r="V298" i="34"/>
  <c r="AA298" i="34"/>
  <c r="A302" i="34"/>
  <c r="P302" i="34"/>
  <c r="X302" i="34"/>
  <c r="Q302" i="34"/>
  <c r="R302" i="34"/>
  <c r="V302" i="34"/>
  <c r="AA302" i="34"/>
  <c r="A318" i="34"/>
  <c r="P318" i="34"/>
  <c r="X318" i="34"/>
  <c r="AA318" i="34"/>
  <c r="Q318" i="34"/>
  <c r="R318" i="34"/>
  <c r="V318" i="34"/>
  <c r="A312" i="34"/>
  <c r="P312" i="34"/>
  <c r="X312" i="34"/>
  <c r="R312" i="34"/>
  <c r="V312" i="34"/>
  <c r="AA312" i="34"/>
  <c r="Q312" i="34"/>
  <c r="A316" i="34"/>
  <c r="P316" i="34"/>
  <c r="X316" i="34"/>
  <c r="R316" i="34"/>
  <c r="V316" i="34"/>
  <c r="AA316" i="34"/>
  <c r="Q316" i="34"/>
  <c r="A279" i="34"/>
  <c r="R279" i="34"/>
  <c r="V279" i="34"/>
  <c r="AA279" i="34"/>
  <c r="P279" i="34"/>
  <c r="X279" i="34"/>
  <c r="Q279" i="34"/>
  <c r="A295" i="34"/>
  <c r="R295" i="34"/>
  <c r="V295" i="34"/>
  <c r="AA295" i="34"/>
  <c r="P295" i="34"/>
  <c r="X295" i="34"/>
  <c r="Q295" i="34"/>
  <c r="A299" i="34"/>
  <c r="R299" i="34"/>
  <c r="V299" i="34"/>
  <c r="AA299" i="34"/>
  <c r="P299" i="34"/>
  <c r="X299" i="34"/>
  <c r="Q299" i="34"/>
  <c r="A307" i="34"/>
  <c r="R307" i="34"/>
  <c r="V307" i="34"/>
  <c r="AA307" i="34"/>
  <c r="P307" i="34"/>
  <c r="X307" i="34"/>
  <c r="Q307" i="34"/>
  <c r="A319" i="34"/>
  <c r="R319" i="34"/>
  <c r="V319" i="34"/>
  <c r="Q319" i="34"/>
  <c r="AA319" i="34"/>
  <c r="P319" i="34"/>
  <c r="X319" i="34"/>
  <c r="A313" i="34"/>
  <c r="R313" i="34"/>
  <c r="V313" i="34"/>
  <c r="P313" i="34"/>
  <c r="X313" i="34"/>
  <c r="Q313" i="34"/>
  <c r="AA313" i="34"/>
  <c r="A320" i="34"/>
  <c r="P320" i="34"/>
  <c r="X320" i="34"/>
  <c r="AA320" i="34"/>
  <c r="R320" i="34"/>
  <c r="V320" i="34"/>
  <c r="Q320" i="34"/>
  <c r="A280" i="34"/>
  <c r="P280" i="34"/>
  <c r="X280" i="34"/>
  <c r="Q280" i="34"/>
  <c r="R280" i="34"/>
  <c r="V280" i="34"/>
  <c r="AA280" i="34"/>
  <c r="A296" i="34"/>
  <c r="P296" i="34"/>
  <c r="X296" i="34"/>
  <c r="Q296" i="34"/>
  <c r="R296" i="34"/>
  <c r="V296" i="34"/>
  <c r="AA296" i="34"/>
  <c r="A300" i="34"/>
  <c r="P300" i="34"/>
  <c r="X300" i="34"/>
  <c r="Q300" i="34"/>
  <c r="R300" i="34"/>
  <c r="V300" i="34"/>
  <c r="AA300" i="34"/>
  <c r="A309" i="34"/>
  <c r="R309" i="34"/>
  <c r="V309" i="34"/>
  <c r="P309" i="34"/>
  <c r="X309" i="34"/>
  <c r="Q309" i="34"/>
  <c r="AA309" i="34"/>
  <c r="A310" i="34"/>
  <c r="P310" i="34"/>
  <c r="X310" i="34"/>
  <c r="R310" i="34"/>
  <c r="V310" i="34"/>
  <c r="AA310" i="34"/>
  <c r="Q310" i="34"/>
  <c r="A314" i="34"/>
  <c r="P314" i="34"/>
  <c r="X314" i="34"/>
  <c r="R314" i="34"/>
  <c r="V314" i="34"/>
  <c r="AA314" i="34"/>
  <c r="Q314" i="34"/>
  <c r="AA1848" i="34"/>
  <c r="P1848" i="34"/>
  <c r="X1848" i="34"/>
  <c r="Q1848" i="34"/>
  <c r="R1848" i="34"/>
  <c r="V1848" i="34"/>
  <c r="AA1806" i="34"/>
  <c r="P1806" i="34"/>
  <c r="X1806" i="34"/>
  <c r="Q1806" i="34"/>
  <c r="R1806" i="34"/>
  <c r="V1806" i="34"/>
  <c r="P1721" i="34"/>
  <c r="X1721" i="34"/>
  <c r="R1721" i="34"/>
  <c r="V1721" i="34"/>
  <c r="AA1721" i="34"/>
  <c r="Q1721" i="34"/>
  <c r="P1725" i="34"/>
  <c r="X1725" i="34"/>
  <c r="R1725" i="34"/>
  <c r="V1725" i="34"/>
  <c r="AA1725" i="34"/>
  <c r="Q1725" i="34"/>
  <c r="P1751" i="34"/>
  <c r="X1751" i="34"/>
  <c r="R1751" i="34"/>
  <c r="V1751" i="34"/>
  <c r="AA1751" i="34"/>
  <c r="Q1751" i="34"/>
  <c r="Q1755" i="34"/>
  <c r="R1755" i="34"/>
  <c r="V1755" i="34"/>
  <c r="AA1755" i="34"/>
  <c r="P1755" i="34"/>
  <c r="X1755" i="34"/>
  <c r="AA1776" i="34"/>
  <c r="P1776" i="34"/>
  <c r="X1776" i="34"/>
  <c r="Q1776" i="34"/>
  <c r="R1776" i="34"/>
  <c r="V1776" i="34"/>
  <c r="Q1799" i="34"/>
  <c r="R1799" i="34"/>
  <c r="V1799" i="34"/>
  <c r="AA1799" i="34"/>
  <c r="P1799" i="34"/>
  <c r="X1799" i="34"/>
  <c r="R1558" i="34"/>
  <c r="V1558" i="34"/>
  <c r="AA1558" i="34"/>
  <c r="P1558" i="34"/>
  <c r="X1558" i="34"/>
  <c r="Q1558" i="34"/>
  <c r="R1562" i="34"/>
  <c r="V1562" i="34"/>
  <c r="AA1562" i="34"/>
  <c r="P1562" i="34"/>
  <c r="X1562" i="34"/>
  <c r="Q1562" i="34"/>
  <c r="P1589" i="34"/>
  <c r="X1589" i="34"/>
  <c r="Q1589" i="34"/>
  <c r="R1589" i="34"/>
  <c r="V1589" i="34"/>
  <c r="AA1589" i="34"/>
  <c r="P1593" i="34"/>
  <c r="X1593" i="34"/>
  <c r="Q1593" i="34"/>
  <c r="R1593" i="34"/>
  <c r="V1593" i="34"/>
  <c r="AA1593" i="34"/>
  <c r="P1661" i="34"/>
  <c r="X1661" i="34"/>
  <c r="Q1661" i="34"/>
  <c r="R1661" i="34"/>
  <c r="V1661" i="34"/>
  <c r="AA1661" i="34"/>
  <c r="P1665" i="34"/>
  <c r="X1665" i="34"/>
  <c r="Q1665" i="34"/>
  <c r="R1665" i="34"/>
  <c r="V1665" i="34"/>
  <c r="AA1665" i="34"/>
  <c r="P1703" i="34"/>
  <c r="X1703" i="34"/>
  <c r="Q1703" i="34"/>
  <c r="R1703" i="34"/>
  <c r="V1703" i="34"/>
  <c r="AA1703" i="34"/>
  <c r="R1552" i="34"/>
  <c r="V1552" i="34"/>
  <c r="AA1552" i="34"/>
  <c r="P1552" i="34"/>
  <c r="X1552" i="34"/>
  <c r="Q1552" i="34"/>
  <c r="R1556" i="34"/>
  <c r="V1556" i="34"/>
  <c r="AA1556" i="34"/>
  <c r="P1556" i="34"/>
  <c r="X1556" i="34"/>
  <c r="Q1556" i="34"/>
  <c r="R1748" i="34"/>
  <c r="V1748" i="34"/>
  <c r="P1748" i="34"/>
  <c r="X1748" i="34"/>
  <c r="AA1748" i="34"/>
  <c r="Q1748" i="34"/>
  <c r="R1746" i="34"/>
  <c r="V1746" i="34"/>
  <c r="P1746" i="34"/>
  <c r="X1746" i="34"/>
  <c r="AA1746" i="34"/>
  <c r="Q1746" i="34"/>
  <c r="R1700" i="34"/>
  <c r="V1700" i="34"/>
  <c r="AA1700" i="34"/>
  <c r="P1700" i="34"/>
  <c r="X1700" i="34"/>
  <c r="Q1700" i="34"/>
  <c r="R1696" i="34"/>
  <c r="V1696" i="34"/>
  <c r="AA1696" i="34"/>
  <c r="P1696" i="34"/>
  <c r="X1696" i="34"/>
  <c r="Q1696" i="34"/>
  <c r="P1685" i="34"/>
  <c r="X1685" i="34"/>
  <c r="Q1685" i="34"/>
  <c r="R1685" i="34"/>
  <c r="V1685" i="34"/>
  <c r="AA1685" i="34"/>
  <c r="P1681" i="34"/>
  <c r="X1681" i="34"/>
  <c r="Q1681" i="34"/>
  <c r="R1681" i="34"/>
  <c r="V1681" i="34"/>
  <c r="AA1681" i="34"/>
  <c r="R1648" i="34"/>
  <c r="V1648" i="34"/>
  <c r="AA1648" i="34"/>
  <c r="P1648" i="34"/>
  <c r="X1648" i="34"/>
  <c r="Q1648" i="34"/>
  <c r="R1644" i="34"/>
  <c r="V1644" i="34"/>
  <c r="AA1644" i="34"/>
  <c r="P1644" i="34"/>
  <c r="X1644" i="34"/>
  <c r="Q1644" i="34"/>
  <c r="P1623" i="34"/>
  <c r="X1623" i="34"/>
  <c r="Q1623" i="34"/>
  <c r="R1623" i="34"/>
  <c r="V1623" i="34"/>
  <c r="AA1623" i="34"/>
  <c r="P1619" i="34"/>
  <c r="X1619" i="34"/>
  <c r="Q1619" i="34"/>
  <c r="R1619" i="34"/>
  <c r="V1619" i="34"/>
  <c r="AA1619" i="34"/>
  <c r="R1614" i="34"/>
  <c r="V1614" i="34"/>
  <c r="AA1614" i="34"/>
  <c r="P1614" i="34"/>
  <c r="X1614" i="34"/>
  <c r="Q1614" i="34"/>
  <c r="R1610" i="34"/>
  <c r="V1610" i="34"/>
  <c r="AA1610" i="34"/>
  <c r="P1610" i="34"/>
  <c r="X1610" i="34"/>
  <c r="Q1610" i="34"/>
  <c r="R1606" i="34"/>
  <c r="V1606" i="34"/>
  <c r="AA1606" i="34"/>
  <c r="P1606" i="34"/>
  <c r="X1606" i="34"/>
  <c r="Q1606" i="34"/>
  <c r="Q1833" i="34"/>
  <c r="R1833" i="34"/>
  <c r="V1833" i="34"/>
  <c r="AA1833" i="34"/>
  <c r="P1833" i="34"/>
  <c r="X1833" i="34"/>
  <c r="Q1803" i="34"/>
  <c r="R1803" i="34"/>
  <c r="V1803" i="34"/>
  <c r="AA1803" i="34"/>
  <c r="P1803" i="34"/>
  <c r="X1803" i="34"/>
  <c r="Q1807" i="34"/>
  <c r="R1807" i="34"/>
  <c r="V1807" i="34"/>
  <c r="AA1807" i="34"/>
  <c r="P1807" i="34"/>
  <c r="X1807" i="34"/>
  <c r="R1722" i="34"/>
  <c r="V1722" i="34"/>
  <c r="P1722" i="34"/>
  <c r="X1722" i="34"/>
  <c r="AA1722" i="34"/>
  <c r="Q1722" i="34"/>
  <c r="R1726" i="34"/>
  <c r="V1726" i="34"/>
  <c r="P1726" i="34"/>
  <c r="X1726" i="34"/>
  <c r="AA1726" i="34"/>
  <c r="Q1726" i="34"/>
  <c r="R1752" i="34"/>
  <c r="V1752" i="34"/>
  <c r="Q1752" i="34"/>
  <c r="AA1752" i="34"/>
  <c r="X1752" i="34"/>
  <c r="P1752" i="34"/>
  <c r="AA1756" i="34"/>
  <c r="P1756" i="34"/>
  <c r="X1756" i="34"/>
  <c r="Q1756" i="34"/>
  <c r="R1756" i="34"/>
  <c r="V1756" i="34"/>
  <c r="Q1777" i="34"/>
  <c r="R1777" i="34"/>
  <c r="V1777" i="34"/>
  <c r="AA1777" i="34"/>
  <c r="P1777" i="34"/>
  <c r="X1777" i="34"/>
  <c r="AA1800" i="34"/>
  <c r="P1800" i="34"/>
  <c r="X1800" i="34"/>
  <c r="Q1800" i="34"/>
  <c r="R1800" i="34"/>
  <c r="V1800" i="34"/>
  <c r="P1559" i="34"/>
  <c r="X1559" i="34"/>
  <c r="Q1559" i="34"/>
  <c r="R1559" i="34"/>
  <c r="V1559" i="34"/>
  <c r="AA1559" i="34"/>
  <c r="P1563" i="34"/>
  <c r="X1563" i="34"/>
  <c r="Q1563" i="34"/>
  <c r="R1563" i="34"/>
  <c r="V1563" i="34"/>
  <c r="AA1563" i="34"/>
  <c r="R1590" i="34"/>
  <c r="V1590" i="34"/>
  <c r="AA1590" i="34"/>
  <c r="P1590" i="34"/>
  <c r="X1590" i="34"/>
  <c r="Q1590" i="34"/>
  <c r="R1594" i="34"/>
  <c r="V1594" i="34"/>
  <c r="AA1594" i="34"/>
  <c r="P1594" i="34"/>
  <c r="X1594" i="34"/>
  <c r="Q1594" i="34"/>
  <c r="R1662" i="34"/>
  <c r="V1662" i="34"/>
  <c r="AA1662" i="34"/>
  <c r="P1662" i="34"/>
  <c r="X1662" i="34"/>
  <c r="Q1662" i="34"/>
  <c r="R1666" i="34"/>
  <c r="V1666" i="34"/>
  <c r="AA1666" i="34"/>
  <c r="P1666" i="34"/>
  <c r="X1666" i="34"/>
  <c r="Q1666" i="34"/>
  <c r="R1718" i="34"/>
  <c r="V1718" i="34"/>
  <c r="AA1718" i="34"/>
  <c r="P1718" i="34"/>
  <c r="X1718" i="34"/>
  <c r="Q1718" i="34"/>
  <c r="P1553" i="34"/>
  <c r="X1553" i="34"/>
  <c r="Q1553" i="34"/>
  <c r="R1553" i="34"/>
  <c r="V1553" i="34"/>
  <c r="AA1553" i="34"/>
  <c r="P1557" i="34"/>
  <c r="X1557" i="34"/>
  <c r="Q1557" i="34"/>
  <c r="R1557" i="34"/>
  <c r="V1557" i="34"/>
  <c r="AA1557" i="34"/>
  <c r="P1745" i="34"/>
  <c r="X1745" i="34"/>
  <c r="R1745" i="34"/>
  <c r="V1745" i="34"/>
  <c r="AA1745" i="34"/>
  <c r="Q1745" i="34"/>
  <c r="P1699" i="34"/>
  <c r="X1699" i="34"/>
  <c r="Q1699" i="34"/>
  <c r="R1699" i="34"/>
  <c r="V1699" i="34"/>
  <c r="AA1699" i="34"/>
  <c r="R1688" i="34"/>
  <c r="V1688" i="34"/>
  <c r="AA1688" i="34"/>
  <c r="P1688" i="34"/>
  <c r="X1688" i="34"/>
  <c r="Q1688" i="34"/>
  <c r="R1684" i="34"/>
  <c r="V1684" i="34"/>
  <c r="AA1684" i="34"/>
  <c r="P1684" i="34"/>
  <c r="X1684" i="34"/>
  <c r="Q1684" i="34"/>
  <c r="P1651" i="34"/>
  <c r="X1651" i="34"/>
  <c r="Q1651" i="34"/>
  <c r="R1651" i="34"/>
  <c r="V1651" i="34"/>
  <c r="AA1651" i="34"/>
  <c r="P1647" i="34"/>
  <c r="X1647" i="34"/>
  <c r="Q1647" i="34"/>
  <c r="R1647" i="34"/>
  <c r="V1647" i="34"/>
  <c r="AA1647" i="34"/>
  <c r="R1626" i="34"/>
  <c r="V1626" i="34"/>
  <c r="AA1626" i="34"/>
  <c r="P1626" i="34"/>
  <c r="X1626" i="34"/>
  <c r="Q1626" i="34"/>
  <c r="R1622" i="34"/>
  <c r="V1622" i="34"/>
  <c r="AA1622" i="34"/>
  <c r="P1622" i="34"/>
  <c r="X1622" i="34"/>
  <c r="Q1622" i="34"/>
  <c r="R1618" i="34"/>
  <c r="V1618" i="34"/>
  <c r="AA1618" i="34"/>
  <c r="P1618" i="34"/>
  <c r="X1618" i="34"/>
  <c r="Q1618" i="34"/>
  <c r="P1613" i="34"/>
  <c r="X1613" i="34"/>
  <c r="Q1613" i="34"/>
  <c r="R1613" i="34"/>
  <c r="V1613" i="34"/>
  <c r="AA1613" i="34"/>
  <c r="P1609" i="34"/>
  <c r="X1609" i="34"/>
  <c r="Q1609" i="34"/>
  <c r="R1609" i="34"/>
  <c r="V1609" i="34"/>
  <c r="AA1609" i="34"/>
  <c r="AA1832" i="34"/>
  <c r="P1832" i="34"/>
  <c r="X1832" i="34"/>
  <c r="Q1832" i="34"/>
  <c r="R1832" i="34"/>
  <c r="V1832" i="34"/>
  <c r="AA1804" i="34"/>
  <c r="P1804" i="34"/>
  <c r="X1804" i="34"/>
  <c r="Q1804" i="34"/>
  <c r="R1804" i="34"/>
  <c r="V1804" i="34"/>
  <c r="AA1808" i="34"/>
  <c r="P1808" i="34"/>
  <c r="X1808" i="34"/>
  <c r="Q1808" i="34"/>
  <c r="R1808" i="34"/>
  <c r="V1808" i="34"/>
  <c r="P1723" i="34"/>
  <c r="X1723" i="34"/>
  <c r="R1723" i="34"/>
  <c r="V1723" i="34"/>
  <c r="AA1723" i="34"/>
  <c r="Q1723" i="34"/>
  <c r="P1749" i="34"/>
  <c r="X1749" i="34"/>
  <c r="R1749" i="34"/>
  <c r="V1749" i="34"/>
  <c r="AA1749" i="34"/>
  <c r="Q1749" i="34"/>
  <c r="P1753" i="34"/>
  <c r="X1753" i="34"/>
  <c r="R1753" i="34"/>
  <c r="V1753" i="34"/>
  <c r="AA1753" i="34"/>
  <c r="Q1753" i="34"/>
  <c r="AA1774" i="34"/>
  <c r="P1774" i="34"/>
  <c r="X1774" i="34"/>
  <c r="Q1774" i="34"/>
  <c r="R1774" i="34"/>
  <c r="V1774" i="34"/>
  <c r="AA1778" i="34"/>
  <c r="P1778" i="34"/>
  <c r="X1778" i="34"/>
  <c r="Q1778" i="34"/>
  <c r="R1778" i="34"/>
  <c r="V1778" i="34"/>
  <c r="Q1801" i="34"/>
  <c r="R1801" i="34"/>
  <c r="V1801" i="34"/>
  <c r="AA1801" i="34"/>
  <c r="P1801" i="34"/>
  <c r="X1801" i="34"/>
  <c r="R1560" i="34"/>
  <c r="V1560" i="34"/>
  <c r="AA1560" i="34"/>
  <c r="P1560" i="34"/>
  <c r="X1560" i="34"/>
  <c r="Q1560" i="34"/>
  <c r="R1564" i="34"/>
  <c r="V1564" i="34"/>
  <c r="AA1564" i="34"/>
  <c r="P1564" i="34"/>
  <c r="X1564" i="34"/>
  <c r="Q1564" i="34"/>
  <c r="P1591" i="34"/>
  <c r="X1591" i="34"/>
  <c r="Q1591" i="34"/>
  <c r="R1591" i="34"/>
  <c r="V1591" i="34"/>
  <c r="AA1591" i="34"/>
  <c r="P1595" i="34"/>
  <c r="X1595" i="34"/>
  <c r="Q1595" i="34"/>
  <c r="R1595" i="34"/>
  <c r="V1595" i="34"/>
  <c r="AA1595" i="34"/>
  <c r="P1663" i="34"/>
  <c r="X1663" i="34"/>
  <c r="Q1663" i="34"/>
  <c r="R1663" i="34"/>
  <c r="V1663" i="34"/>
  <c r="AA1663" i="34"/>
  <c r="P1667" i="34"/>
  <c r="X1667" i="34"/>
  <c r="Q1667" i="34"/>
  <c r="R1667" i="34"/>
  <c r="V1667" i="34"/>
  <c r="AA1667" i="34"/>
  <c r="P1719" i="34"/>
  <c r="X1719" i="34"/>
  <c r="Q1719" i="34"/>
  <c r="R1719" i="34"/>
  <c r="V1719" i="34"/>
  <c r="AA1719" i="34"/>
  <c r="R1554" i="34"/>
  <c r="V1554" i="34"/>
  <c r="AA1554" i="34"/>
  <c r="P1554" i="34"/>
  <c r="X1554" i="34"/>
  <c r="Q1554" i="34"/>
  <c r="R1702" i="34"/>
  <c r="V1702" i="34"/>
  <c r="AA1702" i="34"/>
  <c r="P1702" i="34"/>
  <c r="X1702" i="34"/>
  <c r="Q1702" i="34"/>
  <c r="R1698" i="34"/>
  <c r="V1698" i="34"/>
  <c r="AA1698" i="34"/>
  <c r="P1698" i="34"/>
  <c r="X1698" i="34"/>
  <c r="Q1698" i="34"/>
  <c r="P1687" i="34"/>
  <c r="X1687" i="34"/>
  <c r="Q1687" i="34"/>
  <c r="R1687" i="34"/>
  <c r="V1687" i="34"/>
  <c r="AA1687" i="34"/>
  <c r="P1683" i="34"/>
  <c r="X1683" i="34"/>
  <c r="Q1683" i="34"/>
  <c r="R1683" i="34"/>
  <c r="V1683" i="34"/>
  <c r="AA1683" i="34"/>
  <c r="R1650" i="34"/>
  <c r="V1650" i="34"/>
  <c r="AA1650" i="34"/>
  <c r="P1650" i="34"/>
  <c r="X1650" i="34"/>
  <c r="Q1650" i="34"/>
  <c r="R1646" i="34"/>
  <c r="V1646" i="34"/>
  <c r="AA1646" i="34"/>
  <c r="P1646" i="34"/>
  <c r="X1646" i="34"/>
  <c r="Q1646" i="34"/>
  <c r="P1625" i="34"/>
  <c r="X1625" i="34"/>
  <c r="Q1625" i="34"/>
  <c r="R1625" i="34"/>
  <c r="V1625" i="34"/>
  <c r="AA1625" i="34"/>
  <c r="P1621" i="34"/>
  <c r="X1621" i="34"/>
  <c r="Q1621" i="34"/>
  <c r="R1621" i="34"/>
  <c r="V1621" i="34"/>
  <c r="AA1621" i="34"/>
  <c r="P1617" i="34"/>
  <c r="X1617" i="34"/>
  <c r="Q1617" i="34"/>
  <c r="R1617" i="34"/>
  <c r="V1617" i="34"/>
  <c r="AA1617" i="34"/>
  <c r="R1612" i="34"/>
  <c r="V1612" i="34"/>
  <c r="AA1612" i="34"/>
  <c r="P1612" i="34"/>
  <c r="X1612" i="34"/>
  <c r="Q1612" i="34"/>
  <c r="R1608" i="34"/>
  <c r="V1608" i="34"/>
  <c r="AA1608" i="34"/>
  <c r="P1608" i="34"/>
  <c r="X1608" i="34"/>
  <c r="Q1608" i="34"/>
  <c r="Q1805" i="34"/>
  <c r="R1805" i="34"/>
  <c r="V1805" i="34"/>
  <c r="AA1805" i="34"/>
  <c r="P1805" i="34"/>
  <c r="X1805" i="34"/>
  <c r="Q1809" i="34"/>
  <c r="R1809" i="34"/>
  <c r="V1809" i="34"/>
  <c r="AA1809" i="34"/>
  <c r="P1809" i="34"/>
  <c r="X1809" i="34"/>
  <c r="R1720" i="34"/>
  <c r="V1720" i="34"/>
  <c r="P1720" i="34"/>
  <c r="X1720" i="34"/>
  <c r="AA1720" i="34"/>
  <c r="Q1720" i="34"/>
  <c r="R1724" i="34"/>
  <c r="V1724" i="34"/>
  <c r="P1724" i="34"/>
  <c r="X1724" i="34"/>
  <c r="AA1724" i="34"/>
  <c r="Q1724" i="34"/>
  <c r="R1750" i="34"/>
  <c r="V1750" i="34"/>
  <c r="Q1750" i="34"/>
  <c r="AA1750" i="34"/>
  <c r="X1750" i="34"/>
  <c r="P1750" i="34"/>
  <c r="R1754" i="34"/>
  <c r="V1754" i="34"/>
  <c r="Q1754" i="34"/>
  <c r="AA1754" i="34"/>
  <c r="X1754" i="34"/>
  <c r="P1754" i="34"/>
  <c r="Q1775" i="34"/>
  <c r="R1775" i="34"/>
  <c r="V1775" i="34"/>
  <c r="AA1775" i="34"/>
  <c r="P1775" i="34"/>
  <c r="X1775" i="34"/>
  <c r="Q1779" i="34"/>
  <c r="R1779" i="34"/>
  <c r="V1779" i="34"/>
  <c r="AA1779" i="34"/>
  <c r="P1779" i="34"/>
  <c r="X1779" i="34"/>
  <c r="AA1802" i="34"/>
  <c r="P1802" i="34"/>
  <c r="X1802" i="34"/>
  <c r="Q1802" i="34"/>
  <c r="R1802" i="34"/>
  <c r="V1802" i="34"/>
  <c r="P1561" i="34"/>
  <c r="X1561" i="34"/>
  <c r="Q1561" i="34"/>
  <c r="R1561" i="34"/>
  <c r="V1561" i="34"/>
  <c r="AA1561" i="34"/>
  <c r="P1565" i="34"/>
  <c r="X1565" i="34"/>
  <c r="Q1565" i="34"/>
  <c r="R1565" i="34"/>
  <c r="V1565" i="34"/>
  <c r="AA1565" i="34"/>
  <c r="R1592" i="34"/>
  <c r="V1592" i="34"/>
  <c r="AA1592" i="34"/>
  <c r="P1592" i="34"/>
  <c r="X1592" i="34"/>
  <c r="Q1592" i="34"/>
  <c r="P1633" i="34"/>
  <c r="X1633" i="34"/>
  <c r="Q1633" i="34"/>
  <c r="R1633" i="34"/>
  <c r="V1633" i="34"/>
  <c r="AA1633" i="34"/>
  <c r="R1664" i="34"/>
  <c r="V1664" i="34"/>
  <c r="AA1664" i="34"/>
  <c r="P1664" i="34"/>
  <c r="X1664" i="34"/>
  <c r="Q1664" i="34"/>
  <c r="R1668" i="34"/>
  <c r="V1668" i="34"/>
  <c r="AA1668" i="34"/>
  <c r="P1668" i="34"/>
  <c r="X1668" i="34"/>
  <c r="Q1668" i="34"/>
  <c r="P1551" i="34"/>
  <c r="X1551" i="34"/>
  <c r="Q1551" i="34"/>
  <c r="R1551" i="34"/>
  <c r="V1551" i="34"/>
  <c r="AA1551" i="34"/>
  <c r="P1555" i="34"/>
  <c r="X1555" i="34"/>
  <c r="Q1555" i="34"/>
  <c r="R1555" i="34"/>
  <c r="V1555" i="34"/>
  <c r="AA1555" i="34"/>
  <c r="P1747" i="34"/>
  <c r="X1747" i="34"/>
  <c r="R1747" i="34"/>
  <c r="V1747" i="34"/>
  <c r="AA1747" i="34"/>
  <c r="Q1747" i="34"/>
  <c r="P1701" i="34"/>
  <c r="X1701" i="34"/>
  <c r="Q1701" i="34"/>
  <c r="R1701" i="34"/>
  <c r="V1701" i="34"/>
  <c r="AA1701" i="34"/>
  <c r="P1697" i="34"/>
  <c r="X1697" i="34"/>
  <c r="Q1697" i="34"/>
  <c r="R1697" i="34"/>
  <c r="V1697" i="34"/>
  <c r="AA1697" i="34"/>
  <c r="R1686" i="34"/>
  <c r="V1686" i="34"/>
  <c r="AA1686" i="34"/>
  <c r="P1686" i="34"/>
  <c r="X1686" i="34"/>
  <c r="Q1686" i="34"/>
  <c r="R1682" i="34"/>
  <c r="V1682" i="34"/>
  <c r="AA1682" i="34"/>
  <c r="P1682" i="34"/>
  <c r="X1682" i="34"/>
  <c r="Q1682" i="34"/>
  <c r="P1649" i="34"/>
  <c r="X1649" i="34"/>
  <c r="Q1649" i="34"/>
  <c r="R1649" i="34"/>
  <c r="V1649" i="34"/>
  <c r="AA1649" i="34"/>
  <c r="P1645" i="34"/>
  <c r="X1645" i="34"/>
  <c r="Q1645" i="34"/>
  <c r="R1645" i="34"/>
  <c r="V1645" i="34"/>
  <c r="AA1645" i="34"/>
  <c r="R1624" i="34"/>
  <c r="V1624" i="34"/>
  <c r="AA1624" i="34"/>
  <c r="P1624" i="34"/>
  <c r="X1624" i="34"/>
  <c r="Q1624" i="34"/>
  <c r="R1620" i="34"/>
  <c r="V1620" i="34"/>
  <c r="AA1620" i="34"/>
  <c r="P1620" i="34"/>
  <c r="X1620" i="34"/>
  <c r="Q1620" i="34"/>
  <c r="R1616" i="34"/>
  <c r="V1616" i="34"/>
  <c r="AA1616" i="34"/>
  <c r="P1616" i="34"/>
  <c r="X1616" i="34"/>
  <c r="Q1616" i="34"/>
  <c r="P1611" i="34"/>
  <c r="X1611" i="34"/>
  <c r="Q1611" i="34"/>
  <c r="R1611" i="34"/>
  <c r="V1611" i="34"/>
  <c r="AA1611" i="34"/>
  <c r="P1607" i="34"/>
  <c r="X1607" i="34"/>
  <c r="Q1607" i="34"/>
  <c r="R1607" i="34"/>
  <c r="V1607" i="34"/>
  <c r="AA1607" i="34"/>
  <c r="Q2932" i="34"/>
  <c r="R2932" i="34"/>
  <c r="V2932" i="34"/>
  <c r="AA2932" i="34"/>
  <c r="X2932" i="34"/>
  <c r="Q2936" i="34"/>
  <c r="R2936" i="34"/>
  <c r="V2936" i="34"/>
  <c r="AA2936" i="34"/>
  <c r="X2936" i="34"/>
  <c r="Q2940" i="34"/>
  <c r="R2940" i="34"/>
  <c r="V2940" i="34"/>
  <c r="AA2940" i="34"/>
  <c r="X2940" i="34"/>
  <c r="Q2944" i="34"/>
  <c r="R2944" i="34"/>
  <c r="V2944" i="34"/>
  <c r="AA2944" i="34"/>
  <c r="X2944" i="34"/>
  <c r="Q2948" i="34"/>
  <c r="R2948" i="34"/>
  <c r="V2948" i="34"/>
  <c r="AA2948" i="34"/>
  <c r="X2948" i="34"/>
  <c r="X2515" i="34"/>
  <c r="Q2515" i="34"/>
  <c r="R2515" i="34"/>
  <c r="V2515" i="34"/>
  <c r="AA2515" i="34"/>
  <c r="X2519" i="34"/>
  <c r="Q2519" i="34"/>
  <c r="R2519" i="34"/>
  <c r="V2519" i="34"/>
  <c r="AA2519" i="34"/>
  <c r="Q2570" i="34"/>
  <c r="R2570" i="34"/>
  <c r="V2570" i="34"/>
  <c r="AA2570" i="34"/>
  <c r="X2570" i="34"/>
  <c r="R2915" i="34"/>
  <c r="V2915" i="34"/>
  <c r="AA2915" i="34"/>
  <c r="X2915" i="34"/>
  <c r="Q2915" i="34"/>
  <c r="R2919" i="34"/>
  <c r="V2919" i="34"/>
  <c r="AA2919" i="34"/>
  <c r="X2919" i="34"/>
  <c r="Q2919" i="34"/>
  <c r="R2923" i="34"/>
  <c r="V2923" i="34"/>
  <c r="AA2923" i="34"/>
  <c r="X2923" i="34"/>
  <c r="Q2923" i="34"/>
  <c r="R2927" i="34"/>
  <c r="V2927" i="34"/>
  <c r="AA2927" i="34"/>
  <c r="X2927" i="34"/>
  <c r="Q2927" i="34"/>
  <c r="Q2530" i="34"/>
  <c r="R2530" i="34"/>
  <c r="V2530" i="34"/>
  <c r="AA2530" i="34"/>
  <c r="X2530" i="34"/>
  <c r="Q2534" i="34"/>
  <c r="R2534" i="34"/>
  <c r="V2534" i="34"/>
  <c r="AA2534" i="34"/>
  <c r="X2534" i="34"/>
  <c r="Q2466" i="34"/>
  <c r="R2466" i="34"/>
  <c r="V2466" i="34"/>
  <c r="AA2466" i="34"/>
  <c r="X2466" i="34"/>
  <c r="Q2470" i="34"/>
  <c r="R2470" i="34"/>
  <c r="V2470" i="34"/>
  <c r="AA2470" i="34"/>
  <c r="X2470" i="34"/>
  <c r="Q2474" i="34"/>
  <c r="R2474" i="34"/>
  <c r="V2474" i="34"/>
  <c r="AA2474" i="34"/>
  <c r="X2474" i="34"/>
  <c r="Q2478" i="34"/>
  <c r="R2478" i="34"/>
  <c r="V2478" i="34"/>
  <c r="AA2478" i="34"/>
  <c r="X2478" i="34"/>
  <c r="Q2078" i="34"/>
  <c r="R2078" i="34"/>
  <c r="V2078" i="34"/>
  <c r="AA2078" i="34"/>
  <c r="X2078" i="34"/>
  <c r="AA2253" i="34"/>
  <c r="X2253" i="34"/>
  <c r="Q2253" i="34"/>
  <c r="R2253" i="34"/>
  <c r="V2253" i="34"/>
  <c r="AA2397" i="34"/>
  <c r="X2397" i="34"/>
  <c r="Q2397" i="34"/>
  <c r="R2397" i="34"/>
  <c r="V2397" i="34"/>
  <c r="AA2363" i="34"/>
  <c r="X2363" i="34"/>
  <c r="Q2363" i="34"/>
  <c r="R2363" i="34"/>
  <c r="V2363" i="34"/>
  <c r="AA2352" i="34"/>
  <c r="X2352" i="34"/>
  <c r="Q2352" i="34"/>
  <c r="R2352" i="34"/>
  <c r="V2352" i="34"/>
  <c r="AA2348" i="34"/>
  <c r="X2348" i="34"/>
  <c r="Q2348" i="34"/>
  <c r="R2348" i="34"/>
  <c r="V2348" i="34"/>
  <c r="X2483" i="34"/>
  <c r="Q2483" i="34"/>
  <c r="R2483" i="34"/>
  <c r="V2483" i="34"/>
  <c r="AA2483" i="34"/>
  <c r="X2487" i="34"/>
  <c r="Q2487" i="34"/>
  <c r="R2487" i="34"/>
  <c r="V2487" i="34"/>
  <c r="AA2487" i="34"/>
  <c r="Q2300" i="34"/>
  <c r="R2300" i="34"/>
  <c r="V2300" i="34"/>
  <c r="AA2300" i="34"/>
  <c r="X2300" i="34"/>
  <c r="Q2304" i="34"/>
  <c r="R2304" i="34"/>
  <c r="V2304" i="34"/>
  <c r="AA2304" i="34"/>
  <c r="X2304" i="34"/>
  <c r="X2933" i="34"/>
  <c r="Q2933" i="34"/>
  <c r="R2933" i="34"/>
  <c r="V2933" i="34"/>
  <c r="AA2933" i="34"/>
  <c r="X2937" i="34"/>
  <c r="Q2937" i="34"/>
  <c r="R2937" i="34"/>
  <c r="V2937" i="34"/>
  <c r="AA2937" i="34"/>
  <c r="X2941" i="34"/>
  <c r="Q2941" i="34"/>
  <c r="R2941" i="34"/>
  <c r="V2941" i="34"/>
  <c r="AA2941" i="34"/>
  <c r="X2945" i="34"/>
  <c r="Q2945" i="34"/>
  <c r="R2945" i="34"/>
  <c r="V2945" i="34"/>
  <c r="AA2945" i="34"/>
  <c r="X2949" i="34"/>
  <c r="Q2949" i="34"/>
  <c r="R2949" i="34"/>
  <c r="V2949" i="34"/>
  <c r="AA2949" i="34"/>
  <c r="AA2064" i="34"/>
  <c r="X2064" i="34"/>
  <c r="Q2064" i="34"/>
  <c r="R2064" i="34"/>
  <c r="V2064" i="34"/>
  <c r="AA2516" i="34"/>
  <c r="X2516" i="34"/>
  <c r="Q2516" i="34"/>
  <c r="R2516" i="34"/>
  <c r="V2516" i="34"/>
  <c r="AA2520" i="34"/>
  <c r="X2520" i="34"/>
  <c r="Q2520" i="34"/>
  <c r="R2520" i="34"/>
  <c r="V2520" i="34"/>
  <c r="X2571" i="34"/>
  <c r="Q2571" i="34"/>
  <c r="R2571" i="34"/>
  <c r="V2571" i="34"/>
  <c r="AA2571" i="34"/>
  <c r="Q2916" i="34"/>
  <c r="R2916" i="34"/>
  <c r="V2916" i="34"/>
  <c r="AA2916" i="34"/>
  <c r="X2916" i="34"/>
  <c r="Q2920" i="34"/>
  <c r="R2920" i="34"/>
  <c r="V2920" i="34"/>
  <c r="AA2920" i="34"/>
  <c r="X2920" i="34"/>
  <c r="Q2924" i="34"/>
  <c r="R2924" i="34"/>
  <c r="V2924" i="34"/>
  <c r="AA2924" i="34"/>
  <c r="X2924" i="34"/>
  <c r="Q2928" i="34"/>
  <c r="R2928" i="34"/>
  <c r="V2928" i="34"/>
  <c r="AA2928" i="34"/>
  <c r="X2928" i="34"/>
  <c r="X2531" i="34"/>
  <c r="Q2531" i="34"/>
  <c r="R2531" i="34"/>
  <c r="V2531" i="34"/>
  <c r="AA2531" i="34"/>
  <c r="X2467" i="34"/>
  <c r="Q2467" i="34"/>
  <c r="R2467" i="34"/>
  <c r="V2467" i="34"/>
  <c r="AA2467" i="34"/>
  <c r="X2471" i="34"/>
  <c r="Q2471" i="34"/>
  <c r="R2471" i="34"/>
  <c r="V2471" i="34"/>
  <c r="AA2471" i="34"/>
  <c r="X2475" i="34"/>
  <c r="Q2475" i="34"/>
  <c r="R2475" i="34"/>
  <c r="V2475" i="34"/>
  <c r="AA2475" i="34"/>
  <c r="X2479" i="34"/>
  <c r="Q2479" i="34"/>
  <c r="R2479" i="34"/>
  <c r="V2479" i="34"/>
  <c r="AA2479" i="34"/>
  <c r="Q2514" i="34"/>
  <c r="R2514" i="34"/>
  <c r="V2514" i="34"/>
  <c r="AA2514" i="34"/>
  <c r="X2514" i="34"/>
  <c r="R2254" i="34"/>
  <c r="V2254" i="34"/>
  <c r="AA2254" i="34"/>
  <c r="X2254" i="34"/>
  <c r="Q2254" i="34"/>
  <c r="R2401" i="34"/>
  <c r="V2401" i="34"/>
  <c r="AA2401" i="34"/>
  <c r="X2401" i="34"/>
  <c r="Q2401" i="34"/>
  <c r="R2398" i="34"/>
  <c r="V2398" i="34"/>
  <c r="AA2398" i="34"/>
  <c r="X2398" i="34"/>
  <c r="Q2398" i="34"/>
  <c r="R2353" i="34"/>
  <c r="V2353" i="34"/>
  <c r="AA2353" i="34"/>
  <c r="X2353" i="34"/>
  <c r="Q2353" i="34"/>
  <c r="R2349" i="34"/>
  <c r="V2349" i="34"/>
  <c r="AA2349" i="34"/>
  <c r="X2349" i="34"/>
  <c r="Q2349" i="34"/>
  <c r="AA2484" i="34"/>
  <c r="X2484" i="34"/>
  <c r="Q2484" i="34"/>
  <c r="R2484" i="34"/>
  <c r="V2484" i="34"/>
  <c r="X2301" i="34"/>
  <c r="Q2301" i="34"/>
  <c r="R2301" i="34"/>
  <c r="V2301" i="34"/>
  <c r="AA2301" i="34"/>
  <c r="X2305" i="34"/>
  <c r="Q2305" i="34"/>
  <c r="R2305" i="34"/>
  <c r="V2305" i="34"/>
  <c r="AA2305" i="34"/>
  <c r="AA2930" i="34"/>
  <c r="X2930" i="34"/>
  <c r="Q2930" i="34"/>
  <c r="R2930" i="34"/>
  <c r="V2930" i="34"/>
  <c r="AA2934" i="34"/>
  <c r="X2934" i="34"/>
  <c r="Q2934" i="34"/>
  <c r="R2934" i="34"/>
  <c r="V2934" i="34"/>
  <c r="AA2938" i="34"/>
  <c r="X2938" i="34"/>
  <c r="Q2938" i="34"/>
  <c r="R2938" i="34"/>
  <c r="V2938" i="34"/>
  <c r="AA2942" i="34"/>
  <c r="X2942" i="34"/>
  <c r="Q2942" i="34"/>
  <c r="R2942" i="34"/>
  <c r="V2942" i="34"/>
  <c r="AA2946" i="34"/>
  <c r="X2946" i="34"/>
  <c r="Q2946" i="34"/>
  <c r="R2946" i="34"/>
  <c r="V2946" i="34"/>
  <c r="AA2950" i="34"/>
  <c r="X2950" i="34"/>
  <c r="Q2950" i="34"/>
  <c r="R2950" i="34"/>
  <c r="V2950" i="34"/>
  <c r="R2517" i="34"/>
  <c r="V2517" i="34"/>
  <c r="AA2517" i="34"/>
  <c r="X2517" i="34"/>
  <c r="Q2517" i="34"/>
  <c r="AA2568" i="34"/>
  <c r="X2568" i="34"/>
  <c r="Q2568" i="34"/>
  <c r="R2568" i="34"/>
  <c r="V2568" i="34"/>
  <c r="AA2572" i="34"/>
  <c r="X2572" i="34"/>
  <c r="Q2572" i="34"/>
  <c r="R2572" i="34"/>
  <c r="V2572" i="34"/>
  <c r="X2917" i="34"/>
  <c r="Q2917" i="34"/>
  <c r="R2917" i="34"/>
  <c r="V2917" i="34"/>
  <c r="AA2917" i="34"/>
  <c r="X2921" i="34"/>
  <c r="Q2921" i="34"/>
  <c r="R2921" i="34"/>
  <c r="V2921" i="34"/>
  <c r="AA2921" i="34"/>
  <c r="X2925" i="34"/>
  <c r="Q2925" i="34"/>
  <c r="R2925" i="34"/>
  <c r="V2925" i="34"/>
  <c r="AA2925" i="34"/>
  <c r="X2929" i="34"/>
  <c r="Q2929" i="34"/>
  <c r="R2929" i="34"/>
  <c r="V2929" i="34"/>
  <c r="AA2929" i="34"/>
  <c r="AA2532" i="34"/>
  <c r="X2532" i="34"/>
  <c r="Q2532" i="34"/>
  <c r="R2532" i="34"/>
  <c r="V2532" i="34"/>
  <c r="AA2468" i="34"/>
  <c r="X2468" i="34"/>
  <c r="Q2468" i="34"/>
  <c r="R2468" i="34"/>
  <c r="V2468" i="34"/>
  <c r="AA2472" i="34"/>
  <c r="X2472" i="34"/>
  <c r="Q2472" i="34"/>
  <c r="R2472" i="34"/>
  <c r="V2472" i="34"/>
  <c r="AA2476" i="34"/>
  <c r="X2476" i="34"/>
  <c r="Q2476" i="34"/>
  <c r="R2476" i="34"/>
  <c r="V2476" i="34"/>
  <c r="AA2480" i="34"/>
  <c r="X2480" i="34"/>
  <c r="Q2480" i="34"/>
  <c r="R2480" i="34"/>
  <c r="V2480" i="34"/>
  <c r="Q2251" i="34"/>
  <c r="R2251" i="34"/>
  <c r="V2251" i="34"/>
  <c r="AA2251" i="34"/>
  <c r="X2251" i="34"/>
  <c r="Q2395" i="34"/>
  <c r="R2395" i="34"/>
  <c r="V2395" i="34"/>
  <c r="AA2395" i="34"/>
  <c r="X2395" i="34"/>
  <c r="Q2402" i="34"/>
  <c r="R2402" i="34"/>
  <c r="V2402" i="34"/>
  <c r="AA2402" i="34"/>
  <c r="X2402" i="34"/>
  <c r="Q2399" i="34"/>
  <c r="R2399" i="34"/>
  <c r="V2399" i="34"/>
  <c r="AA2399" i="34"/>
  <c r="X2399" i="34"/>
  <c r="Q2377" i="34"/>
  <c r="R2377" i="34"/>
  <c r="V2377" i="34"/>
  <c r="AA2377" i="34"/>
  <c r="X2377" i="34"/>
  <c r="R2069" i="34"/>
  <c r="V2069" i="34"/>
  <c r="AA2069" i="34"/>
  <c r="X2069" i="34"/>
  <c r="Q2069" i="34"/>
  <c r="R2485" i="34"/>
  <c r="V2485" i="34"/>
  <c r="AA2485" i="34"/>
  <c r="X2485" i="34"/>
  <c r="Q2485" i="34"/>
  <c r="AA2298" i="34"/>
  <c r="X2298" i="34"/>
  <c r="Q2298" i="34"/>
  <c r="R2298" i="34"/>
  <c r="V2298" i="34"/>
  <c r="AA2302" i="34"/>
  <c r="X2302" i="34"/>
  <c r="Q2302" i="34"/>
  <c r="R2302" i="34"/>
  <c r="V2302" i="34"/>
  <c r="AA2249" i="34"/>
  <c r="X2249" i="34"/>
  <c r="Q2249" i="34"/>
  <c r="R2249" i="34"/>
  <c r="V2249" i="34"/>
  <c r="R2931" i="34"/>
  <c r="V2931" i="34"/>
  <c r="AA2931" i="34"/>
  <c r="X2931" i="34"/>
  <c r="Q2931" i="34"/>
  <c r="R2935" i="34"/>
  <c r="V2935" i="34"/>
  <c r="AA2935" i="34"/>
  <c r="X2935" i="34"/>
  <c r="Q2935" i="34"/>
  <c r="R2939" i="34"/>
  <c r="V2939" i="34"/>
  <c r="AA2939" i="34"/>
  <c r="X2939" i="34"/>
  <c r="Q2939" i="34"/>
  <c r="R2943" i="34"/>
  <c r="V2943" i="34"/>
  <c r="AA2943" i="34"/>
  <c r="X2943" i="34"/>
  <c r="Q2943" i="34"/>
  <c r="R2947" i="34"/>
  <c r="V2947" i="34"/>
  <c r="AA2947" i="34"/>
  <c r="X2947" i="34"/>
  <c r="Q2947" i="34"/>
  <c r="R2951" i="34"/>
  <c r="V2951" i="34"/>
  <c r="AA2951" i="34"/>
  <c r="X2951" i="34"/>
  <c r="Q2951" i="34"/>
  <c r="Q2518" i="34"/>
  <c r="R2518" i="34"/>
  <c r="V2518" i="34"/>
  <c r="AA2518" i="34"/>
  <c r="X2518" i="34"/>
  <c r="R2569" i="34"/>
  <c r="V2569" i="34"/>
  <c r="AA2569" i="34"/>
  <c r="X2569" i="34"/>
  <c r="Q2569" i="34"/>
  <c r="R2573" i="34"/>
  <c r="V2573" i="34"/>
  <c r="AA2573" i="34"/>
  <c r="X2573" i="34"/>
  <c r="Q2573" i="34"/>
  <c r="AA2918" i="34"/>
  <c r="X2918" i="34"/>
  <c r="Q2918" i="34"/>
  <c r="R2918" i="34"/>
  <c r="V2918" i="34"/>
  <c r="AA2922" i="34"/>
  <c r="X2922" i="34"/>
  <c r="Q2922" i="34"/>
  <c r="R2922" i="34"/>
  <c r="V2922" i="34"/>
  <c r="AA2926" i="34"/>
  <c r="X2926" i="34"/>
  <c r="Q2926" i="34"/>
  <c r="R2926" i="34"/>
  <c r="V2926" i="34"/>
  <c r="AA2488" i="34"/>
  <c r="X2488" i="34"/>
  <c r="Q2488" i="34"/>
  <c r="R2488" i="34"/>
  <c r="V2488" i="34"/>
  <c r="R2533" i="34"/>
  <c r="V2533" i="34"/>
  <c r="AA2533" i="34"/>
  <c r="X2533" i="34"/>
  <c r="Q2533" i="34"/>
  <c r="R2465" i="34"/>
  <c r="V2465" i="34"/>
  <c r="AA2465" i="34"/>
  <c r="X2465" i="34"/>
  <c r="Q2465" i="34"/>
  <c r="R2469" i="34"/>
  <c r="V2469" i="34"/>
  <c r="AA2469" i="34"/>
  <c r="X2469" i="34"/>
  <c r="Q2469" i="34"/>
  <c r="R2473" i="34"/>
  <c r="V2473" i="34"/>
  <c r="AA2473" i="34"/>
  <c r="X2473" i="34"/>
  <c r="Q2473" i="34"/>
  <c r="R2477" i="34"/>
  <c r="V2477" i="34"/>
  <c r="AA2477" i="34"/>
  <c r="X2477" i="34"/>
  <c r="Q2477" i="34"/>
  <c r="R2481" i="34"/>
  <c r="V2481" i="34"/>
  <c r="AA2481" i="34"/>
  <c r="X2481" i="34"/>
  <c r="Q2481" i="34"/>
  <c r="X2252" i="34"/>
  <c r="Q2252" i="34"/>
  <c r="R2252" i="34"/>
  <c r="V2252" i="34"/>
  <c r="AA2252" i="34"/>
  <c r="X2396" i="34"/>
  <c r="Q2396" i="34"/>
  <c r="R2396" i="34"/>
  <c r="V2396" i="34"/>
  <c r="AA2396" i="34"/>
  <c r="X2362" i="34"/>
  <c r="Q2362" i="34"/>
  <c r="R2362" i="34"/>
  <c r="V2362" i="34"/>
  <c r="AA2362" i="34"/>
  <c r="X2400" i="34"/>
  <c r="Q2400" i="34"/>
  <c r="R2400" i="34"/>
  <c r="V2400" i="34"/>
  <c r="AA2400" i="34"/>
  <c r="X2378" i="34"/>
  <c r="Q2378" i="34"/>
  <c r="R2378" i="34"/>
  <c r="V2378" i="34"/>
  <c r="AA2378" i="34"/>
  <c r="Q2482" i="34"/>
  <c r="R2482" i="34"/>
  <c r="V2482" i="34"/>
  <c r="AA2482" i="34"/>
  <c r="X2482" i="34"/>
  <c r="Q2486" i="34"/>
  <c r="R2486" i="34"/>
  <c r="V2486" i="34"/>
  <c r="AA2486" i="34"/>
  <c r="X2486" i="34"/>
  <c r="R2299" i="34"/>
  <c r="V2299" i="34"/>
  <c r="AA2299" i="34"/>
  <c r="X2299" i="34"/>
  <c r="Q2299" i="34"/>
  <c r="R2303" i="34"/>
  <c r="V2303" i="34"/>
  <c r="AA2303" i="34"/>
  <c r="X2303" i="34"/>
  <c r="Q2303" i="34"/>
  <c r="A2931" i="34"/>
  <c r="A2935" i="34"/>
  <c r="A2939" i="34"/>
  <c r="A2943" i="34"/>
  <c r="A2947" i="34"/>
  <c r="A2951" i="34"/>
  <c r="A1833" i="34"/>
  <c r="A2518" i="34"/>
  <c r="A2569" i="34"/>
  <c r="A2573" i="34"/>
  <c r="A2918" i="34"/>
  <c r="A2922" i="34"/>
  <c r="A2926" i="34"/>
  <c r="A2488" i="34"/>
  <c r="A2533" i="34"/>
  <c r="A2465" i="34"/>
  <c r="A2469" i="34"/>
  <c r="A2473" i="34"/>
  <c r="A2477" i="34"/>
  <c r="A2481" i="34"/>
  <c r="A2252" i="34"/>
  <c r="A2396" i="34"/>
  <c r="A2362" i="34"/>
  <c r="A2400" i="34"/>
  <c r="A2378" i="34"/>
  <c r="A2482" i="34"/>
  <c r="A2486" i="34"/>
  <c r="A1805" i="34"/>
  <c r="A1809" i="34"/>
  <c r="A2299" i="34"/>
  <c r="A2303" i="34"/>
  <c r="A2249" i="34"/>
  <c r="A1723" i="34"/>
  <c r="A1749" i="34"/>
  <c r="A1753" i="34"/>
  <c r="A1774" i="34"/>
  <c r="A1778" i="34"/>
  <c r="A1799" i="34"/>
  <c r="A1558" i="34"/>
  <c r="A1562" i="34"/>
  <c r="A1589" i="34"/>
  <c r="A1593" i="34"/>
  <c r="A1661" i="34"/>
  <c r="A1665" i="34"/>
  <c r="A1703" i="34"/>
  <c r="A1504" i="34"/>
  <c r="A1508" i="34"/>
  <c r="A1552" i="34"/>
  <c r="A1556" i="34"/>
  <c r="A1748" i="34"/>
  <c r="A1702" i="34"/>
  <c r="A1698" i="34"/>
  <c r="A1687" i="34"/>
  <c r="A1683" i="34"/>
  <c r="A1650" i="34"/>
  <c r="A1646" i="34"/>
  <c r="A1625" i="34"/>
  <c r="A1621" i="34"/>
  <c r="A1617" i="34"/>
  <c r="A1612" i="34"/>
  <c r="A1608" i="34"/>
  <c r="A1526" i="34"/>
  <c r="A1522" i="34"/>
  <c r="A2932" i="34"/>
  <c r="A2936" i="34"/>
  <c r="A2940" i="34"/>
  <c r="A2944" i="34"/>
  <c r="A2948" i="34"/>
  <c r="A1832" i="34"/>
  <c r="A2515" i="34"/>
  <c r="A2519" i="34"/>
  <c r="A2570" i="34"/>
  <c r="A2915" i="34"/>
  <c r="A2919" i="34"/>
  <c r="A2923" i="34"/>
  <c r="A2927" i="34"/>
  <c r="A2530" i="34"/>
  <c r="A2534" i="34"/>
  <c r="A2466" i="34"/>
  <c r="A2470" i="34"/>
  <c r="A2474" i="34"/>
  <c r="A2478" i="34"/>
  <c r="A2078" i="34"/>
  <c r="A2253" i="34"/>
  <c r="A2397" i="34"/>
  <c r="A2363" i="34"/>
  <c r="A2352" i="34"/>
  <c r="A2348" i="34"/>
  <c r="A2483" i="34"/>
  <c r="A2487" i="34"/>
  <c r="A1806" i="34"/>
  <c r="A2300" i="34"/>
  <c r="A2304" i="34"/>
  <c r="A1720" i="34"/>
  <c r="A1724" i="34"/>
  <c r="A1750" i="34"/>
  <c r="A1754" i="34"/>
  <c r="A1775" i="34"/>
  <c r="A1800" i="34"/>
  <c r="A1559" i="34"/>
  <c r="A1563" i="34"/>
  <c r="A1590" i="34"/>
  <c r="A1594" i="34"/>
  <c r="A1662" i="34"/>
  <c r="A1666" i="34"/>
  <c r="A1718" i="34"/>
  <c r="A1505" i="34"/>
  <c r="A1509" i="34"/>
  <c r="A1553" i="34"/>
  <c r="A1557" i="34"/>
  <c r="A1747" i="34"/>
  <c r="A1701" i="34"/>
  <c r="A1697" i="34"/>
  <c r="A1686" i="34"/>
  <c r="A1682" i="34"/>
  <c r="A1649" i="34"/>
  <c r="A1645" i="34"/>
  <c r="A1624" i="34"/>
  <c r="A1620" i="34"/>
  <c r="A1616" i="34"/>
  <c r="A1611" i="34"/>
  <c r="A1607" i="34"/>
  <c r="A1525" i="34"/>
  <c r="A1521" i="34"/>
  <c r="A2933" i="34"/>
  <c r="A2937" i="34"/>
  <c r="A2941" i="34"/>
  <c r="A2945" i="34"/>
  <c r="A2949" i="34"/>
  <c r="A2064" i="34"/>
  <c r="A2516" i="34"/>
  <c r="A2520" i="34"/>
  <c r="A2571" i="34"/>
  <c r="A2916" i="34"/>
  <c r="A2920" i="34"/>
  <c r="A2924" i="34"/>
  <c r="A2928" i="34"/>
  <c r="A2531" i="34"/>
  <c r="A2467" i="34"/>
  <c r="A2471" i="34"/>
  <c r="A2475" i="34"/>
  <c r="A2479" i="34"/>
  <c r="A2514" i="34"/>
  <c r="A2254" i="34"/>
  <c r="A2401" i="34"/>
  <c r="A2398" i="34"/>
  <c r="A2353" i="34"/>
  <c r="A2349" i="34"/>
  <c r="A2484" i="34"/>
  <c r="A1803" i="34"/>
  <c r="A1807" i="34"/>
  <c r="A2301" i="34"/>
  <c r="A2305" i="34"/>
  <c r="A1721" i="34"/>
  <c r="A1725" i="34"/>
  <c r="A1751" i="34"/>
  <c r="A1755" i="34"/>
  <c r="A1776" i="34"/>
  <c r="A1801" i="34"/>
  <c r="A1560" i="34"/>
  <c r="A1564" i="34"/>
  <c r="A1591" i="34"/>
  <c r="A1595" i="34"/>
  <c r="A1663" i="34"/>
  <c r="A1667" i="34"/>
  <c r="A1719" i="34"/>
  <c r="A1502" i="34"/>
  <c r="A1506" i="34"/>
  <c r="A1532" i="34"/>
  <c r="A1554" i="34"/>
  <c r="A1746" i="34"/>
  <c r="A1700" i="34"/>
  <c r="A1696" i="34"/>
  <c r="A1685" i="34"/>
  <c r="A1681" i="34"/>
  <c r="A1648" i="34"/>
  <c r="A1644" i="34"/>
  <c r="A1623" i="34"/>
  <c r="A1619" i="34"/>
  <c r="A1614" i="34"/>
  <c r="A1610" i="34"/>
  <c r="A1606" i="34"/>
  <c r="A1524" i="34"/>
  <c r="A2930" i="34"/>
  <c r="A2934" i="34"/>
  <c r="A2938" i="34"/>
  <c r="A2942" i="34"/>
  <c r="A2946" i="34"/>
  <c r="A2950" i="34"/>
  <c r="A1848" i="34"/>
  <c r="A2517" i="34"/>
  <c r="A2568" i="34"/>
  <c r="A2572" i="34"/>
  <c r="A2917" i="34"/>
  <c r="A2921" i="34"/>
  <c r="A2925" i="34"/>
  <c r="A2929" i="34"/>
  <c r="A2532" i="34"/>
  <c r="A2468" i="34"/>
  <c r="A2472" i="34"/>
  <c r="A2476" i="34"/>
  <c r="A2480" i="34"/>
  <c r="A2251" i="34"/>
  <c r="A2395" i="34"/>
  <c r="A2402" i="34"/>
  <c r="A2399" i="34"/>
  <c r="A2377" i="34"/>
  <c r="A2069" i="34"/>
  <c r="A2485" i="34"/>
  <c r="A1804" i="34"/>
  <c r="A1808" i="34"/>
  <c r="A2298" i="34"/>
  <c r="A2302" i="34"/>
  <c r="A1722" i="34"/>
  <c r="A1726" i="34"/>
  <c r="A1752" i="34"/>
  <c r="A1756" i="34"/>
  <c r="A1777" i="34"/>
  <c r="A1779" i="34"/>
  <c r="A1802" i="34"/>
  <c r="A1561" i="34"/>
  <c r="A1565" i="34"/>
  <c r="A1592" i="34"/>
  <c r="A1633" i="34"/>
  <c r="A1664" i="34"/>
  <c r="A1668" i="34"/>
  <c r="A1503" i="34"/>
  <c r="A1507" i="34"/>
  <c r="A1551" i="34"/>
  <c r="A1555" i="34"/>
  <c r="A1745" i="34"/>
  <c r="A1699" i="34"/>
  <c r="A1688" i="34"/>
  <c r="A1684" i="34"/>
  <c r="A1651" i="34"/>
  <c r="A1647" i="34"/>
  <c r="A1626" i="34"/>
  <c r="A1622" i="34"/>
  <c r="A1618" i="34"/>
  <c r="A1613" i="34"/>
  <c r="A1609" i="34"/>
  <c r="A1527" i="34"/>
  <c r="A1523" i="34"/>
  <c r="B1082" i="34" l="1"/>
  <c r="B795" i="34"/>
  <c r="B554" i="34"/>
  <c r="B541" i="34"/>
  <c r="A554" i="34" l="1"/>
  <c r="R554" i="34"/>
  <c r="V554" i="34"/>
  <c r="AA554" i="34"/>
  <c r="P554" i="34"/>
  <c r="X554" i="34"/>
  <c r="Q554" i="34"/>
  <c r="A795" i="34"/>
  <c r="AA795" i="34"/>
  <c r="P795" i="34"/>
  <c r="X795" i="34"/>
  <c r="Q795" i="34"/>
  <c r="R795" i="34"/>
  <c r="V795" i="34"/>
  <c r="A541" i="34"/>
  <c r="P541" i="34"/>
  <c r="X541" i="34"/>
  <c r="Q541" i="34"/>
  <c r="R541" i="34"/>
  <c r="V541" i="34"/>
  <c r="AA541" i="34"/>
  <c r="A1082" i="34"/>
  <c r="R1082" i="34"/>
  <c r="V1082" i="34"/>
  <c r="AA1082" i="34"/>
  <c r="P1082" i="34"/>
  <c r="X1082" i="34"/>
  <c r="Q1082" i="34"/>
  <c r="E32" i="55"/>
  <c r="B1007" i="34" l="1"/>
  <c r="B997" i="34"/>
  <c r="B989" i="34"/>
  <c r="B510" i="34"/>
  <c r="B505" i="34"/>
  <c r="B493" i="34"/>
  <c r="A510" i="34" l="1"/>
  <c r="R510" i="34"/>
  <c r="V510" i="34"/>
  <c r="AA510" i="34"/>
  <c r="P510" i="34"/>
  <c r="X510" i="34"/>
  <c r="Q510" i="34"/>
  <c r="A989" i="34"/>
  <c r="R989" i="34"/>
  <c r="V989" i="34"/>
  <c r="P989" i="34"/>
  <c r="X989" i="34"/>
  <c r="AA989" i="34"/>
  <c r="Q989" i="34"/>
  <c r="A997" i="34"/>
  <c r="P997" i="34"/>
  <c r="X997" i="34"/>
  <c r="Q997" i="34"/>
  <c r="R997" i="34"/>
  <c r="V997" i="34"/>
  <c r="AA997" i="34"/>
  <c r="A493" i="34"/>
  <c r="P493" i="34"/>
  <c r="X493" i="34"/>
  <c r="Q493" i="34"/>
  <c r="R493" i="34"/>
  <c r="V493" i="34"/>
  <c r="AA493" i="34"/>
  <c r="A505" i="34"/>
  <c r="P505" i="34"/>
  <c r="X505" i="34"/>
  <c r="Q505" i="34"/>
  <c r="R505" i="34"/>
  <c r="V505" i="34"/>
  <c r="AA505" i="34"/>
  <c r="A1007" i="34"/>
  <c r="AA1007" i="34"/>
  <c r="P1007" i="34"/>
  <c r="X1007" i="34"/>
  <c r="Q1007" i="34"/>
  <c r="R1007" i="34"/>
  <c r="V1007" i="34"/>
  <c r="B467" i="34"/>
  <c r="B770" i="34"/>
  <c r="B757" i="34"/>
  <c r="A770" i="34" l="1"/>
  <c r="R770" i="34"/>
  <c r="V770" i="34"/>
  <c r="Q770" i="34"/>
  <c r="AA770" i="34"/>
  <c r="X770" i="34"/>
  <c r="P770" i="34"/>
  <c r="A467" i="34"/>
  <c r="P467" i="34"/>
  <c r="X467" i="34"/>
  <c r="Q467" i="34"/>
  <c r="R467" i="34"/>
  <c r="V467" i="34"/>
  <c r="AA467" i="34"/>
  <c r="A757" i="34"/>
  <c r="R757" i="34"/>
  <c r="V757" i="34"/>
  <c r="P757" i="34"/>
  <c r="X757" i="34"/>
  <c r="AA757" i="34"/>
  <c r="Q757" i="34"/>
  <c r="B608" i="34"/>
  <c r="B586" i="34"/>
  <c r="B72" i="34"/>
  <c r="B66" i="34"/>
  <c r="B86" i="34"/>
  <c r="B151" i="34"/>
  <c r="B616" i="34"/>
  <c r="B730" i="34"/>
  <c r="A730" i="34" l="1"/>
  <c r="P730" i="34"/>
  <c r="X730" i="34"/>
  <c r="R730" i="34"/>
  <c r="V730" i="34"/>
  <c r="Q730" i="34"/>
  <c r="AA730" i="34"/>
  <c r="A616" i="34"/>
  <c r="P616" i="34"/>
  <c r="X616" i="34"/>
  <c r="Q616" i="34"/>
  <c r="R616" i="34"/>
  <c r="V616" i="34"/>
  <c r="AA616" i="34"/>
  <c r="A586" i="34"/>
  <c r="R586" i="34"/>
  <c r="V586" i="34"/>
  <c r="AA586" i="34"/>
  <c r="P586" i="34"/>
  <c r="X586" i="34"/>
  <c r="Q586" i="34"/>
  <c r="A608" i="34"/>
  <c r="P608" i="34"/>
  <c r="X608" i="34"/>
  <c r="Q608" i="34"/>
  <c r="R608" i="34"/>
  <c r="V608" i="34"/>
  <c r="AA608" i="34"/>
  <c r="A66" i="34"/>
  <c r="P66" i="34"/>
  <c r="X66" i="34"/>
  <c r="Q66" i="34"/>
  <c r="R66" i="34"/>
  <c r="V66" i="34"/>
  <c r="AA66" i="34"/>
  <c r="A72" i="34"/>
  <c r="P72" i="34"/>
  <c r="X72" i="34"/>
  <c r="Q72" i="34"/>
  <c r="R72" i="34"/>
  <c r="V72" i="34"/>
  <c r="AA72" i="34"/>
  <c r="A151" i="34"/>
  <c r="P151" i="34"/>
  <c r="X151" i="34"/>
  <c r="Q151" i="34"/>
  <c r="R151" i="34"/>
  <c r="V151" i="34"/>
  <c r="AA151" i="34"/>
  <c r="A86" i="34"/>
  <c r="P86" i="34"/>
  <c r="X86" i="34"/>
  <c r="Q86" i="34"/>
  <c r="R86" i="34"/>
  <c r="V86" i="34"/>
  <c r="AA86" i="34"/>
  <c r="O5" i="78"/>
  <c r="N5" i="78"/>
  <c r="B61" i="34"/>
  <c r="B55" i="34"/>
  <c r="A55" i="34" l="1"/>
  <c r="P55" i="34"/>
  <c r="X55" i="34"/>
  <c r="Q55" i="34"/>
  <c r="R55" i="34"/>
  <c r="V55" i="34"/>
  <c r="AA55" i="34"/>
  <c r="A61" i="34"/>
  <c r="R61" i="34"/>
  <c r="V61" i="34"/>
  <c r="AA61" i="34"/>
  <c r="P61" i="34"/>
  <c r="X61" i="34"/>
  <c r="Q61" i="34"/>
  <c r="B176" i="34"/>
  <c r="B161" i="34"/>
  <c r="B160" i="34"/>
  <c r="B159" i="34"/>
  <c r="B157" i="34"/>
  <c r="B156" i="34"/>
  <c r="B147" i="34"/>
  <c r="B146" i="34"/>
  <c r="B145" i="34"/>
  <c r="B144" i="34"/>
  <c r="B162" i="34"/>
  <c r="B158" i="34"/>
  <c r="B148" i="34"/>
  <c r="B142" i="34"/>
  <c r="B141" i="34"/>
  <c r="B140" i="34"/>
  <c r="B138" i="34"/>
  <c r="B137" i="34"/>
  <c r="B136" i="34"/>
  <c r="B85" i="34"/>
  <c r="B84" i="34"/>
  <c r="B79" i="34"/>
  <c r="B78" i="34"/>
  <c r="B77" i="34"/>
  <c r="B76" i="34"/>
  <c r="B75" i="34"/>
  <c r="B69" i="34"/>
  <c r="B64" i="34"/>
  <c r="B62" i="34"/>
  <c r="B60" i="34"/>
  <c r="B56" i="34"/>
  <c r="B54" i="34"/>
  <c r="B52" i="34"/>
  <c r="B51" i="34"/>
  <c r="B756" i="34"/>
  <c r="B755" i="34"/>
  <c r="B754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3" i="34"/>
  <c r="B702" i="34"/>
  <c r="B701" i="34"/>
  <c r="B700" i="34"/>
  <c r="B695" i="34"/>
  <c r="B689" i="34"/>
  <c r="B688" i="34"/>
  <c r="B687" i="34"/>
  <c r="B686" i="34"/>
  <c r="B685" i="34"/>
  <c r="B684" i="34"/>
  <c r="B683" i="34"/>
  <c r="B682" i="34"/>
  <c r="B670" i="34"/>
  <c r="B669" i="34"/>
  <c r="B668" i="34"/>
  <c r="B667" i="34"/>
  <c r="B666" i="34"/>
  <c r="B665" i="34"/>
  <c r="B664" i="34"/>
  <c r="B663" i="34"/>
  <c r="B642" i="34"/>
  <c r="B641" i="34"/>
  <c r="B640" i="34"/>
  <c r="B639" i="34"/>
  <c r="B638" i="34"/>
  <c r="B637" i="34"/>
  <c r="B636" i="34"/>
  <c r="B635" i="34"/>
  <c r="B634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7" i="34"/>
  <c r="B536" i="34"/>
  <c r="B535" i="34"/>
  <c r="B534" i="34"/>
  <c r="B533" i="34"/>
  <c r="B532" i="34"/>
  <c r="B531" i="34"/>
  <c r="B530" i="34"/>
  <c r="B529" i="34"/>
  <c r="B798" i="34"/>
  <c r="B797" i="34"/>
  <c r="B785" i="34"/>
  <c r="B767" i="34"/>
  <c r="B718" i="34"/>
  <c r="B717" i="34"/>
  <c r="B705" i="34"/>
  <c r="B704" i="34"/>
  <c r="B246" i="34"/>
  <c r="B245" i="34"/>
  <c r="B244" i="34"/>
  <c r="B240" i="34"/>
  <c r="B232" i="34"/>
  <c r="B226" i="34"/>
  <c r="B225" i="34"/>
  <c r="B221" i="34"/>
  <c r="B219" i="34"/>
  <c r="B196" i="34"/>
  <c r="B195" i="34"/>
  <c r="B194" i="34"/>
  <c r="B191" i="34"/>
  <c r="B190" i="34"/>
  <c r="B210" i="34"/>
  <c r="B209" i="34"/>
  <c r="B208" i="34"/>
  <c r="B206" i="34"/>
  <c r="B188" i="34"/>
  <c r="B187" i="34"/>
  <c r="B184" i="34"/>
  <c r="B183" i="34"/>
  <c r="B174" i="34"/>
  <c r="B173" i="34"/>
  <c r="B172" i="34"/>
  <c r="B171" i="34"/>
  <c r="B170" i="34"/>
  <c r="B179" i="34"/>
  <c r="B178" i="34"/>
  <c r="B177" i="34"/>
  <c r="B1019" i="34"/>
  <c r="B1018" i="34"/>
  <c r="B1017" i="34"/>
  <c r="B1016" i="34"/>
  <c r="B1015" i="34"/>
  <c r="B1012" i="34"/>
  <c r="B1011" i="34"/>
  <c r="B1010" i="34"/>
  <c r="B1009" i="34"/>
  <c r="B1008" i="34"/>
  <c r="B490" i="34"/>
  <c r="B489" i="34"/>
  <c r="B488" i="34"/>
  <c r="B487" i="34"/>
  <c r="B486" i="34"/>
  <c r="B485" i="34"/>
  <c r="B844" i="34"/>
  <c r="B837" i="34"/>
  <c r="B651" i="34"/>
  <c r="B650" i="34"/>
  <c r="B649" i="34"/>
  <c r="B623" i="34"/>
  <c r="B622" i="34"/>
  <c r="B621" i="34"/>
  <c r="B577" i="34"/>
  <c r="B576" i="34"/>
  <c r="B872" i="34"/>
  <c r="B828" i="34"/>
  <c r="B827" i="34"/>
  <c r="B826" i="34"/>
  <c r="B825" i="34"/>
  <c r="B824" i="34"/>
  <c r="B823" i="34"/>
  <c r="B811" i="34"/>
  <c r="B810" i="34"/>
  <c r="B805" i="34"/>
  <c r="B804" i="34"/>
  <c r="B800" i="34"/>
  <c r="B799" i="34"/>
  <c r="B775" i="34"/>
  <c r="B774" i="34"/>
  <c r="B773" i="34"/>
  <c r="B772" i="34"/>
  <c r="B771" i="34"/>
  <c r="B1006" i="34"/>
  <c r="B1005" i="34"/>
  <c r="B1000" i="34"/>
  <c r="B999" i="34"/>
  <c r="B998" i="34"/>
  <c r="B996" i="34"/>
  <c r="B995" i="34"/>
  <c r="B992" i="34"/>
  <c r="B991" i="34"/>
  <c r="B990" i="34"/>
  <c r="B988" i="34"/>
  <c r="B987" i="34"/>
  <c r="B986" i="34"/>
  <c r="B985" i="34"/>
  <c r="B984" i="34"/>
  <c r="B983" i="34"/>
  <c r="B561" i="34"/>
  <c r="B560" i="34"/>
  <c r="B553" i="34"/>
  <c r="B552" i="34"/>
  <c r="B551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09" i="34"/>
  <c r="B508" i="34"/>
  <c r="B507" i="34"/>
  <c r="B506" i="34"/>
  <c r="B504" i="34"/>
  <c r="B503" i="34"/>
  <c r="B502" i="34"/>
  <c r="B501" i="34"/>
  <c r="B500" i="34"/>
  <c r="B499" i="34"/>
  <c r="B498" i="34"/>
  <c r="B497" i="34"/>
  <c r="B496" i="34"/>
  <c r="B495" i="34"/>
  <c r="B494" i="34"/>
  <c r="B492" i="34"/>
  <c r="B491" i="34"/>
  <c r="B466" i="34"/>
  <c r="B873" i="34"/>
  <c r="B769" i="34"/>
  <c r="B758" i="34"/>
  <c r="B1642" i="34"/>
  <c r="B1640" i="34"/>
  <c r="B1638" i="34"/>
  <c r="B1637" i="34"/>
  <c r="B1636" i="34"/>
  <c r="B1635" i="34"/>
  <c r="B1629" i="34"/>
  <c r="B1628" i="34"/>
  <c r="B1627" i="34"/>
  <c r="B1615" i="34"/>
  <c r="B1528" i="34"/>
  <c r="B1520" i="34"/>
  <c r="B1519" i="34"/>
  <c r="B1518" i="34"/>
  <c r="B1517" i="34"/>
  <c r="B1461" i="34"/>
  <c r="B1460" i="34"/>
  <c r="B1462" i="34"/>
  <c r="B1443" i="34"/>
  <c r="B1441" i="34"/>
  <c r="B1440" i="34"/>
  <c r="B1439" i="34"/>
  <c r="B1425" i="34"/>
  <c r="B1424" i="34"/>
  <c r="B1414" i="34"/>
  <c r="B1413" i="34"/>
  <c r="B1412" i="34"/>
  <c r="B1411" i="34"/>
  <c r="B1410" i="34"/>
  <c r="B1406" i="34"/>
  <c r="B1405" i="34"/>
  <c r="B1389" i="34"/>
  <c r="B1258" i="34"/>
  <c r="B1260" i="34"/>
  <c r="B1259" i="34"/>
  <c r="B1216" i="34"/>
  <c r="B1215" i="34"/>
  <c r="B1177" i="34"/>
  <c r="B1134" i="34"/>
  <c r="B1133" i="34"/>
  <c r="B1132" i="34"/>
  <c r="B1131" i="34"/>
  <c r="B1120" i="34"/>
  <c r="B1119" i="34"/>
  <c r="B1118" i="34"/>
  <c r="B1117" i="34"/>
  <c r="B1116" i="34"/>
  <c r="B1115" i="34"/>
  <c r="B1114" i="34"/>
  <c r="B1093" i="34"/>
  <c r="B1092" i="34"/>
  <c r="B1821" i="34"/>
  <c r="B1826" i="34"/>
  <c r="B1825" i="34"/>
  <c r="B1603" i="34"/>
  <c r="B1605" i="34"/>
  <c r="B1604" i="34"/>
  <c r="B1404" i="34"/>
  <c r="B1408" i="34"/>
  <c r="B1407" i="34"/>
  <c r="B1088" i="34"/>
  <c r="B1087" i="34"/>
  <c r="B1086" i="34"/>
  <c r="B1074" i="34"/>
  <c r="B1073" i="34"/>
  <c r="B1072" i="34"/>
  <c r="B1071" i="34"/>
  <c r="B1070" i="34"/>
  <c r="B1069" i="34"/>
  <c r="B1068" i="34"/>
  <c r="B1067" i="34"/>
  <c r="B1066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3" i="34"/>
  <c r="B1042" i="34"/>
  <c r="B1045" i="34"/>
  <c r="B1044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463" i="34"/>
  <c r="B1434" i="34"/>
  <c r="B1824" i="34"/>
  <c r="B1823" i="34"/>
  <c r="B1828" i="34"/>
  <c r="B1827" i="34"/>
  <c r="B1822" i="34"/>
  <c r="B1705" i="34"/>
  <c r="B1690" i="34"/>
  <c r="B1689" i="34"/>
  <c r="B1692" i="34"/>
  <c r="B1691" i="34"/>
  <c r="B1680" i="34"/>
  <c r="B1679" i="34"/>
  <c r="B1678" i="34"/>
  <c r="B1677" i="34"/>
  <c r="A1463" i="34" l="1"/>
  <c r="R1463" i="34"/>
  <c r="V1463" i="34"/>
  <c r="AA1463" i="34"/>
  <c r="P1463" i="34"/>
  <c r="X1463" i="34"/>
  <c r="Q1463" i="34"/>
  <c r="A1027" i="34"/>
  <c r="AA1027" i="34"/>
  <c r="P1027" i="34"/>
  <c r="X1027" i="34"/>
  <c r="Q1027" i="34"/>
  <c r="R1027" i="34"/>
  <c r="V1027" i="34"/>
  <c r="A1031" i="34"/>
  <c r="AA1031" i="34"/>
  <c r="P1031" i="34"/>
  <c r="X1031" i="34"/>
  <c r="Q1031" i="34"/>
  <c r="R1031" i="34"/>
  <c r="V1031" i="34"/>
  <c r="A1035" i="34"/>
  <c r="AA1035" i="34"/>
  <c r="P1035" i="34"/>
  <c r="X1035" i="34"/>
  <c r="Q1035" i="34"/>
  <c r="R1035" i="34"/>
  <c r="V1035" i="34"/>
  <c r="A1039" i="34"/>
  <c r="AA1039" i="34"/>
  <c r="P1039" i="34"/>
  <c r="X1039" i="34"/>
  <c r="Q1039" i="34"/>
  <c r="R1039" i="34"/>
  <c r="V1039" i="34"/>
  <c r="A1045" i="34"/>
  <c r="AA1045" i="34"/>
  <c r="P1045" i="34"/>
  <c r="X1045" i="34"/>
  <c r="Q1045" i="34"/>
  <c r="R1045" i="34"/>
  <c r="V1045" i="34"/>
  <c r="A1047" i="34"/>
  <c r="AA1047" i="34"/>
  <c r="P1047" i="34"/>
  <c r="X1047" i="34"/>
  <c r="Q1047" i="34"/>
  <c r="R1047" i="34"/>
  <c r="V1047" i="34"/>
  <c r="A1051" i="34"/>
  <c r="AA1051" i="34"/>
  <c r="P1051" i="34"/>
  <c r="X1051" i="34"/>
  <c r="Q1051" i="34"/>
  <c r="R1051" i="34"/>
  <c r="V1051" i="34"/>
  <c r="A1055" i="34"/>
  <c r="AA1055" i="34"/>
  <c r="P1055" i="34"/>
  <c r="X1055" i="34"/>
  <c r="Q1055" i="34"/>
  <c r="R1055" i="34"/>
  <c r="V1055" i="34"/>
  <c r="A1059" i="34"/>
  <c r="AA1059" i="34"/>
  <c r="P1059" i="34"/>
  <c r="X1059" i="34"/>
  <c r="Q1059" i="34"/>
  <c r="R1059" i="34"/>
  <c r="V1059" i="34"/>
  <c r="A1063" i="34"/>
  <c r="AA1063" i="34"/>
  <c r="P1063" i="34"/>
  <c r="X1063" i="34"/>
  <c r="Q1063" i="34"/>
  <c r="R1063" i="34"/>
  <c r="V1063" i="34"/>
  <c r="A1069" i="34"/>
  <c r="P1069" i="34"/>
  <c r="X1069" i="34"/>
  <c r="Q1069" i="34"/>
  <c r="R1069" i="34"/>
  <c r="V1069" i="34"/>
  <c r="AA1069" i="34"/>
  <c r="A1073" i="34"/>
  <c r="Q1073" i="34"/>
  <c r="R1073" i="34"/>
  <c r="V1073" i="34"/>
  <c r="P1073" i="34"/>
  <c r="AA1073" i="34"/>
  <c r="X1073" i="34"/>
  <c r="A1088" i="34"/>
  <c r="R1088" i="34"/>
  <c r="V1088" i="34"/>
  <c r="AA1088" i="34"/>
  <c r="P1088" i="34"/>
  <c r="X1088" i="34"/>
  <c r="Q1088" i="34"/>
  <c r="A1114" i="34"/>
  <c r="R1114" i="34"/>
  <c r="V1114" i="34"/>
  <c r="AA1114" i="34"/>
  <c r="P1114" i="34"/>
  <c r="X1114" i="34"/>
  <c r="Q1114" i="34"/>
  <c r="A1118" i="34"/>
  <c r="R1118" i="34"/>
  <c r="V1118" i="34"/>
  <c r="AA1118" i="34"/>
  <c r="P1118" i="34"/>
  <c r="X1118" i="34"/>
  <c r="Q1118" i="34"/>
  <c r="A1132" i="34"/>
  <c r="R1132" i="34"/>
  <c r="V1132" i="34"/>
  <c r="AA1132" i="34"/>
  <c r="P1132" i="34"/>
  <c r="X1132" i="34"/>
  <c r="Q1132" i="34"/>
  <c r="A1215" i="34"/>
  <c r="P1215" i="34"/>
  <c r="X1215" i="34"/>
  <c r="Q1215" i="34"/>
  <c r="R1215" i="34"/>
  <c r="V1215" i="34"/>
  <c r="AA1215" i="34"/>
  <c r="A1258" i="34"/>
  <c r="R1258" i="34"/>
  <c r="V1258" i="34"/>
  <c r="AA1258" i="34"/>
  <c r="P1258" i="34"/>
  <c r="X1258" i="34"/>
  <c r="Q1258" i="34"/>
  <c r="A1410" i="34"/>
  <c r="P1410" i="34"/>
  <c r="X1410" i="34"/>
  <c r="R1410" i="34"/>
  <c r="V1410" i="34"/>
  <c r="Q1410" i="34"/>
  <c r="AA1410" i="34"/>
  <c r="A1414" i="34"/>
  <c r="P1414" i="34"/>
  <c r="X1414" i="34"/>
  <c r="R1414" i="34"/>
  <c r="V1414" i="34"/>
  <c r="Q1414" i="34"/>
  <c r="AA1414" i="34"/>
  <c r="A1440" i="34"/>
  <c r="P1440" i="34"/>
  <c r="X1440" i="34"/>
  <c r="Q1440" i="34"/>
  <c r="R1440" i="34"/>
  <c r="V1440" i="34"/>
  <c r="AA1440" i="34"/>
  <c r="A1460" i="34"/>
  <c r="P1460" i="34"/>
  <c r="X1460" i="34"/>
  <c r="Q1460" i="34"/>
  <c r="R1460" i="34"/>
  <c r="V1460" i="34"/>
  <c r="AA1460" i="34"/>
  <c r="R1519" i="34"/>
  <c r="V1519" i="34"/>
  <c r="AA1519" i="34"/>
  <c r="P1519" i="34"/>
  <c r="X1519" i="34"/>
  <c r="Q1519" i="34"/>
  <c r="A466" i="34"/>
  <c r="R466" i="34"/>
  <c r="V466" i="34"/>
  <c r="AA466" i="34"/>
  <c r="P466" i="34"/>
  <c r="X466" i="34"/>
  <c r="Q466" i="34"/>
  <c r="A495" i="34"/>
  <c r="P495" i="34"/>
  <c r="X495" i="34"/>
  <c r="Q495" i="34"/>
  <c r="R495" i="34"/>
  <c r="V495" i="34"/>
  <c r="AA495" i="34"/>
  <c r="A499" i="34"/>
  <c r="P499" i="34"/>
  <c r="X499" i="34"/>
  <c r="Q499" i="34"/>
  <c r="R499" i="34"/>
  <c r="V499" i="34"/>
  <c r="AA499" i="34"/>
  <c r="A503" i="34"/>
  <c r="P503" i="34"/>
  <c r="X503" i="34"/>
  <c r="Q503" i="34"/>
  <c r="R503" i="34"/>
  <c r="V503" i="34"/>
  <c r="AA503" i="34"/>
  <c r="A508" i="34"/>
  <c r="R508" i="34"/>
  <c r="V508" i="34"/>
  <c r="AA508" i="34"/>
  <c r="P508" i="34"/>
  <c r="X508" i="34"/>
  <c r="Q508" i="34"/>
  <c r="A513" i="34"/>
  <c r="P513" i="34"/>
  <c r="X513" i="34"/>
  <c r="Q513" i="34"/>
  <c r="R513" i="34"/>
  <c r="V513" i="34"/>
  <c r="AA513" i="34"/>
  <c r="A517" i="34"/>
  <c r="P517" i="34"/>
  <c r="X517" i="34"/>
  <c r="Q517" i="34"/>
  <c r="R517" i="34"/>
  <c r="V517" i="34"/>
  <c r="AA517" i="34"/>
  <c r="A521" i="34"/>
  <c r="P521" i="34"/>
  <c r="X521" i="34"/>
  <c r="Q521" i="34"/>
  <c r="R521" i="34"/>
  <c r="V521" i="34"/>
  <c r="AA521" i="34"/>
  <c r="A525" i="34"/>
  <c r="P525" i="34"/>
  <c r="X525" i="34"/>
  <c r="Q525" i="34"/>
  <c r="R525" i="34"/>
  <c r="V525" i="34"/>
  <c r="AA525" i="34"/>
  <c r="A551" i="34"/>
  <c r="P551" i="34"/>
  <c r="X551" i="34"/>
  <c r="Q551" i="34"/>
  <c r="R551" i="34"/>
  <c r="V551" i="34"/>
  <c r="AA551" i="34"/>
  <c r="A561" i="34"/>
  <c r="P561" i="34"/>
  <c r="X561" i="34"/>
  <c r="Q561" i="34"/>
  <c r="R561" i="34"/>
  <c r="V561" i="34"/>
  <c r="AA561" i="34"/>
  <c r="A986" i="34"/>
  <c r="P986" i="34"/>
  <c r="X986" i="34"/>
  <c r="R986" i="34"/>
  <c r="V986" i="34"/>
  <c r="Q986" i="34"/>
  <c r="AA986" i="34"/>
  <c r="A991" i="34"/>
  <c r="R991" i="34"/>
  <c r="V991" i="34"/>
  <c r="P991" i="34"/>
  <c r="X991" i="34"/>
  <c r="AA991" i="34"/>
  <c r="Q991" i="34"/>
  <c r="A998" i="34"/>
  <c r="R998" i="34"/>
  <c r="V998" i="34"/>
  <c r="P998" i="34"/>
  <c r="Q998" i="34"/>
  <c r="AA998" i="34"/>
  <c r="X998" i="34"/>
  <c r="A1006" i="34"/>
  <c r="Q1006" i="34"/>
  <c r="R1006" i="34"/>
  <c r="V1006" i="34"/>
  <c r="AA1006" i="34"/>
  <c r="P1006" i="34"/>
  <c r="X1006" i="34"/>
  <c r="A774" i="34"/>
  <c r="Q774" i="34"/>
  <c r="R774" i="34"/>
  <c r="V774" i="34"/>
  <c r="AA774" i="34"/>
  <c r="P774" i="34"/>
  <c r="X774" i="34"/>
  <c r="A804" i="34"/>
  <c r="Q804" i="34"/>
  <c r="R804" i="34"/>
  <c r="V804" i="34"/>
  <c r="AA804" i="34"/>
  <c r="P804" i="34"/>
  <c r="X804" i="34"/>
  <c r="A823" i="34"/>
  <c r="AA823" i="34"/>
  <c r="P823" i="34"/>
  <c r="X823" i="34"/>
  <c r="Q823" i="34"/>
  <c r="R823" i="34"/>
  <c r="V823" i="34"/>
  <c r="A827" i="34"/>
  <c r="AA827" i="34"/>
  <c r="P827" i="34"/>
  <c r="X827" i="34"/>
  <c r="Q827" i="34"/>
  <c r="R827" i="34"/>
  <c r="V827" i="34"/>
  <c r="A577" i="34"/>
  <c r="P577" i="34"/>
  <c r="X577" i="34"/>
  <c r="Q577" i="34"/>
  <c r="R577" i="34"/>
  <c r="V577" i="34"/>
  <c r="AA577" i="34"/>
  <c r="A649" i="34"/>
  <c r="R649" i="34"/>
  <c r="V649" i="34"/>
  <c r="AA649" i="34"/>
  <c r="P649" i="34"/>
  <c r="X649" i="34"/>
  <c r="Q649" i="34"/>
  <c r="A844" i="34"/>
  <c r="R844" i="34"/>
  <c r="V844" i="34"/>
  <c r="AA844" i="34"/>
  <c r="P844" i="34"/>
  <c r="X844" i="34"/>
  <c r="Q844" i="34"/>
  <c r="A487" i="34"/>
  <c r="P487" i="34"/>
  <c r="X487" i="34"/>
  <c r="Q487" i="34"/>
  <c r="R487" i="34"/>
  <c r="V487" i="34"/>
  <c r="AA487" i="34"/>
  <c r="A1008" i="34"/>
  <c r="Q1008" i="34"/>
  <c r="R1008" i="34"/>
  <c r="V1008" i="34"/>
  <c r="AA1008" i="34"/>
  <c r="P1008" i="34"/>
  <c r="X1008" i="34"/>
  <c r="A1012" i="34"/>
  <c r="Q1012" i="34"/>
  <c r="R1012" i="34"/>
  <c r="V1012" i="34"/>
  <c r="AA1012" i="34"/>
  <c r="P1012" i="34"/>
  <c r="X1012" i="34"/>
  <c r="A1018" i="34"/>
  <c r="Q1018" i="34"/>
  <c r="R1018" i="34"/>
  <c r="V1018" i="34"/>
  <c r="AA1018" i="34"/>
  <c r="P1018" i="34"/>
  <c r="X1018" i="34"/>
  <c r="A704" i="34"/>
  <c r="P704" i="34"/>
  <c r="X704" i="34"/>
  <c r="R704" i="34"/>
  <c r="V704" i="34"/>
  <c r="Q704" i="34"/>
  <c r="AA704" i="34"/>
  <c r="A767" i="34"/>
  <c r="P767" i="34"/>
  <c r="X767" i="34"/>
  <c r="R767" i="34"/>
  <c r="V767" i="34"/>
  <c r="AA767" i="34"/>
  <c r="Q767" i="34"/>
  <c r="A529" i="34"/>
  <c r="Q529" i="34"/>
  <c r="R529" i="34"/>
  <c r="V529" i="34"/>
  <c r="AA529" i="34"/>
  <c r="X529" i="34"/>
  <c r="P529" i="34"/>
  <c r="A533" i="34"/>
  <c r="Q533" i="34"/>
  <c r="R533" i="34"/>
  <c r="V533" i="34"/>
  <c r="AA533" i="34"/>
  <c r="X533" i="34"/>
  <c r="P533" i="34"/>
  <c r="A537" i="34"/>
  <c r="P537" i="34"/>
  <c r="X537" i="34"/>
  <c r="Q537" i="34"/>
  <c r="R537" i="34"/>
  <c r="V537" i="34"/>
  <c r="AA537" i="34"/>
  <c r="A567" i="34"/>
  <c r="P567" i="34"/>
  <c r="X567" i="34"/>
  <c r="Q567" i="34"/>
  <c r="R567" i="34"/>
  <c r="V567" i="34"/>
  <c r="AA567" i="34"/>
  <c r="A571" i="34"/>
  <c r="P571" i="34"/>
  <c r="X571" i="34"/>
  <c r="Q571" i="34"/>
  <c r="R571" i="34"/>
  <c r="V571" i="34"/>
  <c r="AA571" i="34"/>
  <c r="A600" i="34"/>
  <c r="R600" i="34"/>
  <c r="V600" i="34"/>
  <c r="P600" i="34"/>
  <c r="X600" i="34"/>
  <c r="AA600" i="34"/>
  <c r="Q600" i="34"/>
  <c r="A604" i="34"/>
  <c r="R604" i="34"/>
  <c r="V604" i="34"/>
  <c r="X604" i="34"/>
  <c r="P604" i="34"/>
  <c r="Q604" i="34"/>
  <c r="AA604" i="34"/>
  <c r="A636" i="34"/>
  <c r="P636" i="34"/>
  <c r="X636" i="34"/>
  <c r="Q636" i="34"/>
  <c r="R636" i="34"/>
  <c r="V636" i="34"/>
  <c r="AA636" i="34"/>
  <c r="A640" i="34"/>
  <c r="P640" i="34"/>
  <c r="X640" i="34"/>
  <c r="Q640" i="34"/>
  <c r="R640" i="34"/>
  <c r="V640" i="34"/>
  <c r="AA640" i="34"/>
  <c r="A664" i="34"/>
  <c r="P664" i="34"/>
  <c r="X664" i="34"/>
  <c r="Q664" i="34"/>
  <c r="R664" i="34"/>
  <c r="V664" i="34"/>
  <c r="AA664" i="34"/>
  <c r="A668" i="34"/>
  <c r="P668" i="34"/>
  <c r="X668" i="34"/>
  <c r="Q668" i="34"/>
  <c r="R668" i="34"/>
  <c r="V668" i="34"/>
  <c r="AA668" i="34"/>
  <c r="A683" i="34"/>
  <c r="R683" i="34"/>
  <c r="V683" i="34"/>
  <c r="P683" i="34"/>
  <c r="X683" i="34"/>
  <c r="Q683" i="34"/>
  <c r="AA683" i="34"/>
  <c r="A687" i="34"/>
  <c r="R687" i="34"/>
  <c r="V687" i="34"/>
  <c r="P687" i="34"/>
  <c r="X687" i="34"/>
  <c r="AA687" i="34"/>
  <c r="Q687" i="34"/>
  <c r="A700" i="34"/>
  <c r="P700" i="34"/>
  <c r="X700" i="34"/>
  <c r="R700" i="34"/>
  <c r="V700" i="34"/>
  <c r="Q700" i="34"/>
  <c r="AA700" i="34"/>
  <c r="A706" i="34"/>
  <c r="P706" i="34"/>
  <c r="X706" i="34"/>
  <c r="R706" i="34"/>
  <c r="V706" i="34"/>
  <c r="Q706" i="34"/>
  <c r="AA706" i="34"/>
  <c r="A710" i="34"/>
  <c r="P710" i="34"/>
  <c r="X710" i="34"/>
  <c r="R710" i="34"/>
  <c r="V710" i="34"/>
  <c r="Q710" i="34"/>
  <c r="AA710" i="34"/>
  <c r="A725" i="34"/>
  <c r="R725" i="34"/>
  <c r="V725" i="34"/>
  <c r="P725" i="34"/>
  <c r="X725" i="34"/>
  <c r="AA725" i="34"/>
  <c r="Q725" i="34"/>
  <c r="A729" i="34"/>
  <c r="R729" i="34"/>
  <c r="V729" i="34"/>
  <c r="P729" i="34"/>
  <c r="X729" i="34"/>
  <c r="AA729" i="34"/>
  <c r="Q729" i="34"/>
  <c r="A1024" i="34"/>
  <c r="Q1024" i="34"/>
  <c r="R1024" i="34"/>
  <c r="V1024" i="34"/>
  <c r="AA1024" i="34"/>
  <c r="P1024" i="34"/>
  <c r="X1024" i="34"/>
  <c r="A1028" i="34"/>
  <c r="Q1028" i="34"/>
  <c r="R1028" i="34"/>
  <c r="V1028" i="34"/>
  <c r="AA1028" i="34"/>
  <c r="P1028" i="34"/>
  <c r="X1028" i="34"/>
  <c r="A1032" i="34"/>
  <c r="Q1032" i="34"/>
  <c r="R1032" i="34"/>
  <c r="V1032" i="34"/>
  <c r="AA1032" i="34"/>
  <c r="P1032" i="34"/>
  <c r="X1032" i="34"/>
  <c r="A1036" i="34"/>
  <c r="Q1036" i="34"/>
  <c r="R1036" i="34"/>
  <c r="V1036" i="34"/>
  <c r="AA1036" i="34"/>
  <c r="P1036" i="34"/>
  <c r="X1036" i="34"/>
  <c r="A1040" i="34"/>
  <c r="Q1040" i="34"/>
  <c r="R1040" i="34"/>
  <c r="V1040" i="34"/>
  <c r="AA1040" i="34"/>
  <c r="P1040" i="34"/>
  <c r="X1040" i="34"/>
  <c r="A1042" i="34"/>
  <c r="Q1042" i="34"/>
  <c r="R1042" i="34"/>
  <c r="V1042" i="34"/>
  <c r="AA1042" i="34"/>
  <c r="P1042" i="34"/>
  <c r="X1042" i="34"/>
  <c r="A1048" i="34"/>
  <c r="Q1048" i="34"/>
  <c r="R1048" i="34"/>
  <c r="V1048" i="34"/>
  <c r="AA1048" i="34"/>
  <c r="P1048" i="34"/>
  <c r="X1048" i="34"/>
  <c r="A1052" i="34"/>
  <c r="Q1052" i="34"/>
  <c r="R1052" i="34"/>
  <c r="V1052" i="34"/>
  <c r="AA1052" i="34"/>
  <c r="P1052" i="34"/>
  <c r="X1052" i="34"/>
  <c r="A1056" i="34"/>
  <c r="Q1056" i="34"/>
  <c r="R1056" i="34"/>
  <c r="V1056" i="34"/>
  <c r="AA1056" i="34"/>
  <c r="P1056" i="34"/>
  <c r="X1056" i="34"/>
  <c r="A1060" i="34"/>
  <c r="Q1060" i="34"/>
  <c r="R1060" i="34"/>
  <c r="V1060" i="34"/>
  <c r="AA1060" i="34"/>
  <c r="P1060" i="34"/>
  <c r="X1060" i="34"/>
  <c r="A1066" i="34"/>
  <c r="R1066" i="34"/>
  <c r="V1066" i="34"/>
  <c r="AA1066" i="34"/>
  <c r="P1066" i="34"/>
  <c r="X1066" i="34"/>
  <c r="Q1066" i="34"/>
  <c r="A1070" i="34"/>
  <c r="R1070" i="34"/>
  <c r="V1070" i="34"/>
  <c r="AA1070" i="34"/>
  <c r="P1070" i="34"/>
  <c r="X1070" i="34"/>
  <c r="Q1070" i="34"/>
  <c r="A1074" i="34"/>
  <c r="P1074" i="34"/>
  <c r="X1074" i="34"/>
  <c r="Q1074" i="34"/>
  <c r="R1074" i="34"/>
  <c r="V1074" i="34"/>
  <c r="AA1074" i="34"/>
  <c r="A1407" i="34"/>
  <c r="R1407" i="34"/>
  <c r="V1407" i="34"/>
  <c r="P1407" i="34"/>
  <c r="X1407" i="34"/>
  <c r="AA1407" i="34"/>
  <c r="Q1407" i="34"/>
  <c r="A1115" i="34"/>
  <c r="P1115" i="34"/>
  <c r="X1115" i="34"/>
  <c r="Q1115" i="34"/>
  <c r="R1115" i="34"/>
  <c r="V1115" i="34"/>
  <c r="AA1115" i="34"/>
  <c r="A1119" i="34"/>
  <c r="P1119" i="34"/>
  <c r="X1119" i="34"/>
  <c r="Q1119" i="34"/>
  <c r="R1119" i="34"/>
  <c r="V1119" i="34"/>
  <c r="AA1119" i="34"/>
  <c r="A1133" i="34"/>
  <c r="P1133" i="34"/>
  <c r="X1133" i="34"/>
  <c r="Q1133" i="34"/>
  <c r="R1133" i="34"/>
  <c r="V1133" i="34"/>
  <c r="AA1133" i="34"/>
  <c r="A1216" i="34"/>
  <c r="R1216" i="34"/>
  <c r="V1216" i="34"/>
  <c r="AA1216" i="34"/>
  <c r="P1216" i="34"/>
  <c r="X1216" i="34"/>
  <c r="Q1216" i="34"/>
  <c r="A1389" i="34"/>
  <c r="R1389" i="34"/>
  <c r="V1389" i="34"/>
  <c r="P1389" i="34"/>
  <c r="X1389" i="34"/>
  <c r="Q1389" i="34"/>
  <c r="AA1389" i="34"/>
  <c r="A1411" i="34"/>
  <c r="R1411" i="34"/>
  <c r="V1411" i="34"/>
  <c r="P1411" i="34"/>
  <c r="X1411" i="34"/>
  <c r="AA1411" i="34"/>
  <c r="Q1411" i="34"/>
  <c r="A1424" i="34"/>
  <c r="P1424" i="34"/>
  <c r="X1424" i="34"/>
  <c r="R1424" i="34"/>
  <c r="V1424" i="34"/>
  <c r="Q1424" i="34"/>
  <c r="AA1424" i="34"/>
  <c r="A1441" i="34"/>
  <c r="R1441" i="34"/>
  <c r="V1441" i="34"/>
  <c r="AA1441" i="34"/>
  <c r="P1441" i="34"/>
  <c r="X1441" i="34"/>
  <c r="Q1441" i="34"/>
  <c r="A1461" i="34"/>
  <c r="R1461" i="34"/>
  <c r="V1461" i="34"/>
  <c r="AA1461" i="34"/>
  <c r="P1461" i="34"/>
  <c r="X1461" i="34"/>
  <c r="Q1461" i="34"/>
  <c r="P1520" i="34"/>
  <c r="X1520" i="34"/>
  <c r="Q1520" i="34"/>
  <c r="R1520" i="34"/>
  <c r="V1520" i="34"/>
  <c r="AA1520" i="34"/>
  <c r="A758" i="34"/>
  <c r="P758" i="34"/>
  <c r="R758" i="34"/>
  <c r="V758" i="34"/>
  <c r="Q758" i="34"/>
  <c r="AA758" i="34"/>
  <c r="X758" i="34"/>
  <c r="A491" i="34"/>
  <c r="P491" i="34"/>
  <c r="X491" i="34"/>
  <c r="Q491" i="34"/>
  <c r="R491" i="34"/>
  <c r="V491" i="34"/>
  <c r="AA491" i="34"/>
  <c r="A496" i="34"/>
  <c r="R496" i="34"/>
  <c r="V496" i="34"/>
  <c r="AA496" i="34"/>
  <c r="P496" i="34"/>
  <c r="X496" i="34"/>
  <c r="Q496" i="34"/>
  <c r="A500" i="34"/>
  <c r="R500" i="34"/>
  <c r="V500" i="34"/>
  <c r="AA500" i="34"/>
  <c r="P500" i="34"/>
  <c r="X500" i="34"/>
  <c r="Q500" i="34"/>
  <c r="A504" i="34"/>
  <c r="R504" i="34"/>
  <c r="V504" i="34"/>
  <c r="AA504" i="34"/>
  <c r="P504" i="34"/>
  <c r="X504" i="34"/>
  <c r="Q504" i="34"/>
  <c r="A509" i="34"/>
  <c r="P509" i="34"/>
  <c r="X509" i="34"/>
  <c r="Q509" i="34"/>
  <c r="R509" i="34"/>
  <c r="V509" i="34"/>
  <c r="AA509" i="34"/>
  <c r="A514" i="34"/>
  <c r="R514" i="34"/>
  <c r="V514" i="34"/>
  <c r="AA514" i="34"/>
  <c r="P514" i="34"/>
  <c r="X514" i="34"/>
  <c r="Q514" i="34"/>
  <c r="A518" i="34"/>
  <c r="R518" i="34"/>
  <c r="V518" i="34"/>
  <c r="AA518" i="34"/>
  <c r="P518" i="34"/>
  <c r="X518" i="34"/>
  <c r="Q518" i="34"/>
  <c r="A522" i="34"/>
  <c r="R522" i="34"/>
  <c r="V522" i="34"/>
  <c r="AA522" i="34"/>
  <c r="P522" i="34"/>
  <c r="Q522" i="34"/>
  <c r="X522" i="34"/>
  <c r="A526" i="34"/>
  <c r="R526" i="34"/>
  <c r="V526" i="34"/>
  <c r="AA526" i="34"/>
  <c r="P526" i="34"/>
  <c r="Q526" i="34"/>
  <c r="X526" i="34"/>
  <c r="A552" i="34"/>
  <c r="R552" i="34"/>
  <c r="V552" i="34"/>
  <c r="AA552" i="34"/>
  <c r="P552" i="34"/>
  <c r="X552" i="34"/>
  <c r="Q552" i="34"/>
  <c r="A983" i="34"/>
  <c r="R983" i="34"/>
  <c r="V983" i="34"/>
  <c r="P983" i="34"/>
  <c r="X983" i="34"/>
  <c r="AA983" i="34"/>
  <c r="Q983" i="34"/>
  <c r="A987" i="34"/>
  <c r="R987" i="34"/>
  <c r="V987" i="34"/>
  <c r="P987" i="34"/>
  <c r="X987" i="34"/>
  <c r="AA987" i="34"/>
  <c r="Q987" i="34"/>
  <c r="A992" i="34"/>
  <c r="P992" i="34"/>
  <c r="X992" i="34"/>
  <c r="R992" i="34"/>
  <c r="V992" i="34"/>
  <c r="Q992" i="34"/>
  <c r="AA992" i="34"/>
  <c r="A999" i="34"/>
  <c r="P999" i="34"/>
  <c r="X999" i="34"/>
  <c r="Q999" i="34"/>
  <c r="R999" i="34"/>
  <c r="V999" i="34"/>
  <c r="AA999" i="34"/>
  <c r="A771" i="34"/>
  <c r="P771" i="34"/>
  <c r="X771" i="34"/>
  <c r="R771" i="34"/>
  <c r="V771" i="34"/>
  <c r="AA771" i="34"/>
  <c r="Q771" i="34"/>
  <c r="A775" i="34"/>
  <c r="AA775" i="34"/>
  <c r="P775" i="34"/>
  <c r="X775" i="34"/>
  <c r="Q775" i="34"/>
  <c r="R775" i="34"/>
  <c r="V775" i="34"/>
  <c r="A805" i="34"/>
  <c r="AA805" i="34"/>
  <c r="P805" i="34"/>
  <c r="X805" i="34"/>
  <c r="Q805" i="34"/>
  <c r="R805" i="34"/>
  <c r="V805" i="34"/>
  <c r="A824" i="34"/>
  <c r="Q824" i="34"/>
  <c r="R824" i="34"/>
  <c r="V824" i="34"/>
  <c r="AA824" i="34"/>
  <c r="P824" i="34"/>
  <c r="X824" i="34"/>
  <c r="A828" i="34"/>
  <c r="Q828" i="34"/>
  <c r="R828" i="34"/>
  <c r="V828" i="34"/>
  <c r="AA828" i="34"/>
  <c r="P828" i="34"/>
  <c r="X828" i="34"/>
  <c r="A621" i="34"/>
  <c r="R621" i="34"/>
  <c r="V621" i="34"/>
  <c r="AA621" i="34"/>
  <c r="P621" i="34"/>
  <c r="X621" i="34"/>
  <c r="Q621" i="34"/>
  <c r="A650" i="34"/>
  <c r="P650" i="34"/>
  <c r="X650" i="34"/>
  <c r="Q650" i="34"/>
  <c r="R650" i="34"/>
  <c r="V650" i="34"/>
  <c r="AA650" i="34"/>
  <c r="A488" i="34"/>
  <c r="R488" i="34"/>
  <c r="V488" i="34"/>
  <c r="AA488" i="34"/>
  <c r="P488" i="34"/>
  <c r="X488" i="34"/>
  <c r="Q488" i="34"/>
  <c r="A1009" i="34"/>
  <c r="AA1009" i="34"/>
  <c r="P1009" i="34"/>
  <c r="X1009" i="34"/>
  <c r="Q1009" i="34"/>
  <c r="R1009" i="34"/>
  <c r="V1009" i="34"/>
  <c r="A1015" i="34"/>
  <c r="AA1015" i="34"/>
  <c r="P1015" i="34"/>
  <c r="X1015" i="34"/>
  <c r="Q1015" i="34"/>
  <c r="R1015" i="34"/>
  <c r="V1015" i="34"/>
  <c r="A1019" i="34"/>
  <c r="AA1019" i="34"/>
  <c r="P1019" i="34"/>
  <c r="X1019" i="34"/>
  <c r="Q1019" i="34"/>
  <c r="R1019" i="34"/>
  <c r="V1019" i="34"/>
  <c r="A705" i="34"/>
  <c r="R705" i="34"/>
  <c r="V705" i="34"/>
  <c r="P705" i="34"/>
  <c r="X705" i="34"/>
  <c r="AA705" i="34"/>
  <c r="Q705" i="34"/>
  <c r="A785" i="34"/>
  <c r="AA785" i="34"/>
  <c r="P785" i="34"/>
  <c r="X785" i="34"/>
  <c r="Q785" i="34"/>
  <c r="R785" i="34"/>
  <c r="V785" i="34"/>
  <c r="A530" i="34"/>
  <c r="AA530" i="34"/>
  <c r="P530" i="34"/>
  <c r="X530" i="34"/>
  <c r="Q530" i="34"/>
  <c r="R530" i="34"/>
  <c r="V530" i="34"/>
  <c r="A534" i="34"/>
  <c r="AA534" i="34"/>
  <c r="P534" i="34"/>
  <c r="X534" i="34"/>
  <c r="Q534" i="34"/>
  <c r="R534" i="34"/>
  <c r="V534" i="34"/>
  <c r="A564" i="34"/>
  <c r="R564" i="34"/>
  <c r="V564" i="34"/>
  <c r="AA564" i="34"/>
  <c r="P564" i="34"/>
  <c r="X564" i="34"/>
  <c r="Q564" i="34"/>
  <c r="A568" i="34"/>
  <c r="R568" i="34"/>
  <c r="V568" i="34"/>
  <c r="AA568" i="34"/>
  <c r="P568" i="34"/>
  <c r="X568" i="34"/>
  <c r="Q568" i="34"/>
  <c r="A572" i="34"/>
  <c r="R572" i="34"/>
  <c r="V572" i="34"/>
  <c r="AA572" i="34"/>
  <c r="P572" i="34"/>
  <c r="X572" i="34"/>
  <c r="Q572" i="34"/>
  <c r="A601" i="34"/>
  <c r="P601" i="34"/>
  <c r="X601" i="34"/>
  <c r="R601" i="34"/>
  <c r="V601" i="34"/>
  <c r="Q601" i="34"/>
  <c r="AA601" i="34"/>
  <c r="A605" i="34"/>
  <c r="R605" i="34"/>
  <c r="V605" i="34"/>
  <c r="AA605" i="34"/>
  <c r="P605" i="34"/>
  <c r="X605" i="34"/>
  <c r="Q605" i="34"/>
  <c r="A637" i="34"/>
  <c r="R637" i="34"/>
  <c r="V637" i="34"/>
  <c r="AA637" i="34"/>
  <c r="P637" i="34"/>
  <c r="X637" i="34"/>
  <c r="Q637" i="34"/>
  <c r="A641" i="34"/>
  <c r="R641" i="34"/>
  <c r="V641" i="34"/>
  <c r="AA641" i="34"/>
  <c r="P641" i="34"/>
  <c r="X641" i="34"/>
  <c r="Q641" i="34"/>
  <c r="A665" i="34"/>
  <c r="R665" i="34"/>
  <c r="V665" i="34"/>
  <c r="AA665" i="34"/>
  <c r="P665" i="34"/>
  <c r="X665" i="34"/>
  <c r="Q665" i="34"/>
  <c r="A669" i="34"/>
  <c r="R669" i="34"/>
  <c r="V669" i="34"/>
  <c r="AA669" i="34"/>
  <c r="P669" i="34"/>
  <c r="X669" i="34"/>
  <c r="Q669" i="34"/>
  <c r="A684" i="34"/>
  <c r="P684" i="34"/>
  <c r="X684" i="34"/>
  <c r="R684" i="34"/>
  <c r="V684" i="34"/>
  <c r="AA684" i="34"/>
  <c r="Q684" i="34"/>
  <c r="A688" i="34"/>
  <c r="P688" i="34"/>
  <c r="X688" i="34"/>
  <c r="R688" i="34"/>
  <c r="V688" i="34"/>
  <c r="Q688" i="34"/>
  <c r="AA688" i="34"/>
  <c r="A701" i="34"/>
  <c r="R701" i="34"/>
  <c r="V701" i="34"/>
  <c r="P701" i="34"/>
  <c r="X701" i="34"/>
  <c r="AA701" i="34"/>
  <c r="Q701" i="34"/>
  <c r="A707" i="34"/>
  <c r="R707" i="34"/>
  <c r="V707" i="34"/>
  <c r="P707" i="34"/>
  <c r="X707" i="34"/>
  <c r="AA707" i="34"/>
  <c r="Q707" i="34"/>
  <c r="A722" i="34"/>
  <c r="P722" i="34"/>
  <c r="X722" i="34"/>
  <c r="R722" i="34"/>
  <c r="V722" i="34"/>
  <c r="Q722" i="34"/>
  <c r="AA722" i="34"/>
  <c r="A726" i="34"/>
  <c r="P726" i="34"/>
  <c r="X726" i="34"/>
  <c r="R726" i="34"/>
  <c r="V726" i="34"/>
  <c r="Q726" i="34"/>
  <c r="AA726" i="34"/>
  <c r="A754" i="34"/>
  <c r="P754" i="34"/>
  <c r="X754" i="34"/>
  <c r="R754" i="34"/>
  <c r="V754" i="34"/>
  <c r="Q754" i="34"/>
  <c r="AA754" i="34"/>
  <c r="A1025" i="34"/>
  <c r="AA1025" i="34"/>
  <c r="P1025" i="34"/>
  <c r="X1025" i="34"/>
  <c r="Q1025" i="34"/>
  <c r="R1025" i="34"/>
  <c r="V1025" i="34"/>
  <c r="A1029" i="34"/>
  <c r="AA1029" i="34"/>
  <c r="P1029" i="34"/>
  <c r="X1029" i="34"/>
  <c r="Q1029" i="34"/>
  <c r="R1029" i="34"/>
  <c r="V1029" i="34"/>
  <c r="A1033" i="34"/>
  <c r="AA1033" i="34"/>
  <c r="P1033" i="34"/>
  <c r="X1033" i="34"/>
  <c r="Q1033" i="34"/>
  <c r="R1033" i="34"/>
  <c r="V1033" i="34"/>
  <c r="A1037" i="34"/>
  <c r="AA1037" i="34"/>
  <c r="P1037" i="34"/>
  <c r="X1037" i="34"/>
  <c r="Q1037" i="34"/>
  <c r="R1037" i="34"/>
  <c r="V1037" i="34"/>
  <c r="A1041" i="34"/>
  <c r="AA1041" i="34"/>
  <c r="P1041" i="34"/>
  <c r="X1041" i="34"/>
  <c r="Q1041" i="34"/>
  <c r="R1041" i="34"/>
  <c r="V1041" i="34"/>
  <c r="A1043" i="34"/>
  <c r="AA1043" i="34"/>
  <c r="P1043" i="34"/>
  <c r="X1043" i="34"/>
  <c r="Q1043" i="34"/>
  <c r="R1043" i="34"/>
  <c r="V1043" i="34"/>
  <c r="A1049" i="34"/>
  <c r="AA1049" i="34"/>
  <c r="P1049" i="34"/>
  <c r="X1049" i="34"/>
  <c r="Q1049" i="34"/>
  <c r="R1049" i="34"/>
  <c r="V1049" i="34"/>
  <c r="A1053" i="34"/>
  <c r="AA1053" i="34"/>
  <c r="P1053" i="34"/>
  <c r="X1053" i="34"/>
  <c r="Q1053" i="34"/>
  <c r="R1053" i="34"/>
  <c r="V1053" i="34"/>
  <c r="A1057" i="34"/>
  <c r="AA1057" i="34"/>
  <c r="P1057" i="34"/>
  <c r="X1057" i="34"/>
  <c r="Q1057" i="34"/>
  <c r="R1057" i="34"/>
  <c r="V1057" i="34"/>
  <c r="A1061" i="34"/>
  <c r="AA1061" i="34"/>
  <c r="P1061" i="34"/>
  <c r="X1061" i="34"/>
  <c r="Q1061" i="34"/>
  <c r="R1061" i="34"/>
  <c r="V1061" i="34"/>
  <c r="A1067" i="34"/>
  <c r="P1067" i="34"/>
  <c r="X1067" i="34"/>
  <c r="Q1067" i="34"/>
  <c r="R1067" i="34"/>
  <c r="V1067" i="34"/>
  <c r="AA1067" i="34"/>
  <c r="A1071" i="34"/>
  <c r="P1071" i="34"/>
  <c r="X1071" i="34"/>
  <c r="Q1071" i="34"/>
  <c r="R1071" i="34"/>
  <c r="V1071" i="34"/>
  <c r="AA1071" i="34"/>
  <c r="A1086" i="34"/>
  <c r="R1086" i="34"/>
  <c r="V1086" i="34"/>
  <c r="AA1086" i="34"/>
  <c r="P1086" i="34"/>
  <c r="X1086" i="34"/>
  <c r="Q1086" i="34"/>
  <c r="A1408" i="34"/>
  <c r="P1408" i="34"/>
  <c r="X1408" i="34"/>
  <c r="R1408" i="34"/>
  <c r="V1408" i="34"/>
  <c r="Q1408" i="34"/>
  <c r="AA1408" i="34"/>
  <c r="A1092" i="34"/>
  <c r="R1092" i="34"/>
  <c r="V1092" i="34"/>
  <c r="AA1092" i="34"/>
  <c r="P1092" i="34"/>
  <c r="X1092" i="34"/>
  <c r="Q1092" i="34"/>
  <c r="A1116" i="34"/>
  <c r="R1116" i="34"/>
  <c r="V1116" i="34"/>
  <c r="AA1116" i="34"/>
  <c r="P1116" i="34"/>
  <c r="X1116" i="34"/>
  <c r="Q1116" i="34"/>
  <c r="A1120" i="34"/>
  <c r="R1120" i="34"/>
  <c r="V1120" i="34"/>
  <c r="AA1120" i="34"/>
  <c r="P1120" i="34"/>
  <c r="X1120" i="34"/>
  <c r="Q1120" i="34"/>
  <c r="A1134" i="34"/>
  <c r="R1134" i="34"/>
  <c r="V1134" i="34"/>
  <c r="AA1134" i="34"/>
  <c r="P1134" i="34"/>
  <c r="X1134" i="34"/>
  <c r="Q1134" i="34"/>
  <c r="A1259" i="34"/>
  <c r="P1259" i="34"/>
  <c r="X1259" i="34"/>
  <c r="Q1259" i="34"/>
  <c r="R1259" i="34"/>
  <c r="V1259" i="34"/>
  <c r="AA1259" i="34"/>
  <c r="A1405" i="34"/>
  <c r="R1405" i="34"/>
  <c r="V1405" i="34"/>
  <c r="P1405" i="34"/>
  <c r="X1405" i="34"/>
  <c r="AA1405" i="34"/>
  <c r="Q1405" i="34"/>
  <c r="A1412" i="34"/>
  <c r="P1412" i="34"/>
  <c r="X1412" i="34"/>
  <c r="R1412" i="34"/>
  <c r="V1412" i="34"/>
  <c r="Q1412" i="34"/>
  <c r="AA1412" i="34"/>
  <c r="A1425" i="34"/>
  <c r="R1425" i="34"/>
  <c r="V1425" i="34"/>
  <c r="P1425" i="34"/>
  <c r="X1425" i="34"/>
  <c r="AA1425" i="34"/>
  <c r="Q1425" i="34"/>
  <c r="A1443" i="34"/>
  <c r="R1443" i="34"/>
  <c r="V1443" i="34"/>
  <c r="AA1443" i="34"/>
  <c r="P1443" i="34"/>
  <c r="X1443" i="34"/>
  <c r="Q1443" i="34"/>
  <c r="R1517" i="34"/>
  <c r="V1517" i="34"/>
  <c r="AA1517" i="34"/>
  <c r="P1517" i="34"/>
  <c r="X1517" i="34"/>
  <c r="Q1517" i="34"/>
  <c r="P1528" i="34"/>
  <c r="X1528" i="34"/>
  <c r="Q1528" i="34"/>
  <c r="R1528" i="34"/>
  <c r="V1528" i="34"/>
  <c r="AA1528" i="34"/>
  <c r="A769" i="34"/>
  <c r="P769" i="34"/>
  <c r="X769" i="34"/>
  <c r="R769" i="34"/>
  <c r="V769" i="34"/>
  <c r="AA769" i="34"/>
  <c r="Q769" i="34"/>
  <c r="A492" i="34"/>
  <c r="R492" i="34"/>
  <c r="V492" i="34"/>
  <c r="AA492" i="34"/>
  <c r="P492" i="34"/>
  <c r="X492" i="34"/>
  <c r="Q492" i="34"/>
  <c r="A497" i="34"/>
  <c r="P497" i="34"/>
  <c r="X497" i="34"/>
  <c r="Q497" i="34"/>
  <c r="R497" i="34"/>
  <c r="V497" i="34"/>
  <c r="AA497" i="34"/>
  <c r="A501" i="34"/>
  <c r="P501" i="34"/>
  <c r="X501" i="34"/>
  <c r="Q501" i="34"/>
  <c r="R501" i="34"/>
  <c r="V501" i="34"/>
  <c r="AA501" i="34"/>
  <c r="A506" i="34"/>
  <c r="R506" i="34"/>
  <c r="V506" i="34"/>
  <c r="AA506" i="34"/>
  <c r="P506" i="34"/>
  <c r="X506" i="34"/>
  <c r="Q506" i="34"/>
  <c r="A511" i="34"/>
  <c r="P511" i="34"/>
  <c r="X511" i="34"/>
  <c r="Q511" i="34"/>
  <c r="R511" i="34"/>
  <c r="V511" i="34"/>
  <c r="AA511" i="34"/>
  <c r="A515" i="34"/>
  <c r="P515" i="34"/>
  <c r="X515" i="34"/>
  <c r="Q515" i="34"/>
  <c r="R515" i="34"/>
  <c r="V515" i="34"/>
  <c r="AA515" i="34"/>
  <c r="A519" i="34"/>
  <c r="P519" i="34"/>
  <c r="X519" i="34"/>
  <c r="Q519" i="34"/>
  <c r="R519" i="34"/>
  <c r="V519" i="34"/>
  <c r="AA519" i="34"/>
  <c r="A523" i="34"/>
  <c r="P523" i="34"/>
  <c r="X523" i="34"/>
  <c r="Q523" i="34"/>
  <c r="R523" i="34"/>
  <c r="V523" i="34"/>
  <c r="AA523" i="34"/>
  <c r="A527" i="34"/>
  <c r="P527" i="34"/>
  <c r="X527" i="34"/>
  <c r="Q527" i="34"/>
  <c r="R527" i="34"/>
  <c r="V527" i="34"/>
  <c r="AA527" i="34"/>
  <c r="A553" i="34"/>
  <c r="P553" i="34"/>
  <c r="X553" i="34"/>
  <c r="Q553" i="34"/>
  <c r="R553" i="34"/>
  <c r="V553" i="34"/>
  <c r="AA553" i="34"/>
  <c r="A984" i="34"/>
  <c r="P984" i="34"/>
  <c r="X984" i="34"/>
  <c r="R984" i="34"/>
  <c r="V984" i="34"/>
  <c r="Q984" i="34"/>
  <c r="AA984" i="34"/>
  <c r="A988" i="34"/>
  <c r="P988" i="34"/>
  <c r="X988" i="34"/>
  <c r="R988" i="34"/>
  <c r="V988" i="34"/>
  <c r="Q988" i="34"/>
  <c r="AA988" i="34"/>
  <c r="A995" i="34"/>
  <c r="P995" i="34"/>
  <c r="X995" i="34"/>
  <c r="Q995" i="34"/>
  <c r="R995" i="34"/>
  <c r="V995" i="34"/>
  <c r="AA995" i="34"/>
  <c r="A1000" i="34"/>
  <c r="R1000" i="34"/>
  <c r="V1000" i="34"/>
  <c r="P1000" i="34"/>
  <c r="Q1000" i="34"/>
  <c r="AA1000" i="34"/>
  <c r="X1000" i="34"/>
  <c r="A772" i="34"/>
  <c r="Q772" i="34"/>
  <c r="R772" i="34"/>
  <c r="V772" i="34"/>
  <c r="AA772" i="34"/>
  <c r="P772" i="34"/>
  <c r="X772" i="34"/>
  <c r="A799" i="34"/>
  <c r="AA799" i="34"/>
  <c r="P799" i="34"/>
  <c r="X799" i="34"/>
  <c r="Q799" i="34"/>
  <c r="R799" i="34"/>
  <c r="V799" i="34"/>
  <c r="A810" i="34"/>
  <c r="Q810" i="34"/>
  <c r="R810" i="34"/>
  <c r="V810" i="34"/>
  <c r="AA810" i="34"/>
  <c r="P810" i="34"/>
  <c r="X810" i="34"/>
  <c r="A825" i="34"/>
  <c r="AA825" i="34"/>
  <c r="P825" i="34"/>
  <c r="X825" i="34"/>
  <c r="Q825" i="34"/>
  <c r="R825" i="34"/>
  <c r="V825" i="34"/>
  <c r="A872" i="34"/>
  <c r="P872" i="34"/>
  <c r="X872" i="34"/>
  <c r="Q872" i="34"/>
  <c r="R872" i="34"/>
  <c r="V872" i="34"/>
  <c r="AA872" i="34"/>
  <c r="A622" i="34"/>
  <c r="P622" i="34"/>
  <c r="X622" i="34"/>
  <c r="Q622" i="34"/>
  <c r="R622" i="34"/>
  <c r="V622" i="34"/>
  <c r="AA622" i="34"/>
  <c r="A651" i="34"/>
  <c r="R651" i="34"/>
  <c r="V651" i="34"/>
  <c r="AA651" i="34"/>
  <c r="P651" i="34"/>
  <c r="X651" i="34"/>
  <c r="Q651" i="34"/>
  <c r="A485" i="34"/>
  <c r="P485" i="34"/>
  <c r="X485" i="34"/>
  <c r="Q485" i="34"/>
  <c r="R485" i="34"/>
  <c r="V485" i="34"/>
  <c r="AA485" i="34"/>
  <c r="A489" i="34"/>
  <c r="P489" i="34"/>
  <c r="X489" i="34"/>
  <c r="Q489" i="34"/>
  <c r="R489" i="34"/>
  <c r="V489" i="34"/>
  <c r="AA489" i="34"/>
  <c r="A1010" i="34"/>
  <c r="Q1010" i="34"/>
  <c r="R1010" i="34"/>
  <c r="V1010" i="34"/>
  <c r="AA1010" i="34"/>
  <c r="P1010" i="34"/>
  <c r="X1010" i="34"/>
  <c r="A1016" i="34"/>
  <c r="Q1016" i="34"/>
  <c r="R1016" i="34"/>
  <c r="V1016" i="34"/>
  <c r="AA1016" i="34"/>
  <c r="P1016" i="34"/>
  <c r="X1016" i="34"/>
  <c r="A717" i="34"/>
  <c r="R717" i="34"/>
  <c r="V717" i="34"/>
  <c r="P717" i="34"/>
  <c r="X717" i="34"/>
  <c r="AA717" i="34"/>
  <c r="Q717" i="34"/>
  <c r="A797" i="34"/>
  <c r="AA797" i="34"/>
  <c r="P797" i="34"/>
  <c r="X797" i="34"/>
  <c r="Q797" i="34"/>
  <c r="R797" i="34"/>
  <c r="V797" i="34"/>
  <c r="A531" i="34"/>
  <c r="Q531" i="34"/>
  <c r="X531" i="34"/>
  <c r="P531" i="34"/>
  <c r="R531" i="34"/>
  <c r="V531" i="34"/>
  <c r="AA531" i="34"/>
  <c r="A535" i="34"/>
  <c r="Q535" i="34"/>
  <c r="X535" i="34"/>
  <c r="P535" i="34"/>
  <c r="R535" i="34"/>
  <c r="V535" i="34"/>
  <c r="AA535" i="34"/>
  <c r="A565" i="34"/>
  <c r="P565" i="34"/>
  <c r="X565" i="34"/>
  <c r="Q565" i="34"/>
  <c r="R565" i="34"/>
  <c r="V565" i="34"/>
  <c r="AA565" i="34"/>
  <c r="A569" i="34"/>
  <c r="P569" i="34"/>
  <c r="X569" i="34"/>
  <c r="Q569" i="34"/>
  <c r="R569" i="34"/>
  <c r="V569" i="34"/>
  <c r="AA569" i="34"/>
  <c r="A598" i="34"/>
  <c r="R598" i="34"/>
  <c r="V598" i="34"/>
  <c r="P598" i="34"/>
  <c r="X598" i="34"/>
  <c r="AA598" i="34"/>
  <c r="Q598" i="34"/>
  <c r="A602" i="34"/>
  <c r="R602" i="34"/>
  <c r="V602" i="34"/>
  <c r="P602" i="34"/>
  <c r="X602" i="34"/>
  <c r="AA602" i="34"/>
  <c r="Q602" i="34"/>
  <c r="A634" i="34"/>
  <c r="P634" i="34"/>
  <c r="X634" i="34"/>
  <c r="Q634" i="34"/>
  <c r="R634" i="34"/>
  <c r="V634" i="34"/>
  <c r="AA634" i="34"/>
  <c r="A638" i="34"/>
  <c r="P638" i="34"/>
  <c r="X638" i="34"/>
  <c r="Q638" i="34"/>
  <c r="R638" i="34"/>
  <c r="V638" i="34"/>
  <c r="AA638" i="34"/>
  <c r="A642" i="34"/>
  <c r="P642" i="34"/>
  <c r="X642" i="34"/>
  <c r="Q642" i="34"/>
  <c r="R642" i="34"/>
  <c r="V642" i="34"/>
  <c r="AA642" i="34"/>
  <c r="A666" i="34"/>
  <c r="P666" i="34"/>
  <c r="X666" i="34"/>
  <c r="Q666" i="34"/>
  <c r="R666" i="34"/>
  <c r="V666" i="34"/>
  <c r="AA666" i="34"/>
  <c r="A670" i="34"/>
  <c r="P670" i="34"/>
  <c r="X670" i="34"/>
  <c r="Q670" i="34"/>
  <c r="R670" i="34"/>
  <c r="V670" i="34"/>
  <c r="AA670" i="34"/>
  <c r="A685" i="34"/>
  <c r="R685" i="34"/>
  <c r="V685" i="34"/>
  <c r="P685" i="34"/>
  <c r="X685" i="34"/>
  <c r="Q685" i="34"/>
  <c r="AA685" i="34"/>
  <c r="A689" i="34"/>
  <c r="R689" i="34"/>
  <c r="V689" i="34"/>
  <c r="P689" i="34"/>
  <c r="X689" i="34"/>
  <c r="AA689" i="34"/>
  <c r="Q689" i="34"/>
  <c r="A702" i="34"/>
  <c r="P702" i="34"/>
  <c r="X702" i="34"/>
  <c r="R702" i="34"/>
  <c r="V702" i="34"/>
  <c r="Q702" i="34"/>
  <c r="AA702" i="34"/>
  <c r="A708" i="34"/>
  <c r="P708" i="34"/>
  <c r="X708" i="34"/>
  <c r="R708" i="34"/>
  <c r="V708" i="34"/>
  <c r="Q708" i="34"/>
  <c r="AA708" i="34"/>
  <c r="A723" i="34"/>
  <c r="R723" i="34"/>
  <c r="V723" i="34"/>
  <c r="P723" i="34"/>
  <c r="X723" i="34"/>
  <c r="AA723" i="34"/>
  <c r="Q723" i="34"/>
  <c r="A727" i="34"/>
  <c r="R727" i="34"/>
  <c r="V727" i="34"/>
  <c r="P727" i="34"/>
  <c r="X727" i="34"/>
  <c r="AA727" i="34"/>
  <c r="Q727" i="34"/>
  <c r="A755" i="34"/>
  <c r="R755" i="34"/>
  <c r="V755" i="34"/>
  <c r="P755" i="34"/>
  <c r="X755" i="34"/>
  <c r="AA755" i="34"/>
  <c r="Q755" i="34"/>
  <c r="A1434" i="34"/>
  <c r="P1434" i="34"/>
  <c r="X1434" i="34"/>
  <c r="Q1434" i="34"/>
  <c r="R1434" i="34"/>
  <c r="V1434" i="34"/>
  <c r="AA1434" i="34"/>
  <c r="A1026" i="34"/>
  <c r="Q1026" i="34"/>
  <c r="R1026" i="34"/>
  <c r="V1026" i="34"/>
  <c r="AA1026" i="34"/>
  <c r="P1026" i="34"/>
  <c r="X1026" i="34"/>
  <c r="A1030" i="34"/>
  <c r="Q1030" i="34"/>
  <c r="R1030" i="34"/>
  <c r="V1030" i="34"/>
  <c r="AA1030" i="34"/>
  <c r="P1030" i="34"/>
  <c r="X1030" i="34"/>
  <c r="A1034" i="34"/>
  <c r="Q1034" i="34"/>
  <c r="R1034" i="34"/>
  <c r="V1034" i="34"/>
  <c r="AA1034" i="34"/>
  <c r="P1034" i="34"/>
  <c r="X1034" i="34"/>
  <c r="A1038" i="34"/>
  <c r="Q1038" i="34"/>
  <c r="R1038" i="34"/>
  <c r="V1038" i="34"/>
  <c r="AA1038" i="34"/>
  <c r="P1038" i="34"/>
  <c r="X1038" i="34"/>
  <c r="A1044" i="34"/>
  <c r="Q1044" i="34"/>
  <c r="R1044" i="34"/>
  <c r="V1044" i="34"/>
  <c r="AA1044" i="34"/>
  <c r="P1044" i="34"/>
  <c r="X1044" i="34"/>
  <c r="A1046" i="34"/>
  <c r="Q1046" i="34"/>
  <c r="R1046" i="34"/>
  <c r="V1046" i="34"/>
  <c r="AA1046" i="34"/>
  <c r="P1046" i="34"/>
  <c r="X1046" i="34"/>
  <c r="A1050" i="34"/>
  <c r="Q1050" i="34"/>
  <c r="R1050" i="34"/>
  <c r="V1050" i="34"/>
  <c r="AA1050" i="34"/>
  <c r="P1050" i="34"/>
  <c r="X1050" i="34"/>
  <c r="A1054" i="34"/>
  <c r="Q1054" i="34"/>
  <c r="R1054" i="34"/>
  <c r="V1054" i="34"/>
  <c r="AA1054" i="34"/>
  <c r="P1054" i="34"/>
  <c r="X1054" i="34"/>
  <c r="A1058" i="34"/>
  <c r="Q1058" i="34"/>
  <c r="R1058" i="34"/>
  <c r="V1058" i="34"/>
  <c r="AA1058" i="34"/>
  <c r="P1058" i="34"/>
  <c r="X1058" i="34"/>
  <c r="A1062" i="34"/>
  <c r="Q1062" i="34"/>
  <c r="R1062" i="34"/>
  <c r="V1062" i="34"/>
  <c r="AA1062" i="34"/>
  <c r="P1062" i="34"/>
  <c r="X1062" i="34"/>
  <c r="A1068" i="34"/>
  <c r="R1068" i="34"/>
  <c r="V1068" i="34"/>
  <c r="AA1068" i="34"/>
  <c r="P1068" i="34"/>
  <c r="X1068" i="34"/>
  <c r="Q1068" i="34"/>
  <c r="A1072" i="34"/>
  <c r="AA1072" i="34"/>
  <c r="P1072" i="34"/>
  <c r="X1072" i="34"/>
  <c r="Q1072" i="34"/>
  <c r="R1072" i="34"/>
  <c r="V1072" i="34"/>
  <c r="A1087" i="34"/>
  <c r="P1087" i="34"/>
  <c r="X1087" i="34"/>
  <c r="Q1087" i="34"/>
  <c r="R1087" i="34"/>
  <c r="V1087" i="34"/>
  <c r="AA1087" i="34"/>
  <c r="A1404" i="34"/>
  <c r="P1404" i="34"/>
  <c r="X1404" i="34"/>
  <c r="R1404" i="34"/>
  <c r="V1404" i="34"/>
  <c r="Q1404" i="34"/>
  <c r="AA1404" i="34"/>
  <c r="A1093" i="34"/>
  <c r="P1093" i="34"/>
  <c r="X1093" i="34"/>
  <c r="Q1093" i="34"/>
  <c r="R1093" i="34"/>
  <c r="V1093" i="34"/>
  <c r="AA1093" i="34"/>
  <c r="A1117" i="34"/>
  <c r="P1117" i="34"/>
  <c r="X1117" i="34"/>
  <c r="Q1117" i="34"/>
  <c r="R1117" i="34"/>
  <c r="V1117" i="34"/>
  <c r="AA1117" i="34"/>
  <c r="A1131" i="34"/>
  <c r="P1131" i="34"/>
  <c r="X1131" i="34"/>
  <c r="Q1131" i="34"/>
  <c r="R1131" i="34"/>
  <c r="V1131" i="34"/>
  <c r="AA1131" i="34"/>
  <c r="A1177" i="34"/>
  <c r="P1177" i="34"/>
  <c r="X1177" i="34"/>
  <c r="Q1177" i="34"/>
  <c r="R1177" i="34"/>
  <c r="V1177" i="34"/>
  <c r="AA1177" i="34"/>
  <c r="A1260" i="34"/>
  <c r="R1260" i="34"/>
  <c r="V1260" i="34"/>
  <c r="AA1260" i="34"/>
  <c r="P1260" i="34"/>
  <c r="X1260" i="34"/>
  <c r="Q1260" i="34"/>
  <c r="A1406" i="34"/>
  <c r="P1406" i="34"/>
  <c r="X1406" i="34"/>
  <c r="R1406" i="34"/>
  <c r="V1406" i="34"/>
  <c r="Q1406" i="34"/>
  <c r="AA1406" i="34"/>
  <c r="A1413" i="34"/>
  <c r="R1413" i="34"/>
  <c r="V1413" i="34"/>
  <c r="P1413" i="34"/>
  <c r="X1413" i="34"/>
  <c r="AA1413" i="34"/>
  <c r="Q1413" i="34"/>
  <c r="A1439" i="34"/>
  <c r="R1439" i="34"/>
  <c r="V1439" i="34"/>
  <c r="AA1439" i="34"/>
  <c r="P1439" i="34"/>
  <c r="X1439" i="34"/>
  <c r="Q1439" i="34"/>
  <c r="A1462" i="34"/>
  <c r="P1462" i="34"/>
  <c r="X1462" i="34"/>
  <c r="Q1462" i="34"/>
  <c r="R1462" i="34"/>
  <c r="V1462" i="34"/>
  <c r="AA1462" i="34"/>
  <c r="P1518" i="34"/>
  <c r="X1518" i="34"/>
  <c r="Q1518" i="34"/>
  <c r="R1518" i="34"/>
  <c r="V1518" i="34"/>
  <c r="AA1518" i="34"/>
  <c r="A873" i="34"/>
  <c r="R873" i="34"/>
  <c r="V873" i="34"/>
  <c r="AA873" i="34"/>
  <c r="P873" i="34"/>
  <c r="X873" i="34"/>
  <c r="Q873" i="34"/>
  <c r="A494" i="34"/>
  <c r="R494" i="34"/>
  <c r="V494" i="34"/>
  <c r="AA494" i="34"/>
  <c r="P494" i="34"/>
  <c r="X494" i="34"/>
  <c r="Q494" i="34"/>
  <c r="A498" i="34"/>
  <c r="R498" i="34"/>
  <c r="V498" i="34"/>
  <c r="AA498" i="34"/>
  <c r="P498" i="34"/>
  <c r="X498" i="34"/>
  <c r="Q498" i="34"/>
  <c r="A502" i="34"/>
  <c r="R502" i="34"/>
  <c r="V502" i="34"/>
  <c r="AA502" i="34"/>
  <c r="P502" i="34"/>
  <c r="X502" i="34"/>
  <c r="Q502" i="34"/>
  <c r="A507" i="34"/>
  <c r="P507" i="34"/>
  <c r="X507" i="34"/>
  <c r="Q507" i="34"/>
  <c r="R507" i="34"/>
  <c r="V507" i="34"/>
  <c r="AA507" i="34"/>
  <c r="A512" i="34"/>
  <c r="R512" i="34"/>
  <c r="V512" i="34"/>
  <c r="AA512" i="34"/>
  <c r="P512" i="34"/>
  <c r="X512" i="34"/>
  <c r="Q512" i="34"/>
  <c r="A516" i="34"/>
  <c r="R516" i="34"/>
  <c r="V516" i="34"/>
  <c r="AA516" i="34"/>
  <c r="P516" i="34"/>
  <c r="X516" i="34"/>
  <c r="Q516" i="34"/>
  <c r="A520" i="34"/>
  <c r="R520" i="34"/>
  <c r="V520" i="34"/>
  <c r="AA520" i="34"/>
  <c r="P520" i="34"/>
  <c r="X520" i="34"/>
  <c r="Q520" i="34"/>
  <c r="A524" i="34"/>
  <c r="R524" i="34"/>
  <c r="V524" i="34"/>
  <c r="AA524" i="34"/>
  <c r="X524" i="34"/>
  <c r="P524" i="34"/>
  <c r="Q524" i="34"/>
  <c r="A528" i="34"/>
  <c r="AA528" i="34"/>
  <c r="R528" i="34"/>
  <c r="V528" i="34"/>
  <c r="P528" i="34"/>
  <c r="X528" i="34"/>
  <c r="Q528" i="34"/>
  <c r="A560" i="34"/>
  <c r="R560" i="34"/>
  <c r="V560" i="34"/>
  <c r="AA560" i="34"/>
  <c r="P560" i="34"/>
  <c r="X560" i="34"/>
  <c r="Q560" i="34"/>
  <c r="A985" i="34"/>
  <c r="R985" i="34"/>
  <c r="V985" i="34"/>
  <c r="P985" i="34"/>
  <c r="X985" i="34"/>
  <c r="AA985" i="34"/>
  <c r="Q985" i="34"/>
  <c r="A990" i="34"/>
  <c r="P990" i="34"/>
  <c r="X990" i="34"/>
  <c r="R990" i="34"/>
  <c r="V990" i="34"/>
  <c r="Q990" i="34"/>
  <c r="AA990" i="34"/>
  <c r="A996" i="34"/>
  <c r="R996" i="34"/>
  <c r="V996" i="34"/>
  <c r="P996" i="34"/>
  <c r="Q996" i="34"/>
  <c r="AA996" i="34"/>
  <c r="X996" i="34"/>
  <c r="A1005" i="34"/>
  <c r="AA1005" i="34"/>
  <c r="P1005" i="34"/>
  <c r="X1005" i="34"/>
  <c r="Q1005" i="34"/>
  <c r="R1005" i="34"/>
  <c r="V1005" i="34"/>
  <c r="A773" i="34"/>
  <c r="AA773" i="34"/>
  <c r="P773" i="34"/>
  <c r="X773" i="34"/>
  <c r="Q773" i="34"/>
  <c r="R773" i="34"/>
  <c r="V773" i="34"/>
  <c r="A800" i="34"/>
  <c r="Q800" i="34"/>
  <c r="R800" i="34"/>
  <c r="V800" i="34"/>
  <c r="AA800" i="34"/>
  <c r="P800" i="34"/>
  <c r="X800" i="34"/>
  <c r="A811" i="34"/>
  <c r="AA811" i="34"/>
  <c r="P811" i="34"/>
  <c r="X811" i="34"/>
  <c r="Q811" i="34"/>
  <c r="R811" i="34"/>
  <c r="V811" i="34"/>
  <c r="A826" i="34"/>
  <c r="Q826" i="34"/>
  <c r="R826" i="34"/>
  <c r="V826" i="34"/>
  <c r="AA826" i="34"/>
  <c r="P826" i="34"/>
  <c r="X826" i="34"/>
  <c r="A576" i="34"/>
  <c r="R576" i="34"/>
  <c r="V576" i="34"/>
  <c r="AA576" i="34"/>
  <c r="P576" i="34"/>
  <c r="X576" i="34"/>
  <c r="Q576" i="34"/>
  <c r="A623" i="34"/>
  <c r="R623" i="34"/>
  <c r="V623" i="34"/>
  <c r="AA623" i="34"/>
  <c r="P623" i="34"/>
  <c r="X623" i="34"/>
  <c r="Q623" i="34"/>
  <c r="A837" i="34"/>
  <c r="Q837" i="34"/>
  <c r="R837" i="34"/>
  <c r="V837" i="34"/>
  <c r="AA837" i="34"/>
  <c r="X837" i="34"/>
  <c r="P837" i="34"/>
  <c r="A486" i="34"/>
  <c r="R486" i="34"/>
  <c r="V486" i="34"/>
  <c r="AA486" i="34"/>
  <c r="P486" i="34"/>
  <c r="X486" i="34"/>
  <c r="Q486" i="34"/>
  <c r="A490" i="34"/>
  <c r="R490" i="34"/>
  <c r="V490" i="34"/>
  <c r="AA490" i="34"/>
  <c r="P490" i="34"/>
  <c r="X490" i="34"/>
  <c r="Q490" i="34"/>
  <c r="A1011" i="34"/>
  <c r="AA1011" i="34"/>
  <c r="P1011" i="34"/>
  <c r="X1011" i="34"/>
  <c r="Q1011" i="34"/>
  <c r="R1011" i="34"/>
  <c r="V1011" i="34"/>
  <c r="A1017" i="34"/>
  <c r="AA1017" i="34"/>
  <c r="P1017" i="34"/>
  <c r="X1017" i="34"/>
  <c r="Q1017" i="34"/>
  <c r="R1017" i="34"/>
  <c r="V1017" i="34"/>
  <c r="A718" i="34"/>
  <c r="P718" i="34"/>
  <c r="X718" i="34"/>
  <c r="R718" i="34"/>
  <c r="V718" i="34"/>
  <c r="Q718" i="34"/>
  <c r="AA718" i="34"/>
  <c r="A798" i="34"/>
  <c r="Q798" i="34"/>
  <c r="R798" i="34"/>
  <c r="V798" i="34"/>
  <c r="AA798" i="34"/>
  <c r="P798" i="34"/>
  <c r="X798" i="34"/>
  <c r="A532" i="34"/>
  <c r="AA532" i="34"/>
  <c r="R532" i="34"/>
  <c r="V532" i="34"/>
  <c r="P532" i="34"/>
  <c r="X532" i="34"/>
  <c r="Q532" i="34"/>
  <c r="A536" i="34"/>
  <c r="R536" i="34"/>
  <c r="V536" i="34"/>
  <c r="AA536" i="34"/>
  <c r="P536" i="34"/>
  <c r="X536" i="34"/>
  <c r="Q536" i="34"/>
  <c r="A566" i="34"/>
  <c r="R566" i="34"/>
  <c r="V566" i="34"/>
  <c r="AA566" i="34"/>
  <c r="P566" i="34"/>
  <c r="X566" i="34"/>
  <c r="Q566" i="34"/>
  <c r="A570" i="34"/>
  <c r="R570" i="34"/>
  <c r="V570" i="34"/>
  <c r="AA570" i="34"/>
  <c r="P570" i="34"/>
  <c r="X570" i="34"/>
  <c r="Q570" i="34"/>
  <c r="A599" i="34"/>
  <c r="P599" i="34"/>
  <c r="X599" i="34"/>
  <c r="R599" i="34"/>
  <c r="V599" i="34"/>
  <c r="Q599" i="34"/>
  <c r="AA599" i="34"/>
  <c r="A603" i="34"/>
  <c r="P603" i="34"/>
  <c r="X603" i="34"/>
  <c r="R603" i="34"/>
  <c r="V603" i="34"/>
  <c r="Q603" i="34"/>
  <c r="AA603" i="34"/>
  <c r="A635" i="34"/>
  <c r="R635" i="34"/>
  <c r="V635" i="34"/>
  <c r="AA635" i="34"/>
  <c r="P635" i="34"/>
  <c r="X635" i="34"/>
  <c r="Q635" i="34"/>
  <c r="A639" i="34"/>
  <c r="R639" i="34"/>
  <c r="V639" i="34"/>
  <c r="AA639" i="34"/>
  <c r="P639" i="34"/>
  <c r="X639" i="34"/>
  <c r="Q639" i="34"/>
  <c r="A663" i="34"/>
  <c r="R663" i="34"/>
  <c r="V663" i="34"/>
  <c r="AA663" i="34"/>
  <c r="P663" i="34"/>
  <c r="X663" i="34"/>
  <c r="Q663" i="34"/>
  <c r="A667" i="34"/>
  <c r="R667" i="34"/>
  <c r="V667" i="34"/>
  <c r="AA667" i="34"/>
  <c r="P667" i="34"/>
  <c r="X667" i="34"/>
  <c r="Q667" i="34"/>
  <c r="A682" i="34"/>
  <c r="P682" i="34"/>
  <c r="X682" i="34"/>
  <c r="R682" i="34"/>
  <c r="V682" i="34"/>
  <c r="AA682" i="34"/>
  <c r="Q682" i="34"/>
  <c r="A686" i="34"/>
  <c r="P686" i="34"/>
  <c r="X686" i="34"/>
  <c r="R686" i="34"/>
  <c r="V686" i="34"/>
  <c r="Q686" i="34"/>
  <c r="AA686" i="34"/>
  <c r="A695" i="34"/>
  <c r="R695" i="34"/>
  <c r="V695" i="34"/>
  <c r="P695" i="34"/>
  <c r="X695" i="34"/>
  <c r="AA695" i="34"/>
  <c r="Q695" i="34"/>
  <c r="A703" i="34"/>
  <c r="R703" i="34"/>
  <c r="V703" i="34"/>
  <c r="P703" i="34"/>
  <c r="X703" i="34"/>
  <c r="AA703" i="34"/>
  <c r="Q703" i="34"/>
  <c r="A709" i="34"/>
  <c r="R709" i="34"/>
  <c r="V709" i="34"/>
  <c r="P709" i="34"/>
  <c r="X709" i="34"/>
  <c r="AA709" i="34"/>
  <c r="Q709" i="34"/>
  <c r="A724" i="34"/>
  <c r="P724" i="34"/>
  <c r="X724" i="34"/>
  <c r="R724" i="34"/>
  <c r="V724" i="34"/>
  <c r="Q724" i="34"/>
  <c r="AA724" i="34"/>
  <c r="A728" i="34"/>
  <c r="P728" i="34"/>
  <c r="X728" i="34"/>
  <c r="R728" i="34"/>
  <c r="V728" i="34"/>
  <c r="Q728" i="34"/>
  <c r="AA728" i="34"/>
  <c r="A756" i="34"/>
  <c r="P756" i="34"/>
  <c r="X756" i="34"/>
  <c r="R756" i="34"/>
  <c r="V756" i="34"/>
  <c r="Q756" i="34"/>
  <c r="AA756" i="34"/>
  <c r="A177" i="34"/>
  <c r="P177" i="34"/>
  <c r="X177" i="34"/>
  <c r="Q177" i="34"/>
  <c r="R177" i="34"/>
  <c r="V177" i="34"/>
  <c r="AA177" i="34"/>
  <c r="A171" i="34"/>
  <c r="P171" i="34"/>
  <c r="X171" i="34"/>
  <c r="Q171" i="34"/>
  <c r="R171" i="34"/>
  <c r="V171" i="34"/>
  <c r="AA171" i="34"/>
  <c r="A183" i="34"/>
  <c r="R183" i="34"/>
  <c r="V183" i="34"/>
  <c r="AA183" i="34"/>
  <c r="P183" i="34"/>
  <c r="X183" i="34"/>
  <c r="Q183" i="34"/>
  <c r="A206" i="34"/>
  <c r="AA206" i="34"/>
  <c r="P206" i="34"/>
  <c r="X206" i="34"/>
  <c r="Q206" i="34"/>
  <c r="R206" i="34"/>
  <c r="V206" i="34"/>
  <c r="A190" i="34"/>
  <c r="P190" i="34"/>
  <c r="X190" i="34"/>
  <c r="R190" i="34"/>
  <c r="V190" i="34"/>
  <c r="AA190" i="34"/>
  <c r="Q190" i="34"/>
  <c r="A196" i="34"/>
  <c r="P196" i="34"/>
  <c r="R196" i="34"/>
  <c r="AA196" i="34"/>
  <c r="X196" i="34"/>
  <c r="Q196" i="34"/>
  <c r="V196" i="34"/>
  <c r="A226" i="34"/>
  <c r="AA226" i="34"/>
  <c r="P226" i="34"/>
  <c r="X226" i="34"/>
  <c r="Q226" i="34"/>
  <c r="R226" i="34"/>
  <c r="V226" i="34"/>
  <c r="A245" i="34"/>
  <c r="R245" i="34"/>
  <c r="V245" i="34"/>
  <c r="P245" i="34"/>
  <c r="X245" i="34"/>
  <c r="AA245" i="34"/>
  <c r="Q245" i="34"/>
  <c r="A54" i="34"/>
  <c r="R54" i="34"/>
  <c r="V54" i="34"/>
  <c r="AA54" i="34"/>
  <c r="P54" i="34"/>
  <c r="X54" i="34"/>
  <c r="Q54" i="34"/>
  <c r="A64" i="34"/>
  <c r="P64" i="34"/>
  <c r="X64" i="34"/>
  <c r="Q64" i="34"/>
  <c r="R64" i="34"/>
  <c r="V64" i="34"/>
  <c r="AA64" i="34"/>
  <c r="A77" i="34"/>
  <c r="R77" i="34"/>
  <c r="V77" i="34"/>
  <c r="P77" i="34"/>
  <c r="X77" i="34"/>
  <c r="Q77" i="34"/>
  <c r="AA77" i="34"/>
  <c r="A85" i="34"/>
  <c r="R85" i="34"/>
  <c r="V85" i="34"/>
  <c r="AA85" i="34"/>
  <c r="P85" i="34"/>
  <c r="X85" i="34"/>
  <c r="Q85" i="34"/>
  <c r="A140" i="34"/>
  <c r="R140" i="34"/>
  <c r="V140" i="34"/>
  <c r="AA140" i="34"/>
  <c r="P140" i="34"/>
  <c r="X140" i="34"/>
  <c r="Q140" i="34"/>
  <c r="A158" i="34"/>
  <c r="R158" i="34"/>
  <c r="V158" i="34"/>
  <c r="AA158" i="34"/>
  <c r="P158" i="34"/>
  <c r="X158" i="34"/>
  <c r="Q158" i="34"/>
  <c r="A146" i="34"/>
  <c r="R146" i="34"/>
  <c r="V146" i="34"/>
  <c r="AA146" i="34"/>
  <c r="P146" i="34"/>
  <c r="X146" i="34"/>
  <c r="Q146" i="34"/>
  <c r="A159" i="34"/>
  <c r="P159" i="34"/>
  <c r="X159" i="34"/>
  <c r="Q159" i="34"/>
  <c r="R159" i="34"/>
  <c r="V159" i="34"/>
  <c r="AA159" i="34"/>
  <c r="A178" i="34"/>
  <c r="R178" i="34"/>
  <c r="V178" i="34"/>
  <c r="AA178" i="34"/>
  <c r="P178" i="34"/>
  <c r="X178" i="34"/>
  <c r="Q178" i="34"/>
  <c r="A172" i="34"/>
  <c r="R172" i="34"/>
  <c r="V172" i="34"/>
  <c r="AA172" i="34"/>
  <c r="P172" i="34"/>
  <c r="X172" i="34"/>
  <c r="Q172" i="34"/>
  <c r="A184" i="34"/>
  <c r="P184" i="34"/>
  <c r="X184" i="34"/>
  <c r="Q184" i="34"/>
  <c r="R184" i="34"/>
  <c r="V184" i="34"/>
  <c r="AA184" i="34"/>
  <c r="A208" i="34"/>
  <c r="AA208" i="34"/>
  <c r="P208" i="34"/>
  <c r="X208" i="34"/>
  <c r="Q208" i="34"/>
  <c r="R208" i="34"/>
  <c r="V208" i="34"/>
  <c r="A191" i="34"/>
  <c r="R191" i="34"/>
  <c r="V191" i="34"/>
  <c r="P191" i="34"/>
  <c r="X191" i="34"/>
  <c r="Q191" i="34"/>
  <c r="AA191" i="34"/>
  <c r="A219" i="34"/>
  <c r="Q219" i="34"/>
  <c r="R219" i="34"/>
  <c r="V219" i="34"/>
  <c r="AA219" i="34"/>
  <c r="P219" i="34"/>
  <c r="X219" i="34"/>
  <c r="A232" i="34"/>
  <c r="AA232" i="34"/>
  <c r="P232" i="34"/>
  <c r="X232" i="34"/>
  <c r="Q232" i="34"/>
  <c r="R232" i="34"/>
  <c r="V232" i="34"/>
  <c r="A246" i="34"/>
  <c r="P246" i="34"/>
  <c r="X246" i="34"/>
  <c r="R246" i="34"/>
  <c r="V246" i="34"/>
  <c r="Q246" i="34"/>
  <c r="AA246" i="34"/>
  <c r="A56" i="34"/>
  <c r="R56" i="34"/>
  <c r="V56" i="34"/>
  <c r="AA56" i="34"/>
  <c r="P56" i="34"/>
  <c r="X56" i="34"/>
  <c r="Q56" i="34"/>
  <c r="A69" i="34"/>
  <c r="R69" i="34"/>
  <c r="V69" i="34"/>
  <c r="AA69" i="34"/>
  <c r="P69" i="34"/>
  <c r="X69" i="34"/>
  <c r="Q69" i="34"/>
  <c r="A78" i="34"/>
  <c r="P78" i="34"/>
  <c r="X78" i="34"/>
  <c r="R78" i="34"/>
  <c r="V78" i="34"/>
  <c r="AA78" i="34"/>
  <c r="Q78" i="34"/>
  <c r="A136" i="34"/>
  <c r="R136" i="34"/>
  <c r="V136" i="34"/>
  <c r="AA136" i="34"/>
  <c r="P136" i="34"/>
  <c r="X136" i="34"/>
  <c r="Q136" i="34"/>
  <c r="A141" i="34"/>
  <c r="P141" i="34"/>
  <c r="X141" i="34"/>
  <c r="Q141" i="34"/>
  <c r="R141" i="34"/>
  <c r="V141" i="34"/>
  <c r="AA141" i="34"/>
  <c r="A162" i="34"/>
  <c r="R162" i="34"/>
  <c r="V162" i="34"/>
  <c r="AA162" i="34"/>
  <c r="P162" i="34"/>
  <c r="X162" i="34"/>
  <c r="Q162" i="34"/>
  <c r="A147" i="34"/>
  <c r="P147" i="34"/>
  <c r="X147" i="34"/>
  <c r="Q147" i="34"/>
  <c r="R147" i="34"/>
  <c r="V147" i="34"/>
  <c r="AA147" i="34"/>
  <c r="A160" i="34"/>
  <c r="R160" i="34"/>
  <c r="V160" i="34"/>
  <c r="AA160" i="34"/>
  <c r="P160" i="34"/>
  <c r="X160" i="34"/>
  <c r="Q160" i="34"/>
  <c r="A179" i="34"/>
  <c r="P179" i="34"/>
  <c r="X179" i="34"/>
  <c r="Q179" i="34"/>
  <c r="R179" i="34"/>
  <c r="V179" i="34"/>
  <c r="AA179" i="34"/>
  <c r="A173" i="34"/>
  <c r="P173" i="34"/>
  <c r="X173" i="34"/>
  <c r="Q173" i="34"/>
  <c r="R173" i="34"/>
  <c r="V173" i="34"/>
  <c r="AA173" i="34"/>
  <c r="A187" i="34"/>
  <c r="R187" i="34"/>
  <c r="V187" i="34"/>
  <c r="P187" i="34"/>
  <c r="X187" i="34"/>
  <c r="Q187" i="34"/>
  <c r="AA187" i="34"/>
  <c r="A209" i="34"/>
  <c r="Q209" i="34"/>
  <c r="R209" i="34"/>
  <c r="V209" i="34"/>
  <c r="AA209" i="34"/>
  <c r="P209" i="34"/>
  <c r="X209" i="34"/>
  <c r="A194" i="34"/>
  <c r="P194" i="34"/>
  <c r="X194" i="34"/>
  <c r="R194" i="34"/>
  <c r="V194" i="34"/>
  <c r="AA194" i="34"/>
  <c r="Q194" i="34"/>
  <c r="A221" i="34"/>
  <c r="Q221" i="34"/>
  <c r="R221" i="34"/>
  <c r="V221" i="34"/>
  <c r="AA221" i="34"/>
  <c r="P221" i="34"/>
  <c r="X221" i="34"/>
  <c r="A240" i="34"/>
  <c r="AA240" i="34"/>
  <c r="P240" i="34"/>
  <c r="X240" i="34"/>
  <c r="R240" i="34"/>
  <c r="V240" i="34"/>
  <c r="Q240" i="34"/>
  <c r="A51" i="34"/>
  <c r="P51" i="34"/>
  <c r="X51" i="34"/>
  <c r="Q51" i="34"/>
  <c r="R51" i="34"/>
  <c r="V51" i="34"/>
  <c r="AA51" i="34"/>
  <c r="A60" i="34"/>
  <c r="P60" i="34"/>
  <c r="X60" i="34"/>
  <c r="Q60" i="34"/>
  <c r="R60" i="34"/>
  <c r="V60" i="34"/>
  <c r="AA60" i="34"/>
  <c r="A75" i="34"/>
  <c r="R75" i="34"/>
  <c r="V75" i="34"/>
  <c r="P75" i="34"/>
  <c r="X75" i="34"/>
  <c r="Q75" i="34"/>
  <c r="AA75" i="34"/>
  <c r="A79" i="34"/>
  <c r="R79" i="34"/>
  <c r="V79" i="34"/>
  <c r="P79" i="34"/>
  <c r="X79" i="34"/>
  <c r="Q79" i="34"/>
  <c r="AA79" i="34"/>
  <c r="A137" i="34"/>
  <c r="P137" i="34"/>
  <c r="X137" i="34"/>
  <c r="Q137" i="34"/>
  <c r="R137" i="34"/>
  <c r="V137" i="34"/>
  <c r="AA137" i="34"/>
  <c r="A142" i="34"/>
  <c r="R142" i="34"/>
  <c r="V142" i="34"/>
  <c r="AA142" i="34"/>
  <c r="P142" i="34"/>
  <c r="X142" i="34"/>
  <c r="Q142" i="34"/>
  <c r="A144" i="34"/>
  <c r="R144" i="34"/>
  <c r="V144" i="34"/>
  <c r="AA144" i="34"/>
  <c r="P144" i="34"/>
  <c r="X144" i="34"/>
  <c r="Q144" i="34"/>
  <c r="A156" i="34"/>
  <c r="R156" i="34"/>
  <c r="V156" i="34"/>
  <c r="AA156" i="34"/>
  <c r="P156" i="34"/>
  <c r="X156" i="34"/>
  <c r="Q156" i="34"/>
  <c r="A161" i="34"/>
  <c r="P161" i="34"/>
  <c r="X161" i="34"/>
  <c r="Q161" i="34"/>
  <c r="R161" i="34"/>
  <c r="V161" i="34"/>
  <c r="AA161" i="34"/>
  <c r="A170" i="34"/>
  <c r="R170" i="34"/>
  <c r="V170" i="34"/>
  <c r="AA170" i="34"/>
  <c r="P170" i="34"/>
  <c r="X170" i="34"/>
  <c r="Q170" i="34"/>
  <c r="A174" i="34"/>
  <c r="R174" i="34"/>
  <c r="V174" i="34"/>
  <c r="AA174" i="34"/>
  <c r="P174" i="34"/>
  <c r="X174" i="34"/>
  <c r="Q174" i="34"/>
  <c r="A188" i="34"/>
  <c r="P188" i="34"/>
  <c r="X188" i="34"/>
  <c r="R188" i="34"/>
  <c r="V188" i="34"/>
  <c r="AA188" i="34"/>
  <c r="Q188" i="34"/>
  <c r="A210" i="34"/>
  <c r="AA210" i="34"/>
  <c r="P210" i="34"/>
  <c r="X210" i="34"/>
  <c r="Q210" i="34"/>
  <c r="R210" i="34"/>
  <c r="V210" i="34"/>
  <c r="A195" i="34"/>
  <c r="R195" i="34"/>
  <c r="V195" i="34"/>
  <c r="P195" i="34"/>
  <c r="X195" i="34"/>
  <c r="Q195" i="34"/>
  <c r="AA195" i="34"/>
  <c r="A225" i="34"/>
  <c r="Q225" i="34"/>
  <c r="R225" i="34"/>
  <c r="V225" i="34"/>
  <c r="AA225" i="34"/>
  <c r="P225" i="34"/>
  <c r="X225" i="34"/>
  <c r="A244" i="34"/>
  <c r="P244" i="34"/>
  <c r="X244" i="34"/>
  <c r="R244" i="34"/>
  <c r="V244" i="34"/>
  <c r="AA244" i="34"/>
  <c r="Q244" i="34"/>
  <c r="A52" i="34"/>
  <c r="R52" i="34"/>
  <c r="V52" i="34"/>
  <c r="AA52" i="34"/>
  <c r="P52" i="34"/>
  <c r="X52" i="34"/>
  <c r="Q52" i="34"/>
  <c r="A62" i="34"/>
  <c r="P62" i="34"/>
  <c r="X62" i="34"/>
  <c r="Q62" i="34"/>
  <c r="R62" i="34"/>
  <c r="V62" i="34"/>
  <c r="AA62" i="34"/>
  <c r="A76" i="34"/>
  <c r="P76" i="34"/>
  <c r="X76" i="34"/>
  <c r="R76" i="34"/>
  <c r="V76" i="34"/>
  <c r="AA76" i="34"/>
  <c r="Q76" i="34"/>
  <c r="A84" i="34"/>
  <c r="P84" i="34"/>
  <c r="X84" i="34"/>
  <c r="Q84" i="34"/>
  <c r="R84" i="34"/>
  <c r="V84" i="34"/>
  <c r="AA84" i="34"/>
  <c r="A138" i="34"/>
  <c r="R138" i="34"/>
  <c r="V138" i="34"/>
  <c r="AA138" i="34"/>
  <c r="P138" i="34"/>
  <c r="X138" i="34"/>
  <c r="Q138" i="34"/>
  <c r="A148" i="34"/>
  <c r="R148" i="34"/>
  <c r="V148" i="34"/>
  <c r="AA148" i="34"/>
  <c r="P148" i="34"/>
  <c r="X148" i="34"/>
  <c r="Q148" i="34"/>
  <c r="A145" i="34"/>
  <c r="P145" i="34"/>
  <c r="X145" i="34"/>
  <c r="Q145" i="34"/>
  <c r="R145" i="34"/>
  <c r="V145" i="34"/>
  <c r="AA145" i="34"/>
  <c r="A157" i="34"/>
  <c r="P157" i="34"/>
  <c r="X157" i="34"/>
  <c r="Q157" i="34"/>
  <c r="R157" i="34"/>
  <c r="V157" i="34"/>
  <c r="AA157" i="34"/>
  <c r="A176" i="34"/>
  <c r="R176" i="34"/>
  <c r="V176" i="34"/>
  <c r="AA176" i="34"/>
  <c r="P176" i="34"/>
  <c r="X176" i="34"/>
  <c r="Q176" i="34"/>
  <c r="R1680" i="34"/>
  <c r="V1680" i="34"/>
  <c r="AA1680" i="34"/>
  <c r="P1680" i="34"/>
  <c r="X1680" i="34"/>
  <c r="Q1680" i="34"/>
  <c r="R1690" i="34"/>
  <c r="V1690" i="34"/>
  <c r="AA1690" i="34"/>
  <c r="P1690" i="34"/>
  <c r="X1690" i="34"/>
  <c r="Q1690" i="34"/>
  <c r="AA1828" i="34"/>
  <c r="P1828" i="34"/>
  <c r="X1828" i="34"/>
  <c r="Q1828" i="34"/>
  <c r="R1828" i="34"/>
  <c r="V1828" i="34"/>
  <c r="R1604" i="34"/>
  <c r="V1604" i="34"/>
  <c r="AA1604" i="34"/>
  <c r="P1604" i="34"/>
  <c r="X1604" i="34"/>
  <c r="Q1604" i="34"/>
  <c r="AA1826" i="34"/>
  <c r="P1826" i="34"/>
  <c r="X1826" i="34"/>
  <c r="Q1826" i="34"/>
  <c r="R1826" i="34"/>
  <c r="V1826" i="34"/>
  <c r="P1627" i="34"/>
  <c r="X1627" i="34"/>
  <c r="Q1627" i="34"/>
  <c r="R1627" i="34"/>
  <c r="V1627" i="34"/>
  <c r="AA1627" i="34"/>
  <c r="R1636" i="34"/>
  <c r="V1636" i="34"/>
  <c r="AA1636" i="34"/>
  <c r="P1636" i="34"/>
  <c r="X1636" i="34"/>
  <c r="Q1636" i="34"/>
  <c r="R1642" i="34"/>
  <c r="V1642" i="34"/>
  <c r="AA1642" i="34"/>
  <c r="P1642" i="34"/>
  <c r="X1642" i="34"/>
  <c r="Q1642" i="34"/>
  <c r="P1677" i="34"/>
  <c r="X1677" i="34"/>
  <c r="Q1677" i="34"/>
  <c r="R1677" i="34"/>
  <c r="V1677" i="34"/>
  <c r="AA1677" i="34"/>
  <c r="P1691" i="34"/>
  <c r="X1691" i="34"/>
  <c r="Q1691" i="34"/>
  <c r="R1691" i="34"/>
  <c r="V1691" i="34"/>
  <c r="AA1691" i="34"/>
  <c r="P1705" i="34"/>
  <c r="X1705" i="34"/>
  <c r="Q1705" i="34"/>
  <c r="R1705" i="34"/>
  <c r="V1705" i="34"/>
  <c r="AA1705" i="34"/>
  <c r="Q1823" i="34"/>
  <c r="R1823" i="34"/>
  <c r="V1823" i="34"/>
  <c r="AA1823" i="34"/>
  <c r="P1823" i="34"/>
  <c r="X1823" i="34"/>
  <c r="P1605" i="34"/>
  <c r="X1605" i="34"/>
  <c r="Q1605" i="34"/>
  <c r="R1605" i="34"/>
  <c r="V1605" i="34"/>
  <c r="AA1605" i="34"/>
  <c r="Q1821" i="34"/>
  <c r="R1821" i="34"/>
  <c r="V1821" i="34"/>
  <c r="AA1821" i="34"/>
  <c r="P1821" i="34"/>
  <c r="X1821" i="34"/>
  <c r="R1628" i="34"/>
  <c r="V1628" i="34"/>
  <c r="AA1628" i="34"/>
  <c r="P1628" i="34"/>
  <c r="X1628" i="34"/>
  <c r="Q1628" i="34"/>
  <c r="P1637" i="34"/>
  <c r="X1637" i="34"/>
  <c r="Q1637" i="34"/>
  <c r="R1637" i="34"/>
  <c r="V1637" i="34"/>
  <c r="AA1637" i="34"/>
  <c r="R1692" i="34"/>
  <c r="V1692" i="34"/>
  <c r="AA1692" i="34"/>
  <c r="P1692" i="34"/>
  <c r="X1692" i="34"/>
  <c r="Q1692" i="34"/>
  <c r="AA1822" i="34"/>
  <c r="P1822" i="34"/>
  <c r="X1822" i="34"/>
  <c r="Q1822" i="34"/>
  <c r="R1822" i="34"/>
  <c r="V1822" i="34"/>
  <c r="AA1824" i="34"/>
  <c r="P1824" i="34"/>
  <c r="X1824" i="34"/>
  <c r="Q1824" i="34"/>
  <c r="R1824" i="34"/>
  <c r="V1824" i="34"/>
  <c r="P1603" i="34"/>
  <c r="X1603" i="34"/>
  <c r="Q1603" i="34"/>
  <c r="R1603" i="34"/>
  <c r="V1603" i="34"/>
  <c r="AA1603" i="34"/>
  <c r="P1629" i="34"/>
  <c r="X1629" i="34"/>
  <c r="Q1629" i="34"/>
  <c r="R1629" i="34"/>
  <c r="V1629" i="34"/>
  <c r="AA1629" i="34"/>
  <c r="R1638" i="34"/>
  <c r="V1638" i="34"/>
  <c r="AA1638" i="34"/>
  <c r="P1638" i="34"/>
  <c r="X1638" i="34"/>
  <c r="Q1638" i="34"/>
  <c r="R1678" i="34"/>
  <c r="V1678" i="34"/>
  <c r="AA1678" i="34"/>
  <c r="P1678" i="34"/>
  <c r="X1678" i="34"/>
  <c r="Q1678" i="34"/>
  <c r="P1679" i="34"/>
  <c r="X1679" i="34"/>
  <c r="Q1679" i="34"/>
  <c r="R1679" i="34"/>
  <c r="V1679" i="34"/>
  <c r="AA1679" i="34"/>
  <c r="P1689" i="34"/>
  <c r="X1689" i="34"/>
  <c r="Q1689" i="34"/>
  <c r="R1689" i="34"/>
  <c r="V1689" i="34"/>
  <c r="AA1689" i="34"/>
  <c r="Q1827" i="34"/>
  <c r="R1827" i="34"/>
  <c r="V1827" i="34"/>
  <c r="AA1827" i="34"/>
  <c r="P1827" i="34"/>
  <c r="X1827" i="34"/>
  <c r="Q1825" i="34"/>
  <c r="R1825" i="34"/>
  <c r="V1825" i="34"/>
  <c r="AA1825" i="34"/>
  <c r="P1825" i="34"/>
  <c r="X1825" i="34"/>
  <c r="P1615" i="34"/>
  <c r="X1615" i="34"/>
  <c r="Q1615" i="34"/>
  <c r="R1615" i="34"/>
  <c r="V1615" i="34"/>
  <c r="AA1615" i="34"/>
  <c r="P1635" i="34"/>
  <c r="X1635" i="34"/>
  <c r="Q1635" i="34"/>
  <c r="R1635" i="34"/>
  <c r="V1635" i="34"/>
  <c r="AA1635" i="34"/>
  <c r="R1640" i="34"/>
  <c r="V1640" i="34"/>
  <c r="AA1640" i="34"/>
  <c r="P1640" i="34"/>
  <c r="X1640" i="34"/>
  <c r="Q1640" i="34"/>
  <c r="A1680" i="34"/>
  <c r="A1677" i="34"/>
  <c r="A1823" i="34"/>
  <c r="A1678" i="34"/>
  <c r="A1692" i="34"/>
  <c r="A1822" i="34"/>
  <c r="A1824" i="34"/>
  <c r="A1603" i="34"/>
  <c r="A1517" i="34"/>
  <c r="A1528" i="34"/>
  <c r="A1629" i="34"/>
  <c r="A1638" i="34"/>
  <c r="A1828" i="34"/>
  <c r="A1691" i="34"/>
  <c r="A1679" i="34"/>
  <c r="A1689" i="34"/>
  <c r="A1827" i="34"/>
  <c r="A1825" i="34"/>
  <c r="A1518" i="34"/>
  <c r="A1615" i="34"/>
  <c r="A1635" i="34"/>
  <c r="A1640" i="34"/>
  <c r="A1604" i="34"/>
  <c r="A1826" i="34"/>
  <c r="A1519" i="34"/>
  <c r="A1627" i="34"/>
  <c r="A1636" i="34"/>
  <c r="A1642" i="34"/>
  <c r="A1690" i="34"/>
  <c r="A1705" i="34"/>
  <c r="A1605" i="34"/>
  <c r="A1821" i="34"/>
  <c r="A1520" i="34"/>
  <c r="A1628" i="34"/>
  <c r="A1637" i="34"/>
  <c r="B58" i="34"/>
  <c r="B63" i="34"/>
  <c r="B132" i="34"/>
  <c r="B1081" i="34"/>
  <c r="B540" i="34"/>
  <c r="A540" i="34" l="1"/>
  <c r="R540" i="34"/>
  <c r="V540" i="34"/>
  <c r="AA540" i="34"/>
  <c r="P540" i="34"/>
  <c r="X540" i="34"/>
  <c r="Q540" i="34"/>
  <c r="A1081" i="34"/>
  <c r="P1081" i="34"/>
  <c r="X1081" i="34"/>
  <c r="Q1081" i="34"/>
  <c r="R1081" i="34"/>
  <c r="V1081" i="34"/>
  <c r="AA1081" i="34"/>
  <c r="A58" i="34"/>
  <c r="R58" i="34"/>
  <c r="V58" i="34"/>
  <c r="AA58" i="34"/>
  <c r="P58" i="34"/>
  <c r="X58" i="34"/>
  <c r="Q58" i="34"/>
  <c r="A132" i="34"/>
  <c r="R132" i="34"/>
  <c r="V132" i="34"/>
  <c r="AA132" i="34"/>
  <c r="P132" i="34"/>
  <c r="X132" i="34"/>
  <c r="Q132" i="34"/>
  <c r="A63" i="34"/>
  <c r="R63" i="34"/>
  <c r="V63" i="34"/>
  <c r="AA63" i="34"/>
  <c r="P63" i="34"/>
  <c r="X63" i="34"/>
  <c r="Q63" i="34"/>
  <c r="B1529" i="34"/>
  <c r="B1706" i="34"/>
  <c r="B1693" i="34"/>
  <c r="B1630" i="34"/>
  <c r="B1094" i="34"/>
  <c r="B1784" i="34"/>
  <c r="A1094" i="34" l="1"/>
  <c r="R1094" i="34"/>
  <c r="V1094" i="34"/>
  <c r="AA1094" i="34"/>
  <c r="P1094" i="34"/>
  <c r="X1094" i="34"/>
  <c r="Q1094" i="34"/>
  <c r="R1529" i="34"/>
  <c r="V1529" i="34"/>
  <c r="AA1529" i="34"/>
  <c r="P1529" i="34"/>
  <c r="X1529" i="34"/>
  <c r="Q1529" i="34"/>
  <c r="R1630" i="34"/>
  <c r="V1630" i="34"/>
  <c r="AA1630" i="34"/>
  <c r="P1630" i="34"/>
  <c r="X1630" i="34"/>
  <c r="Q1630" i="34"/>
  <c r="P1693" i="34"/>
  <c r="X1693" i="34"/>
  <c r="Q1693" i="34"/>
  <c r="R1693" i="34"/>
  <c r="V1693" i="34"/>
  <c r="AA1693" i="34"/>
  <c r="AA1784" i="34"/>
  <c r="P1784" i="34"/>
  <c r="X1784" i="34"/>
  <c r="Q1784" i="34"/>
  <c r="R1784" i="34"/>
  <c r="V1784" i="34"/>
  <c r="R1706" i="34"/>
  <c r="V1706" i="34"/>
  <c r="AA1706" i="34"/>
  <c r="P1706" i="34"/>
  <c r="X1706" i="34"/>
  <c r="Q1706" i="34"/>
  <c r="A1630" i="34"/>
  <c r="A1693" i="34"/>
  <c r="A1784" i="34"/>
  <c r="A1706" i="34"/>
  <c r="A1529" i="34"/>
  <c r="I18" i="54" l="1"/>
  <c r="B105" i="34"/>
  <c r="A105" i="34" l="1"/>
  <c r="R105" i="34"/>
  <c r="V105" i="34"/>
  <c r="AA105" i="34"/>
  <c r="P105" i="34"/>
  <c r="X105" i="34"/>
  <c r="Q105" i="34"/>
  <c r="N11" i="34"/>
  <c r="N12" i="34"/>
  <c r="N10" i="34"/>
  <c r="N5" i="77"/>
  <c r="O5" i="77" l="1"/>
  <c r="L5" i="75"/>
  <c r="M5" i="75"/>
  <c r="P5" i="74"/>
  <c r="O5" i="74"/>
  <c r="B1075" i="34" l="1"/>
  <c r="B1080" i="34"/>
  <c r="B538" i="34"/>
  <c r="B539" i="34"/>
  <c r="A539" i="34" l="1"/>
  <c r="P539" i="34"/>
  <c r="X539" i="34"/>
  <c r="Q539" i="34"/>
  <c r="R539" i="34"/>
  <c r="V539" i="34"/>
  <c r="AA539" i="34"/>
  <c r="A1080" i="34"/>
  <c r="R1080" i="34"/>
  <c r="V1080" i="34"/>
  <c r="AA1080" i="34"/>
  <c r="P1080" i="34"/>
  <c r="X1080" i="34"/>
  <c r="Q1080" i="34"/>
  <c r="A538" i="34"/>
  <c r="R538" i="34"/>
  <c r="V538" i="34"/>
  <c r="AA538" i="34"/>
  <c r="P538" i="34"/>
  <c r="X538" i="34"/>
  <c r="Q538" i="34"/>
  <c r="A1075" i="34"/>
  <c r="R1075" i="34"/>
  <c r="V1075" i="34"/>
  <c r="P1075" i="34"/>
  <c r="Q1075" i="34"/>
  <c r="AA1075" i="34"/>
  <c r="X1075" i="34"/>
  <c r="B37" i="34"/>
  <c r="B36" i="34"/>
  <c r="A36" i="34" l="1"/>
  <c r="R36" i="34"/>
  <c r="V36" i="34"/>
  <c r="AA36" i="34"/>
  <c r="P36" i="34"/>
  <c r="X36" i="34"/>
  <c r="Q36" i="34"/>
  <c r="A37" i="34"/>
  <c r="P37" i="34"/>
  <c r="X37" i="34"/>
  <c r="Q37" i="34"/>
  <c r="R37" i="34"/>
  <c r="V37" i="34"/>
  <c r="AA37" i="34"/>
  <c r="B185" i="34"/>
  <c r="B3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D12" i="61"/>
  <c r="E12" i="61"/>
  <c r="F12" i="61"/>
  <c r="G12" i="61"/>
  <c r="H12" i="61"/>
  <c r="I12" i="61"/>
  <c r="C12" i="61"/>
  <c r="A38" i="34" l="1"/>
  <c r="R38" i="34"/>
  <c r="V38" i="34"/>
  <c r="AA38" i="34"/>
  <c r="P38" i="34"/>
  <c r="X38" i="34"/>
  <c r="Q38" i="34"/>
  <c r="A185" i="34"/>
  <c r="R185" i="34"/>
  <c r="V185" i="34"/>
  <c r="P185" i="34"/>
  <c r="X185" i="34"/>
  <c r="Q185" i="34"/>
  <c r="AA185" i="34"/>
  <c r="R31" i="60"/>
  <c r="R38" i="60" s="1"/>
  <c r="R45" i="60" s="1"/>
  <c r="R48" i="60" l="1"/>
  <c r="K6" i="60" s="1"/>
  <c r="T6" i="60" s="1"/>
  <c r="K84" i="60"/>
  <c r="T84" i="60" s="1"/>
  <c r="K88" i="60"/>
  <c r="T88" i="60" s="1"/>
  <c r="K116" i="60"/>
  <c r="T116" i="60" s="1"/>
  <c r="K120" i="60"/>
  <c r="T120" i="60" s="1"/>
  <c r="K78" i="60"/>
  <c r="T78" i="60" s="1"/>
  <c r="K86" i="60"/>
  <c r="T86" i="60" s="1"/>
  <c r="K66" i="60"/>
  <c r="T66" i="60" s="1"/>
  <c r="K82" i="60"/>
  <c r="T82" i="60" s="1"/>
  <c r="K106" i="60"/>
  <c r="T106" i="60" s="1"/>
  <c r="K122" i="60"/>
  <c r="T122" i="60" s="1"/>
  <c r="K265" i="60"/>
  <c r="T265" i="60" s="1"/>
  <c r="K261" i="60"/>
  <c r="T261" i="60" s="1"/>
  <c r="K268" i="60"/>
  <c r="T268" i="60" s="1"/>
  <c r="K207" i="60"/>
  <c r="T207" i="60" s="1"/>
  <c r="K61" i="60"/>
  <c r="T61" i="60" s="1"/>
  <c r="K238" i="60"/>
  <c r="T238" i="60" s="1"/>
  <c r="K154" i="60"/>
  <c r="T154" i="60" s="1"/>
  <c r="K141" i="60"/>
  <c r="T141" i="60" s="1"/>
  <c r="K256" i="60"/>
  <c r="T256" i="60" s="1"/>
  <c r="K239" i="60"/>
  <c r="T239" i="60" s="1"/>
  <c r="K266" i="60"/>
  <c r="T266" i="60" s="1"/>
  <c r="K149" i="60"/>
  <c r="T149" i="60" s="1"/>
  <c r="K113" i="60"/>
  <c r="T113" i="60" s="1"/>
  <c r="K119" i="60"/>
  <c r="T119" i="60" s="1"/>
  <c r="K251" i="60"/>
  <c r="T251" i="60" s="1"/>
  <c r="K231" i="60"/>
  <c r="T231" i="60" s="1"/>
  <c r="K241" i="60"/>
  <c r="T241" i="60" s="1"/>
  <c r="K199" i="60"/>
  <c r="T199" i="60" s="1"/>
  <c r="K177" i="60"/>
  <c r="T177" i="60" s="1"/>
  <c r="K232" i="60"/>
  <c r="T232" i="60" s="1"/>
  <c r="K200" i="60"/>
  <c r="T200" i="60" s="1"/>
  <c r="K192" i="60"/>
  <c r="T192" i="60" s="1"/>
  <c r="K69" i="60"/>
  <c r="T69" i="60" s="1"/>
  <c r="K173" i="60"/>
  <c r="T173" i="60" s="1"/>
  <c r="K151" i="60"/>
  <c r="T151" i="60" s="1"/>
  <c r="K77" i="60"/>
  <c r="T77" i="60" s="1"/>
  <c r="K230" i="60"/>
  <c r="T230" i="60" s="1"/>
  <c r="K214" i="60"/>
  <c r="T214" i="60" s="1"/>
  <c r="K150" i="60"/>
  <c r="T150" i="60" s="1"/>
  <c r="K176" i="60"/>
  <c r="T176" i="60" s="1"/>
  <c r="K144" i="60"/>
  <c r="T144" i="60" s="1"/>
  <c r="K83" i="60"/>
  <c r="T83" i="60" s="1"/>
  <c r="K248" i="60"/>
  <c r="T248" i="60" s="1"/>
  <c r="K228" i="60"/>
  <c r="T228" i="60" s="1"/>
  <c r="K255" i="60"/>
  <c r="T255" i="60" s="1"/>
  <c r="K247" i="60"/>
  <c r="T247" i="60" s="1"/>
  <c r="K237" i="60"/>
  <c r="T237" i="60" s="1"/>
  <c r="K213" i="60"/>
  <c r="T213" i="60" s="1"/>
  <c r="K205" i="60"/>
  <c r="T205" i="60" s="1"/>
  <c r="K189" i="60"/>
  <c r="T189" i="60" s="1"/>
  <c r="K264" i="60"/>
  <c r="T264" i="60" s="1"/>
  <c r="K258" i="60"/>
  <c r="T258" i="60" s="1"/>
  <c r="K242" i="60"/>
  <c r="T242" i="60" s="1"/>
  <c r="K210" i="60"/>
  <c r="T210" i="60" s="1"/>
  <c r="K194" i="60"/>
  <c r="T194" i="60" s="1"/>
  <c r="K178" i="60"/>
  <c r="T178" i="60" s="1"/>
  <c r="K146" i="60"/>
  <c r="T146" i="60" s="1"/>
  <c r="K172" i="60"/>
  <c r="T172" i="60" s="1"/>
  <c r="K156" i="60"/>
  <c r="T156" i="60" s="1"/>
  <c r="K137" i="60"/>
  <c r="T137" i="60" s="1"/>
  <c r="K121" i="60"/>
  <c r="T121" i="60" s="1"/>
  <c r="K105" i="60"/>
  <c r="T105" i="60" s="1"/>
  <c r="K73" i="60"/>
  <c r="T73" i="60" s="1"/>
  <c r="K57" i="60"/>
  <c r="T57" i="60" s="1"/>
  <c r="K127" i="60"/>
  <c r="T127" i="60" s="1"/>
  <c r="K95" i="60"/>
  <c r="T95" i="60" s="1"/>
  <c r="K79" i="60"/>
  <c r="T79" i="60" s="1"/>
  <c r="K63" i="60"/>
  <c r="T63" i="60" s="1"/>
  <c r="K233" i="60"/>
  <c r="T233" i="60" s="1"/>
  <c r="K185" i="60"/>
  <c r="T185" i="60" s="1"/>
  <c r="K243" i="60"/>
  <c r="T243" i="60" s="1"/>
  <c r="K219" i="60"/>
  <c r="T219" i="60" s="1"/>
  <c r="K203" i="60"/>
  <c r="T203" i="60" s="1"/>
  <c r="K187" i="60"/>
  <c r="T187" i="60" s="1"/>
  <c r="K85" i="60"/>
  <c r="T85" i="60" s="1"/>
  <c r="K171" i="60"/>
  <c r="T171" i="60" s="1"/>
  <c r="K167" i="60"/>
  <c r="T167" i="60" s="1"/>
  <c r="K159" i="60"/>
  <c r="T159" i="60" s="1"/>
  <c r="K125" i="60"/>
  <c r="T125" i="60" s="1"/>
  <c r="K93" i="60"/>
  <c r="T93" i="60" s="1"/>
  <c r="K157" i="60"/>
  <c r="T157" i="60" s="1"/>
  <c r="K254" i="60"/>
  <c r="T254" i="60" s="1"/>
  <c r="K222" i="60"/>
  <c r="T222" i="60" s="1"/>
  <c r="K206" i="60"/>
  <c r="T206" i="60" s="1"/>
  <c r="K174" i="60"/>
  <c r="T174" i="60" s="1"/>
  <c r="K142" i="60"/>
  <c r="T142" i="60" s="1"/>
  <c r="K152" i="60"/>
  <c r="T152" i="60" s="1"/>
  <c r="K139" i="60"/>
  <c r="T139" i="60" s="1"/>
  <c r="K123" i="60"/>
  <c r="T123" i="60" s="1"/>
  <c r="K91" i="60"/>
  <c r="T91" i="60" s="1"/>
  <c r="K59" i="60"/>
  <c r="T59" i="60" s="1"/>
  <c r="K218" i="60"/>
  <c r="T218" i="60" s="1"/>
  <c r="K180" i="60"/>
  <c r="T180" i="60" s="1"/>
  <c r="K148" i="60"/>
  <c r="T148" i="60" s="1"/>
  <c r="K129" i="60"/>
  <c r="T129" i="60" s="1"/>
  <c r="K81" i="60"/>
  <c r="T81" i="60" s="1"/>
  <c r="K135" i="60"/>
  <c r="T135" i="60" s="1"/>
  <c r="K87" i="60"/>
  <c r="T87" i="60" s="1"/>
  <c r="K115" i="60"/>
  <c r="T115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7" i="60"/>
  <c r="T7" i="60" s="1"/>
  <c r="K10" i="60"/>
  <c r="T10" i="60" s="1"/>
  <c r="K16" i="60"/>
  <c r="T16" i="60" s="1"/>
  <c r="K21" i="60"/>
  <c r="T21" i="60" s="1"/>
  <c r="K26" i="60"/>
  <c r="T26" i="60" s="1"/>
  <c r="K32" i="60"/>
  <c r="T32" i="60" s="1"/>
  <c r="K37" i="60"/>
  <c r="T37" i="60" s="1"/>
  <c r="K46" i="60"/>
  <c r="T46" i="60" s="1"/>
  <c r="K51" i="60"/>
  <c r="T51" i="60" s="1"/>
  <c r="K12" i="60"/>
  <c r="T12" i="60" s="1"/>
  <c r="K17" i="60"/>
  <c r="T17" i="60" s="1"/>
  <c r="K22" i="60"/>
  <c r="T22" i="60" s="1"/>
  <c r="K28" i="60"/>
  <c r="T28" i="60" s="1"/>
  <c r="K33" i="60"/>
  <c r="T33" i="60" s="1"/>
  <c r="K38" i="60"/>
  <c r="T38" i="60" s="1"/>
  <c r="K42" i="60"/>
  <c r="T42" i="60" s="1"/>
  <c r="K47" i="60"/>
  <c r="T47" i="60" s="1"/>
  <c r="K52" i="60"/>
  <c r="T52" i="60" s="1"/>
  <c r="K8" i="60"/>
  <c r="T8" i="60" s="1"/>
  <c r="K13" i="60"/>
  <c r="T13" i="60" s="1"/>
  <c r="K18" i="60"/>
  <c r="T18" i="60" s="1"/>
  <c r="K24" i="60"/>
  <c r="T24" i="60" s="1"/>
  <c r="K29" i="60"/>
  <c r="T29" i="60" s="1"/>
  <c r="K34" i="60"/>
  <c r="T34" i="60" s="1"/>
  <c r="K40" i="60"/>
  <c r="T40" i="60" s="1"/>
  <c r="K43" i="60"/>
  <c r="T43" i="60" s="1"/>
  <c r="K48" i="60"/>
  <c r="T48" i="60" s="1"/>
  <c r="K54" i="60"/>
  <c r="T54" i="60" s="1"/>
  <c r="K9" i="60"/>
  <c r="T9" i="60" s="1"/>
  <c r="K14" i="60"/>
  <c r="T14" i="60" s="1"/>
  <c r="K20" i="60"/>
  <c r="T20" i="60" s="1"/>
  <c r="K25" i="60"/>
  <c r="T25" i="60" s="1"/>
  <c r="K30" i="60"/>
  <c r="T30" i="60" s="1"/>
  <c r="K36" i="60"/>
  <c r="T36" i="60" s="1"/>
  <c r="K44" i="60"/>
  <c r="T44" i="60" s="1"/>
  <c r="K50" i="60"/>
  <c r="T50" i="60" s="1"/>
  <c r="K41" i="60"/>
  <c r="T41" i="60" s="1"/>
  <c r="K27" i="60"/>
  <c r="T27" i="60" s="1"/>
  <c r="K11" i="60"/>
  <c r="T11" i="60" s="1"/>
  <c r="K53" i="60"/>
  <c r="T53" i="60" s="1"/>
  <c r="K39" i="60"/>
  <c r="T39" i="60" s="1"/>
  <c r="K23" i="60"/>
  <c r="T23" i="60" s="1"/>
  <c r="K49" i="60"/>
  <c r="T49" i="60" s="1"/>
  <c r="K35" i="60"/>
  <c r="T35" i="60" s="1"/>
  <c r="K19" i="60"/>
  <c r="T19" i="60" s="1"/>
  <c r="K45" i="60"/>
  <c r="T45" i="60" s="1"/>
  <c r="K31" i="60"/>
  <c r="T31" i="60" s="1"/>
  <c r="K15" i="60"/>
  <c r="T15" i="60" s="1"/>
  <c r="T561" i="60" l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44" i="34" l="1"/>
  <c r="B39" i="34"/>
  <c r="A39" i="34" l="1"/>
  <c r="P39" i="34"/>
  <c r="X39" i="34"/>
  <c r="Q39" i="34"/>
  <c r="R39" i="34"/>
  <c r="V39" i="34"/>
  <c r="AA39" i="34"/>
  <c r="A44" i="34"/>
  <c r="R44" i="34"/>
  <c r="V44" i="34"/>
  <c r="P44" i="34"/>
  <c r="X44" i="34"/>
  <c r="AA44" i="34"/>
  <c r="Q4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39" i="55" a="1"/>
  <c r="I239" i="55" s="1"/>
  <c r="I483" i="55" a="1"/>
  <c r="I483" i="55" s="1"/>
  <c r="I361" i="55" a="1"/>
  <c r="I361" i="55" s="1"/>
  <c r="I398" i="55" a="1"/>
  <c r="I398" i="55" s="1"/>
  <c r="I185" i="55" a="1"/>
  <c r="I185" i="55" s="1"/>
  <c r="I89" i="55" a="1"/>
  <c r="I89" i="55" s="1"/>
  <c r="I417" i="55" a="1"/>
  <c r="I417" i="55" s="1"/>
  <c r="I619" i="55" a="1"/>
  <c r="I619" i="55" s="1"/>
  <c r="I630" i="55" a="1"/>
  <c r="I630" i="55" s="1"/>
  <c r="I278" i="55" a="1"/>
  <c r="I278" i="55" s="1"/>
  <c r="I638" i="55" a="1"/>
  <c r="I638" i="55" s="1"/>
  <c r="I491" i="55" a="1"/>
  <c r="I491" i="55" s="1"/>
  <c r="I397" i="55" a="1"/>
  <c r="I397" i="55" s="1"/>
  <c r="I216" i="55" a="1"/>
  <c r="I216" i="55" s="1"/>
  <c r="I642" i="55" a="1"/>
  <c r="I642" i="55" s="1"/>
  <c r="I531" i="55" a="1"/>
  <c r="I531" i="55" s="1"/>
  <c r="I265" i="55" a="1"/>
  <c r="I265" i="55" s="1"/>
  <c r="I333" i="55" a="1"/>
  <c r="I333" i="55" s="1"/>
  <c r="I529" i="55" a="1"/>
  <c r="I529" i="55" s="1"/>
  <c r="I156" i="55" a="1"/>
  <c r="I156" i="55" s="1"/>
  <c r="I346" i="55" a="1"/>
  <c r="I346" i="55" s="1"/>
  <c r="G593" i="55" a="1"/>
  <c r="G593" i="55" s="1"/>
  <c r="G390" i="55" a="1"/>
  <c r="G390" i="55" s="1"/>
  <c r="G57" i="55" a="1"/>
  <c r="G57" i="55" s="1"/>
  <c r="G259" i="55" a="1"/>
  <c r="G259" i="55" s="1"/>
  <c r="G186" i="55" a="1"/>
  <c r="G186" i="55" s="1"/>
  <c r="G59" i="55" a="1"/>
  <c r="G59" i="55" s="1"/>
  <c r="G360" i="55" a="1"/>
  <c r="G360" i="55" s="1"/>
  <c r="G299" i="55" a="1"/>
  <c r="G299" i="55" s="1"/>
  <c r="G288" i="55" a="1"/>
  <c r="G288" i="55" s="1"/>
  <c r="G34" i="55" a="1"/>
  <c r="G34" i="55" s="1"/>
  <c r="G576" i="55" a="1"/>
  <c r="G576" i="55" s="1"/>
  <c r="G470" i="55" a="1"/>
  <c r="G470" i="55" s="1"/>
  <c r="G386" i="55" a="1"/>
  <c r="G386" i="55" s="1"/>
  <c r="G357" i="55" a="1"/>
  <c r="G357" i="55" s="1"/>
  <c r="G409" i="55" a="1"/>
  <c r="G409" i="55" s="1"/>
  <c r="G476" i="55" a="1"/>
  <c r="G476" i="55" s="1"/>
  <c r="G439" i="55" a="1"/>
  <c r="G439" i="55" s="1"/>
  <c r="G566" i="55" a="1"/>
  <c r="G566" i="55" s="1"/>
  <c r="G597" i="55" a="1"/>
  <c r="G597" i="55" s="1"/>
  <c r="G69" i="55" a="1"/>
  <c r="G69" i="55" s="1"/>
  <c r="G52" i="55" a="1"/>
  <c r="G52" i="55" s="1"/>
  <c r="G525" i="55" a="1"/>
  <c r="G525" i="55" s="1"/>
  <c r="G159" i="55" a="1"/>
  <c r="G159" i="55" s="1"/>
  <c r="G477" i="55" a="1"/>
  <c r="G477" i="55" s="1"/>
  <c r="G647" i="55" a="1"/>
  <c r="G647" i="55" s="1"/>
  <c r="G240" i="55" a="1"/>
  <c r="G240" i="55" s="1"/>
  <c r="G567" i="55" a="1"/>
  <c r="G567" i="55" s="1"/>
  <c r="G161" i="55" a="1"/>
  <c r="G161" i="55" s="1"/>
  <c r="G599" i="55" a="1"/>
  <c r="G599" i="55" s="1"/>
  <c r="G457" i="55" a="1"/>
  <c r="G457" i="55" s="1"/>
  <c r="I477" i="55" a="1"/>
  <c r="I477" i="55" s="1"/>
  <c r="I240" i="55" a="1"/>
  <c r="I240" i="55" s="1"/>
  <c r="I161" i="55" a="1"/>
  <c r="I161" i="55" s="1"/>
  <c r="I599" i="55" a="1"/>
  <c r="I599" i="55" s="1"/>
  <c r="I329" i="55" a="1"/>
  <c r="I329" i="55" s="1"/>
  <c r="I76" i="55" a="1"/>
  <c r="I76" i="55" s="1"/>
  <c r="I88" i="55" a="1"/>
  <c r="I88" i="55" s="1"/>
  <c r="I593" i="55" a="1"/>
  <c r="I593" i="55" s="1"/>
  <c r="I390" i="55" a="1"/>
  <c r="I390" i="55" s="1"/>
  <c r="I57" i="55" a="1"/>
  <c r="I57" i="55" s="1"/>
  <c r="I259" i="55" a="1"/>
  <c r="I259" i="55" s="1"/>
  <c r="I186" i="55" a="1"/>
  <c r="I186" i="55" s="1"/>
  <c r="I59" i="55" a="1"/>
  <c r="I59" i="55" s="1"/>
  <c r="I360" i="55" a="1"/>
  <c r="I360" i="55" s="1"/>
  <c r="I299" i="55" a="1"/>
  <c r="I299" i="55" s="1"/>
  <c r="I288" i="55" a="1"/>
  <c r="I288" i="55" s="1"/>
  <c r="I34" i="55" a="1"/>
  <c r="I34" i="55" s="1"/>
  <c r="I576" i="55" a="1"/>
  <c r="I576" i="55" s="1"/>
  <c r="I470" i="55" a="1"/>
  <c r="I470" i="55" s="1"/>
  <c r="I386" i="55" a="1"/>
  <c r="I386" i="55" s="1"/>
  <c r="I357" i="55" a="1"/>
  <c r="I357" i="55" s="1"/>
  <c r="I409" i="55" a="1"/>
  <c r="I409" i="55" s="1"/>
  <c r="I476" i="55" a="1"/>
  <c r="I476" i="55" s="1"/>
  <c r="I439" i="55" a="1"/>
  <c r="I439" i="55" s="1"/>
  <c r="I566" i="55" a="1"/>
  <c r="I566" i="55" s="1"/>
  <c r="I597" i="55" a="1"/>
  <c r="I597" i="55" s="1"/>
  <c r="I69" i="55" a="1"/>
  <c r="I69" i="55" s="1"/>
  <c r="I52" i="55" a="1"/>
  <c r="I52" i="55" s="1"/>
  <c r="I525" i="55" a="1"/>
  <c r="I525" i="55" s="1"/>
  <c r="I159" i="55" a="1"/>
  <c r="I159" i="55" s="1"/>
  <c r="G239" i="55" a="1"/>
  <c r="G239" i="55" s="1"/>
  <c r="G483" i="55" a="1"/>
  <c r="G483" i="55" s="1"/>
  <c r="G361" i="55" a="1"/>
  <c r="G361" i="55" s="1"/>
  <c r="K361" i="55" s="1"/>
  <c r="G398" i="55" a="1"/>
  <c r="G398" i="55" s="1"/>
  <c r="K398" i="55" s="1"/>
  <c r="G185" i="55" a="1"/>
  <c r="G185" i="55" s="1"/>
  <c r="G89" i="55" a="1"/>
  <c r="G89" i="55" s="1"/>
  <c r="G417" i="55" a="1"/>
  <c r="G417" i="55" s="1"/>
  <c r="K417" i="55" s="1"/>
  <c r="G619" i="55" a="1"/>
  <c r="G619" i="55" s="1"/>
  <c r="K619" i="55" s="1"/>
  <c r="G630" i="55" a="1"/>
  <c r="G630" i="55" s="1"/>
  <c r="G278" i="55" a="1"/>
  <c r="G278" i="55" s="1"/>
  <c r="G638" i="55" a="1"/>
  <c r="G638" i="55" s="1"/>
  <c r="K638" i="55" s="1"/>
  <c r="G491" i="55" a="1"/>
  <c r="G491" i="55" s="1"/>
  <c r="K491" i="55" s="1"/>
  <c r="G397" i="55" a="1"/>
  <c r="G397" i="55" s="1"/>
  <c r="G216" i="55" a="1"/>
  <c r="G216" i="55" s="1"/>
  <c r="G642" i="55" a="1"/>
  <c r="G642" i="55" s="1"/>
  <c r="K642" i="55" s="1"/>
  <c r="G531" i="55" a="1"/>
  <c r="G531" i="55" s="1"/>
  <c r="G265" i="55" a="1"/>
  <c r="G265" i="55" s="1"/>
  <c r="G333" i="55" a="1"/>
  <c r="G333" i="55" s="1"/>
  <c r="G529" i="55" a="1"/>
  <c r="G529" i="55" s="1"/>
  <c r="G156" i="55" a="1"/>
  <c r="G156" i="55" s="1"/>
  <c r="G346" i="55" a="1"/>
  <c r="G346" i="55" s="1"/>
  <c r="G605" i="55" a="1"/>
  <c r="G605" i="55" s="1"/>
  <c r="G327" i="55" a="1"/>
  <c r="G327" i="55" s="1"/>
  <c r="G587" i="55" a="1"/>
  <c r="G587" i="55" s="1"/>
  <c r="G258" i="55" a="1"/>
  <c r="G258" i="55" s="1"/>
  <c r="G552" i="55" a="1"/>
  <c r="G552" i="55" s="1"/>
  <c r="G326" i="55" a="1"/>
  <c r="G326" i="55" s="1"/>
  <c r="G458" i="55" a="1"/>
  <c r="G458" i="55" s="1"/>
  <c r="G246" i="55" a="1"/>
  <c r="G246" i="55" s="1"/>
  <c r="I647" i="55" a="1"/>
  <c r="I647" i="55" s="1"/>
  <c r="I567" i="55" a="1"/>
  <c r="I567" i="55" s="1"/>
  <c r="I457" i="55" a="1"/>
  <c r="I457" i="55" s="1"/>
  <c r="I389" i="55" a="1"/>
  <c r="I389" i="55" s="1"/>
  <c r="I190" i="55" a="1"/>
  <c r="I190" i="55" s="1"/>
  <c r="I286" i="55" a="1"/>
  <c r="I286" i="55" s="1"/>
  <c r="I238" i="55" a="1"/>
  <c r="I238" i="55" s="1"/>
  <c r="I575" i="55" a="1"/>
  <c r="I575" i="55" s="1"/>
  <c r="I518" i="55" a="1"/>
  <c r="I518" i="55" s="1"/>
  <c r="I542" i="55" a="1"/>
  <c r="I542" i="55" s="1"/>
  <c r="I639" i="55" a="1"/>
  <c r="I639" i="55" s="1"/>
  <c r="I579" i="55" a="1"/>
  <c r="I579" i="55" s="1"/>
  <c r="G570" i="55" a="1"/>
  <c r="G570" i="55" s="1"/>
  <c r="G411" i="55" a="1"/>
  <c r="G411" i="55" s="1"/>
  <c r="G302" i="55" a="1"/>
  <c r="G302" i="55" s="1"/>
  <c r="G317" i="55" a="1"/>
  <c r="G317" i="55" s="1"/>
  <c r="G536" i="55" a="1"/>
  <c r="G536" i="55" s="1"/>
  <c r="G164" i="55" a="1"/>
  <c r="G164" i="55" s="1"/>
  <c r="G469" i="55" a="1"/>
  <c r="G469" i="55" s="1"/>
  <c r="G331" i="55" a="1"/>
  <c r="G331" i="55" s="1"/>
  <c r="G73" i="55" a="1"/>
  <c r="G73" i="55" s="1"/>
  <c r="G459" i="55" a="1"/>
  <c r="G459" i="55" s="1"/>
  <c r="G568" i="55" a="1"/>
  <c r="G568" i="55" s="1"/>
  <c r="G261" i="55" a="1"/>
  <c r="G261" i="55" s="1"/>
  <c r="G544" i="55" a="1"/>
  <c r="G544" i="55" s="1"/>
  <c r="G173" i="55" a="1"/>
  <c r="G173" i="55" s="1"/>
  <c r="G537" i="55" a="1"/>
  <c r="G537" i="55" s="1"/>
  <c r="G385" i="55" a="1"/>
  <c r="G385" i="55" s="1"/>
  <c r="G598" i="55" a="1"/>
  <c r="G598" i="55" s="1"/>
  <c r="G328" i="55" a="1"/>
  <c r="G328" i="55" s="1"/>
  <c r="G626" i="55" a="1"/>
  <c r="G626" i="55" s="1"/>
  <c r="G595" i="55" a="1"/>
  <c r="G595" i="55" s="1"/>
  <c r="G108" i="55" a="1"/>
  <c r="G108" i="55" s="1"/>
  <c r="G545" i="55" a="1"/>
  <c r="G545" i="55" s="1"/>
  <c r="I605" i="55" a="1"/>
  <c r="I605" i="55" s="1"/>
  <c r="I587" i="55" a="1"/>
  <c r="I587" i="55" s="1"/>
  <c r="I552" i="55" a="1"/>
  <c r="I552" i="55" s="1"/>
  <c r="I458" i="55" a="1"/>
  <c r="I458" i="55" s="1"/>
  <c r="G329" i="55" a="1"/>
  <c r="G329" i="55" s="1"/>
  <c r="G76" i="55" a="1"/>
  <c r="G76" i="55" s="1"/>
  <c r="G88" i="55" a="1"/>
  <c r="G88" i="55" s="1"/>
  <c r="G238" i="55" a="1"/>
  <c r="G238" i="55" s="1"/>
  <c r="G475" i="55" a="1"/>
  <c r="G475" i="55" s="1"/>
  <c r="G622" i="55" a="1"/>
  <c r="G622" i="55" s="1"/>
  <c r="G289" i="55" a="1"/>
  <c r="G289" i="55" s="1"/>
  <c r="G586" i="55" a="1"/>
  <c r="G586" i="55" s="1"/>
  <c r="G565" i="55" a="1"/>
  <c r="G565" i="55" s="1"/>
  <c r="G585" i="55" a="1"/>
  <c r="G585" i="55" s="1"/>
  <c r="I528" i="55" a="1"/>
  <c r="I528" i="55" s="1"/>
  <c r="I221" i="55" a="1"/>
  <c r="I221" i="55" s="1"/>
  <c r="I305" i="55" a="1"/>
  <c r="I305" i="55" s="1"/>
  <c r="I379" i="55" a="1"/>
  <c r="I379" i="55" s="1"/>
  <c r="I452" i="55" a="1"/>
  <c r="I452" i="55" s="1"/>
  <c r="I383" i="55" a="1"/>
  <c r="I383" i="55" s="1"/>
  <c r="I132" i="55" a="1"/>
  <c r="I132" i="55" s="1"/>
  <c r="I604" i="55" a="1"/>
  <c r="I604" i="55" s="1"/>
  <c r="I244" i="55" a="1"/>
  <c r="I244" i="55" s="1"/>
  <c r="I583" i="55" a="1"/>
  <c r="I583" i="55" s="1"/>
  <c r="I75" i="55" a="1"/>
  <c r="I75" i="55" s="1"/>
  <c r="I110" i="55" a="1"/>
  <c r="I110" i="55" s="1"/>
  <c r="I180" i="55" a="1"/>
  <c r="I180" i="55" s="1"/>
  <c r="I145" i="55" a="1"/>
  <c r="I145" i="55" s="1"/>
  <c r="I250" i="55" a="1"/>
  <c r="I250" i="55" s="1"/>
  <c r="I280" i="55" a="1"/>
  <c r="I280" i="55" s="1"/>
  <c r="I264" i="55" a="1"/>
  <c r="I264" i="55" s="1"/>
  <c r="I337" i="55" a="1"/>
  <c r="I337" i="55" s="1"/>
  <c r="I282" i="55" a="1"/>
  <c r="I282" i="55" s="1"/>
  <c r="I497" i="55" a="1"/>
  <c r="I497" i="55" s="1"/>
  <c r="I115" i="55" a="1"/>
  <c r="I115" i="55" s="1"/>
  <c r="I475" i="55" a="1"/>
  <c r="I475" i="55" s="1"/>
  <c r="I622" i="55" a="1"/>
  <c r="I622" i="55" s="1"/>
  <c r="I289" i="55" a="1"/>
  <c r="I289" i="55" s="1"/>
  <c r="I586" i="55" a="1"/>
  <c r="I586" i="55" s="1"/>
  <c r="I565" i="55" a="1"/>
  <c r="I565" i="55" s="1"/>
  <c r="I585" i="55" a="1"/>
  <c r="I585" i="55" s="1"/>
  <c r="G528" i="55" a="1"/>
  <c r="G528" i="55" s="1"/>
  <c r="G221" i="55" a="1"/>
  <c r="G221" i="55" s="1"/>
  <c r="G305" i="55" a="1"/>
  <c r="G305" i="55" s="1"/>
  <c r="G379" i="55" a="1"/>
  <c r="G379" i="55" s="1"/>
  <c r="G452" i="55" a="1"/>
  <c r="G452" i="55" s="1"/>
  <c r="G383" i="55" a="1"/>
  <c r="G383" i="55" s="1"/>
  <c r="G132" i="55" a="1"/>
  <c r="G132" i="55" s="1"/>
  <c r="G604" i="55" a="1"/>
  <c r="G604" i="55" s="1"/>
  <c r="G244" i="55" a="1"/>
  <c r="G244" i="55" s="1"/>
  <c r="G583" i="55" a="1"/>
  <c r="G583" i="55" s="1"/>
  <c r="G75" i="55" a="1"/>
  <c r="G75" i="55" s="1"/>
  <c r="G110" i="55" a="1"/>
  <c r="G110" i="55" s="1"/>
  <c r="G180" i="55" a="1"/>
  <c r="G180" i="55" s="1"/>
  <c r="G145" i="55" a="1"/>
  <c r="G145" i="55" s="1"/>
  <c r="G250" i="55" a="1"/>
  <c r="G250" i="55" s="1"/>
  <c r="G280" i="55" a="1"/>
  <c r="G280" i="55" s="1"/>
  <c r="G264" i="55" a="1"/>
  <c r="G264" i="55" s="1"/>
  <c r="G337" i="55" a="1"/>
  <c r="G337" i="55" s="1"/>
  <c r="G282" i="55" a="1"/>
  <c r="G282" i="55" s="1"/>
  <c r="G497" i="55" a="1"/>
  <c r="G497" i="55" s="1"/>
  <c r="G115" i="55" a="1"/>
  <c r="G115" i="55" s="1"/>
  <c r="I327" i="55" a="1"/>
  <c r="I327" i="55" s="1"/>
  <c r="I258" i="55" a="1"/>
  <c r="I258" i="55" s="1"/>
  <c r="I326" i="55" a="1"/>
  <c r="I326" i="55" s="1"/>
  <c r="I246" i="55" a="1"/>
  <c r="I246" i="55" s="1"/>
  <c r="G389" i="55" a="1"/>
  <c r="G389" i="55" s="1"/>
  <c r="G190" i="55" a="1"/>
  <c r="G190" i="55" s="1"/>
  <c r="G286" i="55" a="1"/>
  <c r="G286" i="55" s="1"/>
  <c r="G575" i="55" a="1"/>
  <c r="G575" i="55" s="1"/>
  <c r="K575" i="55" s="1"/>
  <c r="G518" i="55" a="1"/>
  <c r="G518" i="55" s="1"/>
  <c r="G542" i="55" a="1"/>
  <c r="G542" i="55" s="1"/>
  <c r="K542" i="55" s="1"/>
  <c r="G639" i="55" a="1"/>
  <c r="G639" i="55" s="1"/>
  <c r="G579" i="55" a="1"/>
  <c r="G579" i="55" s="1"/>
  <c r="K579" i="55" s="1"/>
  <c r="I570" i="55" a="1"/>
  <c r="I570" i="55" s="1"/>
  <c r="I411" i="55" a="1"/>
  <c r="I411" i="55" s="1"/>
  <c r="I302" i="55" a="1"/>
  <c r="I302" i="55" s="1"/>
  <c r="I317" i="55" a="1"/>
  <c r="I317" i="55" s="1"/>
  <c r="I536" i="55" a="1"/>
  <c r="I536" i="55" s="1"/>
  <c r="I164" i="55" a="1"/>
  <c r="I164" i="55" s="1"/>
  <c r="I469" i="55" a="1"/>
  <c r="I469" i="55" s="1"/>
  <c r="I331" i="55" a="1"/>
  <c r="I331" i="55" s="1"/>
  <c r="I73" i="55" a="1"/>
  <c r="I73" i="55" s="1"/>
  <c r="I459" i="55" a="1"/>
  <c r="I459" i="55" s="1"/>
  <c r="I568" i="55" a="1"/>
  <c r="I568" i="55" s="1"/>
  <c r="I261" i="55" a="1"/>
  <c r="I261" i="55" s="1"/>
  <c r="I544" i="55" a="1"/>
  <c r="I544" i="55" s="1"/>
  <c r="I173" i="55" a="1"/>
  <c r="I173" i="55" s="1"/>
  <c r="I537" i="55" a="1"/>
  <c r="I537" i="55" s="1"/>
  <c r="I385" i="55" a="1"/>
  <c r="I385" i="55" s="1"/>
  <c r="I598" i="55" a="1"/>
  <c r="I598" i="55" s="1"/>
  <c r="I328" i="55" a="1"/>
  <c r="I328" i="55" s="1"/>
  <c r="I626" i="55" a="1"/>
  <c r="I626" i="55" s="1"/>
  <c r="I595" i="55" a="1"/>
  <c r="I595" i="55" s="1"/>
  <c r="I108" i="55" a="1"/>
  <c r="I108" i="55" s="1"/>
  <c r="I545" i="55" a="1"/>
  <c r="I545" i="55" s="1"/>
  <c r="G177" i="55" a="1"/>
  <c r="G177" i="55" s="1"/>
  <c r="G460" i="55" a="1"/>
  <c r="G460" i="55" s="1"/>
  <c r="G629" i="55" a="1"/>
  <c r="G629" i="55" s="1"/>
  <c r="G606" i="55" a="1"/>
  <c r="G606" i="55" s="1"/>
  <c r="G515" i="55" a="1"/>
  <c r="G515" i="55" s="1"/>
  <c r="G387" i="55" a="1"/>
  <c r="G387" i="55" s="1"/>
  <c r="I48" i="55" a="1"/>
  <c r="I48" i="55" s="1"/>
  <c r="I318" i="55" a="1"/>
  <c r="I318" i="55" s="1"/>
  <c r="I569" i="55" a="1"/>
  <c r="I569" i="55" s="1"/>
  <c r="I546" i="55" a="1"/>
  <c r="I546" i="55" s="1"/>
  <c r="I42" i="55" a="1"/>
  <c r="I42" i="55" s="1"/>
  <c r="I449" i="55" a="1"/>
  <c r="I449" i="55" s="1"/>
  <c r="I368" i="55" a="1"/>
  <c r="I368" i="55" s="1"/>
  <c r="I268" i="55" a="1"/>
  <c r="I268" i="55" s="1"/>
  <c r="I415" i="55" a="1"/>
  <c r="I415" i="55" s="1"/>
  <c r="G437" i="55" a="1"/>
  <c r="G437" i="55" s="1"/>
  <c r="G375" i="55" a="1"/>
  <c r="G375" i="55" s="1"/>
  <c r="G434" i="55" a="1"/>
  <c r="G434" i="55" s="1"/>
  <c r="G87" i="55" a="1"/>
  <c r="G87" i="55" s="1"/>
  <c r="G40" i="55" a="1"/>
  <c r="G40" i="55" s="1"/>
  <c r="G334" i="55" a="1"/>
  <c r="G334" i="55" s="1"/>
  <c r="I492" i="55" a="1"/>
  <c r="I492" i="55" s="1"/>
  <c r="I472" i="55" a="1"/>
  <c r="I472" i="55" s="1"/>
  <c r="I400" i="55" a="1"/>
  <c r="I400" i="55" s="1"/>
  <c r="G651" i="55" a="1"/>
  <c r="G651" i="55" s="1"/>
  <c r="G520" i="55" a="1"/>
  <c r="G520" i="55" s="1"/>
  <c r="G203" i="55" a="1"/>
  <c r="G203" i="55" s="1"/>
  <c r="I381" i="55" a="1"/>
  <c r="I381" i="55" s="1"/>
  <c r="I562" i="55" a="1"/>
  <c r="I562" i="55" s="1"/>
  <c r="I201" i="55" a="1"/>
  <c r="I201" i="55" s="1"/>
  <c r="I177" i="55" a="1"/>
  <c r="I177" i="55" s="1"/>
  <c r="G494" i="55" a="1"/>
  <c r="G494" i="55" s="1"/>
  <c r="G168" i="55" a="1"/>
  <c r="G168" i="55" s="1"/>
  <c r="G165" i="55" a="1"/>
  <c r="G165" i="55" s="1"/>
  <c r="G292" i="55" a="1"/>
  <c r="G292" i="55" s="1"/>
  <c r="I313" i="55" a="1"/>
  <c r="I313" i="55" s="1"/>
  <c r="I65" i="55" a="1"/>
  <c r="I65" i="55" s="1"/>
  <c r="I441" i="55" a="1"/>
  <c r="I441" i="55" s="1"/>
  <c r="G403" i="55" a="1"/>
  <c r="G403" i="55" s="1"/>
  <c r="G330" i="55" a="1"/>
  <c r="G330" i="55" s="1"/>
  <c r="G35" i="55" a="1"/>
  <c r="G35" i="55" s="1"/>
  <c r="G449" i="55" a="1"/>
  <c r="G449" i="55" s="1"/>
  <c r="G368" i="55" a="1"/>
  <c r="G368" i="55" s="1"/>
  <c r="G268" i="55" a="1"/>
  <c r="G268" i="55" s="1"/>
  <c r="G415" i="55" a="1"/>
  <c r="G415" i="55" s="1"/>
  <c r="I437" i="55" a="1"/>
  <c r="I437" i="55" s="1"/>
  <c r="I375" i="55" a="1"/>
  <c r="I375" i="55" s="1"/>
  <c r="I434" i="55" a="1"/>
  <c r="I434" i="55" s="1"/>
  <c r="I87" i="55" a="1"/>
  <c r="I87" i="55" s="1"/>
  <c r="I40" i="55" a="1"/>
  <c r="I40" i="55" s="1"/>
  <c r="I564" i="55" a="1"/>
  <c r="I564" i="55" s="1"/>
  <c r="I419" i="55" a="1"/>
  <c r="I419" i="55" s="1"/>
  <c r="I572" i="55" a="1"/>
  <c r="I572" i="55" s="1"/>
  <c r="I367" i="55" a="1"/>
  <c r="I367" i="55" s="1"/>
  <c r="I219" i="55" a="1"/>
  <c r="I219" i="55" s="1"/>
  <c r="G465" i="55" a="1"/>
  <c r="G465" i="55" s="1"/>
  <c r="G582" i="55" a="1"/>
  <c r="G582" i="55" s="1"/>
  <c r="G601" i="55" a="1"/>
  <c r="G601" i="55" s="1"/>
  <c r="G412" i="55" a="1"/>
  <c r="G412" i="55" s="1"/>
  <c r="G218" i="55" a="1"/>
  <c r="G218" i="55" s="1"/>
  <c r="G320" i="55" a="1"/>
  <c r="G320" i="55" s="1"/>
  <c r="I471" i="55" a="1"/>
  <c r="I471" i="55" s="1"/>
  <c r="I249" i="55" a="1"/>
  <c r="I249" i="55" s="1"/>
  <c r="I521" i="55" a="1"/>
  <c r="I521" i="55" s="1"/>
  <c r="G313" i="55" a="1"/>
  <c r="G313" i="55" s="1"/>
  <c r="G65" i="55" a="1"/>
  <c r="G65" i="55" s="1"/>
  <c r="G441" i="55" a="1"/>
  <c r="G441" i="55" s="1"/>
  <c r="I404" i="55" a="1"/>
  <c r="I404" i="55" s="1"/>
  <c r="I422" i="55" a="1"/>
  <c r="I422" i="55" s="1"/>
  <c r="I334" i="55" a="1"/>
  <c r="I334" i="55" s="1"/>
  <c r="G492" i="55" a="1"/>
  <c r="G492" i="55" s="1"/>
  <c r="G472" i="55" a="1"/>
  <c r="G472" i="55" s="1"/>
  <c r="G400" i="55" a="1"/>
  <c r="G400" i="55" s="1"/>
  <c r="I320" i="55" a="1"/>
  <c r="I320" i="55" s="1"/>
  <c r="I372" i="55" a="1"/>
  <c r="I372" i="55" s="1"/>
  <c r="I148" i="55" a="1"/>
  <c r="I148" i="55" s="1"/>
  <c r="I207" i="55" a="1"/>
  <c r="I207" i="55" s="1"/>
  <c r="G407" i="55" a="1"/>
  <c r="G407" i="55" s="1"/>
  <c r="G405" i="55" a="1"/>
  <c r="G405" i="55" s="1"/>
  <c r="G442" i="55" a="1"/>
  <c r="G442" i="55" s="1"/>
  <c r="G564" i="55" a="1"/>
  <c r="G564" i="55" s="1"/>
  <c r="G419" i="55" a="1"/>
  <c r="G419" i="55" s="1"/>
  <c r="G572" i="55" a="1"/>
  <c r="G572" i="55" s="1"/>
  <c r="G367" i="55" a="1"/>
  <c r="G367" i="55" s="1"/>
  <c r="G219" i="55" a="1"/>
  <c r="G219" i="55" s="1"/>
  <c r="I465" i="55" a="1"/>
  <c r="I465" i="55" s="1"/>
  <c r="I582" i="55" a="1"/>
  <c r="I582" i="55" s="1"/>
  <c r="I601" i="55" a="1"/>
  <c r="I601" i="55" s="1"/>
  <c r="I412" i="55" a="1"/>
  <c r="I412" i="55" s="1"/>
  <c r="I218" i="55" a="1"/>
  <c r="I218" i="55" s="1"/>
  <c r="I512" i="55" a="1"/>
  <c r="I512" i="55" s="1"/>
  <c r="I251" i="55" a="1"/>
  <c r="I251" i="55" s="1"/>
  <c r="I589" i="55" a="1"/>
  <c r="I589" i="55" s="1"/>
  <c r="I584" i="55" a="1"/>
  <c r="I584" i="55" s="1"/>
  <c r="G440" i="55" a="1"/>
  <c r="G440" i="55" s="1"/>
  <c r="G473" i="55" a="1"/>
  <c r="G473" i="55" s="1"/>
  <c r="G86" i="55" a="1"/>
  <c r="G86" i="55" s="1"/>
  <c r="G43" i="55" a="1"/>
  <c r="G43" i="55" s="1"/>
  <c r="I366" i="55" a="1"/>
  <c r="I366" i="55" s="1"/>
  <c r="I60" i="55" a="1"/>
  <c r="I60" i="55" s="1"/>
  <c r="I442" i="55" a="1"/>
  <c r="I442" i="55" s="1"/>
  <c r="I171" i="55" a="1"/>
  <c r="I171" i="55" s="1"/>
  <c r="I432" i="55" a="1"/>
  <c r="I432" i="55" s="1"/>
  <c r="I170" i="55" a="1"/>
  <c r="I170" i="55" s="1"/>
  <c r="I163" i="55" a="1"/>
  <c r="I163" i="55" s="1"/>
  <c r="G372" i="55" a="1"/>
  <c r="G372" i="55" s="1"/>
  <c r="G148" i="55" a="1"/>
  <c r="G148" i="55" s="1"/>
  <c r="G207" i="55" a="1"/>
  <c r="G207" i="55" s="1"/>
  <c r="I403" i="55" a="1"/>
  <c r="I403" i="55" s="1"/>
  <c r="I330" i="55" a="1"/>
  <c r="I330" i="55" s="1"/>
  <c r="G366" i="55" a="1"/>
  <c r="G366" i="55" s="1"/>
  <c r="I292" i="55" a="1"/>
  <c r="I292" i="55" s="1"/>
  <c r="G471" i="55" a="1"/>
  <c r="G471" i="55" s="1"/>
  <c r="G249" i="55" a="1"/>
  <c r="G249" i="55" s="1"/>
  <c r="G521" i="55" a="1"/>
  <c r="G521" i="55" s="1"/>
  <c r="I198" i="55" a="1"/>
  <c r="I198" i="55" s="1"/>
  <c r="I260" i="55" a="1"/>
  <c r="I260" i="55" s="1"/>
  <c r="I196" i="55" a="1"/>
  <c r="I196" i="55" s="1"/>
  <c r="G381" i="55" a="1"/>
  <c r="G381" i="55" s="1"/>
  <c r="G562" i="55" a="1"/>
  <c r="G562" i="55" s="1"/>
  <c r="G39" i="55" a="1"/>
  <c r="G39" i="55" s="1"/>
  <c r="G512" i="55" a="1"/>
  <c r="G512" i="55" s="1"/>
  <c r="G251" i="55" a="1"/>
  <c r="G251" i="55" s="1"/>
  <c r="G589" i="55" a="1"/>
  <c r="G589" i="55" s="1"/>
  <c r="G584" i="55" a="1"/>
  <c r="G584" i="55" s="1"/>
  <c r="I440" i="55" a="1"/>
  <c r="I440" i="55" s="1"/>
  <c r="I473" i="55" a="1"/>
  <c r="I473" i="55" s="1"/>
  <c r="I86" i="55" a="1"/>
  <c r="I86" i="55" s="1"/>
  <c r="I43" i="55" a="1"/>
  <c r="I43" i="55" s="1"/>
  <c r="I460" i="55" a="1"/>
  <c r="I460" i="55" s="1"/>
  <c r="I629" i="55" a="1"/>
  <c r="I629" i="55" s="1"/>
  <c r="I606" i="55" a="1"/>
  <c r="I606" i="55" s="1"/>
  <c r="I515" i="55" a="1"/>
  <c r="I515" i="55" s="1"/>
  <c r="I387" i="55" a="1"/>
  <c r="I387" i="55" s="1"/>
  <c r="G48" i="55" a="1"/>
  <c r="G48" i="55" s="1"/>
  <c r="G318" i="55" a="1"/>
  <c r="G318" i="55" s="1"/>
  <c r="G569" i="55" a="1"/>
  <c r="G569" i="55" s="1"/>
  <c r="G546" i="55" a="1"/>
  <c r="G546" i="55" s="1"/>
  <c r="G42" i="55" a="1"/>
  <c r="G42" i="55" s="1"/>
  <c r="G201" i="55" a="1"/>
  <c r="G201" i="55" s="1"/>
  <c r="I167" i="55" a="1"/>
  <c r="I167" i="55" s="1"/>
  <c r="I39" i="55" a="1"/>
  <c r="I39" i="55" s="1"/>
  <c r="I494" i="55" a="1"/>
  <c r="I494" i="55" s="1"/>
  <c r="I168" i="55" a="1"/>
  <c r="I168" i="55" s="1"/>
  <c r="I165" i="55" a="1"/>
  <c r="I165" i="55" s="1"/>
  <c r="G198" i="55" a="1"/>
  <c r="G198" i="55" s="1"/>
  <c r="G260" i="55" a="1"/>
  <c r="G260" i="55" s="1"/>
  <c r="G196" i="55" a="1"/>
  <c r="G196" i="55" s="1"/>
  <c r="G60" i="55" a="1"/>
  <c r="G60" i="55" s="1"/>
  <c r="I407" i="55" a="1"/>
  <c r="I407" i="55" s="1"/>
  <c r="I405" i="55" a="1"/>
  <c r="I405" i="55" s="1"/>
  <c r="I35" i="55" a="1"/>
  <c r="I35" i="55" s="1"/>
  <c r="G167" i="55" a="1"/>
  <c r="G167" i="55" s="1"/>
  <c r="G171" i="55" a="1"/>
  <c r="G171" i="55" s="1"/>
  <c r="G432" i="55" a="1"/>
  <c r="G432" i="55" s="1"/>
  <c r="G170" i="55" a="1"/>
  <c r="G170" i="55" s="1"/>
  <c r="G163" i="55" a="1"/>
  <c r="G163" i="55" s="1"/>
  <c r="I651" i="55" a="1"/>
  <c r="I651" i="55" s="1"/>
  <c r="I520" i="55" a="1"/>
  <c r="I520" i="55" s="1"/>
  <c r="I203" i="55" a="1"/>
  <c r="I203" i="55" s="1"/>
  <c r="G404" i="55" a="1"/>
  <c r="G404" i="55" s="1"/>
  <c r="G422" i="55" a="1"/>
  <c r="G422" i="55" s="1"/>
  <c r="A3" i="15"/>
  <c r="A2" i="15"/>
  <c r="N8" i="73"/>
  <c r="M8" i="73"/>
  <c r="A2" i="73"/>
  <c r="A1" i="73"/>
  <c r="K422" i="55" l="1"/>
  <c r="K346" i="55"/>
  <c r="K265" i="55"/>
  <c r="K397" i="55"/>
  <c r="K630" i="55"/>
  <c r="K239" i="55"/>
  <c r="K88" i="55"/>
  <c r="K333" i="55"/>
  <c r="K216" i="55"/>
  <c r="K278" i="55"/>
  <c r="K483" i="55"/>
  <c r="K280" i="55"/>
  <c r="K110" i="55"/>
  <c r="K604" i="55"/>
  <c r="K379" i="55"/>
  <c r="K221" i="55"/>
  <c r="K383" i="55"/>
  <c r="K337" i="55"/>
  <c r="K145" i="55"/>
  <c r="K583" i="55"/>
  <c r="K639" i="55"/>
  <c r="K404" i="55"/>
  <c r="K115" i="55"/>
  <c r="K180" i="55"/>
  <c r="K244" i="55"/>
  <c r="K452" i="55"/>
  <c r="K528" i="55"/>
  <c r="K76" i="55"/>
  <c r="K518" i="55"/>
  <c r="K75" i="55"/>
  <c r="K305" i="55"/>
  <c r="K250" i="55"/>
  <c r="K201" i="55"/>
  <c r="K282" i="55"/>
  <c r="K185" i="55"/>
  <c r="K89" i="55"/>
  <c r="K238" i="55"/>
  <c r="K132" i="55"/>
  <c r="K529" i="55"/>
  <c r="K531" i="55"/>
  <c r="K156" i="55"/>
  <c r="K264" i="55"/>
  <c r="K497" i="55"/>
  <c r="K286" i="55"/>
  <c r="K329" i="55"/>
  <c r="K389" i="55"/>
  <c r="K42" i="55"/>
  <c r="K569" i="55"/>
  <c r="K48" i="55"/>
  <c r="K381" i="55"/>
  <c r="K190" i="55"/>
  <c r="K546" i="55"/>
  <c r="K318" i="55"/>
  <c r="K562" i="55"/>
  <c r="K170" i="55"/>
  <c r="K171" i="55"/>
  <c r="K268" i="55"/>
  <c r="K449" i="55"/>
  <c r="K372" i="55"/>
  <c r="K415" i="55"/>
  <c r="K18" i="55"/>
  <c r="K24" i="55"/>
  <c r="K521" i="55"/>
  <c r="K207" i="55"/>
  <c r="K163" i="55"/>
  <c r="K368" i="55"/>
  <c r="K572" i="55"/>
  <c r="K65" i="55"/>
  <c r="K432" i="55"/>
  <c r="K219" i="55"/>
  <c r="K564" i="55"/>
  <c r="K584" i="55"/>
  <c r="K512" i="55"/>
  <c r="K419" i="55"/>
  <c r="K313" i="55"/>
  <c r="K400" i="55"/>
  <c r="K441" i="55"/>
  <c r="K260" i="55"/>
  <c r="K589" i="55"/>
  <c r="K148" i="55"/>
  <c r="K585" i="55"/>
  <c r="K586" i="55"/>
  <c r="K622" i="55"/>
  <c r="K108" i="55"/>
  <c r="K626" i="55"/>
  <c r="K598" i="55"/>
  <c r="K537" i="55"/>
  <c r="K544" i="55"/>
  <c r="K568" i="55"/>
  <c r="K331" i="55"/>
  <c r="K164" i="55"/>
  <c r="K317" i="55"/>
  <c r="K411" i="55"/>
  <c r="K458" i="55"/>
  <c r="K552" i="55"/>
  <c r="K587" i="55"/>
  <c r="K605" i="55"/>
  <c r="K599" i="55"/>
  <c r="K161" i="55"/>
  <c r="K240" i="55"/>
  <c r="K477" i="55"/>
  <c r="K525" i="55"/>
  <c r="K69" i="55"/>
  <c r="K566" i="55"/>
  <c r="K476" i="55"/>
  <c r="K409" i="55"/>
  <c r="K34" i="55"/>
  <c r="K299" i="55"/>
  <c r="K360" i="55"/>
  <c r="K186" i="55"/>
  <c r="K57" i="55"/>
  <c r="K593" i="55"/>
  <c r="K565" i="55"/>
  <c r="K289" i="55"/>
  <c r="K475" i="55"/>
  <c r="K545" i="55"/>
  <c r="K595" i="55"/>
  <c r="K328" i="55"/>
  <c r="K385" i="55"/>
  <c r="K173" i="55"/>
  <c r="K261" i="55"/>
  <c r="K459" i="55"/>
  <c r="K73" i="55"/>
  <c r="K469" i="55"/>
  <c r="K536" i="55"/>
  <c r="K302" i="55"/>
  <c r="K570" i="55"/>
  <c r="K246" i="55"/>
  <c r="K326" i="55"/>
  <c r="K258" i="55"/>
  <c r="K327" i="55"/>
  <c r="K457" i="55"/>
  <c r="K567" i="55"/>
  <c r="K647" i="55"/>
  <c r="K159" i="55"/>
  <c r="K52" i="55"/>
  <c r="K597" i="55"/>
  <c r="K439" i="55"/>
  <c r="K357" i="55"/>
  <c r="K386" i="55"/>
  <c r="K470" i="55"/>
  <c r="K576" i="55"/>
  <c r="K288" i="55"/>
  <c r="K59" i="55"/>
  <c r="K259" i="55"/>
  <c r="K390" i="55"/>
  <c r="K198" i="55"/>
  <c r="K629" i="55"/>
  <c r="K582" i="55"/>
  <c r="K387" i="55"/>
  <c r="K460" i="55"/>
  <c r="K440" i="55"/>
  <c r="K405" i="55"/>
  <c r="K330" i="55"/>
  <c r="K651" i="55"/>
  <c r="K437" i="55"/>
  <c r="K515" i="55"/>
  <c r="K407" i="55"/>
  <c r="K403" i="55"/>
  <c r="K606" i="55"/>
  <c r="K366" i="55"/>
  <c r="K251" i="55"/>
  <c r="K249" i="55"/>
  <c r="K472" i="55"/>
  <c r="K320" i="55"/>
  <c r="K196" i="55"/>
  <c r="K471" i="55"/>
  <c r="K492" i="55"/>
  <c r="K60" i="55"/>
  <c r="K367" i="55"/>
  <c r="K442" i="55"/>
  <c r="K39" i="55"/>
  <c r="K86" i="55"/>
  <c r="K601" i="55"/>
  <c r="K165" i="55"/>
  <c r="K203" i="55"/>
  <c r="K434" i="55"/>
  <c r="K473" i="55"/>
  <c r="K168" i="55"/>
  <c r="K520" i="55"/>
  <c r="K375" i="55"/>
  <c r="K218" i="55"/>
  <c r="K465" i="55"/>
  <c r="K35" i="55"/>
  <c r="K494" i="55"/>
  <c r="K334" i="55"/>
  <c r="K40" i="55"/>
  <c r="K177" i="55"/>
  <c r="K167" i="55"/>
  <c r="K43" i="55"/>
  <c r="K412" i="55"/>
  <c r="K292" i="55"/>
  <c r="K8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8" i="34" l="1"/>
  <c r="B587" i="34"/>
  <c r="B574" i="34"/>
  <c r="B585" i="34"/>
  <c r="B584" i="34"/>
  <c r="B583" i="34"/>
  <c r="B582" i="34"/>
  <c r="B581" i="34"/>
  <c r="B580" i="34"/>
  <c r="B1076" i="34"/>
  <c r="B628" i="34"/>
  <c r="B627" i="34"/>
  <c r="B615" i="34"/>
  <c r="B614" i="34"/>
  <c r="B562" i="34"/>
  <c r="B662" i="34"/>
  <c r="B661" i="34"/>
  <c r="B207" i="34"/>
  <c r="B205" i="34"/>
  <c r="B204" i="34"/>
  <c r="B201" i="34"/>
  <c r="B186" i="34"/>
  <c r="B155" i="34"/>
  <c r="B169" i="34"/>
  <c r="B198" i="34"/>
  <c r="B199" i="34"/>
  <c r="B200" i="34"/>
  <c r="B202" i="34"/>
  <c r="B203" i="34"/>
  <c r="B211" i="34"/>
  <c r="B212" i="34"/>
  <c r="B213" i="34"/>
  <c r="B214" i="34"/>
  <c r="B217" i="34"/>
  <c r="B218" i="34"/>
  <c r="B1077" i="34"/>
  <c r="B1078" i="34"/>
  <c r="B575" i="34"/>
  <c r="B589" i="34"/>
  <c r="B590" i="34"/>
  <c r="B591" i="34"/>
  <c r="B592" i="34"/>
  <c r="B593" i="34"/>
  <c r="B595" i="34"/>
  <c r="B596" i="34"/>
  <c r="B597" i="34"/>
  <c r="B606" i="34"/>
  <c r="B607" i="34"/>
  <c r="B609" i="34"/>
  <c r="B610" i="34"/>
  <c r="B611" i="34"/>
  <c r="B612" i="34"/>
  <c r="B613" i="34"/>
  <c r="B617" i="34"/>
  <c r="B618" i="34"/>
  <c r="B619" i="34"/>
  <c r="B620" i="34"/>
  <c r="B624" i="34"/>
  <c r="B625" i="34"/>
  <c r="B626" i="34"/>
  <c r="B643" i="34"/>
  <c r="B644" i="34"/>
  <c r="B656" i="34"/>
  <c r="B657" i="34"/>
  <c r="B646" i="34"/>
  <c r="B659" i="34"/>
  <c r="B660" i="34"/>
  <c r="B675" i="34"/>
  <c r="B676" i="34"/>
  <c r="B677" i="34"/>
  <c r="B678" i="34"/>
  <c r="B679" i="34"/>
  <c r="B680" i="34"/>
  <c r="B681" i="34"/>
  <c r="B731" i="34"/>
  <c r="B732" i="34"/>
  <c r="B733" i="34"/>
  <c r="B734" i="34"/>
  <c r="B629" i="34"/>
  <c r="B630" i="34"/>
  <c r="B631" i="34"/>
  <c r="B632" i="34"/>
  <c r="B633" i="34"/>
  <c r="B652" i="34"/>
  <c r="B653" i="34"/>
  <c r="B654" i="34"/>
  <c r="B655" i="34"/>
  <c r="B712" i="34"/>
  <c r="B713" i="34"/>
  <c r="B714" i="34"/>
  <c r="B715" i="34"/>
  <c r="B716" i="34"/>
  <c r="B719" i="34"/>
  <c r="B720" i="34"/>
  <c r="B721" i="34"/>
  <c r="B742" i="34"/>
  <c r="B743" i="34"/>
  <c r="B744" i="34"/>
  <c r="B745" i="34"/>
  <c r="B746" i="34"/>
  <c r="B747" i="34"/>
  <c r="B748" i="34"/>
  <c r="B751" i="34"/>
  <c r="B752" i="34"/>
  <c r="B753" i="34"/>
  <c r="B759" i="34"/>
  <c r="B760" i="34"/>
  <c r="B761" i="34"/>
  <c r="B762" i="34"/>
  <c r="B763" i="34"/>
  <c r="B749" i="34"/>
  <c r="B750" i="34"/>
  <c r="B764" i="34"/>
  <c r="B765" i="34"/>
  <c r="B766" i="34"/>
  <c r="B776" i="34"/>
  <c r="B777" i="34"/>
  <c r="B778" i="34"/>
  <c r="B779" i="34"/>
  <c r="B780" i="34"/>
  <c r="B781" i="34"/>
  <c r="B782" i="34"/>
  <c r="B783" i="34"/>
  <c r="B786" i="34"/>
  <c r="B787" i="34"/>
  <c r="B788" i="34"/>
  <c r="B789" i="34"/>
  <c r="B790" i="34"/>
  <c r="B791" i="34"/>
  <c r="B735" i="34"/>
  <c r="B736" i="34"/>
  <c r="B737" i="34"/>
  <c r="B738" i="34"/>
  <c r="B739" i="34"/>
  <c r="B740" i="34"/>
  <c r="B792" i="34"/>
  <c r="B793" i="34"/>
  <c r="B794" i="34"/>
  <c r="I13" i="71"/>
  <c r="O11" i="42"/>
  <c r="N11" i="42"/>
  <c r="A792" i="34" l="1"/>
  <c r="Q792" i="34"/>
  <c r="R792" i="34"/>
  <c r="V792" i="34"/>
  <c r="AA792" i="34"/>
  <c r="P792" i="34"/>
  <c r="X792" i="34"/>
  <c r="A737" i="34"/>
  <c r="R737" i="34"/>
  <c r="V737" i="34"/>
  <c r="P737" i="34"/>
  <c r="X737" i="34"/>
  <c r="AA737" i="34"/>
  <c r="Q737" i="34"/>
  <c r="A790" i="34"/>
  <c r="Q790" i="34"/>
  <c r="R790" i="34"/>
  <c r="V790" i="34"/>
  <c r="AA790" i="34"/>
  <c r="P790" i="34"/>
  <c r="X790" i="34"/>
  <c r="A786" i="34"/>
  <c r="Q786" i="34"/>
  <c r="R786" i="34"/>
  <c r="V786" i="34"/>
  <c r="AA786" i="34"/>
  <c r="P786" i="34"/>
  <c r="X786" i="34"/>
  <c r="A780" i="34"/>
  <c r="Q780" i="34"/>
  <c r="R780" i="34"/>
  <c r="V780" i="34"/>
  <c r="AA780" i="34"/>
  <c r="P780" i="34"/>
  <c r="X780" i="34"/>
  <c r="A776" i="34"/>
  <c r="Q776" i="34"/>
  <c r="R776" i="34"/>
  <c r="V776" i="34"/>
  <c r="AA776" i="34"/>
  <c r="P776" i="34"/>
  <c r="X776" i="34"/>
  <c r="A750" i="34"/>
  <c r="P750" i="34"/>
  <c r="X750" i="34"/>
  <c r="R750" i="34"/>
  <c r="V750" i="34"/>
  <c r="Q750" i="34"/>
  <c r="AA750" i="34"/>
  <c r="A761" i="34"/>
  <c r="P761" i="34"/>
  <c r="X761" i="34"/>
  <c r="R761" i="34"/>
  <c r="V761" i="34"/>
  <c r="AA761" i="34"/>
  <c r="Q761" i="34"/>
  <c r="A752" i="34"/>
  <c r="P752" i="34"/>
  <c r="X752" i="34"/>
  <c r="R752" i="34"/>
  <c r="V752" i="34"/>
  <c r="Q752" i="34"/>
  <c r="AA752" i="34"/>
  <c r="A746" i="34"/>
  <c r="P746" i="34"/>
  <c r="X746" i="34"/>
  <c r="R746" i="34"/>
  <c r="V746" i="34"/>
  <c r="Q746" i="34"/>
  <c r="AA746" i="34"/>
  <c r="A742" i="34"/>
  <c r="P742" i="34"/>
  <c r="X742" i="34"/>
  <c r="R742" i="34"/>
  <c r="V742" i="34"/>
  <c r="Q742" i="34"/>
  <c r="AA742" i="34"/>
  <c r="A716" i="34"/>
  <c r="P716" i="34"/>
  <c r="X716" i="34"/>
  <c r="R716" i="34"/>
  <c r="V716" i="34"/>
  <c r="Q716" i="34"/>
  <c r="AA716" i="34"/>
  <c r="A712" i="34"/>
  <c r="P712" i="34"/>
  <c r="X712" i="34"/>
  <c r="R712" i="34"/>
  <c r="V712" i="34"/>
  <c r="Q712" i="34"/>
  <c r="AA712" i="34"/>
  <c r="A652" i="34"/>
  <c r="P652" i="34"/>
  <c r="X652" i="34"/>
  <c r="Q652" i="34"/>
  <c r="R652" i="34"/>
  <c r="V652" i="34"/>
  <c r="AA652" i="34"/>
  <c r="A630" i="34"/>
  <c r="P630" i="34"/>
  <c r="X630" i="34"/>
  <c r="Q630" i="34"/>
  <c r="R630" i="34"/>
  <c r="V630" i="34"/>
  <c r="AA630" i="34"/>
  <c r="A732" i="34"/>
  <c r="P732" i="34"/>
  <c r="X732" i="34"/>
  <c r="R732" i="34"/>
  <c r="V732" i="34"/>
  <c r="Q732" i="34"/>
  <c r="AA732" i="34"/>
  <c r="A679" i="34"/>
  <c r="R679" i="34"/>
  <c r="V679" i="34"/>
  <c r="AA679" i="34"/>
  <c r="P679" i="34"/>
  <c r="X679" i="34"/>
  <c r="Q679" i="34"/>
  <c r="A675" i="34"/>
  <c r="R675" i="34"/>
  <c r="V675" i="34"/>
  <c r="AA675" i="34"/>
  <c r="P675" i="34"/>
  <c r="X675" i="34"/>
  <c r="Q675" i="34"/>
  <c r="A657" i="34"/>
  <c r="R657" i="34"/>
  <c r="V657" i="34"/>
  <c r="AA657" i="34"/>
  <c r="P657" i="34"/>
  <c r="X657" i="34"/>
  <c r="Q657" i="34"/>
  <c r="A626" i="34"/>
  <c r="P626" i="34"/>
  <c r="X626" i="34"/>
  <c r="Q626" i="34"/>
  <c r="R626" i="34"/>
  <c r="V626" i="34"/>
  <c r="AA626" i="34"/>
  <c r="A619" i="34"/>
  <c r="R619" i="34"/>
  <c r="V619" i="34"/>
  <c r="AA619" i="34"/>
  <c r="P619" i="34"/>
  <c r="X619" i="34"/>
  <c r="Q619" i="34"/>
  <c r="A612" i="34"/>
  <c r="P612" i="34"/>
  <c r="X612" i="34"/>
  <c r="Q612" i="34"/>
  <c r="R612" i="34"/>
  <c r="V612" i="34"/>
  <c r="AA612" i="34"/>
  <c r="A607" i="34"/>
  <c r="R607" i="34"/>
  <c r="V607" i="34"/>
  <c r="AA607" i="34"/>
  <c r="P607" i="34"/>
  <c r="X607" i="34"/>
  <c r="Q607" i="34"/>
  <c r="A595" i="34"/>
  <c r="P595" i="34"/>
  <c r="X595" i="34"/>
  <c r="R595" i="34"/>
  <c r="V595" i="34"/>
  <c r="Q595" i="34"/>
  <c r="AA595" i="34"/>
  <c r="A590" i="34"/>
  <c r="R590" i="34"/>
  <c r="V590" i="34"/>
  <c r="P590" i="34"/>
  <c r="X590" i="34"/>
  <c r="Q590" i="34"/>
  <c r="AA590" i="34"/>
  <c r="A1077" i="34"/>
  <c r="P1077" i="34"/>
  <c r="X1077" i="34"/>
  <c r="Q1077" i="34"/>
  <c r="R1077" i="34"/>
  <c r="V1077" i="34"/>
  <c r="AA1077" i="34"/>
  <c r="A662" i="34"/>
  <c r="P662" i="34"/>
  <c r="X662" i="34"/>
  <c r="Q662" i="34"/>
  <c r="R662" i="34"/>
  <c r="V662" i="34"/>
  <c r="AA662" i="34"/>
  <c r="A627" i="34"/>
  <c r="R627" i="34"/>
  <c r="V627" i="34"/>
  <c r="AA627" i="34"/>
  <c r="P627" i="34"/>
  <c r="X627" i="34"/>
  <c r="Q627" i="34"/>
  <c r="A581" i="34"/>
  <c r="P581" i="34"/>
  <c r="X581" i="34"/>
  <c r="Q581" i="34"/>
  <c r="R581" i="34"/>
  <c r="V581" i="34"/>
  <c r="AA581" i="34"/>
  <c r="A585" i="34"/>
  <c r="P585" i="34"/>
  <c r="X585" i="34"/>
  <c r="Q585" i="34"/>
  <c r="R585" i="34"/>
  <c r="V585" i="34"/>
  <c r="AA585" i="34"/>
  <c r="A740" i="34"/>
  <c r="P740" i="34"/>
  <c r="X740" i="34"/>
  <c r="R740" i="34"/>
  <c r="V740" i="34"/>
  <c r="Q740" i="34"/>
  <c r="AA740" i="34"/>
  <c r="A736" i="34"/>
  <c r="P736" i="34"/>
  <c r="X736" i="34"/>
  <c r="R736" i="34"/>
  <c r="V736" i="34"/>
  <c r="Q736" i="34"/>
  <c r="AA736" i="34"/>
  <c r="A789" i="34"/>
  <c r="AA789" i="34"/>
  <c r="P789" i="34"/>
  <c r="X789" i="34"/>
  <c r="Q789" i="34"/>
  <c r="R789" i="34"/>
  <c r="V789" i="34"/>
  <c r="A783" i="34"/>
  <c r="AA783" i="34"/>
  <c r="P783" i="34"/>
  <c r="X783" i="34"/>
  <c r="Q783" i="34"/>
  <c r="R783" i="34"/>
  <c r="V783" i="34"/>
  <c r="A779" i="34"/>
  <c r="AA779" i="34"/>
  <c r="P779" i="34"/>
  <c r="X779" i="34"/>
  <c r="Q779" i="34"/>
  <c r="R779" i="34"/>
  <c r="V779" i="34"/>
  <c r="A766" i="34"/>
  <c r="R766" i="34"/>
  <c r="V766" i="34"/>
  <c r="Q766" i="34"/>
  <c r="AA766" i="34"/>
  <c r="X766" i="34"/>
  <c r="P766" i="34"/>
  <c r="A749" i="34"/>
  <c r="R749" i="34"/>
  <c r="V749" i="34"/>
  <c r="P749" i="34"/>
  <c r="X749" i="34"/>
  <c r="AA749" i="34"/>
  <c r="Q749" i="34"/>
  <c r="A760" i="34"/>
  <c r="R760" i="34"/>
  <c r="V760" i="34"/>
  <c r="Q760" i="34"/>
  <c r="AA760" i="34"/>
  <c r="X760" i="34"/>
  <c r="P760" i="34"/>
  <c r="A751" i="34"/>
  <c r="R751" i="34"/>
  <c r="V751" i="34"/>
  <c r="P751" i="34"/>
  <c r="X751" i="34"/>
  <c r="AA751" i="34"/>
  <c r="Q751" i="34"/>
  <c r="A745" i="34"/>
  <c r="R745" i="34"/>
  <c r="V745" i="34"/>
  <c r="P745" i="34"/>
  <c r="X745" i="34"/>
  <c r="AA745" i="34"/>
  <c r="Q745" i="34"/>
  <c r="A721" i="34"/>
  <c r="R721" i="34"/>
  <c r="V721" i="34"/>
  <c r="P721" i="34"/>
  <c r="X721" i="34"/>
  <c r="AA721" i="34"/>
  <c r="Q721" i="34"/>
  <c r="A715" i="34"/>
  <c r="R715" i="34"/>
  <c r="V715" i="34"/>
  <c r="P715" i="34"/>
  <c r="X715" i="34"/>
  <c r="AA715" i="34"/>
  <c r="Q715" i="34"/>
  <c r="A655" i="34"/>
  <c r="R655" i="34"/>
  <c r="V655" i="34"/>
  <c r="AA655" i="34"/>
  <c r="P655" i="34"/>
  <c r="X655" i="34"/>
  <c r="Q655" i="34"/>
  <c r="A633" i="34"/>
  <c r="R633" i="34"/>
  <c r="V633" i="34"/>
  <c r="AA633" i="34"/>
  <c r="P633" i="34"/>
  <c r="X633" i="34"/>
  <c r="Q633" i="34"/>
  <c r="A629" i="34"/>
  <c r="R629" i="34"/>
  <c r="V629" i="34"/>
  <c r="AA629" i="34"/>
  <c r="P629" i="34"/>
  <c r="X629" i="34"/>
  <c r="Q629" i="34"/>
  <c r="A731" i="34"/>
  <c r="R731" i="34"/>
  <c r="V731" i="34"/>
  <c r="P731" i="34"/>
  <c r="X731" i="34"/>
  <c r="AA731" i="34"/>
  <c r="Q731" i="34"/>
  <c r="A678" i="34"/>
  <c r="P678" i="34"/>
  <c r="X678" i="34"/>
  <c r="Q678" i="34"/>
  <c r="R678" i="34"/>
  <c r="V678" i="34"/>
  <c r="AA678" i="34"/>
  <c r="A660" i="34"/>
  <c r="P660" i="34"/>
  <c r="X660" i="34"/>
  <c r="Q660" i="34"/>
  <c r="R660" i="34"/>
  <c r="V660" i="34"/>
  <c r="AA660" i="34"/>
  <c r="A656" i="34"/>
  <c r="P656" i="34"/>
  <c r="X656" i="34"/>
  <c r="Q656" i="34"/>
  <c r="R656" i="34"/>
  <c r="V656" i="34"/>
  <c r="AA656" i="34"/>
  <c r="A625" i="34"/>
  <c r="R625" i="34"/>
  <c r="V625" i="34"/>
  <c r="AA625" i="34"/>
  <c r="P625" i="34"/>
  <c r="X625" i="34"/>
  <c r="Q625" i="34"/>
  <c r="A618" i="34"/>
  <c r="P618" i="34"/>
  <c r="X618" i="34"/>
  <c r="Q618" i="34"/>
  <c r="R618" i="34"/>
  <c r="V618" i="34"/>
  <c r="AA618" i="34"/>
  <c r="A611" i="34"/>
  <c r="R611" i="34"/>
  <c r="V611" i="34"/>
  <c r="AA611" i="34"/>
  <c r="P611" i="34"/>
  <c r="X611" i="34"/>
  <c r="Q611" i="34"/>
  <c r="A606" i="34"/>
  <c r="P606" i="34"/>
  <c r="X606" i="34"/>
  <c r="Q606" i="34"/>
  <c r="R606" i="34"/>
  <c r="V606" i="34"/>
  <c r="AA606" i="34"/>
  <c r="A593" i="34"/>
  <c r="P593" i="34"/>
  <c r="X593" i="34"/>
  <c r="R593" i="34"/>
  <c r="V593" i="34"/>
  <c r="Q593" i="34"/>
  <c r="AA593" i="34"/>
  <c r="A589" i="34"/>
  <c r="P589" i="34"/>
  <c r="X589" i="34"/>
  <c r="R589" i="34"/>
  <c r="V589" i="34"/>
  <c r="AA589" i="34"/>
  <c r="Q589" i="34"/>
  <c r="A562" i="34"/>
  <c r="R562" i="34"/>
  <c r="V562" i="34"/>
  <c r="AA562" i="34"/>
  <c r="P562" i="34"/>
  <c r="X562" i="34"/>
  <c r="Q562" i="34"/>
  <c r="A628" i="34"/>
  <c r="P628" i="34"/>
  <c r="X628" i="34"/>
  <c r="Q628" i="34"/>
  <c r="R628" i="34"/>
  <c r="V628" i="34"/>
  <c r="AA628" i="34"/>
  <c r="A582" i="34"/>
  <c r="R582" i="34"/>
  <c r="V582" i="34"/>
  <c r="AA582" i="34"/>
  <c r="P582" i="34"/>
  <c r="X582" i="34"/>
  <c r="Q582" i="34"/>
  <c r="A574" i="34"/>
  <c r="R574" i="34"/>
  <c r="V574" i="34"/>
  <c r="AA574" i="34"/>
  <c r="P574" i="34"/>
  <c r="X574" i="34"/>
  <c r="Q574" i="34"/>
  <c r="A794" i="34"/>
  <c r="Q794" i="34"/>
  <c r="R794" i="34"/>
  <c r="V794" i="34"/>
  <c r="AA794" i="34"/>
  <c r="P794" i="34"/>
  <c r="X794" i="34"/>
  <c r="A739" i="34"/>
  <c r="R739" i="34"/>
  <c r="V739" i="34"/>
  <c r="P739" i="34"/>
  <c r="X739" i="34"/>
  <c r="AA739" i="34"/>
  <c r="Q739" i="34"/>
  <c r="A735" i="34"/>
  <c r="R735" i="34"/>
  <c r="V735" i="34"/>
  <c r="P735" i="34"/>
  <c r="X735" i="34"/>
  <c r="AA735" i="34"/>
  <c r="Q735" i="34"/>
  <c r="A788" i="34"/>
  <c r="Q788" i="34"/>
  <c r="R788" i="34"/>
  <c r="V788" i="34"/>
  <c r="AA788" i="34"/>
  <c r="P788" i="34"/>
  <c r="X788" i="34"/>
  <c r="A782" i="34"/>
  <c r="Q782" i="34"/>
  <c r="R782" i="34"/>
  <c r="V782" i="34"/>
  <c r="AA782" i="34"/>
  <c r="P782" i="34"/>
  <c r="X782" i="34"/>
  <c r="A778" i="34"/>
  <c r="Q778" i="34"/>
  <c r="R778" i="34"/>
  <c r="V778" i="34"/>
  <c r="AA778" i="34"/>
  <c r="P778" i="34"/>
  <c r="X778" i="34"/>
  <c r="A765" i="34"/>
  <c r="P765" i="34"/>
  <c r="X765" i="34"/>
  <c r="R765" i="34"/>
  <c r="V765" i="34"/>
  <c r="AA765" i="34"/>
  <c r="Q765" i="34"/>
  <c r="A763" i="34"/>
  <c r="P763" i="34"/>
  <c r="X763" i="34"/>
  <c r="R763" i="34"/>
  <c r="V763" i="34"/>
  <c r="AA763" i="34"/>
  <c r="Q763" i="34"/>
  <c r="A759" i="34"/>
  <c r="P759" i="34"/>
  <c r="X759" i="34"/>
  <c r="R759" i="34"/>
  <c r="V759" i="34"/>
  <c r="AA759" i="34"/>
  <c r="Q759" i="34"/>
  <c r="A748" i="34"/>
  <c r="P748" i="34"/>
  <c r="X748" i="34"/>
  <c r="R748" i="34"/>
  <c r="V748" i="34"/>
  <c r="Q748" i="34"/>
  <c r="AA748" i="34"/>
  <c r="A744" i="34"/>
  <c r="P744" i="34"/>
  <c r="X744" i="34"/>
  <c r="R744" i="34"/>
  <c r="V744" i="34"/>
  <c r="Q744" i="34"/>
  <c r="AA744" i="34"/>
  <c r="A720" i="34"/>
  <c r="P720" i="34"/>
  <c r="X720" i="34"/>
  <c r="R720" i="34"/>
  <c r="V720" i="34"/>
  <c r="Q720" i="34"/>
  <c r="AA720" i="34"/>
  <c r="A714" i="34"/>
  <c r="P714" i="34"/>
  <c r="X714" i="34"/>
  <c r="R714" i="34"/>
  <c r="V714" i="34"/>
  <c r="Q714" i="34"/>
  <c r="AA714" i="34"/>
  <c r="A654" i="34"/>
  <c r="P654" i="34"/>
  <c r="X654" i="34"/>
  <c r="Q654" i="34"/>
  <c r="R654" i="34"/>
  <c r="V654" i="34"/>
  <c r="AA654" i="34"/>
  <c r="A632" i="34"/>
  <c r="P632" i="34"/>
  <c r="X632" i="34"/>
  <c r="Q632" i="34"/>
  <c r="R632" i="34"/>
  <c r="V632" i="34"/>
  <c r="AA632" i="34"/>
  <c r="A734" i="34"/>
  <c r="P734" i="34"/>
  <c r="X734" i="34"/>
  <c r="R734" i="34"/>
  <c r="V734" i="34"/>
  <c r="Q734" i="34"/>
  <c r="AA734" i="34"/>
  <c r="A681" i="34"/>
  <c r="R681" i="34"/>
  <c r="V681" i="34"/>
  <c r="P681" i="34"/>
  <c r="X681" i="34"/>
  <c r="Q681" i="34"/>
  <c r="AA681" i="34"/>
  <c r="A677" i="34"/>
  <c r="R677" i="34"/>
  <c r="V677" i="34"/>
  <c r="AA677" i="34"/>
  <c r="P677" i="34"/>
  <c r="X677" i="34"/>
  <c r="Q677" i="34"/>
  <c r="A659" i="34"/>
  <c r="R659" i="34"/>
  <c r="V659" i="34"/>
  <c r="AA659" i="34"/>
  <c r="P659" i="34"/>
  <c r="X659" i="34"/>
  <c r="Q659" i="34"/>
  <c r="A644" i="34"/>
  <c r="P644" i="34"/>
  <c r="X644" i="34"/>
  <c r="Q644" i="34"/>
  <c r="R644" i="34"/>
  <c r="V644" i="34"/>
  <c r="AA644" i="34"/>
  <c r="A624" i="34"/>
  <c r="P624" i="34"/>
  <c r="X624" i="34"/>
  <c r="Q624" i="34"/>
  <c r="R624" i="34"/>
  <c r="V624" i="34"/>
  <c r="AA624" i="34"/>
  <c r="A617" i="34"/>
  <c r="R617" i="34"/>
  <c r="V617" i="34"/>
  <c r="AA617" i="34"/>
  <c r="P617" i="34"/>
  <c r="X617" i="34"/>
  <c r="Q617" i="34"/>
  <c r="A610" i="34"/>
  <c r="P610" i="34"/>
  <c r="X610" i="34"/>
  <c r="Q610" i="34"/>
  <c r="R610" i="34"/>
  <c r="V610" i="34"/>
  <c r="AA610" i="34"/>
  <c r="A597" i="34"/>
  <c r="P597" i="34"/>
  <c r="X597" i="34"/>
  <c r="R597" i="34"/>
  <c r="V597" i="34"/>
  <c r="Q597" i="34"/>
  <c r="AA597" i="34"/>
  <c r="A592" i="34"/>
  <c r="R592" i="34"/>
  <c r="V592" i="34"/>
  <c r="P592" i="34"/>
  <c r="X592" i="34"/>
  <c r="Q592" i="34"/>
  <c r="AA592" i="34"/>
  <c r="A575" i="34"/>
  <c r="P575" i="34"/>
  <c r="X575" i="34"/>
  <c r="Q575" i="34"/>
  <c r="R575" i="34"/>
  <c r="V575" i="34"/>
  <c r="AA575" i="34"/>
  <c r="A614" i="34"/>
  <c r="P614" i="34"/>
  <c r="X614" i="34"/>
  <c r="Q614" i="34"/>
  <c r="R614" i="34"/>
  <c r="V614" i="34"/>
  <c r="AA614" i="34"/>
  <c r="A1076" i="34"/>
  <c r="P1076" i="34"/>
  <c r="X1076" i="34"/>
  <c r="Q1076" i="34"/>
  <c r="R1076" i="34"/>
  <c r="V1076" i="34"/>
  <c r="AA1076" i="34"/>
  <c r="A583" i="34"/>
  <c r="P583" i="34"/>
  <c r="X583" i="34"/>
  <c r="Q583" i="34"/>
  <c r="R583" i="34"/>
  <c r="V583" i="34"/>
  <c r="AA583" i="34"/>
  <c r="A587" i="34"/>
  <c r="P587" i="34"/>
  <c r="X587" i="34"/>
  <c r="Q587" i="34"/>
  <c r="R587" i="34"/>
  <c r="V587" i="34"/>
  <c r="AA587" i="34"/>
  <c r="A793" i="34"/>
  <c r="AA793" i="34"/>
  <c r="P793" i="34"/>
  <c r="X793" i="34"/>
  <c r="Q793" i="34"/>
  <c r="R793" i="34"/>
  <c r="V793" i="34"/>
  <c r="A738" i="34"/>
  <c r="P738" i="34"/>
  <c r="X738" i="34"/>
  <c r="R738" i="34"/>
  <c r="V738" i="34"/>
  <c r="Q738" i="34"/>
  <c r="AA738" i="34"/>
  <c r="A791" i="34"/>
  <c r="AA791" i="34"/>
  <c r="P791" i="34"/>
  <c r="X791" i="34"/>
  <c r="Q791" i="34"/>
  <c r="R791" i="34"/>
  <c r="V791" i="34"/>
  <c r="A787" i="34"/>
  <c r="AA787" i="34"/>
  <c r="P787" i="34"/>
  <c r="X787" i="34"/>
  <c r="Q787" i="34"/>
  <c r="R787" i="34"/>
  <c r="V787" i="34"/>
  <c r="A781" i="34"/>
  <c r="AA781" i="34"/>
  <c r="P781" i="34"/>
  <c r="X781" i="34"/>
  <c r="Q781" i="34"/>
  <c r="R781" i="34"/>
  <c r="V781" i="34"/>
  <c r="A777" i="34"/>
  <c r="AA777" i="34"/>
  <c r="P777" i="34"/>
  <c r="X777" i="34"/>
  <c r="Q777" i="34"/>
  <c r="R777" i="34"/>
  <c r="V777" i="34"/>
  <c r="A764" i="34"/>
  <c r="R764" i="34"/>
  <c r="V764" i="34"/>
  <c r="Q764" i="34"/>
  <c r="AA764" i="34"/>
  <c r="X764" i="34"/>
  <c r="P764" i="34"/>
  <c r="A762" i="34"/>
  <c r="R762" i="34"/>
  <c r="V762" i="34"/>
  <c r="Q762" i="34"/>
  <c r="AA762" i="34"/>
  <c r="X762" i="34"/>
  <c r="P762" i="34"/>
  <c r="A753" i="34"/>
  <c r="R753" i="34"/>
  <c r="V753" i="34"/>
  <c r="P753" i="34"/>
  <c r="X753" i="34"/>
  <c r="AA753" i="34"/>
  <c r="Q753" i="34"/>
  <c r="A747" i="34"/>
  <c r="R747" i="34"/>
  <c r="V747" i="34"/>
  <c r="P747" i="34"/>
  <c r="X747" i="34"/>
  <c r="AA747" i="34"/>
  <c r="Q747" i="34"/>
  <c r="A743" i="34"/>
  <c r="R743" i="34"/>
  <c r="V743" i="34"/>
  <c r="P743" i="34"/>
  <c r="X743" i="34"/>
  <c r="AA743" i="34"/>
  <c r="Q743" i="34"/>
  <c r="A719" i="34"/>
  <c r="R719" i="34"/>
  <c r="V719" i="34"/>
  <c r="P719" i="34"/>
  <c r="X719" i="34"/>
  <c r="AA719" i="34"/>
  <c r="Q719" i="34"/>
  <c r="A713" i="34"/>
  <c r="R713" i="34"/>
  <c r="V713" i="34"/>
  <c r="P713" i="34"/>
  <c r="X713" i="34"/>
  <c r="AA713" i="34"/>
  <c r="Q713" i="34"/>
  <c r="A653" i="34"/>
  <c r="R653" i="34"/>
  <c r="V653" i="34"/>
  <c r="AA653" i="34"/>
  <c r="P653" i="34"/>
  <c r="X653" i="34"/>
  <c r="Q653" i="34"/>
  <c r="A631" i="34"/>
  <c r="R631" i="34"/>
  <c r="V631" i="34"/>
  <c r="AA631" i="34"/>
  <c r="P631" i="34"/>
  <c r="X631" i="34"/>
  <c r="Q631" i="34"/>
  <c r="A733" i="34"/>
  <c r="R733" i="34"/>
  <c r="V733" i="34"/>
  <c r="P733" i="34"/>
  <c r="X733" i="34"/>
  <c r="AA733" i="34"/>
  <c r="Q733" i="34"/>
  <c r="A680" i="34"/>
  <c r="P680" i="34"/>
  <c r="X680" i="34"/>
  <c r="Q680" i="34"/>
  <c r="R680" i="34"/>
  <c r="V680" i="34"/>
  <c r="AA680" i="34"/>
  <c r="A676" i="34"/>
  <c r="P676" i="34"/>
  <c r="X676" i="34"/>
  <c r="Q676" i="34"/>
  <c r="R676" i="34"/>
  <c r="V676" i="34"/>
  <c r="AA676" i="34"/>
  <c r="A646" i="34"/>
  <c r="P646" i="34"/>
  <c r="X646" i="34"/>
  <c r="Q646" i="34"/>
  <c r="R646" i="34"/>
  <c r="V646" i="34"/>
  <c r="AA646" i="34"/>
  <c r="A643" i="34"/>
  <c r="R643" i="34"/>
  <c r="V643" i="34"/>
  <c r="AA643" i="34"/>
  <c r="P643" i="34"/>
  <c r="X643" i="34"/>
  <c r="Q643" i="34"/>
  <c r="A620" i="34"/>
  <c r="P620" i="34"/>
  <c r="X620" i="34"/>
  <c r="Q620" i="34"/>
  <c r="R620" i="34"/>
  <c r="V620" i="34"/>
  <c r="AA620" i="34"/>
  <c r="A613" i="34"/>
  <c r="R613" i="34"/>
  <c r="V613" i="34"/>
  <c r="AA613" i="34"/>
  <c r="P613" i="34"/>
  <c r="X613" i="34"/>
  <c r="Q613" i="34"/>
  <c r="A609" i="34"/>
  <c r="R609" i="34"/>
  <c r="V609" i="34"/>
  <c r="AA609" i="34"/>
  <c r="P609" i="34"/>
  <c r="X609" i="34"/>
  <c r="Q609" i="34"/>
  <c r="A596" i="34"/>
  <c r="R596" i="34"/>
  <c r="V596" i="34"/>
  <c r="P596" i="34"/>
  <c r="X596" i="34"/>
  <c r="AA596" i="34"/>
  <c r="Q596" i="34"/>
  <c r="A591" i="34"/>
  <c r="P591" i="34"/>
  <c r="X591" i="34"/>
  <c r="R591" i="34"/>
  <c r="V591" i="34"/>
  <c r="AA591" i="34"/>
  <c r="Q591" i="34"/>
  <c r="A1078" i="34"/>
  <c r="R1078" i="34"/>
  <c r="V1078" i="34"/>
  <c r="AA1078" i="34"/>
  <c r="P1078" i="34"/>
  <c r="X1078" i="34"/>
  <c r="Q1078" i="34"/>
  <c r="A661" i="34"/>
  <c r="R661" i="34"/>
  <c r="V661" i="34"/>
  <c r="AA661" i="34"/>
  <c r="P661" i="34"/>
  <c r="X661" i="34"/>
  <c r="Q661" i="34"/>
  <c r="A615" i="34"/>
  <c r="R615" i="34"/>
  <c r="V615" i="34"/>
  <c r="AA615" i="34"/>
  <c r="P615" i="34"/>
  <c r="X615" i="34"/>
  <c r="Q615" i="34"/>
  <c r="A580" i="34"/>
  <c r="R580" i="34"/>
  <c r="V580" i="34"/>
  <c r="AA580" i="34"/>
  <c r="P580" i="34"/>
  <c r="X580" i="34"/>
  <c r="Q580" i="34"/>
  <c r="A584" i="34"/>
  <c r="R584" i="34"/>
  <c r="V584" i="34"/>
  <c r="AA584" i="34"/>
  <c r="P584" i="34"/>
  <c r="X584" i="34"/>
  <c r="Q584" i="34"/>
  <c r="A588" i="34"/>
  <c r="R588" i="34"/>
  <c r="V588" i="34"/>
  <c r="P588" i="34"/>
  <c r="X588" i="34"/>
  <c r="Q588" i="34"/>
  <c r="AA588" i="34"/>
  <c r="A213" i="34"/>
  <c r="Q213" i="34"/>
  <c r="R213" i="34"/>
  <c r="V213" i="34"/>
  <c r="AA213" i="34"/>
  <c r="P213" i="34"/>
  <c r="X213" i="34"/>
  <c r="A202" i="34"/>
  <c r="AA202" i="34"/>
  <c r="P202" i="34"/>
  <c r="X202" i="34"/>
  <c r="Q202" i="34"/>
  <c r="R202" i="34"/>
  <c r="V202" i="34"/>
  <c r="A169" i="34"/>
  <c r="P169" i="34"/>
  <c r="X169" i="34"/>
  <c r="Q169" i="34"/>
  <c r="R169" i="34"/>
  <c r="V169" i="34"/>
  <c r="AA169" i="34"/>
  <c r="A204" i="34"/>
  <c r="AA204" i="34"/>
  <c r="P204" i="34"/>
  <c r="X204" i="34"/>
  <c r="Q204" i="34"/>
  <c r="R204" i="34"/>
  <c r="V204" i="34"/>
  <c r="A218" i="34"/>
  <c r="AA218" i="34"/>
  <c r="P218" i="34"/>
  <c r="X218" i="34"/>
  <c r="Q218" i="34"/>
  <c r="R218" i="34"/>
  <c r="V218" i="34"/>
  <c r="A212" i="34"/>
  <c r="AA212" i="34"/>
  <c r="P212" i="34"/>
  <c r="X212" i="34"/>
  <c r="Q212" i="34"/>
  <c r="R212" i="34"/>
  <c r="V212" i="34"/>
  <c r="A200" i="34"/>
  <c r="AA200" i="34"/>
  <c r="P200" i="34"/>
  <c r="X200" i="34"/>
  <c r="Q200" i="34"/>
  <c r="R200" i="34"/>
  <c r="V200" i="34"/>
  <c r="A155" i="34"/>
  <c r="P155" i="34"/>
  <c r="X155" i="34"/>
  <c r="Q155" i="34"/>
  <c r="R155" i="34"/>
  <c r="V155" i="34"/>
  <c r="AA155" i="34"/>
  <c r="A205" i="34"/>
  <c r="Q205" i="34"/>
  <c r="R205" i="34"/>
  <c r="V205" i="34"/>
  <c r="AA205" i="34"/>
  <c r="P205" i="34"/>
  <c r="X205" i="34"/>
  <c r="A217" i="34"/>
  <c r="Q217" i="34"/>
  <c r="R217" i="34"/>
  <c r="V217" i="34"/>
  <c r="AA217" i="34"/>
  <c r="P217" i="34"/>
  <c r="X217" i="34"/>
  <c r="A211" i="34"/>
  <c r="Q211" i="34"/>
  <c r="R211" i="34"/>
  <c r="V211" i="34"/>
  <c r="AA211" i="34"/>
  <c r="P211" i="34"/>
  <c r="X211" i="34"/>
  <c r="A199" i="34"/>
  <c r="Q199" i="34"/>
  <c r="R199" i="34"/>
  <c r="V199" i="34"/>
  <c r="AA199" i="34"/>
  <c r="P199" i="34"/>
  <c r="X199" i="34"/>
  <c r="A186" i="34"/>
  <c r="P186" i="34"/>
  <c r="X186" i="34"/>
  <c r="R186" i="34"/>
  <c r="V186" i="34"/>
  <c r="AA186" i="34"/>
  <c r="Q186" i="34"/>
  <c r="A207" i="34"/>
  <c r="Q207" i="34"/>
  <c r="R207" i="34"/>
  <c r="V207" i="34"/>
  <c r="AA207" i="34"/>
  <c r="P207" i="34"/>
  <c r="X207" i="34"/>
  <c r="A214" i="34"/>
  <c r="AA214" i="34"/>
  <c r="P214" i="34"/>
  <c r="X214" i="34"/>
  <c r="Q214" i="34"/>
  <c r="R214" i="34"/>
  <c r="V214" i="34"/>
  <c r="A203" i="34"/>
  <c r="Q203" i="34"/>
  <c r="R203" i="34"/>
  <c r="V203" i="34"/>
  <c r="AA203" i="34"/>
  <c r="P203" i="34"/>
  <c r="X203" i="34"/>
  <c r="A198" i="34"/>
  <c r="AA198" i="34"/>
  <c r="P198" i="34"/>
  <c r="X198" i="34"/>
  <c r="Q198" i="34"/>
  <c r="R198" i="34"/>
  <c r="V198" i="34"/>
  <c r="A201" i="34"/>
  <c r="Q201" i="34"/>
  <c r="R201" i="34"/>
  <c r="V201" i="34"/>
  <c r="AA201" i="34"/>
  <c r="P201" i="34"/>
  <c r="X20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111" i="34" l="1"/>
  <c r="B112" i="34"/>
  <c r="B115" i="34"/>
  <c r="B122" i="34"/>
  <c r="B123" i="34"/>
  <c r="B125" i="34"/>
  <c r="B87" i="34"/>
  <c r="B91" i="34"/>
  <c r="B152" i="34"/>
  <c r="B153" i="34"/>
  <c r="B154" i="34"/>
  <c r="A154" i="34" l="1"/>
  <c r="R154" i="34"/>
  <c r="V154" i="34"/>
  <c r="AA154" i="34"/>
  <c r="P154" i="34"/>
  <c r="X154" i="34"/>
  <c r="Q154" i="34"/>
  <c r="A91" i="34"/>
  <c r="R91" i="34"/>
  <c r="V91" i="34"/>
  <c r="AA91" i="34"/>
  <c r="P91" i="34"/>
  <c r="X91" i="34"/>
  <c r="Q91" i="34"/>
  <c r="A122" i="34"/>
  <c r="P122" i="34"/>
  <c r="X122" i="34"/>
  <c r="Q122" i="34"/>
  <c r="R122" i="34"/>
  <c r="V122" i="34"/>
  <c r="AA122" i="34"/>
  <c r="A87" i="34"/>
  <c r="R87" i="34"/>
  <c r="V87" i="34"/>
  <c r="AA87" i="34"/>
  <c r="P87" i="34"/>
  <c r="X87" i="34"/>
  <c r="Q87" i="34"/>
  <c r="A115" i="34"/>
  <c r="R115" i="34"/>
  <c r="V115" i="34"/>
  <c r="AA115" i="34"/>
  <c r="P115" i="34"/>
  <c r="X115" i="34"/>
  <c r="Q115" i="34"/>
  <c r="A153" i="34"/>
  <c r="P153" i="34"/>
  <c r="X153" i="34"/>
  <c r="Q153" i="34"/>
  <c r="R153" i="34"/>
  <c r="V153" i="34"/>
  <c r="AA153" i="34"/>
  <c r="A125" i="34"/>
  <c r="R125" i="34"/>
  <c r="V125" i="34"/>
  <c r="AA125" i="34"/>
  <c r="P125" i="34"/>
  <c r="Q125" i="34"/>
  <c r="X125" i="34"/>
  <c r="A112" i="34"/>
  <c r="P112" i="34"/>
  <c r="X112" i="34"/>
  <c r="Q112" i="34"/>
  <c r="R112" i="34"/>
  <c r="V112" i="34"/>
  <c r="AA112" i="34"/>
  <c r="A152" i="34"/>
  <c r="R152" i="34"/>
  <c r="V152" i="34"/>
  <c r="AA152" i="34"/>
  <c r="P152" i="34"/>
  <c r="X152" i="34"/>
  <c r="Q152" i="34"/>
  <c r="A123" i="34"/>
  <c r="R123" i="34"/>
  <c r="V123" i="34"/>
  <c r="AA123" i="34"/>
  <c r="P123" i="34"/>
  <c r="X123" i="34"/>
  <c r="Q123" i="34"/>
  <c r="A111" i="34"/>
  <c r="R111" i="34"/>
  <c r="V111" i="34"/>
  <c r="AA111" i="34"/>
  <c r="P111" i="34"/>
  <c r="X111" i="34"/>
  <c r="Q111" i="34"/>
  <c r="B24" i="34"/>
  <c r="B25" i="34"/>
  <c r="B31" i="34"/>
  <c r="B33" i="34"/>
  <c r="B101" i="34"/>
  <c r="B108" i="34"/>
  <c r="B109" i="34"/>
  <c r="B110" i="34"/>
  <c r="B121" i="34"/>
  <c r="B124" i="34"/>
  <c r="B128" i="34"/>
  <c r="B129" i="34"/>
  <c r="B130" i="34"/>
  <c r="B133" i="34"/>
  <c r="B134" i="34"/>
  <c r="B139" i="34"/>
  <c r="B23" i="34"/>
  <c r="B116" i="34"/>
  <c r="B26" i="34"/>
  <c r="B114" i="34"/>
  <c r="B46" i="34"/>
  <c r="B45" i="34"/>
  <c r="B228" i="34"/>
  <c r="B233" i="34"/>
  <c r="B227" i="34"/>
  <c r="B224" i="34"/>
  <c r="B216" i="34"/>
  <c r="B193" i="34"/>
  <c r="B182" i="34"/>
  <c r="B181" i="34"/>
  <c r="B143" i="34"/>
  <c r="B127" i="34"/>
  <c r="B102" i="34"/>
  <c r="B103" i="34"/>
  <c r="B117" i="34"/>
  <c r="B126" i="34"/>
  <c r="B41" i="34"/>
  <c r="B42" i="34"/>
  <c r="B43" i="34"/>
  <c r="B88" i="34"/>
  <c r="B89" i="34"/>
  <c r="B189" i="34"/>
  <c r="B192" i="34"/>
  <c r="B96" i="34"/>
  <c r="B97" i="34"/>
  <c r="B131" i="34"/>
  <c r="B135" i="34"/>
  <c r="B163" i="34"/>
  <c r="B168" i="34"/>
  <c r="B90" i="34"/>
  <c r="B73" i="34"/>
  <c r="B74" i="34"/>
  <c r="B67" i="34"/>
  <c r="B70" i="34"/>
  <c r="B49" i="34"/>
  <c r="B50" i="34"/>
  <c r="B53" i="34"/>
  <c r="B57" i="34"/>
  <c r="B47" i="34"/>
  <c r="B48" i="34"/>
  <c r="B29" i="34"/>
  <c r="B30" i="34"/>
  <c r="B32" i="34"/>
  <c r="B34" i="34"/>
  <c r="B35" i="34"/>
  <c r="B93" i="34"/>
  <c r="B94" i="34"/>
  <c r="B106" i="34"/>
  <c r="B118" i="34"/>
  <c r="B119" i="34"/>
  <c r="B120" i="34"/>
  <c r="B40" i="34"/>
  <c r="B82" i="34"/>
  <c r="B92" i="34"/>
  <c r="B95" i="34"/>
  <c r="B104" i="34"/>
  <c r="B107" i="34"/>
  <c r="B80" i="34"/>
  <c r="B81" i="34"/>
  <c r="B83" i="34"/>
  <c r="A104" i="34" l="1"/>
  <c r="P104" i="34"/>
  <c r="X104" i="34"/>
  <c r="Q104" i="34"/>
  <c r="R104" i="34"/>
  <c r="V104" i="34"/>
  <c r="AA104" i="34"/>
  <c r="A106" i="34"/>
  <c r="P106" i="34"/>
  <c r="X106" i="34"/>
  <c r="Q106" i="34"/>
  <c r="R106" i="34"/>
  <c r="V106" i="34"/>
  <c r="AA106" i="34"/>
  <c r="A95" i="34"/>
  <c r="R95" i="34"/>
  <c r="V95" i="34"/>
  <c r="AA95" i="34"/>
  <c r="P95" i="34"/>
  <c r="X95" i="34"/>
  <c r="Q95" i="34"/>
  <c r="A94" i="34"/>
  <c r="P94" i="34"/>
  <c r="X94" i="34"/>
  <c r="Q94" i="34"/>
  <c r="R94" i="34"/>
  <c r="V94" i="34"/>
  <c r="AA94" i="34"/>
  <c r="A47" i="34"/>
  <c r="P47" i="34"/>
  <c r="X47" i="34"/>
  <c r="Q47" i="34"/>
  <c r="R47" i="34"/>
  <c r="V47" i="34"/>
  <c r="AA47" i="34"/>
  <c r="A49" i="34"/>
  <c r="P49" i="34"/>
  <c r="X49" i="34"/>
  <c r="Q49" i="34"/>
  <c r="R49" i="34"/>
  <c r="V49" i="34"/>
  <c r="AA49" i="34"/>
  <c r="A135" i="34"/>
  <c r="P135" i="34"/>
  <c r="X135" i="34"/>
  <c r="Q135" i="34"/>
  <c r="R135" i="34"/>
  <c r="V135" i="34"/>
  <c r="AA135" i="34"/>
  <c r="A80" i="34"/>
  <c r="P80" i="34"/>
  <c r="X80" i="34"/>
  <c r="R80" i="34"/>
  <c r="Q80" i="34"/>
  <c r="V80" i="34"/>
  <c r="AA80" i="34"/>
  <c r="A92" i="34"/>
  <c r="P92" i="34"/>
  <c r="X92" i="34"/>
  <c r="Q92" i="34"/>
  <c r="R92" i="34"/>
  <c r="V92" i="34"/>
  <c r="AA92" i="34"/>
  <c r="A119" i="34"/>
  <c r="R119" i="34"/>
  <c r="V119" i="34"/>
  <c r="AA119" i="34"/>
  <c r="P119" i="34"/>
  <c r="X119" i="34"/>
  <c r="Q119" i="34"/>
  <c r="A93" i="34"/>
  <c r="R93" i="34"/>
  <c r="V93" i="34"/>
  <c r="AA93" i="34"/>
  <c r="P93" i="34"/>
  <c r="X93" i="34"/>
  <c r="Q93" i="34"/>
  <c r="A30" i="34"/>
  <c r="R30" i="34"/>
  <c r="V30" i="34"/>
  <c r="AA30" i="34"/>
  <c r="P30" i="34"/>
  <c r="X30" i="34"/>
  <c r="Q30" i="34"/>
  <c r="A57" i="34"/>
  <c r="P57" i="34"/>
  <c r="X57" i="34"/>
  <c r="Q57" i="34"/>
  <c r="R57" i="34"/>
  <c r="V57" i="34"/>
  <c r="AA57" i="34"/>
  <c r="A70" i="34"/>
  <c r="P70" i="34"/>
  <c r="X70" i="34"/>
  <c r="Q70" i="34"/>
  <c r="R70" i="34"/>
  <c r="V70" i="34"/>
  <c r="AA70" i="34"/>
  <c r="A90" i="34"/>
  <c r="P90" i="34"/>
  <c r="X90" i="34"/>
  <c r="Q90" i="34"/>
  <c r="R90" i="34"/>
  <c r="V90" i="34"/>
  <c r="AA90" i="34"/>
  <c r="A131" i="34"/>
  <c r="P131" i="34"/>
  <c r="X131" i="34"/>
  <c r="Q131" i="34"/>
  <c r="R131" i="34"/>
  <c r="V131" i="34"/>
  <c r="AA131" i="34"/>
  <c r="A189" i="34"/>
  <c r="R189" i="34"/>
  <c r="V189" i="34"/>
  <c r="P189" i="34"/>
  <c r="X189" i="34"/>
  <c r="Q189" i="34"/>
  <c r="AA189" i="34"/>
  <c r="A42" i="34"/>
  <c r="R42" i="34"/>
  <c r="V42" i="34"/>
  <c r="P42" i="34"/>
  <c r="X42" i="34"/>
  <c r="AA42" i="34"/>
  <c r="Q42" i="34"/>
  <c r="A103" i="34"/>
  <c r="R103" i="34"/>
  <c r="V103" i="34"/>
  <c r="AA103" i="34"/>
  <c r="P103" i="34"/>
  <c r="X103" i="34"/>
  <c r="Q103" i="34"/>
  <c r="A181" i="34"/>
  <c r="R181" i="34"/>
  <c r="V181" i="34"/>
  <c r="AA181" i="34"/>
  <c r="P181" i="34"/>
  <c r="X181" i="34"/>
  <c r="Q181" i="34"/>
  <c r="A224" i="34"/>
  <c r="AA224" i="34"/>
  <c r="P224" i="34"/>
  <c r="X224" i="34"/>
  <c r="Q224" i="34"/>
  <c r="R224" i="34"/>
  <c r="V224" i="34"/>
  <c r="A45" i="34"/>
  <c r="P45" i="34"/>
  <c r="X45" i="34"/>
  <c r="R45" i="34"/>
  <c r="V45" i="34"/>
  <c r="AA45" i="34"/>
  <c r="Q45" i="34"/>
  <c r="A116" i="34"/>
  <c r="P116" i="34"/>
  <c r="X116" i="34"/>
  <c r="Q116" i="34"/>
  <c r="R116" i="34"/>
  <c r="V116" i="34"/>
  <c r="AA116" i="34"/>
  <c r="A133" i="34"/>
  <c r="P133" i="34"/>
  <c r="X133" i="34"/>
  <c r="Q133" i="34"/>
  <c r="R133" i="34"/>
  <c r="V133" i="34"/>
  <c r="AA133" i="34"/>
  <c r="A124" i="34"/>
  <c r="P124" i="34"/>
  <c r="X124" i="34"/>
  <c r="Q124" i="34"/>
  <c r="R124" i="34"/>
  <c r="V124" i="34"/>
  <c r="AA124" i="34"/>
  <c r="A108" i="34"/>
  <c r="P108" i="34"/>
  <c r="X108" i="34"/>
  <c r="Q108" i="34"/>
  <c r="R108" i="34"/>
  <c r="V108" i="34"/>
  <c r="AA108" i="34"/>
  <c r="A25" i="34"/>
  <c r="P25" i="34"/>
  <c r="X25" i="34"/>
  <c r="Q25" i="34"/>
  <c r="R25" i="34"/>
  <c r="V25" i="34"/>
  <c r="AA25" i="34"/>
  <c r="A82" i="34"/>
  <c r="P82" i="34"/>
  <c r="X82" i="34"/>
  <c r="Q82" i="34"/>
  <c r="R82" i="34"/>
  <c r="V82" i="34"/>
  <c r="AA82" i="34"/>
  <c r="A118" i="34"/>
  <c r="P118" i="34"/>
  <c r="X118" i="34"/>
  <c r="Q118" i="34"/>
  <c r="R118" i="34"/>
  <c r="V118" i="34"/>
  <c r="AA118" i="34"/>
  <c r="A35" i="34"/>
  <c r="P35" i="34"/>
  <c r="X35" i="34"/>
  <c r="Q35" i="34"/>
  <c r="R35" i="34"/>
  <c r="V35" i="34"/>
  <c r="AA35" i="34"/>
  <c r="A29" i="34"/>
  <c r="P29" i="34"/>
  <c r="X29" i="34"/>
  <c r="Q29" i="34"/>
  <c r="R29" i="34"/>
  <c r="V29" i="34"/>
  <c r="AA29" i="34"/>
  <c r="A53" i="34"/>
  <c r="P53" i="34"/>
  <c r="X53" i="34"/>
  <c r="Q53" i="34"/>
  <c r="R53" i="34"/>
  <c r="V53" i="34"/>
  <c r="AA53" i="34"/>
  <c r="A67" i="34"/>
  <c r="R67" i="34"/>
  <c r="V67" i="34"/>
  <c r="AA67" i="34"/>
  <c r="P67" i="34"/>
  <c r="X67" i="34"/>
  <c r="Q67" i="34"/>
  <c r="A168" i="34"/>
  <c r="R168" i="34"/>
  <c r="V168" i="34"/>
  <c r="AA168" i="34"/>
  <c r="P168" i="34"/>
  <c r="X168" i="34"/>
  <c r="Q168" i="34"/>
  <c r="A97" i="34"/>
  <c r="R97" i="34"/>
  <c r="V97" i="34"/>
  <c r="AA97" i="34"/>
  <c r="P97" i="34"/>
  <c r="X97" i="34"/>
  <c r="Q97" i="34"/>
  <c r="A89" i="34"/>
  <c r="R89" i="34"/>
  <c r="V89" i="34"/>
  <c r="AA89" i="34"/>
  <c r="P89" i="34"/>
  <c r="X89" i="34"/>
  <c r="Q89" i="34"/>
  <c r="A41" i="34"/>
  <c r="P41" i="34"/>
  <c r="X41" i="34"/>
  <c r="Q41" i="34"/>
  <c r="R41" i="34"/>
  <c r="V41" i="34"/>
  <c r="AA41" i="34"/>
  <c r="A102" i="34"/>
  <c r="P102" i="34"/>
  <c r="X102" i="34"/>
  <c r="Q102" i="34"/>
  <c r="R102" i="34"/>
  <c r="V102" i="34"/>
  <c r="AA102" i="34"/>
  <c r="A182" i="34"/>
  <c r="P182" i="34"/>
  <c r="X182" i="34"/>
  <c r="Q182" i="34"/>
  <c r="R182" i="34"/>
  <c r="V182" i="34"/>
  <c r="AA182" i="34"/>
  <c r="A227" i="34"/>
  <c r="Q227" i="34"/>
  <c r="R227" i="34"/>
  <c r="V227" i="34"/>
  <c r="AA227" i="34"/>
  <c r="P227" i="34"/>
  <c r="X227" i="34"/>
  <c r="A46" i="34"/>
  <c r="R46" i="34"/>
  <c r="V46" i="34"/>
  <c r="P46" i="34"/>
  <c r="Q46" i="34"/>
  <c r="AA46" i="34"/>
  <c r="X46" i="34"/>
  <c r="A23" i="34"/>
  <c r="P23" i="34"/>
  <c r="X23" i="34"/>
  <c r="Q23" i="34"/>
  <c r="R23" i="34"/>
  <c r="V23" i="34"/>
  <c r="AA23" i="34"/>
  <c r="A130" i="34"/>
  <c r="R130" i="34"/>
  <c r="V130" i="34"/>
  <c r="AA130" i="34"/>
  <c r="P130" i="34"/>
  <c r="X130" i="34"/>
  <c r="Q130" i="34"/>
  <c r="A121" i="34"/>
  <c r="R121" i="34"/>
  <c r="V121" i="34"/>
  <c r="AA121" i="34"/>
  <c r="P121" i="34"/>
  <c r="X121" i="34"/>
  <c r="Q121" i="34"/>
  <c r="A101" i="34"/>
  <c r="R101" i="34"/>
  <c r="V101" i="34"/>
  <c r="AA101" i="34"/>
  <c r="P101" i="34"/>
  <c r="X101" i="34"/>
  <c r="Q101" i="34"/>
  <c r="A24" i="34"/>
  <c r="R24" i="34"/>
  <c r="V24" i="34"/>
  <c r="AA24" i="34"/>
  <c r="P24" i="34"/>
  <c r="X24" i="34"/>
  <c r="Q24" i="34"/>
  <c r="A107" i="34"/>
  <c r="R107" i="34"/>
  <c r="V107" i="34"/>
  <c r="AA107" i="34"/>
  <c r="P107" i="34"/>
  <c r="X107" i="34"/>
  <c r="Q107" i="34"/>
  <c r="A40" i="34"/>
  <c r="R40" i="34"/>
  <c r="V40" i="34"/>
  <c r="AA40" i="34"/>
  <c r="P40" i="34"/>
  <c r="X40" i="34"/>
  <c r="Q40" i="34"/>
  <c r="A34" i="34"/>
  <c r="R34" i="34"/>
  <c r="V34" i="34"/>
  <c r="AA34" i="34"/>
  <c r="P34" i="34"/>
  <c r="X34" i="34"/>
  <c r="Q34" i="34"/>
  <c r="A48" i="34"/>
  <c r="R48" i="34"/>
  <c r="V48" i="34"/>
  <c r="AA48" i="34"/>
  <c r="P48" i="34"/>
  <c r="X48" i="34"/>
  <c r="Q48" i="34"/>
  <c r="A50" i="34"/>
  <c r="R50" i="34"/>
  <c r="V50" i="34"/>
  <c r="AA50" i="34"/>
  <c r="P50" i="34"/>
  <c r="X50" i="34"/>
  <c r="Q50" i="34"/>
  <c r="A74" i="34"/>
  <c r="P74" i="34"/>
  <c r="X74" i="34"/>
  <c r="R74" i="34"/>
  <c r="V74" i="34"/>
  <c r="AA74" i="34"/>
  <c r="Q74" i="34"/>
  <c r="A163" i="34"/>
  <c r="P163" i="34"/>
  <c r="X163" i="34"/>
  <c r="Q163" i="34"/>
  <c r="R163" i="34"/>
  <c r="V163" i="34"/>
  <c r="AA163" i="34"/>
  <c r="A96" i="34"/>
  <c r="P96" i="34"/>
  <c r="X96" i="34"/>
  <c r="Q96" i="34"/>
  <c r="R96" i="34"/>
  <c r="V96" i="34"/>
  <c r="AA96" i="34"/>
  <c r="A88" i="34"/>
  <c r="P88" i="34"/>
  <c r="X88" i="34"/>
  <c r="Q88" i="34"/>
  <c r="R88" i="34"/>
  <c r="V88" i="34"/>
  <c r="AA88" i="34"/>
  <c r="A126" i="34"/>
  <c r="Q126" i="34"/>
  <c r="R126" i="34"/>
  <c r="V126" i="34"/>
  <c r="AA126" i="34"/>
  <c r="X126" i="34"/>
  <c r="P126" i="34"/>
  <c r="A127" i="34"/>
  <c r="P127" i="34"/>
  <c r="X127" i="34"/>
  <c r="Q127" i="34"/>
  <c r="R127" i="34"/>
  <c r="V127" i="34"/>
  <c r="AA127" i="34"/>
  <c r="A193" i="34"/>
  <c r="R193" i="34"/>
  <c r="V193" i="34"/>
  <c r="P193" i="34"/>
  <c r="X193" i="34"/>
  <c r="Q193" i="34"/>
  <c r="AA193" i="34"/>
  <c r="A233" i="34"/>
  <c r="Q233" i="34"/>
  <c r="R233" i="34"/>
  <c r="V233" i="34"/>
  <c r="AA233" i="34"/>
  <c r="P233" i="34"/>
  <c r="X233" i="34"/>
  <c r="A114" i="34"/>
  <c r="P114" i="34"/>
  <c r="X114" i="34"/>
  <c r="Q114" i="34"/>
  <c r="R114" i="34"/>
  <c r="V114" i="34"/>
  <c r="AA114" i="34"/>
  <c r="A139" i="34"/>
  <c r="P139" i="34"/>
  <c r="X139" i="34"/>
  <c r="Q139" i="34"/>
  <c r="R139" i="34"/>
  <c r="V139" i="34"/>
  <c r="AA139" i="34"/>
  <c r="A129" i="34"/>
  <c r="P129" i="34"/>
  <c r="X129" i="34"/>
  <c r="Q129" i="34"/>
  <c r="R129" i="34"/>
  <c r="V129" i="34"/>
  <c r="AA129" i="34"/>
  <c r="A110" i="34"/>
  <c r="P110" i="34"/>
  <c r="X110" i="34"/>
  <c r="Q110" i="34"/>
  <c r="R110" i="34"/>
  <c r="V110" i="34"/>
  <c r="AA110" i="34"/>
  <c r="A33" i="34"/>
  <c r="P33" i="34"/>
  <c r="X33" i="34"/>
  <c r="Q33" i="34"/>
  <c r="R33" i="34"/>
  <c r="V33" i="34"/>
  <c r="AA33" i="34"/>
  <c r="A83" i="34"/>
  <c r="R83" i="34"/>
  <c r="V83" i="34"/>
  <c r="AA83" i="34"/>
  <c r="P83" i="34"/>
  <c r="X83" i="34"/>
  <c r="Q83" i="34"/>
  <c r="A81" i="34"/>
  <c r="R81" i="34"/>
  <c r="V81" i="34"/>
  <c r="AA81" i="34"/>
  <c r="P81" i="34"/>
  <c r="X81" i="34"/>
  <c r="Q81" i="34"/>
  <c r="A120" i="34"/>
  <c r="P120" i="34"/>
  <c r="X120" i="34"/>
  <c r="Q120" i="34"/>
  <c r="R120" i="34"/>
  <c r="V120" i="34"/>
  <c r="AA120" i="34"/>
  <c r="A32" i="34"/>
  <c r="R32" i="34"/>
  <c r="V32" i="34"/>
  <c r="AA32" i="34"/>
  <c r="P32" i="34"/>
  <c r="X32" i="34"/>
  <c r="Q32" i="34"/>
  <c r="A73" i="34"/>
  <c r="R73" i="34"/>
  <c r="V73" i="34"/>
  <c r="AA73" i="34"/>
  <c r="P73" i="34"/>
  <c r="X73" i="34"/>
  <c r="Q73" i="34"/>
  <c r="A192" i="34"/>
  <c r="P192" i="34"/>
  <c r="X192" i="34"/>
  <c r="R192" i="34"/>
  <c r="V192" i="34"/>
  <c r="AA192" i="34"/>
  <c r="Q192" i="34"/>
  <c r="A43" i="34"/>
  <c r="P43" i="34"/>
  <c r="X43" i="34"/>
  <c r="R43" i="34"/>
  <c r="V43" i="34"/>
  <c r="Q43" i="34"/>
  <c r="AA43" i="34"/>
  <c r="A117" i="34"/>
  <c r="R117" i="34"/>
  <c r="V117" i="34"/>
  <c r="AA117" i="34"/>
  <c r="P117" i="34"/>
  <c r="X117" i="34"/>
  <c r="Q117" i="34"/>
  <c r="A143" i="34"/>
  <c r="P143" i="34"/>
  <c r="X143" i="34"/>
  <c r="Q143" i="34"/>
  <c r="R143" i="34"/>
  <c r="V143" i="34"/>
  <c r="AA143" i="34"/>
  <c r="A216" i="34"/>
  <c r="AA216" i="34"/>
  <c r="P216" i="34"/>
  <c r="X216" i="34"/>
  <c r="Q216" i="34"/>
  <c r="R216" i="34"/>
  <c r="V216" i="34"/>
  <c r="A228" i="34"/>
  <c r="AA228" i="34"/>
  <c r="P228" i="34"/>
  <c r="X228" i="34"/>
  <c r="Q228" i="34"/>
  <c r="R228" i="34"/>
  <c r="V228" i="34"/>
  <c r="A26" i="34"/>
  <c r="R26" i="34"/>
  <c r="V26" i="34"/>
  <c r="AA26" i="34"/>
  <c r="P26" i="34"/>
  <c r="X26" i="34"/>
  <c r="Q26" i="34"/>
  <c r="A134" i="34"/>
  <c r="R134" i="34"/>
  <c r="V134" i="34"/>
  <c r="AA134" i="34"/>
  <c r="P134" i="34"/>
  <c r="X134" i="34"/>
  <c r="Q134" i="34"/>
  <c r="A128" i="34"/>
  <c r="R128" i="34"/>
  <c r="V128" i="34"/>
  <c r="AA128" i="34"/>
  <c r="P128" i="34"/>
  <c r="X128" i="34"/>
  <c r="Q128" i="34"/>
  <c r="A109" i="34"/>
  <c r="R109" i="34"/>
  <c r="V109" i="34"/>
  <c r="AA109" i="34"/>
  <c r="P109" i="34"/>
  <c r="X109" i="34"/>
  <c r="Q109" i="34"/>
  <c r="A31" i="34"/>
  <c r="P31" i="34"/>
  <c r="X31" i="34"/>
  <c r="Q31" i="34"/>
  <c r="R31" i="34"/>
  <c r="V31" i="34"/>
  <c r="AA31" i="34"/>
  <c r="B711" i="34"/>
  <c r="B674" i="34"/>
  <c r="B673" i="34"/>
  <c r="B672" i="34"/>
  <c r="B648" i="34"/>
  <c r="B647" i="34"/>
  <c r="B579" i="34"/>
  <c r="B578" i="34"/>
  <c r="B234" i="34"/>
  <c r="B223" i="34"/>
  <c r="B222" i="34"/>
  <c r="B149" i="34"/>
  <c r="B99" i="34"/>
  <c r="B98" i="34"/>
  <c r="B65" i="34"/>
  <c r="B68" i="34"/>
  <c r="B71" i="34"/>
  <c r="A647" i="34" l="1"/>
  <c r="R647" i="34"/>
  <c r="V647" i="34"/>
  <c r="AA647" i="34"/>
  <c r="P647" i="34"/>
  <c r="X647" i="34"/>
  <c r="Q647" i="34"/>
  <c r="A578" i="34"/>
  <c r="R578" i="34"/>
  <c r="V578" i="34"/>
  <c r="AA578" i="34"/>
  <c r="P578" i="34"/>
  <c r="X578" i="34"/>
  <c r="Q578" i="34"/>
  <c r="A672" i="34"/>
  <c r="P672" i="34"/>
  <c r="X672" i="34"/>
  <c r="Q672" i="34"/>
  <c r="R672" i="34"/>
  <c r="V672" i="34"/>
  <c r="AA672" i="34"/>
  <c r="A579" i="34"/>
  <c r="P579" i="34"/>
  <c r="X579" i="34"/>
  <c r="Q579" i="34"/>
  <c r="R579" i="34"/>
  <c r="V579" i="34"/>
  <c r="AA579" i="34"/>
  <c r="A673" i="34"/>
  <c r="R673" i="34"/>
  <c r="V673" i="34"/>
  <c r="AA673" i="34"/>
  <c r="P673" i="34"/>
  <c r="X673" i="34"/>
  <c r="Q673" i="34"/>
  <c r="A674" i="34"/>
  <c r="P674" i="34"/>
  <c r="X674" i="34"/>
  <c r="Q674" i="34"/>
  <c r="R674" i="34"/>
  <c r="V674" i="34"/>
  <c r="AA674" i="34"/>
  <c r="A648" i="34"/>
  <c r="P648" i="34"/>
  <c r="X648" i="34"/>
  <c r="Q648" i="34"/>
  <c r="R648" i="34"/>
  <c r="V648" i="34"/>
  <c r="AA648" i="34"/>
  <c r="A711" i="34"/>
  <c r="R711" i="34"/>
  <c r="V711" i="34"/>
  <c r="P711" i="34"/>
  <c r="X711" i="34"/>
  <c r="AA711" i="34"/>
  <c r="Q711" i="34"/>
  <c r="A68" i="34"/>
  <c r="P68" i="34"/>
  <c r="X68" i="34"/>
  <c r="Q68" i="34"/>
  <c r="R68" i="34"/>
  <c r="V68" i="34"/>
  <c r="AA68" i="34"/>
  <c r="A149" i="34"/>
  <c r="P149" i="34"/>
  <c r="X149" i="34"/>
  <c r="Q149" i="34"/>
  <c r="R149" i="34"/>
  <c r="V149" i="34"/>
  <c r="AA149" i="34"/>
  <c r="A65" i="34"/>
  <c r="R65" i="34"/>
  <c r="V65" i="34"/>
  <c r="AA65" i="34"/>
  <c r="P65" i="34"/>
  <c r="X65" i="34"/>
  <c r="Q65" i="34"/>
  <c r="A222" i="34"/>
  <c r="AA222" i="34"/>
  <c r="P222" i="34"/>
  <c r="X222" i="34"/>
  <c r="Q222" i="34"/>
  <c r="R222" i="34"/>
  <c r="V222" i="34"/>
  <c r="A98" i="34"/>
  <c r="P98" i="34"/>
  <c r="X98" i="34"/>
  <c r="Q98" i="34"/>
  <c r="R98" i="34"/>
  <c r="V98" i="34"/>
  <c r="AA98" i="34"/>
  <c r="A223" i="34"/>
  <c r="Q223" i="34"/>
  <c r="R223" i="34"/>
  <c r="V223" i="34"/>
  <c r="AA223" i="34"/>
  <c r="P223" i="34"/>
  <c r="X223" i="34"/>
  <c r="A71" i="34"/>
  <c r="R71" i="34"/>
  <c r="V71" i="34"/>
  <c r="AA71" i="34"/>
  <c r="P71" i="34"/>
  <c r="X71" i="34"/>
  <c r="Q71" i="34"/>
  <c r="A99" i="34"/>
  <c r="R99" i="34"/>
  <c r="V99" i="34"/>
  <c r="AA99" i="34"/>
  <c r="P99" i="34"/>
  <c r="X99" i="34"/>
  <c r="Q99" i="34"/>
  <c r="A234" i="34"/>
  <c r="AA234" i="34"/>
  <c r="P234" i="34"/>
  <c r="X234" i="34"/>
  <c r="Q234" i="34"/>
  <c r="R234" i="34"/>
  <c r="V234" i="34"/>
  <c r="A14" i="71"/>
  <c r="E37" i="71" s="1"/>
  <c r="A19" i="71"/>
  <c r="A20" i="71"/>
  <c r="A17" i="71"/>
  <c r="B150" i="34"/>
  <c r="A18" i="71"/>
  <c r="B699" i="34"/>
  <c r="A16" i="71"/>
  <c r="A15" i="71"/>
  <c r="U10" i="34"/>
  <c r="A699" i="34" l="1"/>
  <c r="R699" i="34"/>
  <c r="V699" i="34"/>
  <c r="P699" i="34"/>
  <c r="X699" i="34"/>
  <c r="AA699" i="34"/>
  <c r="Q699" i="34"/>
  <c r="A150" i="34"/>
  <c r="R150" i="34"/>
  <c r="V150" i="34"/>
  <c r="AA150" i="34"/>
  <c r="P150" i="34"/>
  <c r="X150" i="34"/>
  <c r="Q150" i="34"/>
  <c r="A36" i="71"/>
  <c r="H2" i="71"/>
  <c r="S10" i="34"/>
  <c r="E6" i="43" l="1"/>
  <c r="O8" i="43"/>
  <c r="N8" i="43"/>
  <c r="U2459" i="34" l="1"/>
  <c r="S2460" i="34"/>
  <c r="U2461" i="34"/>
  <c r="S2462" i="34"/>
  <c r="U2463" i="34"/>
  <c r="S2464" i="34"/>
  <c r="U2465" i="34"/>
  <c r="S2466" i="34"/>
  <c r="U2467" i="34"/>
  <c r="S2468" i="34"/>
  <c r="U2469" i="34"/>
  <c r="S2470" i="34"/>
  <c r="U2471" i="34"/>
  <c r="S2472" i="34"/>
  <c r="U2473" i="34"/>
  <c r="S2474" i="34"/>
  <c r="U2475" i="34"/>
  <c r="S2476" i="34"/>
  <c r="U2477" i="34"/>
  <c r="S2478" i="34"/>
  <c r="U2479" i="34"/>
  <c r="S2480" i="34"/>
  <c r="U2481" i="34"/>
  <c r="S2482" i="34"/>
  <c r="U2483" i="34"/>
  <c r="S2484" i="34"/>
  <c r="U2485" i="34"/>
  <c r="S2486" i="34"/>
  <c r="U2487" i="34"/>
  <c r="S2488" i="34"/>
  <c r="U2489" i="34"/>
  <c r="S2490" i="34"/>
  <c r="U2491" i="34"/>
  <c r="S2492" i="34"/>
  <c r="U2493" i="34"/>
  <c r="S2494" i="34"/>
  <c r="U2495" i="34"/>
  <c r="S2496" i="34"/>
  <c r="U2497" i="34"/>
  <c r="S2498" i="34"/>
  <c r="U2499" i="34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459" i="34"/>
  <c r="U2460" i="34"/>
  <c r="S2461" i="34"/>
  <c r="U2462" i="34"/>
  <c r="S2463" i="34"/>
  <c r="U2464" i="34"/>
  <c r="S2465" i="34"/>
  <c r="U2466" i="34"/>
  <c r="S2467" i="34"/>
  <c r="U2468" i="34"/>
  <c r="S2469" i="34"/>
  <c r="U2470" i="34"/>
  <c r="S2471" i="34"/>
  <c r="U2472" i="34"/>
  <c r="S2473" i="34"/>
  <c r="U2474" i="34"/>
  <c r="S2475" i="34"/>
  <c r="U2476" i="34"/>
  <c r="S2477" i="34"/>
  <c r="U2478" i="34"/>
  <c r="S2479" i="34"/>
  <c r="U2480" i="34"/>
  <c r="S2481" i="34"/>
  <c r="U2482" i="34"/>
  <c r="S2483" i="34"/>
  <c r="U2484" i="34"/>
  <c r="S2485" i="34"/>
  <c r="U2486" i="34"/>
  <c r="S2487" i="34"/>
  <c r="U2488" i="34"/>
  <c r="S2489" i="34"/>
  <c r="U2490" i="34"/>
  <c r="S2491" i="34"/>
  <c r="U2492" i="34"/>
  <c r="S2493" i="34"/>
  <c r="U2494" i="34"/>
  <c r="S2495" i="34"/>
  <c r="U2496" i="34"/>
  <c r="S2497" i="34"/>
  <c r="U2498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T2544" i="34"/>
  <c r="T2552" i="34"/>
  <c r="T2556" i="34"/>
  <c r="T2562" i="34"/>
  <c r="T2566" i="34"/>
  <c r="T2570" i="34"/>
  <c r="T2574" i="34"/>
  <c r="T2578" i="34"/>
  <c r="T2582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581" i="34"/>
  <c r="U2582" i="34"/>
  <c r="S2583" i="34"/>
  <c r="U2584" i="34"/>
  <c r="S2585" i="34"/>
  <c r="T2545" i="34"/>
  <c r="T2549" i="34"/>
  <c r="T2551" i="34"/>
  <c r="T2553" i="34"/>
  <c r="T2557" i="34"/>
  <c r="T2561" i="34"/>
  <c r="T2565" i="34"/>
  <c r="T2569" i="34"/>
  <c r="T2573" i="34"/>
  <c r="T2577" i="34"/>
  <c r="T2581" i="34"/>
  <c r="T2585" i="34"/>
  <c r="T2547" i="34"/>
  <c r="T2555" i="34"/>
  <c r="T2559" i="34"/>
  <c r="T2563" i="34"/>
  <c r="T2567" i="34"/>
  <c r="T2571" i="34"/>
  <c r="T2575" i="34"/>
  <c r="T2579" i="34"/>
  <c r="T2583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U2581" i="34"/>
  <c r="S2582" i="34"/>
  <c r="U2583" i="34"/>
  <c r="S2584" i="34"/>
  <c r="U2585" i="34"/>
  <c r="T2546" i="34"/>
  <c r="T2548" i="34"/>
  <c r="T2550" i="34"/>
  <c r="T2554" i="34"/>
  <c r="T2558" i="34"/>
  <c r="T2560" i="34"/>
  <c r="T2564" i="34"/>
  <c r="T2568" i="34"/>
  <c r="T2572" i="34"/>
  <c r="T2576" i="34"/>
  <c r="T2580" i="34"/>
  <c r="T2584" i="34"/>
  <c r="S2449" i="34"/>
  <c r="S2451" i="34"/>
  <c r="S2453" i="34"/>
  <c r="T2449" i="34"/>
  <c r="T2451" i="34"/>
  <c r="T2453" i="34"/>
  <c r="U2449" i="34"/>
  <c r="U2451" i="34"/>
  <c r="U2453" i="34"/>
  <c r="S2448" i="34"/>
  <c r="S2450" i="34"/>
  <c r="S2452" i="34"/>
  <c r="T2448" i="34"/>
  <c r="T2450" i="34"/>
  <c r="T2452" i="34"/>
  <c r="U2448" i="34"/>
  <c r="U2450" i="34"/>
  <c r="U2452" i="34"/>
  <c r="T2447" i="34"/>
  <c r="S2446" i="34"/>
  <c r="T2445" i="34"/>
  <c r="S2444" i="34"/>
  <c r="T2443" i="34"/>
  <c r="S2442" i="34"/>
  <c r="S2441" i="34"/>
  <c r="U2440" i="34"/>
  <c r="U2438" i="34"/>
  <c r="S2437" i="34"/>
  <c r="U2436" i="34"/>
  <c r="S2439" i="34"/>
  <c r="T2435" i="34"/>
  <c r="T2434" i="34"/>
  <c r="S2433" i="34"/>
  <c r="U2432" i="34"/>
  <c r="T2431" i="34"/>
  <c r="S2430" i="34"/>
  <c r="S2429" i="34"/>
  <c r="T2426" i="34"/>
  <c r="S2425" i="34"/>
  <c r="T2428" i="34"/>
  <c r="S2427" i="34"/>
  <c r="U2424" i="34"/>
  <c r="U2447" i="34"/>
  <c r="T2446" i="34"/>
  <c r="U2445" i="34"/>
  <c r="T2444" i="34"/>
  <c r="U2443" i="34"/>
  <c r="T2442" i="34"/>
  <c r="T2441" i="34"/>
  <c r="S2440" i="34"/>
  <c r="S2438" i="34"/>
  <c r="T2437" i="34"/>
  <c r="S2436" i="34"/>
  <c r="T2439" i="34"/>
  <c r="U2435" i="34"/>
  <c r="U2434" i="34"/>
  <c r="T2433" i="34"/>
  <c r="S2432" i="34"/>
  <c r="U2431" i="34"/>
  <c r="T2430" i="34"/>
  <c r="T2429" i="34"/>
  <c r="U2426" i="34"/>
  <c r="T2425" i="34"/>
  <c r="U2428" i="34"/>
  <c r="T2427" i="34"/>
  <c r="S2424" i="34"/>
  <c r="S2447" i="34"/>
  <c r="U2446" i="34"/>
  <c r="S2445" i="34"/>
  <c r="U2444" i="34"/>
  <c r="S2443" i="34"/>
  <c r="U2442" i="34"/>
  <c r="U2441" i="34"/>
  <c r="T2440" i="34"/>
  <c r="T2438" i="34"/>
  <c r="U2437" i="34"/>
  <c r="T2436" i="34"/>
  <c r="U2439" i="34"/>
  <c r="S2435" i="34"/>
  <c r="S2434" i="34"/>
  <c r="U2433" i="34"/>
  <c r="T2432" i="34"/>
  <c r="S2431" i="34"/>
  <c r="U2430" i="34"/>
  <c r="U2429" i="34"/>
  <c r="S2426" i="34"/>
  <c r="U2425" i="34"/>
  <c r="S2428" i="34"/>
  <c r="U2427" i="34"/>
  <c r="T2424" i="34"/>
  <c r="T2423" i="34"/>
  <c r="S2422" i="34"/>
  <c r="S2421" i="34"/>
  <c r="S2417" i="34"/>
  <c r="U2418" i="34"/>
  <c r="S2419" i="34"/>
  <c r="U2416" i="34"/>
  <c r="U2420" i="34"/>
  <c r="T2415" i="34"/>
  <c r="S2414" i="34"/>
  <c r="U2423" i="34"/>
  <c r="T2422" i="34"/>
  <c r="T2421" i="34"/>
  <c r="T2417" i="34"/>
  <c r="S2418" i="34"/>
  <c r="T2419" i="34"/>
  <c r="S2416" i="34"/>
  <c r="S2420" i="34"/>
  <c r="U2415" i="34"/>
  <c r="T2414" i="34"/>
  <c r="S2423" i="34"/>
  <c r="U2422" i="34"/>
  <c r="U2421" i="34"/>
  <c r="U2417" i="34"/>
  <c r="T2418" i="34"/>
  <c r="U2419" i="34"/>
  <c r="T2416" i="34"/>
  <c r="T2420" i="34"/>
  <c r="S2415" i="34"/>
  <c r="U2414" i="34"/>
  <c r="S2068" i="34"/>
  <c r="U2068" i="34"/>
  <c r="T2068" i="34"/>
  <c r="U2077" i="34"/>
  <c r="T2077" i="34"/>
  <c r="S2077" i="34"/>
  <c r="S1993" i="34"/>
  <c r="S2022" i="34"/>
  <c r="T2025" i="34"/>
  <c r="T2023" i="34"/>
  <c r="S1998" i="34"/>
  <c r="S1996" i="34"/>
  <c r="T2001" i="34"/>
  <c r="S2027" i="34"/>
  <c r="S2059" i="34"/>
  <c r="T1991" i="34"/>
  <c r="T1999" i="34"/>
  <c r="S1994" i="34"/>
  <c r="U1993" i="34"/>
  <c r="U2022" i="34"/>
  <c r="S1997" i="34"/>
  <c r="S1995" i="34"/>
  <c r="S2026" i="34"/>
  <c r="S2024" i="34"/>
  <c r="U1998" i="34"/>
  <c r="U1996" i="34"/>
  <c r="U2027" i="34"/>
  <c r="U2059" i="34"/>
  <c r="U1994" i="34"/>
  <c r="T1993" i="34"/>
  <c r="T2022" i="34"/>
  <c r="S2025" i="34"/>
  <c r="S2023" i="34"/>
  <c r="U1997" i="34"/>
  <c r="U1995" i="34"/>
  <c r="U2026" i="34"/>
  <c r="U2024" i="34"/>
  <c r="T1998" i="34"/>
  <c r="T1996" i="34"/>
  <c r="S2001" i="34"/>
  <c r="T2027" i="34"/>
  <c r="T2059" i="34"/>
  <c r="S1991" i="34"/>
  <c r="S1999" i="34"/>
  <c r="T1994" i="34"/>
  <c r="U2025" i="34"/>
  <c r="U2023" i="34"/>
  <c r="T1997" i="34"/>
  <c r="T1995" i="34"/>
  <c r="T2026" i="34"/>
  <c r="T2024" i="34"/>
  <c r="U2001" i="34"/>
  <c r="U1991" i="34"/>
  <c r="U1999" i="34"/>
  <c r="U2067" i="34"/>
  <c r="U2072" i="34"/>
  <c r="U2076" i="34"/>
  <c r="U2084" i="34"/>
  <c r="U2088" i="34"/>
  <c r="U2092" i="34"/>
  <c r="U2096" i="34"/>
  <c r="T2004" i="34"/>
  <c r="T2008" i="34"/>
  <c r="T2031" i="34"/>
  <c r="T2035" i="34"/>
  <c r="S2050" i="34"/>
  <c r="S1977" i="34"/>
  <c r="S1981" i="34"/>
  <c r="S1985" i="34"/>
  <c r="S1989" i="34"/>
  <c r="T2014" i="34"/>
  <c r="T2039" i="34"/>
  <c r="T2043" i="34"/>
  <c r="S2052" i="34"/>
  <c r="S2080" i="34"/>
  <c r="S2103" i="34"/>
  <c r="S2107" i="34"/>
  <c r="T2057" i="34"/>
  <c r="T1992" i="34"/>
  <c r="S2030" i="34"/>
  <c r="U2073" i="34"/>
  <c r="U2081" i="34"/>
  <c r="U2085" i="34"/>
  <c r="U2089" i="34"/>
  <c r="U2093" i="34"/>
  <c r="U2097" i="34"/>
  <c r="T2005" i="34"/>
  <c r="T2009" i="34"/>
  <c r="T2032" i="34"/>
  <c r="T2036" i="34"/>
  <c r="S2051" i="34"/>
  <c r="S1978" i="34"/>
  <c r="S1982" i="34"/>
  <c r="S1986" i="34"/>
  <c r="S1990" i="34"/>
  <c r="T2015" i="34"/>
  <c r="T2067" i="34"/>
  <c r="T2072" i="34"/>
  <c r="T2076" i="34"/>
  <c r="T2084" i="34"/>
  <c r="T2088" i="34"/>
  <c r="T2092" i="34"/>
  <c r="T2096" i="34"/>
  <c r="U2050" i="34"/>
  <c r="U1977" i="34"/>
  <c r="U1981" i="34"/>
  <c r="U1985" i="34"/>
  <c r="U1989" i="34"/>
  <c r="U2052" i="34"/>
  <c r="U2080" i="34"/>
  <c r="U2103" i="34"/>
  <c r="U2107" i="34"/>
  <c r="U2030" i="34"/>
  <c r="S2066" i="34"/>
  <c r="T2073" i="34"/>
  <c r="T2081" i="34"/>
  <c r="T2085" i="34"/>
  <c r="T2089" i="34"/>
  <c r="T2093" i="34"/>
  <c r="T2097" i="34"/>
  <c r="U2051" i="34"/>
  <c r="U1978" i="34"/>
  <c r="U1982" i="34"/>
  <c r="U1986" i="34"/>
  <c r="U1990" i="34"/>
  <c r="U2053" i="34"/>
  <c r="U2099" i="34"/>
  <c r="S2004" i="34"/>
  <c r="S2008" i="34"/>
  <c r="S2031" i="34"/>
  <c r="S2035" i="34"/>
  <c r="T2050" i="34"/>
  <c r="T1977" i="34"/>
  <c r="T1981" i="34"/>
  <c r="T1985" i="34"/>
  <c r="T1989" i="34"/>
  <c r="S2014" i="34"/>
  <c r="S2018" i="34"/>
  <c r="U2018" i="34"/>
  <c r="S2039" i="34"/>
  <c r="S2043" i="34"/>
  <c r="T2052" i="34"/>
  <c r="T2080" i="34"/>
  <c r="T2103" i="34"/>
  <c r="T2107" i="34"/>
  <c r="S2057" i="34"/>
  <c r="S1992" i="34"/>
  <c r="T2030" i="34"/>
  <c r="U2066" i="34"/>
  <c r="S2005" i="34"/>
  <c r="S2009" i="34"/>
  <c r="S2032" i="34"/>
  <c r="S2036" i="34"/>
  <c r="T2051" i="34"/>
  <c r="T1978" i="34"/>
  <c r="T1982" i="34"/>
  <c r="T1986" i="34"/>
  <c r="T1990" i="34"/>
  <c r="S2015" i="34"/>
  <c r="T2019" i="34"/>
  <c r="S2067" i="34"/>
  <c r="S2072" i="34"/>
  <c r="S2076" i="34"/>
  <c r="S2084" i="34"/>
  <c r="S2088" i="34"/>
  <c r="S2092" i="34"/>
  <c r="S2096" i="34"/>
  <c r="U2004" i="34"/>
  <c r="U2008" i="34"/>
  <c r="U2031" i="34"/>
  <c r="U2035" i="34"/>
  <c r="U2014" i="34"/>
  <c r="T2018" i="34"/>
  <c r="U2039" i="34"/>
  <c r="U2043" i="34"/>
  <c r="U2057" i="34"/>
  <c r="U1992" i="34"/>
  <c r="T2066" i="34"/>
  <c r="S2073" i="34"/>
  <c r="S2081" i="34"/>
  <c r="S2085" i="34"/>
  <c r="S2089" i="34"/>
  <c r="S2093" i="34"/>
  <c r="S2097" i="34"/>
  <c r="U2005" i="34"/>
  <c r="U2009" i="34"/>
  <c r="U2032" i="34"/>
  <c r="U2036" i="34"/>
  <c r="U2015" i="34"/>
  <c r="U2019" i="34"/>
  <c r="U2040" i="34"/>
  <c r="U2044" i="34"/>
  <c r="T2058" i="34"/>
  <c r="U2054" i="34"/>
  <c r="T2044" i="34"/>
  <c r="T2099" i="34"/>
  <c r="U2061" i="34"/>
  <c r="S2000" i="34"/>
  <c r="S2047" i="34"/>
  <c r="U2070" i="34"/>
  <c r="U2074" i="34"/>
  <c r="U2082" i="34"/>
  <c r="U2086" i="34"/>
  <c r="U2090" i="34"/>
  <c r="U2094" i="34"/>
  <c r="U2098" i="34"/>
  <c r="T2002" i="34"/>
  <c r="T2006" i="34"/>
  <c r="T2010" i="34"/>
  <c r="T2033" i="34"/>
  <c r="T2037" i="34"/>
  <c r="S1979" i="34"/>
  <c r="S1983" i="34"/>
  <c r="S1987" i="34"/>
  <c r="T2012" i="34"/>
  <c r="T2016" i="34"/>
  <c r="S2020" i="34"/>
  <c r="T2041" i="34"/>
  <c r="T2045" i="34"/>
  <c r="T2065" i="34"/>
  <c r="S2100" i="34"/>
  <c r="U2101" i="34"/>
  <c r="U2105" i="34"/>
  <c r="U2109" i="34"/>
  <c r="T2060" i="34"/>
  <c r="U2062" i="34"/>
  <c r="U2028" i="34"/>
  <c r="U2048" i="34"/>
  <c r="T2040" i="34"/>
  <c r="T2053" i="34"/>
  <c r="S2099" i="34"/>
  <c r="S2104" i="34"/>
  <c r="S2108" i="34"/>
  <c r="S2054" i="34"/>
  <c r="T2061" i="34"/>
  <c r="U2000" i="34"/>
  <c r="U2047" i="34"/>
  <c r="T2070" i="34"/>
  <c r="T2074" i="34"/>
  <c r="T2082" i="34"/>
  <c r="T2086" i="34"/>
  <c r="T2090" i="34"/>
  <c r="T2094" i="34"/>
  <c r="T2098" i="34"/>
  <c r="U1979" i="34"/>
  <c r="U1983" i="34"/>
  <c r="U1987" i="34"/>
  <c r="U2020" i="34"/>
  <c r="U2100" i="34"/>
  <c r="T2101" i="34"/>
  <c r="T2105" i="34"/>
  <c r="T2109" i="34"/>
  <c r="S2055" i="34"/>
  <c r="T2062" i="34"/>
  <c r="T2028" i="34"/>
  <c r="T2048" i="34"/>
  <c r="S2019" i="34"/>
  <c r="S2044" i="34"/>
  <c r="U2104" i="34"/>
  <c r="U2108" i="34"/>
  <c r="S2058" i="34"/>
  <c r="T2000" i="34"/>
  <c r="T2047" i="34"/>
  <c r="S2002" i="34"/>
  <c r="S2006" i="34"/>
  <c r="S2010" i="34"/>
  <c r="S2033" i="34"/>
  <c r="S2037" i="34"/>
  <c r="T1979" i="34"/>
  <c r="T1983" i="34"/>
  <c r="T1987" i="34"/>
  <c r="S2012" i="34"/>
  <c r="S2016" i="34"/>
  <c r="T2020" i="34"/>
  <c r="S2041" i="34"/>
  <c r="S2045" i="34"/>
  <c r="S2065" i="34"/>
  <c r="T2100" i="34"/>
  <c r="S2060" i="34"/>
  <c r="U2055" i="34"/>
  <c r="U2071" i="34"/>
  <c r="U2075" i="34"/>
  <c r="U2083" i="34"/>
  <c r="U2087" i="34"/>
  <c r="U2091" i="34"/>
  <c r="U2095" i="34"/>
  <c r="T2003" i="34"/>
  <c r="T2007" i="34"/>
  <c r="T2011" i="34"/>
  <c r="S2040" i="34"/>
  <c r="S2053" i="34"/>
  <c r="T2104" i="34"/>
  <c r="T2108" i="34"/>
  <c r="U2058" i="34"/>
  <c r="T2054" i="34"/>
  <c r="S2061" i="34"/>
  <c r="S2070" i="34"/>
  <c r="S2074" i="34"/>
  <c r="S2082" i="34"/>
  <c r="S2086" i="34"/>
  <c r="S2090" i="34"/>
  <c r="S2094" i="34"/>
  <c r="S2098" i="34"/>
  <c r="U2002" i="34"/>
  <c r="U2006" i="34"/>
  <c r="U2010" i="34"/>
  <c r="U2033" i="34"/>
  <c r="U2037" i="34"/>
  <c r="U2012" i="34"/>
  <c r="U2016" i="34"/>
  <c r="U2041" i="34"/>
  <c r="U2045" i="34"/>
  <c r="U2065" i="34"/>
  <c r="S2101" i="34"/>
  <c r="S2105" i="34"/>
  <c r="S2109" i="34"/>
  <c r="U2060" i="34"/>
  <c r="T2055" i="34"/>
  <c r="S2062" i="34"/>
  <c r="S2028" i="34"/>
  <c r="S2048" i="34"/>
  <c r="T2071" i="34"/>
  <c r="T2075" i="34"/>
  <c r="T2083" i="34"/>
  <c r="T2087" i="34"/>
  <c r="T2091" i="34"/>
  <c r="T2095" i="34"/>
  <c r="U2003" i="34"/>
  <c r="S2034" i="34"/>
  <c r="S2038" i="34"/>
  <c r="T1980" i="34"/>
  <c r="T1984" i="34"/>
  <c r="T1988" i="34"/>
  <c r="S2013" i="34"/>
  <c r="S2017" i="34"/>
  <c r="T2021" i="34"/>
  <c r="S2042" i="34"/>
  <c r="S2046" i="34"/>
  <c r="T2079" i="34"/>
  <c r="T2102" i="34"/>
  <c r="T2106" i="34"/>
  <c r="T2110" i="34"/>
  <c r="U2056" i="34"/>
  <c r="S2075" i="34"/>
  <c r="S2087" i="34"/>
  <c r="S2095" i="34"/>
  <c r="S2011" i="34"/>
  <c r="U2034" i="34"/>
  <c r="U2038" i="34"/>
  <c r="U2013" i="34"/>
  <c r="U2017" i="34"/>
  <c r="U2042" i="34"/>
  <c r="U2046" i="34"/>
  <c r="T2056" i="34"/>
  <c r="S2063" i="34"/>
  <c r="S2029" i="34"/>
  <c r="S2049" i="34"/>
  <c r="S2007" i="34"/>
  <c r="U2011" i="34"/>
  <c r="T2034" i="34"/>
  <c r="T2038" i="34"/>
  <c r="S1980" i="34"/>
  <c r="S1984" i="34"/>
  <c r="S1988" i="34"/>
  <c r="T2013" i="34"/>
  <c r="T2017" i="34"/>
  <c r="S2021" i="34"/>
  <c r="T2042" i="34"/>
  <c r="T2046" i="34"/>
  <c r="S2079" i="34"/>
  <c r="S2102" i="34"/>
  <c r="S2106" i="34"/>
  <c r="S2110" i="34"/>
  <c r="U2063" i="34"/>
  <c r="U2029" i="34"/>
  <c r="U2049" i="34"/>
  <c r="S2071" i="34"/>
  <c r="S2083" i="34"/>
  <c r="S2091" i="34"/>
  <c r="S2003" i="34"/>
  <c r="U2007" i="34"/>
  <c r="U1980" i="34"/>
  <c r="U1984" i="34"/>
  <c r="U1988" i="34"/>
  <c r="U2021" i="34"/>
  <c r="U2079" i="34"/>
  <c r="U2102" i="34"/>
  <c r="U2106" i="34"/>
  <c r="U2110" i="34"/>
  <c r="S2056" i="34"/>
  <c r="T2063" i="34"/>
  <c r="T2029" i="34"/>
  <c r="T2049" i="34"/>
  <c r="T2078" i="34"/>
  <c r="S2064" i="34"/>
  <c r="S2069" i="34"/>
  <c r="U2064" i="34"/>
  <c r="U2069" i="34"/>
  <c r="S2078" i="34"/>
  <c r="T2064" i="34"/>
  <c r="T2069" i="34"/>
  <c r="U2078" i="34"/>
  <c r="D13" i="15"/>
  <c r="C13" i="15"/>
  <c r="B100" i="34"/>
  <c r="B197" i="34"/>
  <c r="B215" i="34"/>
  <c r="B563" i="34"/>
  <c r="B573" i="34"/>
  <c r="B594" i="34"/>
  <c r="B645" i="34"/>
  <c r="B658" i="34"/>
  <c r="B671" i="34"/>
  <c r="B696" i="34"/>
  <c r="B741" i="34"/>
  <c r="B27" i="34"/>
  <c r="A741" i="34" l="1"/>
  <c r="R741" i="34"/>
  <c r="V741" i="34"/>
  <c r="P741" i="34"/>
  <c r="X741" i="34"/>
  <c r="AA741" i="34"/>
  <c r="Q741" i="34"/>
  <c r="A645" i="34"/>
  <c r="R645" i="34"/>
  <c r="V645" i="34"/>
  <c r="AA645" i="34"/>
  <c r="P645" i="34"/>
  <c r="X645" i="34"/>
  <c r="Q645" i="34"/>
  <c r="A696" i="34"/>
  <c r="P696" i="34"/>
  <c r="X696" i="34"/>
  <c r="R696" i="34"/>
  <c r="V696" i="34"/>
  <c r="Q696" i="34"/>
  <c r="AA696" i="34"/>
  <c r="A573" i="34"/>
  <c r="P573" i="34"/>
  <c r="X573" i="34"/>
  <c r="Q573" i="34"/>
  <c r="R573" i="34"/>
  <c r="V573" i="34"/>
  <c r="AA573" i="34"/>
  <c r="A594" i="34"/>
  <c r="R594" i="34"/>
  <c r="V594" i="34"/>
  <c r="P594" i="34"/>
  <c r="X594" i="34"/>
  <c r="AA594" i="34"/>
  <c r="Q594" i="34"/>
  <c r="A671" i="34"/>
  <c r="R671" i="34"/>
  <c r="V671" i="34"/>
  <c r="AA671" i="34"/>
  <c r="P671" i="34"/>
  <c r="X671" i="34"/>
  <c r="Q671" i="34"/>
  <c r="A658" i="34"/>
  <c r="P658" i="34"/>
  <c r="X658" i="34"/>
  <c r="Q658" i="34"/>
  <c r="R658" i="34"/>
  <c r="V658" i="34"/>
  <c r="AA658" i="34"/>
  <c r="A563" i="34"/>
  <c r="P563" i="34"/>
  <c r="X563" i="34"/>
  <c r="Q563" i="34"/>
  <c r="R563" i="34"/>
  <c r="V563" i="34"/>
  <c r="AA563" i="34"/>
  <c r="A100" i="34"/>
  <c r="P100" i="34"/>
  <c r="X100" i="34"/>
  <c r="Q100" i="34"/>
  <c r="R100" i="34"/>
  <c r="V100" i="34"/>
  <c r="AA100" i="34"/>
  <c r="A27" i="34"/>
  <c r="P27" i="34"/>
  <c r="X27" i="34"/>
  <c r="Q27" i="34"/>
  <c r="R27" i="34"/>
  <c r="V27" i="34"/>
  <c r="AA27" i="34"/>
  <c r="A215" i="34"/>
  <c r="Q215" i="34"/>
  <c r="R215" i="34"/>
  <c r="V215" i="34"/>
  <c r="AA215" i="34"/>
  <c r="P215" i="34"/>
  <c r="X215" i="34"/>
  <c r="A197" i="34"/>
  <c r="Q197" i="34"/>
  <c r="R197" i="34"/>
  <c r="V197" i="34"/>
  <c r="AA197" i="34"/>
  <c r="P197" i="34"/>
  <c r="X197" i="34"/>
  <c r="B11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113" i="34" l="1"/>
  <c r="R113" i="34"/>
  <c r="V113" i="34"/>
  <c r="AA113" i="34"/>
  <c r="P113" i="34"/>
  <c r="X113" i="34"/>
  <c r="Q113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958" i="34" l="1"/>
  <c r="P2958" i="34" s="1"/>
  <c r="B2959" i="34"/>
  <c r="P2959" i="34" s="1"/>
  <c r="B2960" i="34"/>
  <c r="P2960" i="34" s="1"/>
  <c r="B2961" i="34"/>
  <c r="P2961" i="34" s="1"/>
  <c r="B2962" i="34"/>
  <c r="P2962" i="34" s="1"/>
  <c r="B2963" i="34"/>
  <c r="P2963" i="34" s="1"/>
  <c r="X2961" i="34" l="1"/>
  <c r="Q2961" i="34"/>
  <c r="R2961" i="34"/>
  <c r="V2961" i="34"/>
  <c r="AA2961" i="34"/>
  <c r="Q2960" i="34"/>
  <c r="R2960" i="34"/>
  <c r="V2960" i="34"/>
  <c r="AA2960" i="34"/>
  <c r="X2960" i="34"/>
  <c r="R2959" i="34"/>
  <c r="V2959" i="34"/>
  <c r="AA2959" i="34"/>
  <c r="X2959" i="34"/>
  <c r="Q2959" i="34"/>
  <c r="R2963" i="34"/>
  <c r="V2963" i="34"/>
  <c r="AA2963" i="34"/>
  <c r="X2963" i="34"/>
  <c r="Q2963" i="34"/>
  <c r="AA2962" i="34"/>
  <c r="X2962" i="34"/>
  <c r="Q2962" i="34"/>
  <c r="R2962" i="34"/>
  <c r="V2962" i="34"/>
  <c r="AA2958" i="34"/>
  <c r="X2958" i="34"/>
  <c r="Q2958" i="34"/>
  <c r="R2958" i="34"/>
  <c r="V2958" i="34"/>
  <c r="A2960" i="34"/>
  <c r="A2959" i="34"/>
  <c r="A2958" i="34"/>
  <c r="A2961" i="34"/>
  <c r="A2962" i="34"/>
  <c r="A2963" i="34"/>
  <c r="I6" i="43"/>
  <c r="S426" i="34" l="1"/>
  <c r="T342" i="34"/>
  <c r="T398" i="34"/>
  <c r="T429" i="34"/>
  <c r="T355" i="34"/>
  <c r="T371" i="34"/>
  <c r="T387" i="34"/>
  <c r="T403" i="34"/>
  <c r="T372" i="34"/>
  <c r="U439" i="34"/>
  <c r="U424" i="34"/>
  <c r="T368" i="34"/>
  <c r="S407" i="34"/>
  <c r="T431" i="34"/>
  <c r="T357" i="34"/>
  <c r="T373" i="34"/>
  <c r="T389" i="34"/>
  <c r="T406" i="34"/>
  <c r="U423" i="34"/>
  <c r="U438" i="34"/>
  <c r="S412" i="34"/>
  <c r="U366" i="34"/>
  <c r="U394" i="34"/>
  <c r="U351" i="34"/>
  <c r="U383" i="34"/>
  <c r="U429" i="34"/>
  <c r="S352" i="34"/>
  <c r="S400" i="34"/>
  <c r="S356" i="34"/>
  <c r="S384" i="34"/>
  <c r="U407" i="34"/>
  <c r="U369" i="34"/>
  <c r="U401" i="34"/>
  <c r="S354" i="34"/>
  <c r="S390" i="34"/>
  <c r="S423" i="34"/>
  <c r="S415" i="34"/>
  <c r="T350" i="34"/>
  <c r="T402" i="34"/>
  <c r="T425" i="34"/>
  <c r="T351" i="34"/>
  <c r="T367" i="34"/>
  <c r="T383" i="34"/>
  <c r="T399" i="34"/>
  <c r="U435" i="34"/>
  <c r="T380" i="34"/>
  <c r="T348" i="34"/>
  <c r="T396" i="34"/>
  <c r="T427" i="34"/>
  <c r="T353" i="34"/>
  <c r="T369" i="34"/>
  <c r="T385" i="34"/>
  <c r="T401" i="34"/>
  <c r="S424" i="34"/>
  <c r="T404" i="34"/>
  <c r="U412" i="34"/>
  <c r="S366" i="34"/>
  <c r="S394" i="34"/>
  <c r="U416" i="34"/>
  <c r="U363" i="34"/>
  <c r="U395" i="34"/>
  <c r="U425" i="34"/>
  <c r="S421" i="34"/>
  <c r="S364" i="34"/>
  <c r="S442" i="34"/>
  <c r="S420" i="34"/>
  <c r="U356" i="34"/>
  <c r="U384" i="34"/>
  <c r="U405" i="34"/>
  <c r="U349" i="34"/>
  <c r="U381" i="34"/>
  <c r="T439" i="34"/>
  <c r="U370" i="34"/>
  <c r="S443" i="34"/>
  <c r="U433" i="34"/>
  <c r="U415" i="34"/>
  <c r="S427" i="34"/>
  <c r="T266" i="34"/>
  <c r="T274" i="34"/>
  <c r="U250" i="34"/>
  <c r="S284" i="34"/>
  <c r="T251" i="34"/>
  <c r="S286" i="34"/>
  <c r="T261" i="34"/>
  <c r="S252" i="34"/>
  <c r="U258" i="34"/>
  <c r="S235" i="34"/>
  <c r="U267" i="34"/>
  <c r="U275" i="34"/>
  <c r="U256" i="34"/>
  <c r="U286" i="34"/>
  <c r="U273" i="34"/>
  <c r="T241" i="34"/>
  <c r="T282" i="34"/>
  <c r="T259" i="34"/>
  <c r="T284" i="34"/>
  <c r="S251" i="34"/>
  <c r="T237" i="34"/>
  <c r="T265" i="34"/>
  <c r="U254" i="34"/>
  <c r="U274" i="34"/>
  <c r="S267" i="34"/>
  <c r="S236" i="34"/>
  <c r="T256" i="34"/>
  <c r="U287" i="34"/>
  <c r="U257" i="34"/>
  <c r="U306" i="34"/>
  <c r="T293" i="34"/>
  <c r="T297" i="34"/>
  <c r="T294" i="34"/>
  <c r="U318" i="34"/>
  <c r="T279" i="34"/>
  <c r="T320" i="34"/>
  <c r="T314" i="34"/>
  <c r="U301" i="34"/>
  <c r="S279" i="34"/>
  <c r="U320" i="34"/>
  <c r="U310" i="34"/>
  <c r="T315" i="34"/>
  <c r="T298" i="34"/>
  <c r="T316" i="34"/>
  <c r="U319" i="34"/>
  <c r="S296" i="34"/>
  <c r="T310" i="34"/>
  <c r="S301" i="34"/>
  <c r="U294" i="34"/>
  <c r="U299" i="34"/>
  <c r="U296" i="34"/>
  <c r="S151" i="34"/>
  <c r="T66" i="34"/>
  <c r="U86" i="34"/>
  <c r="U55" i="34"/>
  <c r="S177" i="34"/>
  <c r="S245" i="34"/>
  <c r="T85" i="34"/>
  <c r="T191" i="34"/>
  <c r="T246" i="34"/>
  <c r="T162" i="34"/>
  <c r="T173" i="34"/>
  <c r="U221" i="34"/>
  <c r="S60" i="34"/>
  <c r="T144" i="34"/>
  <c r="T195" i="34"/>
  <c r="S62" i="34"/>
  <c r="T138" i="34"/>
  <c r="U177" i="34"/>
  <c r="U196" i="34"/>
  <c r="S85" i="34"/>
  <c r="U178" i="34"/>
  <c r="S232" i="34"/>
  <c r="U78" i="34"/>
  <c r="U147" i="34"/>
  <c r="S240" i="34"/>
  <c r="S144" i="34"/>
  <c r="U210" i="34"/>
  <c r="U84" i="34"/>
  <c r="S176" i="34"/>
  <c r="T206" i="34"/>
  <c r="T54" i="34"/>
  <c r="S159" i="34"/>
  <c r="T219" i="34"/>
  <c r="S78" i="34"/>
  <c r="S173" i="34"/>
  <c r="T221" i="34"/>
  <c r="S75" i="34"/>
  <c r="S161" i="34"/>
  <c r="T210" i="34"/>
  <c r="T62" i="34"/>
  <c r="T157" i="34"/>
  <c r="S196" i="34"/>
  <c r="U77" i="34"/>
  <c r="S146" i="34"/>
  <c r="S184" i="34"/>
  <c r="U232" i="34"/>
  <c r="U162" i="34"/>
  <c r="S209" i="34"/>
  <c r="U137" i="34"/>
  <c r="U161" i="34"/>
  <c r="U195" i="34"/>
  <c r="U138" i="34"/>
  <c r="T132" i="34"/>
  <c r="T63" i="34"/>
  <c r="S63" i="34"/>
  <c r="S37" i="34"/>
  <c r="U185" i="34"/>
  <c r="S38" i="34"/>
  <c r="T39" i="34"/>
  <c r="S169" i="34"/>
  <c r="T205" i="34"/>
  <c r="U207" i="34"/>
  <c r="U201" i="34"/>
  <c r="U204" i="34"/>
  <c r="S205" i="34"/>
  <c r="S198" i="34"/>
  <c r="T204" i="34"/>
  <c r="T217" i="34"/>
  <c r="S186" i="34"/>
  <c r="S202" i="34"/>
  <c r="U200" i="34"/>
  <c r="S207" i="34"/>
  <c r="S201" i="34"/>
  <c r="T153" i="34"/>
  <c r="U154" i="34"/>
  <c r="U115" i="34"/>
  <c r="T154" i="34"/>
  <c r="T125" i="34"/>
  <c r="S154" i="34"/>
  <c r="U153" i="34"/>
  <c r="U123" i="34"/>
  <c r="T47" i="34"/>
  <c r="T30" i="34"/>
  <c r="T131" i="34"/>
  <c r="S133" i="34"/>
  <c r="S82" i="34"/>
  <c r="U97" i="34"/>
  <c r="T130" i="34"/>
  <c r="T50" i="34"/>
  <c r="U129" i="34"/>
  <c r="T73" i="34"/>
  <c r="T26" i="34"/>
  <c r="U49" i="34"/>
  <c r="U181" i="34"/>
  <c r="U82" i="34"/>
  <c r="T67" i="34"/>
  <c r="U23" i="34"/>
  <c r="U24" i="34"/>
  <c r="U48" i="34"/>
  <c r="T233" i="34"/>
  <c r="S110" i="34"/>
  <c r="S73" i="34"/>
  <c r="S26" i="34"/>
  <c r="T104" i="34"/>
  <c r="S135" i="34"/>
  <c r="T57" i="34"/>
  <c r="T181" i="34"/>
  <c r="S116" i="34"/>
  <c r="S25" i="34"/>
  <c r="S67" i="34"/>
  <c r="U227" i="34"/>
  <c r="T24" i="34"/>
  <c r="S74" i="34"/>
  <c r="S233" i="34"/>
  <c r="S81" i="34"/>
  <c r="T143" i="34"/>
  <c r="S31" i="34"/>
  <c r="U80" i="34"/>
  <c r="U131" i="34"/>
  <c r="U45" i="34"/>
  <c r="T35" i="34"/>
  <c r="U182" i="34"/>
  <c r="U101" i="34"/>
  <c r="U34" i="34"/>
  <c r="T193" i="34"/>
  <c r="T139" i="34"/>
  <c r="T83" i="34"/>
  <c r="U228" i="34"/>
  <c r="S109" i="34"/>
  <c r="S98" i="34"/>
  <c r="U68" i="34"/>
  <c r="U71" i="34"/>
  <c r="S149" i="34"/>
  <c r="T223" i="34"/>
  <c r="S222" i="34"/>
  <c r="U234" i="34"/>
  <c r="T412" i="34"/>
  <c r="T358" i="34"/>
  <c r="T409" i="34"/>
  <c r="S343" i="34"/>
  <c r="S359" i="34"/>
  <c r="S375" i="34"/>
  <c r="S391" i="34"/>
  <c r="T436" i="34"/>
  <c r="T400" i="34"/>
  <c r="U437" i="34"/>
  <c r="U417" i="34"/>
  <c r="T384" i="34"/>
  <c r="T411" i="34"/>
  <c r="S345" i="34"/>
  <c r="S361" i="34"/>
  <c r="S377" i="34"/>
  <c r="S393" i="34"/>
  <c r="T437" i="34"/>
  <c r="T354" i="34"/>
  <c r="U419" i="34"/>
  <c r="S342" i="34"/>
  <c r="S374" i="34"/>
  <c r="S398" i="34"/>
  <c r="U359" i="34"/>
  <c r="U391" i="34"/>
  <c r="T410" i="34"/>
  <c r="U364" i="34"/>
  <c r="S434" i="34"/>
  <c r="U360" i="34"/>
  <c r="U388" i="34"/>
  <c r="U345" i="34"/>
  <c r="U377" i="34"/>
  <c r="S406" i="34"/>
  <c r="U362" i="34"/>
  <c r="U404" i="34"/>
  <c r="T434" i="34"/>
  <c r="T419" i="34"/>
  <c r="T366" i="34"/>
  <c r="S409" i="34"/>
  <c r="T433" i="34"/>
  <c r="S355" i="34"/>
  <c r="S371" i="34"/>
  <c r="S387" i="34"/>
  <c r="S403" i="34"/>
  <c r="S410" i="34"/>
  <c r="S429" i="34"/>
  <c r="T360" i="34"/>
  <c r="S405" i="34"/>
  <c r="T435" i="34"/>
  <c r="S357" i="34"/>
  <c r="S373" i="34"/>
  <c r="S389" i="34"/>
  <c r="T441" i="34"/>
  <c r="T346" i="34"/>
  <c r="S418" i="34"/>
  <c r="U342" i="34"/>
  <c r="U374" i="34"/>
  <c r="U398" i="34"/>
  <c r="U420" i="34"/>
  <c r="U371" i="34"/>
  <c r="U403" i="34"/>
  <c r="T417" i="34"/>
  <c r="T430" i="34"/>
  <c r="U372" i="34"/>
  <c r="S440" i="34"/>
  <c r="U413" i="34"/>
  <c r="S360" i="34"/>
  <c r="S388" i="34"/>
  <c r="U411" i="34"/>
  <c r="U357" i="34"/>
  <c r="U389" i="34"/>
  <c r="S346" i="34"/>
  <c r="S378" i="34"/>
  <c r="S441" i="34"/>
  <c r="U430" i="34"/>
  <c r="T390" i="34"/>
  <c r="S414" i="34"/>
  <c r="S270" i="34"/>
  <c r="T235" i="34"/>
  <c r="T263" i="34"/>
  <c r="T285" i="34"/>
  <c r="T268" i="34"/>
  <c r="U237" i="34"/>
  <c r="S253" i="34"/>
  <c r="S262" i="34"/>
  <c r="U270" i="34"/>
  <c r="T242" i="34"/>
  <c r="S271" i="34"/>
  <c r="U236" i="34"/>
  <c r="T264" i="34"/>
  <c r="U253" i="34"/>
  <c r="U293" i="34"/>
  <c r="U252" i="34"/>
  <c r="S274" i="34"/>
  <c r="T255" i="34"/>
  <c r="T275" i="34"/>
  <c r="S268" i="34"/>
  <c r="S261" i="34"/>
  <c r="T252" i="34"/>
  <c r="T258" i="34"/>
  <c r="S242" i="34"/>
  <c r="U271" i="34"/>
  <c r="S243" i="34"/>
  <c r="S264" i="34"/>
  <c r="S237" i="34"/>
  <c r="S265" i="34"/>
  <c r="S293" i="34"/>
  <c r="U28" i="34"/>
  <c r="T311" i="34"/>
  <c r="S298" i="34"/>
  <c r="T312" i="34"/>
  <c r="T299" i="34"/>
  <c r="S280" i="34"/>
  <c r="S314" i="34"/>
  <c r="U315" i="34"/>
  <c r="U295" i="34"/>
  <c r="U280" i="34"/>
  <c r="T281" i="34"/>
  <c r="S315" i="34"/>
  <c r="S302" i="34"/>
  <c r="S316" i="34"/>
  <c r="S319" i="34"/>
  <c r="T300" i="34"/>
  <c r="S310" i="34"/>
  <c r="T317" i="34"/>
  <c r="U302" i="34"/>
  <c r="S307" i="34"/>
  <c r="U314" i="34"/>
  <c r="T86" i="34"/>
  <c r="S72" i="34"/>
  <c r="U72" i="34"/>
  <c r="S61" i="34"/>
  <c r="T171" i="34"/>
  <c r="T64" i="34"/>
  <c r="T158" i="34"/>
  <c r="S191" i="34"/>
  <c r="T69" i="34"/>
  <c r="S147" i="34"/>
  <c r="T187" i="34"/>
  <c r="T240" i="34"/>
  <c r="T79" i="34"/>
  <c r="T161" i="34"/>
  <c r="S195" i="34"/>
  <c r="T76" i="34"/>
  <c r="T145" i="34"/>
  <c r="U183" i="34"/>
  <c r="S226" i="34"/>
  <c r="U140" i="34"/>
  <c r="S172" i="34"/>
  <c r="S246" i="34"/>
  <c r="S136" i="34"/>
  <c r="S160" i="34"/>
  <c r="U60" i="34"/>
  <c r="U156" i="34"/>
  <c r="S244" i="34"/>
  <c r="S138" i="34"/>
  <c r="T177" i="34"/>
  <c r="T190" i="34"/>
  <c r="S64" i="34"/>
  <c r="T178" i="34"/>
  <c r="U246" i="34"/>
  <c r="T141" i="34"/>
  <c r="T209" i="34"/>
  <c r="S51" i="34"/>
  <c r="S137" i="34"/>
  <c r="T170" i="34"/>
  <c r="T225" i="34"/>
  <c r="T84" i="34"/>
  <c r="U171" i="34"/>
  <c r="U226" i="34"/>
  <c r="U85" i="34"/>
  <c r="U159" i="34"/>
  <c r="S208" i="34"/>
  <c r="S56" i="34"/>
  <c r="U160" i="34"/>
  <c r="S221" i="34"/>
  <c r="S142" i="34"/>
  <c r="S170" i="34"/>
  <c r="S225" i="34"/>
  <c r="S148" i="34"/>
  <c r="U58" i="34"/>
  <c r="T58" i="34"/>
  <c r="T37" i="34"/>
  <c r="S36" i="34"/>
  <c r="T185" i="34"/>
  <c r="S39" i="34"/>
  <c r="T44" i="34"/>
  <c r="T218" i="34"/>
  <c r="U217" i="34"/>
  <c r="T214" i="34"/>
  <c r="S213" i="34"/>
  <c r="S218" i="34"/>
  <c r="S211" i="34"/>
  <c r="U213" i="34"/>
  <c r="T212" i="34"/>
  <c r="U211" i="34"/>
  <c r="T207" i="34"/>
  <c r="S204" i="34"/>
  <c r="U155" i="34"/>
  <c r="U214" i="34"/>
  <c r="T91" i="34"/>
  <c r="U125" i="34"/>
  <c r="S91" i="34"/>
  <c r="U152" i="34"/>
  <c r="T122" i="34"/>
  <c r="S112" i="34"/>
  <c r="U91" i="34"/>
  <c r="S125" i="34"/>
  <c r="S111" i="34"/>
  <c r="S49" i="34"/>
  <c r="S57" i="34"/>
  <c r="T189" i="34"/>
  <c r="T124" i="34"/>
  <c r="U29" i="34"/>
  <c r="T182" i="34"/>
  <c r="T101" i="34"/>
  <c r="T163" i="34"/>
  <c r="U33" i="34"/>
  <c r="U192" i="34"/>
  <c r="T128" i="34"/>
  <c r="S30" i="34"/>
  <c r="U224" i="34"/>
  <c r="S35" i="34"/>
  <c r="T97" i="34"/>
  <c r="S130" i="34"/>
  <c r="S107" i="34"/>
  <c r="S50" i="34"/>
  <c r="T114" i="34"/>
  <c r="T33" i="34"/>
  <c r="U143" i="34"/>
  <c r="U134" i="34"/>
  <c r="U95" i="34"/>
  <c r="T80" i="34"/>
  <c r="S70" i="34"/>
  <c r="T224" i="34"/>
  <c r="T133" i="34"/>
  <c r="T82" i="34"/>
  <c r="U168" i="34"/>
  <c r="U46" i="34"/>
  <c r="T40" i="34"/>
  <c r="S163" i="34"/>
  <c r="U139" i="34"/>
  <c r="T32" i="34"/>
  <c r="T216" i="34"/>
  <c r="T95" i="34"/>
  <c r="U92" i="34"/>
  <c r="U189" i="34"/>
  <c r="U116" i="34"/>
  <c r="S29" i="34"/>
  <c r="T46" i="34"/>
  <c r="S24" i="34"/>
  <c r="S48" i="34"/>
  <c r="S193" i="34"/>
  <c r="S129" i="34"/>
  <c r="S32" i="34"/>
  <c r="U26" i="34"/>
  <c r="U31" i="34"/>
  <c r="U223" i="34"/>
  <c r="U65" i="34"/>
  <c r="S99" i="34"/>
  <c r="T65" i="34"/>
  <c r="T71" i="34"/>
  <c r="S223" i="34"/>
  <c r="U150" i="34"/>
  <c r="T424" i="34"/>
  <c r="T374" i="34"/>
  <c r="T416" i="34"/>
  <c r="T347" i="34"/>
  <c r="T363" i="34"/>
  <c r="T379" i="34"/>
  <c r="T395" i="34"/>
  <c r="U410" i="34"/>
  <c r="U443" i="34"/>
  <c r="U432" i="34"/>
  <c r="T414" i="34"/>
  <c r="T392" i="34"/>
  <c r="T418" i="34"/>
  <c r="T349" i="34"/>
  <c r="T365" i="34"/>
  <c r="T381" i="34"/>
  <c r="T397" i="34"/>
  <c r="U431" i="34"/>
  <c r="T370" i="34"/>
  <c r="S430" i="34"/>
  <c r="U350" i="34"/>
  <c r="U382" i="34"/>
  <c r="U402" i="34"/>
  <c r="U367" i="34"/>
  <c r="U399" i="34"/>
  <c r="T426" i="34"/>
  <c r="S372" i="34"/>
  <c r="U421" i="34"/>
  <c r="S368" i="34"/>
  <c r="S392" i="34"/>
  <c r="U353" i="34"/>
  <c r="U385" i="34"/>
  <c r="T443" i="34"/>
  <c r="S370" i="34"/>
  <c r="U434" i="34"/>
  <c r="T408" i="34"/>
  <c r="S419" i="34"/>
  <c r="T382" i="34"/>
  <c r="T413" i="34"/>
  <c r="T343" i="34"/>
  <c r="T359" i="34"/>
  <c r="T375" i="34"/>
  <c r="T391" i="34"/>
  <c r="T423" i="34"/>
  <c r="T344" i="34"/>
  <c r="S425" i="34"/>
  <c r="T376" i="34"/>
  <c r="T407" i="34"/>
  <c r="T345" i="34"/>
  <c r="T361" i="34"/>
  <c r="T377" i="34"/>
  <c r="T393" i="34"/>
  <c r="S432" i="34"/>
  <c r="T362" i="34"/>
  <c r="S435" i="34"/>
  <c r="S350" i="34"/>
  <c r="S382" i="34"/>
  <c r="S402" i="34"/>
  <c r="U347" i="34"/>
  <c r="U379" i="34"/>
  <c r="T438" i="34"/>
  <c r="S417" i="34"/>
  <c r="S344" i="34"/>
  <c r="S380" i="34"/>
  <c r="S438" i="34"/>
  <c r="U414" i="34"/>
  <c r="U368" i="34"/>
  <c r="U392" i="34"/>
  <c r="U418" i="34"/>
  <c r="U365" i="34"/>
  <c r="U397" i="34"/>
  <c r="U354" i="34"/>
  <c r="U390" i="34"/>
  <c r="S439" i="34"/>
  <c r="U426" i="34"/>
  <c r="U440" i="34"/>
  <c r="S241" i="34"/>
  <c r="T283" i="34"/>
  <c r="U259" i="34"/>
  <c r="U263" i="34"/>
  <c r="T243" i="34"/>
  <c r="S272" i="34"/>
  <c r="T249" i="34"/>
  <c r="T257" i="34"/>
  <c r="U262" i="34"/>
  <c r="S283" i="34"/>
  <c r="S259" i="34"/>
  <c r="U284" i="34"/>
  <c r="S260" i="34"/>
  <c r="U272" i="34"/>
  <c r="U265" i="34"/>
  <c r="T273" i="34"/>
  <c r="S266" i="34"/>
  <c r="U235" i="34"/>
  <c r="U255" i="34"/>
  <c r="T236" i="34"/>
  <c r="T272" i="34"/>
  <c r="T253" i="34"/>
  <c r="T262" i="34"/>
  <c r="U266" i="34"/>
  <c r="S250" i="34"/>
  <c r="U285" i="34"/>
  <c r="T260" i="34"/>
  <c r="U264" i="34"/>
  <c r="S249" i="34"/>
  <c r="U269" i="34"/>
  <c r="T269" i="34"/>
  <c r="T28" i="34"/>
  <c r="S311" i="34"/>
  <c r="T302" i="34"/>
  <c r="S312" i="34"/>
  <c r="T313" i="34"/>
  <c r="T296" i="34"/>
  <c r="U281" i="34"/>
  <c r="U276" i="34"/>
  <c r="S299" i="34"/>
  <c r="U300" i="34"/>
  <c r="T301" i="34"/>
  <c r="T276" i="34"/>
  <c r="T318" i="34"/>
  <c r="T295" i="34"/>
  <c r="S320" i="34"/>
  <c r="T309" i="34"/>
  <c r="S281" i="34"/>
  <c r="S317" i="34"/>
  <c r="U279" i="34"/>
  <c r="T319" i="34"/>
  <c r="S66" i="34"/>
  <c r="U66" i="34"/>
  <c r="T151" i="34"/>
  <c r="S55" i="34"/>
  <c r="T55" i="34"/>
  <c r="T196" i="34"/>
  <c r="T77" i="34"/>
  <c r="T159" i="34"/>
  <c r="U219" i="34"/>
  <c r="T136" i="34"/>
  <c r="T160" i="34"/>
  <c r="S187" i="34"/>
  <c r="U240" i="34"/>
  <c r="S79" i="34"/>
  <c r="T174" i="34"/>
  <c r="U225" i="34"/>
  <c r="S76" i="34"/>
  <c r="S157" i="34"/>
  <c r="U206" i="34"/>
  <c r="U245" i="34"/>
  <c r="S158" i="34"/>
  <c r="U184" i="34"/>
  <c r="U56" i="34"/>
  <c r="U141" i="34"/>
  <c r="U179" i="34"/>
  <c r="U75" i="34"/>
  <c r="U170" i="34"/>
  <c r="S52" i="34"/>
  <c r="U148" i="34"/>
  <c r="S171" i="34"/>
  <c r="S190" i="34"/>
  <c r="T140" i="34"/>
  <c r="T184" i="34"/>
  <c r="T56" i="34"/>
  <c r="T147" i="34"/>
  <c r="T194" i="34"/>
  <c r="T60" i="34"/>
  <c r="T142" i="34"/>
  <c r="T188" i="34"/>
  <c r="T244" i="34"/>
  <c r="T148" i="34"/>
  <c r="S183" i="34"/>
  <c r="S54" i="34"/>
  <c r="S140" i="34"/>
  <c r="S178" i="34"/>
  <c r="U191" i="34"/>
  <c r="U69" i="34"/>
  <c r="U173" i="34"/>
  <c r="U51" i="34"/>
  <c r="U144" i="34"/>
  <c r="U174" i="34"/>
  <c r="U52" i="34"/>
  <c r="U145" i="34"/>
  <c r="S132" i="34"/>
  <c r="S58" i="34"/>
  <c r="U36" i="34"/>
  <c r="U37" i="34"/>
  <c r="S185" i="34"/>
  <c r="U44" i="34"/>
  <c r="S44" i="34"/>
  <c r="T200" i="34"/>
  <c r="T211" i="34"/>
  <c r="U203" i="34"/>
  <c r="U202" i="34"/>
  <c r="U212" i="34"/>
  <c r="U186" i="34"/>
  <c r="T202" i="34"/>
  <c r="S155" i="34"/>
  <c r="T199" i="34"/>
  <c r="T203" i="34"/>
  <c r="U218" i="34"/>
  <c r="S217" i="34"/>
  <c r="S203" i="34"/>
  <c r="S122" i="34"/>
  <c r="T112" i="34"/>
  <c r="U122" i="34"/>
  <c r="S123" i="34"/>
  <c r="T115" i="34"/>
  <c r="T152" i="34"/>
  <c r="U87" i="34"/>
  <c r="U112" i="34"/>
  <c r="S104" i="34"/>
  <c r="T135" i="34"/>
  <c r="T70" i="34"/>
  <c r="S189" i="34"/>
  <c r="S108" i="34"/>
  <c r="U67" i="34"/>
  <c r="T227" i="34"/>
  <c r="T107" i="34"/>
  <c r="S96" i="34"/>
  <c r="S83" i="34"/>
  <c r="S143" i="34"/>
  <c r="T31" i="34"/>
  <c r="U57" i="34"/>
  <c r="U133" i="34"/>
  <c r="T29" i="34"/>
  <c r="S227" i="34"/>
  <c r="U121" i="34"/>
  <c r="U40" i="34"/>
  <c r="U74" i="34"/>
  <c r="S139" i="34"/>
  <c r="T81" i="34"/>
  <c r="U216" i="34"/>
  <c r="S128" i="34"/>
  <c r="S47" i="34"/>
  <c r="S80" i="34"/>
  <c r="T90" i="34"/>
  <c r="T45" i="34"/>
  <c r="S124" i="34"/>
  <c r="U35" i="34"/>
  <c r="S97" i="34"/>
  <c r="T23" i="34"/>
  <c r="T48" i="34"/>
  <c r="T96" i="34"/>
  <c r="U110" i="34"/>
  <c r="T192" i="34"/>
  <c r="T134" i="34"/>
  <c r="U47" i="34"/>
  <c r="U30" i="34"/>
  <c r="S181" i="34"/>
  <c r="U124" i="34"/>
  <c r="T53" i="34"/>
  <c r="U130" i="34"/>
  <c r="U107" i="34"/>
  <c r="U50" i="34"/>
  <c r="U233" i="34"/>
  <c r="T110" i="34"/>
  <c r="U73" i="34"/>
  <c r="S134" i="34"/>
  <c r="S68" i="34"/>
  <c r="T99" i="34"/>
  <c r="U222" i="34"/>
  <c r="S234" i="34"/>
  <c r="T222" i="34"/>
  <c r="U149" i="34"/>
  <c r="S71" i="34"/>
  <c r="T150" i="34"/>
  <c r="T432" i="34"/>
  <c r="T386" i="34"/>
  <c r="T420" i="34"/>
  <c r="S351" i="34"/>
  <c r="S367" i="34"/>
  <c r="S383" i="34"/>
  <c r="S399" i="34"/>
  <c r="T352" i="34"/>
  <c r="U441" i="34"/>
  <c r="U428" i="34"/>
  <c r="T356" i="34"/>
  <c r="T405" i="34"/>
  <c r="T422" i="34"/>
  <c r="S353" i="34"/>
  <c r="S369" i="34"/>
  <c r="S385" i="34"/>
  <c r="S401" i="34"/>
  <c r="U427" i="34"/>
  <c r="U442" i="34"/>
  <c r="U408" i="34"/>
  <c r="S358" i="34"/>
  <c r="S386" i="34"/>
  <c r="U343" i="34"/>
  <c r="U375" i="34"/>
  <c r="T442" i="34"/>
  <c r="U344" i="34"/>
  <c r="U380" i="34"/>
  <c r="U348" i="34"/>
  <c r="U376" i="34"/>
  <c r="U396" i="34"/>
  <c r="U361" i="34"/>
  <c r="U393" i="34"/>
  <c r="U346" i="34"/>
  <c r="U378" i="34"/>
  <c r="S431" i="34"/>
  <c r="T415" i="34"/>
  <c r="T428" i="34"/>
  <c r="T394" i="34"/>
  <c r="S413" i="34"/>
  <c r="S347" i="34"/>
  <c r="S363" i="34"/>
  <c r="S379" i="34"/>
  <c r="S395" i="34"/>
  <c r="T440" i="34"/>
  <c r="T364" i="34"/>
  <c r="S416" i="34"/>
  <c r="T388" i="34"/>
  <c r="S411" i="34"/>
  <c r="S349" i="34"/>
  <c r="S365" i="34"/>
  <c r="S381" i="34"/>
  <c r="S397" i="34"/>
  <c r="S428" i="34"/>
  <c r="T378" i="34"/>
  <c r="S408" i="34"/>
  <c r="U358" i="34"/>
  <c r="U386" i="34"/>
  <c r="U409" i="34"/>
  <c r="U355" i="34"/>
  <c r="U387" i="34"/>
  <c r="S433" i="34"/>
  <c r="T421" i="34"/>
  <c r="U352" i="34"/>
  <c r="U400" i="34"/>
  <c r="S436" i="34"/>
  <c r="S348" i="34"/>
  <c r="S376" i="34"/>
  <c r="S396" i="34"/>
  <c r="U422" i="34"/>
  <c r="U373" i="34"/>
  <c r="U406" i="34"/>
  <c r="S362" i="34"/>
  <c r="S404" i="34"/>
  <c r="S437" i="34"/>
  <c r="S422" i="34"/>
  <c r="U436" i="34"/>
  <c r="S258" i="34"/>
  <c r="S282" i="34"/>
  <c r="T250" i="34"/>
  <c r="T271" i="34"/>
  <c r="U243" i="34"/>
  <c r="T287" i="34"/>
  <c r="U249" i="34"/>
  <c r="S306" i="34"/>
  <c r="T254" i="34"/>
  <c r="U282" i="34"/>
  <c r="S255" i="34"/>
  <c r="S285" i="34"/>
  <c r="S256" i="34"/>
  <c r="S287" i="34"/>
  <c r="S269" i="34"/>
  <c r="U241" i="34"/>
  <c r="T270" i="34"/>
  <c r="U242" i="34"/>
  <c r="T267" i="34"/>
  <c r="U260" i="34"/>
  <c r="T286" i="34"/>
  <c r="S257" i="34"/>
  <c r="S254" i="34"/>
  <c r="U283" i="34"/>
  <c r="S263" i="34"/>
  <c r="S275" i="34"/>
  <c r="U251" i="34"/>
  <c r="U268" i="34"/>
  <c r="U261" i="34"/>
  <c r="S273" i="34"/>
  <c r="T306" i="34"/>
  <c r="S28" i="34"/>
  <c r="S276" i="34"/>
  <c r="S318" i="34"/>
  <c r="U316" i="34"/>
  <c r="S313" i="34"/>
  <c r="S300" i="34"/>
  <c r="S297" i="34"/>
  <c r="U298" i="34"/>
  <c r="U307" i="34"/>
  <c r="U309" i="34"/>
  <c r="U317" i="34"/>
  <c r="S294" i="34"/>
  <c r="U312" i="34"/>
  <c r="T307" i="34"/>
  <c r="T280" i="34"/>
  <c r="S309" i="34"/>
  <c r="U297" i="34"/>
  <c r="U311" i="34"/>
  <c r="S295" i="34"/>
  <c r="U313" i="34"/>
  <c r="T72" i="34"/>
  <c r="U151" i="34"/>
  <c r="S86" i="34"/>
  <c r="T61" i="34"/>
  <c r="U61" i="34"/>
  <c r="T226" i="34"/>
  <c r="S77" i="34"/>
  <c r="T172" i="34"/>
  <c r="T232" i="34"/>
  <c r="S141" i="34"/>
  <c r="S179" i="34"/>
  <c r="U209" i="34"/>
  <c r="T51" i="34"/>
  <c r="T137" i="34"/>
  <c r="U188" i="34"/>
  <c r="T52" i="34"/>
  <c r="S84" i="34"/>
  <c r="T176" i="34"/>
  <c r="U190" i="34"/>
  <c r="U54" i="34"/>
  <c r="U146" i="34"/>
  <c r="U208" i="34"/>
  <c r="S69" i="34"/>
  <c r="S162" i="34"/>
  <c r="U194" i="34"/>
  <c r="U142" i="34"/>
  <c r="S174" i="34"/>
  <c r="U62" i="34"/>
  <c r="U157" i="34"/>
  <c r="T183" i="34"/>
  <c r="T245" i="34"/>
  <c r="T146" i="34"/>
  <c r="T208" i="34"/>
  <c r="T78" i="34"/>
  <c r="T179" i="34"/>
  <c r="S194" i="34"/>
  <c r="T75" i="34"/>
  <c r="T156" i="34"/>
  <c r="S188" i="34"/>
  <c r="U244" i="34"/>
  <c r="S145" i="34"/>
  <c r="S206" i="34"/>
  <c r="U64" i="34"/>
  <c r="U158" i="34"/>
  <c r="U172" i="34"/>
  <c r="S219" i="34"/>
  <c r="U136" i="34"/>
  <c r="U187" i="34"/>
  <c r="U79" i="34"/>
  <c r="S156" i="34"/>
  <c r="S210" i="34"/>
  <c r="U76" i="34"/>
  <c r="U176" i="34"/>
  <c r="U63" i="34"/>
  <c r="U132" i="34"/>
  <c r="T36" i="34"/>
  <c r="U38" i="34"/>
  <c r="T38" i="34"/>
  <c r="U39" i="34"/>
  <c r="T213" i="34"/>
  <c r="T155" i="34"/>
  <c r="U199" i="34"/>
  <c r="T198" i="34"/>
  <c r="U169" i="34"/>
  <c r="S200" i="34"/>
  <c r="S214" i="34"/>
  <c r="T169" i="34"/>
  <c r="U205" i="34"/>
  <c r="T186" i="34"/>
  <c r="T201" i="34"/>
  <c r="S212" i="34"/>
  <c r="S199" i="34"/>
  <c r="U198" i="34"/>
  <c r="T87" i="34"/>
  <c r="T123" i="34"/>
  <c r="S87" i="34"/>
  <c r="U111" i="34"/>
  <c r="S153" i="34"/>
  <c r="T111" i="34"/>
  <c r="S115" i="34"/>
  <c r="S152" i="34"/>
  <c r="S95" i="34"/>
  <c r="T92" i="34"/>
  <c r="S90" i="34"/>
  <c r="T116" i="34"/>
  <c r="T25" i="34"/>
  <c r="S168" i="34"/>
  <c r="S23" i="34"/>
  <c r="T34" i="34"/>
  <c r="U114" i="34"/>
  <c r="U81" i="34"/>
  <c r="T228" i="34"/>
  <c r="U104" i="34"/>
  <c r="U90" i="34"/>
  <c r="U108" i="34"/>
  <c r="S53" i="34"/>
  <c r="S46" i="34"/>
  <c r="S101" i="34"/>
  <c r="S34" i="34"/>
  <c r="U96" i="34"/>
  <c r="T129" i="34"/>
  <c r="U32" i="34"/>
  <c r="S228" i="34"/>
  <c r="U109" i="34"/>
  <c r="T49" i="34"/>
  <c r="S92" i="34"/>
  <c r="S131" i="34"/>
  <c r="S45" i="34"/>
  <c r="T108" i="34"/>
  <c r="U53" i="34"/>
  <c r="S182" i="34"/>
  <c r="T121" i="34"/>
  <c r="T74" i="34"/>
  <c r="U193" i="34"/>
  <c r="U83" i="34"/>
  <c r="S192" i="34"/>
  <c r="T109" i="34"/>
  <c r="U135" i="34"/>
  <c r="U70" i="34"/>
  <c r="S224" i="34"/>
  <c r="U25" i="34"/>
  <c r="T168" i="34"/>
  <c r="S121" i="34"/>
  <c r="S40" i="34"/>
  <c r="U163" i="34"/>
  <c r="S114" i="34"/>
  <c r="S33" i="34"/>
  <c r="S216" i="34"/>
  <c r="U128" i="34"/>
  <c r="T149" i="34"/>
  <c r="T234" i="34"/>
  <c r="U98" i="34"/>
  <c r="T68" i="34"/>
  <c r="T98" i="34"/>
  <c r="S65" i="34"/>
  <c r="U99" i="34"/>
  <c r="S150" i="34"/>
  <c r="S100" i="34"/>
  <c r="T27" i="34"/>
  <c r="T215" i="34"/>
  <c r="U197" i="34"/>
  <c r="U100" i="34"/>
  <c r="S215" i="34"/>
  <c r="T100" i="34"/>
  <c r="S27" i="34"/>
  <c r="U215" i="34"/>
  <c r="T197" i="34"/>
  <c r="U27" i="34"/>
  <c r="S197" i="34"/>
  <c r="U113" i="34"/>
  <c r="T113" i="34"/>
  <c r="S113" i="34"/>
  <c r="G140" i="55" a="1"/>
  <c r="G140" i="55" s="1"/>
  <c r="I114" i="55" a="1"/>
  <c r="I114" i="55" s="1"/>
  <c r="I378" i="55" a="1"/>
  <c r="I378" i="55" s="1"/>
  <c r="I127" i="55" a="1"/>
  <c r="I127" i="55" s="1"/>
  <c r="I36" i="55" a="1"/>
  <c r="I36" i="55" s="1"/>
  <c r="I524" i="55" a="1"/>
  <c r="I524" i="55" s="1"/>
  <c r="I154" i="55" a="1"/>
  <c r="I154" i="55" s="1"/>
  <c r="I283" i="55" a="1"/>
  <c r="I283" i="55" s="1"/>
  <c r="I58" i="55" a="1"/>
  <c r="I58" i="55" s="1"/>
  <c r="I450" i="55" a="1"/>
  <c r="I450" i="55" s="1"/>
  <c r="I62" i="55" a="1"/>
  <c r="I62" i="55" s="1"/>
  <c r="I269" i="55" a="1"/>
  <c r="I269" i="55" s="1"/>
  <c r="I624" i="55" a="1"/>
  <c r="I624" i="55" s="1"/>
  <c r="I271" i="55" a="1"/>
  <c r="I271" i="55" s="1"/>
  <c r="I140" i="55" a="1"/>
  <c r="I140" i="55" s="1"/>
  <c r="G577" i="55" a="1"/>
  <c r="G577" i="55" s="1"/>
  <c r="G487" i="55" a="1"/>
  <c r="G487" i="55" s="1"/>
  <c r="G495" i="55" a="1"/>
  <c r="G495" i="55" s="1"/>
  <c r="G181" i="55" a="1"/>
  <c r="G181" i="55" s="1"/>
  <c r="G183" i="55" a="1"/>
  <c r="G183" i="55" s="1"/>
  <c r="G155" i="55" a="1"/>
  <c r="G155" i="55" s="1"/>
  <c r="G594" i="55" a="1"/>
  <c r="G594" i="55" s="1"/>
  <c r="G527" i="55" a="1"/>
  <c r="G527" i="55" s="1"/>
  <c r="G350" i="55" a="1"/>
  <c r="G350" i="55" s="1"/>
  <c r="G371" i="55" a="1"/>
  <c r="G371" i="55" s="1"/>
  <c r="G451" i="55" a="1"/>
  <c r="G451" i="55" s="1"/>
  <c r="I590" i="55" a="1"/>
  <c r="I590" i="55" s="1"/>
  <c r="I340" i="55" a="1"/>
  <c r="I340" i="55" s="1"/>
  <c r="I141" i="55" a="1"/>
  <c r="I141" i="55" s="1"/>
  <c r="I44" i="55" a="1"/>
  <c r="I44" i="55" s="1"/>
  <c r="I63" i="55" a="1"/>
  <c r="I63" i="55" s="1"/>
  <c r="I116" i="55" a="1"/>
  <c r="I116" i="55" s="1"/>
  <c r="I420" i="55" a="1"/>
  <c r="I420" i="55" s="1"/>
  <c r="I319" i="55" a="1"/>
  <c r="I319" i="55" s="1"/>
  <c r="I427" i="55" a="1"/>
  <c r="I427" i="55" s="1"/>
  <c r="I253" i="55" a="1"/>
  <c r="I253" i="55" s="1"/>
  <c r="I402" i="55" a="1"/>
  <c r="I402" i="55" s="1"/>
  <c r="I152" i="55" a="1"/>
  <c r="I152" i="55" s="1"/>
  <c r="I71" i="55" a="1"/>
  <c r="I71" i="55" s="1"/>
  <c r="G82" i="55" a="1"/>
  <c r="G82" i="55" s="1"/>
  <c r="G72" i="55" a="1"/>
  <c r="G72" i="55" s="1"/>
  <c r="G316" i="55" a="1"/>
  <c r="G316" i="55" s="1"/>
  <c r="G227" i="55" a="1"/>
  <c r="G227" i="55" s="1"/>
  <c r="G137" i="55" a="1"/>
  <c r="G137" i="55" s="1"/>
  <c r="G290" i="55" a="1"/>
  <c r="G290" i="55" s="1"/>
  <c r="I94" i="55" a="1"/>
  <c r="I94" i="55" s="1"/>
  <c r="I577" i="55" a="1"/>
  <c r="I577" i="55" s="1"/>
  <c r="I487" i="55" a="1"/>
  <c r="I487" i="55" s="1"/>
  <c r="I495" i="55" a="1"/>
  <c r="I495" i="55" s="1"/>
  <c r="I181" i="55" a="1"/>
  <c r="I181" i="55" s="1"/>
  <c r="I183" i="55" a="1"/>
  <c r="I183" i="55" s="1"/>
  <c r="I155" i="55" a="1"/>
  <c r="I155" i="55" s="1"/>
  <c r="I594" i="55" a="1"/>
  <c r="I594" i="55" s="1"/>
  <c r="I527" i="55" a="1"/>
  <c r="I527" i="55" s="1"/>
  <c r="I350" i="55" a="1"/>
  <c r="I350" i="55" s="1"/>
  <c r="I371" i="55" a="1"/>
  <c r="I371" i="55" s="1"/>
  <c r="I451" i="55" a="1"/>
  <c r="I451" i="55" s="1"/>
  <c r="G94" i="55" a="1"/>
  <c r="G94" i="55" s="1"/>
  <c r="I82" i="55" a="1"/>
  <c r="I82" i="55" s="1"/>
  <c r="I72" i="55" a="1"/>
  <c r="I72" i="55" s="1"/>
  <c r="I316" i="55" a="1"/>
  <c r="I316" i="55" s="1"/>
  <c r="I227" i="55" a="1"/>
  <c r="I227" i="55" s="1"/>
  <c r="I137" i="55" a="1"/>
  <c r="I137" i="55" s="1"/>
  <c r="I355" i="55" a="1"/>
  <c r="I355" i="55" s="1"/>
  <c r="I500" i="55" a="1"/>
  <c r="I500" i="55" s="1"/>
  <c r="I123" i="55" a="1"/>
  <c r="I123" i="55" s="1"/>
  <c r="I312" i="55" a="1"/>
  <c r="I312" i="55" s="1"/>
  <c r="I603" i="55" a="1"/>
  <c r="I603" i="55" s="1"/>
  <c r="I119" i="55" a="1"/>
  <c r="I119" i="55" s="1"/>
  <c r="I424" i="55" a="1"/>
  <c r="I424" i="55" s="1"/>
  <c r="I461" i="55" a="1"/>
  <c r="I461" i="55" s="1"/>
  <c r="I222" i="55" a="1"/>
  <c r="I222" i="55" s="1"/>
  <c r="G71" i="55" a="1"/>
  <c r="G71" i="55" s="1"/>
  <c r="G340" i="55" a="1"/>
  <c r="G340" i="55" s="1"/>
  <c r="G141" i="55" a="1"/>
  <c r="G141" i="55" s="1"/>
  <c r="G44" i="55" a="1"/>
  <c r="G44" i="55" s="1"/>
  <c r="G114" i="55" a="1"/>
  <c r="G114" i="55" s="1"/>
  <c r="G524" i="55" a="1"/>
  <c r="G524" i="55" s="1"/>
  <c r="G283" i="55" a="1"/>
  <c r="G283" i="55" s="1"/>
  <c r="G319" i="55" a="1"/>
  <c r="G319" i="55" s="1"/>
  <c r="G603" i="55" a="1"/>
  <c r="G603" i="55" s="1"/>
  <c r="G62" i="55" a="1"/>
  <c r="G62" i="55" s="1"/>
  <c r="G461" i="55" a="1"/>
  <c r="G461" i="55" s="1"/>
  <c r="G271" i="55" a="1"/>
  <c r="G271" i="55" s="1"/>
  <c r="I502" i="55" a="1"/>
  <c r="I502" i="55" s="1"/>
  <c r="I456" i="55" a="1"/>
  <c r="I456" i="55" s="1"/>
  <c r="I436" i="55" a="1"/>
  <c r="I436" i="55" s="1"/>
  <c r="I193" i="55" a="1"/>
  <c r="I193" i="55" s="1"/>
  <c r="I99" i="55" a="1"/>
  <c r="I99" i="55" s="1"/>
  <c r="G590" i="55" a="1"/>
  <c r="G590" i="55" s="1"/>
  <c r="G370" i="55" a="1"/>
  <c r="G370" i="55" s="1"/>
  <c r="G523" i="55" a="1"/>
  <c r="G523" i="55" s="1"/>
  <c r="G602" i="55" a="1"/>
  <c r="G602" i="55" s="1"/>
  <c r="G627" i="55" a="1"/>
  <c r="G627" i="55" s="1"/>
  <c r="G202" i="55" a="1"/>
  <c r="G202" i="55" s="1"/>
  <c r="G208" i="55" a="1"/>
  <c r="G208" i="55" s="1"/>
  <c r="G37" i="55" a="1"/>
  <c r="G37" i="55" s="1"/>
  <c r="G125" i="55" a="1"/>
  <c r="G125" i="55" s="1"/>
  <c r="I14" i="55" a="1"/>
  <c r="I14" i="55" s="1"/>
  <c r="G426" i="55" a="1"/>
  <c r="G426" i="55" s="1"/>
  <c r="G107" i="55" a="1"/>
  <c r="G107" i="55" s="1"/>
  <c r="G104" i="55" a="1"/>
  <c r="G104" i="55" s="1"/>
  <c r="I338" i="55" a="1"/>
  <c r="I338" i="55" s="1"/>
  <c r="I493" i="55" a="1"/>
  <c r="I493" i="55" s="1"/>
  <c r="I212" i="55" a="1"/>
  <c r="I212" i="55" s="1"/>
  <c r="I187" i="55" a="1"/>
  <c r="I187" i="55" s="1"/>
  <c r="G418" i="55" a="1"/>
  <c r="G418" i="55" s="1"/>
  <c r="G354" i="55" a="1"/>
  <c r="G354" i="55" s="1"/>
  <c r="G508" i="55" a="1"/>
  <c r="G508" i="55" s="1"/>
  <c r="I418" i="55" a="1"/>
  <c r="I418" i="55" s="1"/>
  <c r="I354" i="55" a="1"/>
  <c r="I354" i="55" s="1"/>
  <c r="I508" i="55" a="1"/>
  <c r="I508" i="55" s="1"/>
  <c r="I455" i="55" a="1"/>
  <c r="I455" i="55" s="1"/>
  <c r="G21" i="55" a="1"/>
  <c r="G21" i="55" s="1"/>
  <c r="G378" i="55" a="1"/>
  <c r="G378" i="55" s="1"/>
  <c r="G63" i="55" a="1"/>
  <c r="G63" i="55" s="1"/>
  <c r="G154" i="55" a="1"/>
  <c r="G154" i="55" s="1"/>
  <c r="G420" i="55" a="1"/>
  <c r="G420" i="55" s="1"/>
  <c r="G312" i="55" a="1"/>
  <c r="G312" i="55" s="1"/>
  <c r="G450" i="55" a="1"/>
  <c r="G450" i="55" s="1"/>
  <c r="G402" i="55" a="1"/>
  <c r="G402" i="55" s="1"/>
  <c r="G624" i="55" a="1"/>
  <c r="G624" i="55" s="1"/>
  <c r="I79" i="55" a="1"/>
  <c r="I79" i="55" s="1"/>
  <c r="I370" i="55" a="1"/>
  <c r="I370" i="55" s="1"/>
  <c r="I523" i="55" a="1"/>
  <c r="I523" i="55" s="1"/>
  <c r="I602" i="55" a="1"/>
  <c r="I602" i="55" s="1"/>
  <c r="I627" i="55" a="1"/>
  <c r="I627" i="55" s="1"/>
  <c r="I202" i="55" a="1"/>
  <c r="I202" i="55" s="1"/>
  <c r="I208" i="55" a="1"/>
  <c r="I208" i="55" s="1"/>
  <c r="I37" i="55" a="1"/>
  <c r="I37" i="55" s="1"/>
  <c r="I125" i="55" a="1"/>
  <c r="I125" i="55" s="1"/>
  <c r="G230" i="55" a="1"/>
  <c r="G230" i="55" s="1"/>
  <c r="G38" i="55" a="1"/>
  <c r="G38" i="55" s="1"/>
  <c r="G363" i="55" a="1"/>
  <c r="G363" i="55" s="1"/>
  <c r="G41" i="55" a="1"/>
  <c r="G41" i="55" s="1"/>
  <c r="G628" i="55" a="1"/>
  <c r="G628" i="55" s="1"/>
  <c r="G443" i="55" a="1"/>
  <c r="G443" i="55" s="1"/>
  <c r="G349" i="55" a="1"/>
  <c r="G349" i="55" s="1"/>
  <c r="G50" i="55" a="1"/>
  <c r="G50" i="55" s="1"/>
  <c r="G91" i="55" a="1"/>
  <c r="G91" i="55" s="1"/>
  <c r="G388" i="55" a="1"/>
  <c r="G388" i="55" s="1"/>
  <c r="G501" i="55" a="1"/>
  <c r="G501" i="55" s="1"/>
  <c r="G308" i="55" a="1"/>
  <c r="G308" i="55" s="1"/>
  <c r="G446" i="55" a="1"/>
  <c r="G446" i="55" s="1"/>
  <c r="I634" i="55" a="1"/>
  <c r="I634" i="55" s="1"/>
  <c r="I74" i="55" a="1"/>
  <c r="I74" i="55" s="1"/>
  <c r="I510" i="55" a="1"/>
  <c r="I510" i="55" s="1"/>
  <c r="I64" i="55" a="1"/>
  <c r="I64" i="55" s="1"/>
  <c r="G197" i="55" a="1"/>
  <c r="G197" i="55" s="1"/>
  <c r="G507" i="55" a="1"/>
  <c r="G507" i="55" s="1"/>
  <c r="G454" i="55" a="1"/>
  <c r="G454" i="55" s="1"/>
  <c r="I197" i="55" a="1"/>
  <c r="I197" i="55" s="1"/>
  <c r="I507" i="55" a="1"/>
  <c r="I507" i="55" s="1"/>
  <c r="I454" i="55" a="1"/>
  <c r="I454" i="55" s="1"/>
  <c r="I505" i="55" a="1"/>
  <c r="I505" i="55" s="1"/>
  <c r="I19" i="55" a="1"/>
  <c r="I19" i="55" s="1"/>
  <c r="G127" i="55" a="1"/>
  <c r="G127" i="55" s="1"/>
  <c r="G355" i="55" a="1"/>
  <c r="G355" i="55" s="1"/>
  <c r="G123" i="55" a="1"/>
  <c r="G123" i="55" s="1"/>
  <c r="G253" i="55" a="1"/>
  <c r="G253" i="55" s="1"/>
  <c r="G424" i="55" a="1"/>
  <c r="G424" i="55" s="1"/>
  <c r="K424" i="55" s="1"/>
  <c r="G152" i="55" a="1"/>
  <c r="G152" i="55" s="1"/>
  <c r="I230" i="55" a="1"/>
  <c r="I230" i="55" s="1"/>
  <c r="I38" i="55" a="1"/>
  <c r="I38" i="55" s="1"/>
  <c r="I363" i="55" a="1"/>
  <c r="I363" i="55" s="1"/>
  <c r="I41" i="55" a="1"/>
  <c r="I41" i="55" s="1"/>
  <c r="I628" i="55" a="1"/>
  <c r="I628" i="55" s="1"/>
  <c r="I443" i="55" a="1"/>
  <c r="I443" i="55" s="1"/>
  <c r="I349" i="55" a="1"/>
  <c r="I349" i="55" s="1"/>
  <c r="I50" i="55" a="1"/>
  <c r="I50" i="55" s="1"/>
  <c r="I290" i="55" a="1"/>
  <c r="I290" i="55" s="1"/>
  <c r="G522" i="55" a="1"/>
  <c r="G522" i="55" s="1"/>
  <c r="G220" i="55" a="1"/>
  <c r="G220" i="55" s="1"/>
  <c r="G541" i="55" a="1"/>
  <c r="G541" i="55" s="1"/>
  <c r="G453" i="55" a="1"/>
  <c r="G453" i="55" s="1"/>
  <c r="G338" i="55" a="1"/>
  <c r="G338" i="55" s="1"/>
  <c r="G493" i="55" a="1"/>
  <c r="G493" i="55" s="1"/>
  <c r="G212" i="55" a="1"/>
  <c r="G212" i="55" s="1"/>
  <c r="G187" i="55" a="1"/>
  <c r="G187" i="55" s="1"/>
  <c r="I426" i="55" a="1"/>
  <c r="I426" i="55" s="1"/>
  <c r="I107" i="55" a="1"/>
  <c r="I107" i="55" s="1"/>
  <c r="G235" i="55" a="1"/>
  <c r="G235" i="55" s="1"/>
  <c r="G425" i="55" a="1"/>
  <c r="G425" i="55" s="1"/>
  <c r="G139" i="55" a="1"/>
  <c r="G139" i="55" s="1"/>
  <c r="I235" i="55" a="1"/>
  <c r="I235" i="55" s="1"/>
  <c r="I425" i="55" a="1"/>
  <c r="I425" i="55" s="1"/>
  <c r="I139" i="55" a="1"/>
  <c r="I139" i="55" s="1"/>
  <c r="G27" i="55" a="1"/>
  <c r="G27" i="55" s="1"/>
  <c r="G36" i="55" a="1"/>
  <c r="G36" i="55" s="1"/>
  <c r="G116" i="55" a="1"/>
  <c r="G116" i="55" s="1"/>
  <c r="G500" i="55" a="1"/>
  <c r="G500" i="55" s="1"/>
  <c r="K500" i="55" s="1"/>
  <c r="G58" i="55" a="1"/>
  <c r="G58" i="55" s="1"/>
  <c r="K58" i="55" s="1"/>
  <c r="G427" i="55" a="1"/>
  <c r="G427" i="55" s="1"/>
  <c r="G119" i="55" a="1"/>
  <c r="G119" i="55" s="1"/>
  <c r="G269" i="55" a="1"/>
  <c r="G269" i="55" s="1"/>
  <c r="K269" i="55" s="1"/>
  <c r="G222" i="55" a="1"/>
  <c r="G222" i="55" s="1"/>
  <c r="I522" i="55" a="1"/>
  <c r="I522" i="55" s="1"/>
  <c r="I220" i="55" a="1"/>
  <c r="I220" i="55" s="1"/>
  <c r="I541" i="55" a="1"/>
  <c r="I541" i="55" s="1"/>
  <c r="I453" i="55" a="1"/>
  <c r="I453" i="55" s="1"/>
  <c r="G79" i="55" a="1"/>
  <c r="G79" i="55" s="1"/>
  <c r="G502" i="55" a="1"/>
  <c r="G502" i="55" s="1"/>
  <c r="G456" i="55" a="1"/>
  <c r="G456" i="55" s="1"/>
  <c r="G436" i="55" a="1"/>
  <c r="G436" i="55" s="1"/>
  <c r="G193" i="55" a="1"/>
  <c r="G193" i="55" s="1"/>
  <c r="G99" i="55" a="1"/>
  <c r="G99" i="55" s="1"/>
  <c r="G14" i="55" a="1"/>
  <c r="G14" i="55" s="1"/>
  <c r="G634" i="55" a="1"/>
  <c r="G634" i="55" s="1"/>
  <c r="G74" i="55" a="1"/>
  <c r="G74" i="55" s="1"/>
  <c r="G510" i="55" a="1"/>
  <c r="G510" i="55" s="1"/>
  <c r="G64" i="55" a="1"/>
  <c r="G64" i="55" s="1"/>
  <c r="I104" i="55" a="1"/>
  <c r="I104" i="55" s="1"/>
  <c r="I91" i="55" a="1"/>
  <c r="I91" i="55" s="1"/>
  <c r="I388" i="55" a="1"/>
  <c r="I388" i="55" s="1"/>
  <c r="I501" i="55" a="1"/>
  <c r="I501" i="55" s="1"/>
  <c r="I308" i="55" a="1"/>
  <c r="I308" i="55" s="1"/>
  <c r="G455" i="55" a="1"/>
  <c r="G455" i="55" s="1"/>
  <c r="G392" i="55" a="1"/>
  <c r="G392" i="55" s="1"/>
  <c r="G396" i="55" a="1"/>
  <c r="G396" i="55" s="1"/>
  <c r="G466" i="55" a="1"/>
  <c r="G466" i="55" s="1"/>
  <c r="G505" i="55" a="1"/>
  <c r="G505" i="55" s="1"/>
  <c r="I392" i="55" a="1"/>
  <c r="I392" i="55" s="1"/>
  <c r="I396" i="55" a="1"/>
  <c r="I396" i="55" s="1"/>
  <c r="I466" i="55" a="1"/>
  <c r="I466" i="55" s="1"/>
  <c r="I446" i="55" a="1"/>
  <c r="I446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338" i="55"/>
  <c r="K74" i="55"/>
  <c r="K624" i="55"/>
  <c r="K152" i="55"/>
  <c r="K436" i="55"/>
  <c r="K493" i="55"/>
  <c r="K154" i="55"/>
  <c r="K283" i="55"/>
  <c r="K420" i="55"/>
  <c r="K427" i="55"/>
  <c r="K79" i="55"/>
  <c r="K461" i="55"/>
  <c r="K450" i="55"/>
  <c r="K502" i="55"/>
  <c r="K378" i="55"/>
  <c r="K634" i="55"/>
  <c r="K116" i="55"/>
  <c r="K187" i="55"/>
  <c r="K253" i="55"/>
  <c r="K603" i="55"/>
  <c r="K271" i="55"/>
  <c r="K319" i="55"/>
  <c r="K524" i="55"/>
  <c r="K505" i="55"/>
  <c r="K425" i="55"/>
  <c r="K388" i="55"/>
  <c r="K627" i="55"/>
  <c r="K371" i="55"/>
  <c r="K155" i="55"/>
  <c r="K522" i="55"/>
  <c r="K628" i="55"/>
  <c r="K350" i="55"/>
  <c r="K487" i="55"/>
  <c r="K208" i="55"/>
  <c r="K523" i="55"/>
  <c r="K527" i="55"/>
  <c r="K541" i="55"/>
  <c r="K418" i="55"/>
  <c r="K594" i="55"/>
  <c r="K590" i="55"/>
  <c r="K19" i="55"/>
  <c r="K212" i="55"/>
  <c r="K63" i="55"/>
  <c r="K455" i="55"/>
  <c r="K119" i="55"/>
  <c r="K36" i="55"/>
  <c r="K99" i="55"/>
  <c r="K456" i="55"/>
  <c r="K222" i="55"/>
  <c r="K355" i="55"/>
  <c r="K127" i="55"/>
  <c r="K402" i="55"/>
  <c r="K64" i="55"/>
  <c r="K141" i="55"/>
  <c r="K44" i="55"/>
  <c r="K340" i="55"/>
  <c r="K312" i="55"/>
  <c r="K71" i="55"/>
  <c r="K20" i="55"/>
  <c r="K123" i="55"/>
  <c r="K193" i="55"/>
  <c r="K114" i="55"/>
  <c r="K94" i="55"/>
  <c r="K510" i="55"/>
  <c r="K62" i="55"/>
  <c r="K396" i="55"/>
  <c r="K507" i="55"/>
  <c r="K91" i="55"/>
  <c r="K230" i="55"/>
  <c r="K107" i="55"/>
  <c r="K125" i="55"/>
  <c r="K316" i="55"/>
  <c r="K183" i="55"/>
  <c r="K466" i="55"/>
  <c r="K235" i="55"/>
  <c r="K453" i="55"/>
  <c r="K308" i="55"/>
  <c r="K50" i="55"/>
  <c r="K41" i="55"/>
  <c r="K21" i="55"/>
  <c r="K426" i="55"/>
  <c r="K37" i="55"/>
  <c r="K602" i="55"/>
  <c r="K290" i="55"/>
  <c r="K72" i="55"/>
  <c r="K181" i="55"/>
  <c r="K140" i="55"/>
  <c r="K220" i="55"/>
  <c r="K197" i="55"/>
  <c r="K501" i="55"/>
  <c r="K349" i="55"/>
  <c r="K363" i="55"/>
  <c r="K508" i="55"/>
  <c r="K137" i="55"/>
  <c r="K82" i="55"/>
  <c r="K451" i="55"/>
  <c r="K495" i="55"/>
  <c r="K577" i="55"/>
  <c r="K392" i="55"/>
  <c r="K27" i="55"/>
  <c r="K139" i="55"/>
  <c r="K454" i="55"/>
  <c r="K446" i="55"/>
  <c r="K443" i="55"/>
  <c r="K38" i="55"/>
  <c r="K354" i="55"/>
  <c r="K104" i="55"/>
  <c r="K202" i="55"/>
  <c r="K370" i="55"/>
  <c r="K227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A17" i="34" l="1"/>
  <c r="Q17" i="34"/>
  <c r="R17" i="34"/>
  <c r="V17" i="34"/>
  <c r="AA17" i="34"/>
  <c r="P17" i="34"/>
  <c r="X17" i="34"/>
  <c r="A13" i="34"/>
  <c r="Q13" i="34"/>
  <c r="R13" i="34"/>
  <c r="V13" i="34"/>
  <c r="AA13" i="34"/>
  <c r="P13" i="34"/>
  <c r="X13" i="34"/>
  <c r="A21" i="34"/>
  <c r="AA21" i="34"/>
  <c r="P21" i="34"/>
  <c r="X21" i="34"/>
  <c r="Q21" i="34"/>
  <c r="R21" i="34"/>
  <c r="V21" i="34"/>
  <c r="P12" i="34"/>
  <c r="A12" i="34"/>
  <c r="A16" i="34"/>
  <c r="AA16" i="34"/>
  <c r="P16" i="34"/>
  <c r="X16" i="34"/>
  <c r="Q16" i="34"/>
  <c r="R16" i="34"/>
  <c r="V16" i="34"/>
  <c r="A22" i="34"/>
  <c r="Q22" i="34"/>
  <c r="R22" i="34"/>
  <c r="V22" i="34"/>
  <c r="AA22" i="34"/>
  <c r="P22" i="34"/>
  <c r="X22" i="34"/>
  <c r="A20" i="34"/>
  <c r="Q20" i="34"/>
  <c r="R20" i="34"/>
  <c r="V20" i="34"/>
  <c r="AA20" i="34"/>
  <c r="P20" i="34"/>
  <c r="X20" i="34"/>
  <c r="A19" i="34"/>
  <c r="AA19" i="34"/>
  <c r="P19" i="34"/>
  <c r="X19" i="34"/>
  <c r="Q19" i="34"/>
  <c r="R19" i="34"/>
  <c r="V19" i="34"/>
  <c r="A15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300" i="55" a="1"/>
  <c r="I300" i="55" s="1"/>
  <c r="G300" i="55" a="1"/>
  <c r="G300" i="55" s="1"/>
  <c r="I291" i="55" a="1"/>
  <c r="I291" i="55" s="1"/>
  <c r="G291" i="55" a="1"/>
  <c r="G291" i="55" s="1"/>
  <c r="I166" i="55" a="1"/>
  <c r="I166" i="55" s="1"/>
  <c r="G166" i="55" a="1"/>
  <c r="G166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353" i="34" l="1"/>
  <c r="W18" i="34"/>
  <c r="W1349" i="34"/>
  <c r="W1351" i="34"/>
  <c r="W1352" i="34"/>
  <c r="W1347" i="34"/>
  <c r="W1350" i="34"/>
  <c r="W1348" i="34"/>
  <c r="W1346" i="34"/>
  <c r="W1342" i="34"/>
  <c r="W1343" i="34"/>
  <c r="W1345" i="34"/>
  <c r="W1341" i="34"/>
  <c r="W1344" i="34"/>
  <c r="W59" i="34"/>
  <c r="W180" i="34"/>
  <c r="W464" i="34"/>
  <c r="W463" i="34"/>
  <c r="W465" i="34"/>
  <c r="W461" i="34"/>
  <c r="W460" i="34"/>
  <c r="W459" i="34"/>
  <c r="W457" i="34"/>
  <c r="W456" i="34"/>
  <c r="W453" i="34"/>
  <c r="W449" i="34"/>
  <c r="W458" i="34"/>
  <c r="W454" i="34"/>
  <c r="W450" i="34"/>
  <c r="W455" i="34"/>
  <c r="W451" i="34"/>
  <c r="W452" i="34"/>
  <c r="W462" i="34"/>
  <c r="W447" i="34"/>
  <c r="W446" i="34"/>
  <c r="W445" i="34"/>
  <c r="W444" i="34"/>
  <c r="W448" i="34"/>
  <c r="W1314" i="34"/>
  <c r="W1313" i="34"/>
  <c r="W24" i="34"/>
  <c r="W28" i="34"/>
  <c r="W32" i="34"/>
  <c r="W36" i="34"/>
  <c r="W40" i="34"/>
  <c r="W41" i="34"/>
  <c r="W42" i="34"/>
  <c r="W43" i="34"/>
  <c r="W47" i="34"/>
  <c r="W51" i="34"/>
  <c r="W55" i="34"/>
  <c r="W60" i="34"/>
  <c r="W64" i="34"/>
  <c r="W68" i="34"/>
  <c r="W72" i="34"/>
  <c r="W76" i="34"/>
  <c r="W80" i="34"/>
  <c r="W84" i="34"/>
  <c r="W90" i="34"/>
  <c r="W96" i="34"/>
  <c r="W100" i="34"/>
  <c r="W108" i="34"/>
  <c r="W112" i="34"/>
  <c r="W116" i="34"/>
  <c r="W117" i="34"/>
  <c r="W118" i="34"/>
  <c r="W119" i="34"/>
  <c r="W120" i="34"/>
  <c r="W124" i="34"/>
  <c r="W130" i="34"/>
  <c r="W134" i="34"/>
  <c r="W138" i="34"/>
  <c r="W142" i="34"/>
  <c r="W146" i="34"/>
  <c r="W150" i="34"/>
  <c r="W154" i="34"/>
  <c r="W158" i="34"/>
  <c r="W162" i="34"/>
  <c r="W170" i="34"/>
  <c r="W174" i="34"/>
  <c r="W175" i="34"/>
  <c r="W179" i="34"/>
  <c r="W184" i="34"/>
  <c r="W188" i="34"/>
  <c r="W192" i="34"/>
  <c r="W196" i="34"/>
  <c r="W200" i="34"/>
  <c r="W204" i="34"/>
  <c r="W208" i="34"/>
  <c r="W212" i="34"/>
  <c r="W216" i="34"/>
  <c r="W221" i="34"/>
  <c r="W225" i="34"/>
  <c r="W232" i="34"/>
  <c r="W236" i="34"/>
  <c r="W242" i="34"/>
  <c r="W246" i="34"/>
  <c r="W247" i="34"/>
  <c r="W248" i="34"/>
  <c r="W252" i="34"/>
  <c r="W256" i="34"/>
  <c r="W260" i="34"/>
  <c r="W264" i="34"/>
  <c r="W268" i="34"/>
  <c r="W272" i="34"/>
  <c r="W276" i="34"/>
  <c r="W277" i="34"/>
  <c r="W278" i="34"/>
  <c r="W282" i="34"/>
  <c r="W286" i="34"/>
  <c r="W295" i="34"/>
  <c r="W299" i="34"/>
  <c r="W306" i="34"/>
  <c r="W25" i="34"/>
  <c r="W29" i="34"/>
  <c r="W33" i="34"/>
  <c r="W37" i="34"/>
  <c r="W44" i="34"/>
  <c r="W48" i="34"/>
  <c r="W52" i="34"/>
  <c r="W56" i="34"/>
  <c r="W61" i="34"/>
  <c r="W65" i="34"/>
  <c r="W69" i="34"/>
  <c r="W73" i="34"/>
  <c r="W77" i="34"/>
  <c r="W81" i="34"/>
  <c r="W85" i="34"/>
  <c r="W91" i="34"/>
  <c r="W97" i="34"/>
  <c r="W101" i="34"/>
  <c r="W102" i="34"/>
  <c r="W103" i="34"/>
  <c r="W109" i="34"/>
  <c r="W113" i="34"/>
  <c r="W121" i="34"/>
  <c r="W125" i="34"/>
  <c r="W126" i="34"/>
  <c r="W127" i="34"/>
  <c r="W131" i="34"/>
  <c r="W135" i="34"/>
  <c r="W139" i="34"/>
  <c r="W143" i="34"/>
  <c r="W147" i="34"/>
  <c r="W151" i="34"/>
  <c r="W155" i="34"/>
  <c r="W159" i="34"/>
  <c r="W163" i="34"/>
  <c r="W164" i="34"/>
  <c r="W165" i="34"/>
  <c r="W166" i="34"/>
  <c r="W167" i="34"/>
  <c r="W171" i="34"/>
  <c r="W176" i="34"/>
  <c r="W181" i="34"/>
  <c r="W185" i="34"/>
  <c r="W189" i="34"/>
  <c r="W193" i="34"/>
  <c r="W197" i="34"/>
  <c r="W201" i="34"/>
  <c r="W205" i="34"/>
  <c r="W209" i="34"/>
  <c r="W213" i="34"/>
  <c r="W217" i="34"/>
  <c r="W222" i="34"/>
  <c r="W226" i="34"/>
  <c r="W233" i="34"/>
  <c r="W237" i="34"/>
  <c r="W238" i="34"/>
  <c r="W239" i="34"/>
  <c r="W243" i="34"/>
  <c r="W249" i="34"/>
  <c r="W253" i="34"/>
  <c r="W257" i="34"/>
  <c r="W261" i="34"/>
  <c r="W265" i="34"/>
  <c r="W269" i="34"/>
  <c r="W273" i="34"/>
  <c r="W279" i="34"/>
  <c r="W283" i="34"/>
  <c r="W287" i="34"/>
  <c r="W288" i="34"/>
  <c r="W289" i="34"/>
  <c r="W290" i="34"/>
  <c r="W291" i="34"/>
  <c r="W292" i="34"/>
  <c r="W296" i="34"/>
  <c r="W300" i="34"/>
  <c r="W307" i="34"/>
  <c r="W308" i="34"/>
  <c r="W312" i="34"/>
  <c r="W316" i="34"/>
  <c r="W320" i="34"/>
  <c r="W321" i="34"/>
  <c r="W322" i="34"/>
  <c r="W323" i="34"/>
  <c r="W324" i="34"/>
  <c r="W325" i="34"/>
  <c r="W13" i="34"/>
  <c r="W14" i="34"/>
  <c r="W15" i="34"/>
  <c r="W16" i="34"/>
  <c r="W17" i="34"/>
  <c r="W19" i="34"/>
  <c r="W20" i="34"/>
  <c r="W21" i="34"/>
  <c r="W22" i="34"/>
  <c r="W26" i="34"/>
  <c r="W30" i="34"/>
  <c r="W34" i="34"/>
  <c r="W38" i="34"/>
  <c r="W45" i="34"/>
  <c r="W49" i="34"/>
  <c r="W53" i="34"/>
  <c r="W57" i="34"/>
  <c r="W62" i="34"/>
  <c r="W66" i="34"/>
  <c r="W70" i="34"/>
  <c r="W74" i="34"/>
  <c r="W78" i="34"/>
  <c r="W82" i="34"/>
  <c r="W86" i="34"/>
  <c r="W92" i="34"/>
  <c r="W93" i="34"/>
  <c r="W94" i="34"/>
  <c r="W98" i="34"/>
  <c r="W104" i="34"/>
  <c r="W105" i="34"/>
  <c r="W106" i="34"/>
  <c r="W110" i="34"/>
  <c r="W114" i="34"/>
  <c r="W122" i="34"/>
  <c r="W128" i="34"/>
  <c r="W132" i="34"/>
  <c r="W136" i="34"/>
  <c r="W140" i="34"/>
  <c r="W144" i="34"/>
  <c r="W148" i="34"/>
  <c r="W152" i="34"/>
  <c r="W156" i="34"/>
  <c r="W160" i="34"/>
  <c r="W168" i="34"/>
  <c r="W172" i="34"/>
  <c r="W177" i="34"/>
  <c r="W182" i="34"/>
  <c r="W186" i="34"/>
  <c r="W190" i="34"/>
  <c r="W194" i="34"/>
  <c r="W198" i="34"/>
  <c r="W202" i="34"/>
  <c r="W206" i="34"/>
  <c r="W210" i="34"/>
  <c r="W214" i="34"/>
  <c r="W218" i="34"/>
  <c r="W223" i="34"/>
  <c r="W227" i="34"/>
  <c r="W234" i="34"/>
  <c r="W240" i="34"/>
  <c r="W244" i="34"/>
  <c r="W250" i="34"/>
  <c r="W254" i="34"/>
  <c r="W258" i="34"/>
  <c r="W262" i="34"/>
  <c r="W266" i="34"/>
  <c r="W270" i="34"/>
  <c r="W274" i="34"/>
  <c r="W280" i="34"/>
  <c r="W284" i="34"/>
  <c r="W293" i="34"/>
  <c r="W297" i="34"/>
  <c r="W301" i="34"/>
  <c r="W309" i="34"/>
  <c r="W313" i="34"/>
  <c r="W23" i="34"/>
  <c r="W27" i="34"/>
  <c r="W31" i="34"/>
  <c r="W35" i="34"/>
  <c r="W39" i="34"/>
  <c r="W46" i="34"/>
  <c r="W50" i="34"/>
  <c r="W54" i="34"/>
  <c r="W58" i="34"/>
  <c r="W63" i="34"/>
  <c r="W67" i="34"/>
  <c r="W71" i="34"/>
  <c r="W75" i="34"/>
  <c r="W79" i="34"/>
  <c r="W83" i="34"/>
  <c r="W87" i="34"/>
  <c r="W88" i="34"/>
  <c r="W89" i="34"/>
  <c r="W95" i="34"/>
  <c r="W99" i="34"/>
  <c r="W107" i="34"/>
  <c r="W111" i="34"/>
  <c r="W115" i="34"/>
  <c r="W123" i="34"/>
  <c r="W129" i="34"/>
  <c r="W133" i="34"/>
  <c r="W137" i="34"/>
  <c r="W141" i="34"/>
  <c r="W145" i="34"/>
  <c r="W149" i="34"/>
  <c r="W153" i="34"/>
  <c r="W157" i="34"/>
  <c r="W161" i="34"/>
  <c r="W169" i="34"/>
  <c r="W173" i="34"/>
  <c r="W178" i="34"/>
  <c r="W183" i="34"/>
  <c r="W187" i="34"/>
  <c r="W191" i="34"/>
  <c r="W195" i="34"/>
  <c r="W199" i="34"/>
  <c r="W203" i="34"/>
  <c r="W207" i="34"/>
  <c r="W211" i="34"/>
  <c r="W215" i="34"/>
  <c r="W219" i="34"/>
  <c r="W220" i="34"/>
  <c r="W224" i="34"/>
  <c r="W228" i="34"/>
  <c r="W229" i="34"/>
  <c r="W230" i="34"/>
  <c r="W231" i="34"/>
  <c r="W235" i="34"/>
  <c r="W241" i="34"/>
  <c r="W245" i="34"/>
  <c r="W251" i="34"/>
  <c r="W255" i="34"/>
  <c r="W259" i="34"/>
  <c r="W263" i="34"/>
  <c r="W267" i="34"/>
  <c r="W271" i="34"/>
  <c r="W275" i="34"/>
  <c r="W281" i="34"/>
  <c r="W285" i="34"/>
  <c r="W294" i="34"/>
  <c r="W298" i="34"/>
  <c r="W302" i="34"/>
  <c r="W303" i="34"/>
  <c r="W304" i="34"/>
  <c r="W305" i="34"/>
  <c r="W310" i="34"/>
  <c r="W314" i="34"/>
  <c r="W318" i="34"/>
  <c r="W319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311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315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317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2" i="34"/>
  <c r="W1966" i="34"/>
  <c r="W1970" i="34"/>
  <c r="W1974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951" i="34"/>
  <c r="W1953" i="34"/>
  <c r="W1955" i="34"/>
  <c r="W1957" i="34"/>
  <c r="W1961" i="34"/>
  <c r="W1965" i="34"/>
  <c r="W1969" i="34"/>
  <c r="W197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9" i="34"/>
  <c r="W1963" i="34"/>
  <c r="W1967" i="34"/>
  <c r="W1971" i="34"/>
  <c r="W1975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960" i="34"/>
  <c r="W1964" i="34"/>
  <c r="W1968" i="34"/>
  <c r="W1972" i="34"/>
  <c r="W1976" i="34"/>
  <c r="G666" i="55"/>
  <c r="I666" i="55"/>
  <c r="W2128" i="34"/>
  <c r="W2117" i="34"/>
  <c r="W2137" i="34"/>
  <c r="W2150" i="34"/>
  <c r="W2119" i="34"/>
  <c r="W2125" i="34"/>
  <c r="W2134" i="34"/>
  <c r="W2142" i="34"/>
  <c r="W2135" i="34"/>
  <c r="W2113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14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66" i="34"/>
  <c r="W2272" i="34"/>
  <c r="W2276" i="34"/>
  <c r="W2280" i="34"/>
  <c r="W2284" i="34"/>
  <c r="W2288" i="34"/>
  <c r="W2295" i="34"/>
  <c r="W2299" i="34"/>
  <c r="W2303" i="34"/>
  <c r="W2307" i="34"/>
  <c r="W2311" i="34"/>
  <c r="W2315" i="34"/>
  <c r="W2323" i="34"/>
  <c r="W2327" i="34"/>
  <c r="W2346" i="34"/>
  <c r="W2364" i="34"/>
  <c r="W2355" i="34"/>
  <c r="W2359" i="34"/>
  <c r="W2338" i="34"/>
  <c r="W2344" i="34"/>
  <c r="W2375" i="34"/>
  <c r="W2390" i="34"/>
  <c r="W2412" i="34"/>
  <c r="W2403" i="34"/>
  <c r="W2384" i="34"/>
  <c r="W2373" i="34"/>
  <c r="W2407" i="34"/>
  <c r="W2381" i="34"/>
  <c r="W2269" i="34"/>
  <c r="W2260" i="34"/>
  <c r="W2250" i="34"/>
  <c r="W2254" i="34"/>
  <c r="W2401" i="34"/>
  <c r="W2398" i="34"/>
  <c r="W2353" i="34"/>
  <c r="W2349" i="34"/>
  <c r="W2361" i="34"/>
  <c r="W2341" i="34"/>
  <c r="W2294" i="34"/>
  <c r="W2368" i="34"/>
  <c r="W2320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7" i="34"/>
  <c r="W2471" i="34"/>
  <c r="W2475" i="34"/>
  <c r="W2479" i="34"/>
  <c r="W2483" i="34"/>
  <c r="W2487" i="34"/>
  <c r="W2491" i="34"/>
  <c r="W2495" i="34"/>
  <c r="W2127" i="34"/>
  <c r="W2116" i="34"/>
  <c r="W2130" i="34"/>
  <c r="W2149" i="34"/>
  <c r="W2153" i="34"/>
  <c r="W2124" i="34"/>
  <c r="W2133" i="34"/>
  <c r="W2141" i="34"/>
  <c r="W2147" i="34"/>
  <c r="W2112" i="34"/>
  <c r="W2122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65" i="34"/>
  <c r="W2271" i="34"/>
  <c r="W2275" i="34"/>
  <c r="W2279" i="34"/>
  <c r="W2283" i="34"/>
  <c r="W2287" i="34"/>
  <c r="W2291" i="34"/>
  <c r="W2298" i="34"/>
  <c r="W2302" i="34"/>
  <c r="W2306" i="34"/>
  <c r="W2310" i="34"/>
  <c r="W2314" i="34"/>
  <c r="W2322" i="34"/>
  <c r="W2326" i="34"/>
  <c r="W2330" i="34"/>
  <c r="W2370" i="34"/>
  <c r="W2354" i="34"/>
  <c r="W2358" i="34"/>
  <c r="W2333" i="34"/>
  <c r="W2343" i="34"/>
  <c r="W2372" i="34"/>
  <c r="W2389" i="34"/>
  <c r="W2411" i="34"/>
  <c r="W2392" i="34"/>
  <c r="W2387" i="34"/>
  <c r="W2383" i="34"/>
  <c r="W2394" i="34"/>
  <c r="W2380" i="34"/>
  <c r="W2268" i="34"/>
  <c r="W2259" i="34"/>
  <c r="W2249" i="34"/>
  <c r="W2253" i="34"/>
  <c r="W2397" i="34"/>
  <c r="W2363" i="34"/>
  <c r="W2352" i="34"/>
  <c r="W2348" i="34"/>
  <c r="W2360" i="34"/>
  <c r="W2336" i="34"/>
  <c r="W2293" i="34"/>
  <c r="W2367" i="34"/>
  <c r="W2319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6" i="34"/>
  <c r="W2470" i="34"/>
  <c r="W2474" i="34"/>
  <c r="W2126" i="34"/>
  <c r="W2115" i="34"/>
  <c r="W2129" i="34"/>
  <c r="W2148" i="34"/>
  <c r="W2152" i="34"/>
  <c r="W2123" i="34"/>
  <c r="W2132" i="34"/>
  <c r="W2140" i="34"/>
  <c r="W2146" i="34"/>
  <c r="W2111" i="34"/>
  <c r="W2121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64" i="34"/>
  <c r="W2270" i="34"/>
  <c r="W2274" i="34"/>
  <c r="W2278" i="34"/>
  <c r="W2282" i="34"/>
  <c r="W2286" i="34"/>
  <c r="W2290" i="34"/>
  <c r="W2297" i="34"/>
  <c r="W2301" i="34"/>
  <c r="W2305" i="34"/>
  <c r="W2309" i="34"/>
  <c r="W2313" i="34"/>
  <c r="W2321" i="34"/>
  <c r="W2325" i="34"/>
  <c r="W2329" i="34"/>
  <c r="W2369" i="34"/>
  <c r="W2366" i="34"/>
  <c r="W2357" i="34"/>
  <c r="W2332" i="34"/>
  <c r="W2340" i="34"/>
  <c r="W2371" i="34"/>
  <c r="W2388" i="34"/>
  <c r="W2406" i="34"/>
  <c r="W2391" i="34"/>
  <c r="W2386" i="34"/>
  <c r="W2382" i="34"/>
  <c r="W2393" i="34"/>
  <c r="W2379" i="34"/>
  <c r="W2256" i="34"/>
  <c r="W2258" i="34"/>
  <c r="W2262" i="34"/>
  <c r="W2252" i="34"/>
  <c r="W2396" i="34"/>
  <c r="W2362" i="34"/>
  <c r="W2400" i="34"/>
  <c r="W2378" i="34"/>
  <c r="W2351" i="34"/>
  <c r="W2335" i="34"/>
  <c r="W2292" i="34"/>
  <c r="W2410" i="34"/>
  <c r="W2318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5" i="34"/>
  <c r="W2469" i="34"/>
  <c r="W2473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337" i="34"/>
  <c r="W2118" i="34"/>
  <c r="W2138" i="34"/>
  <c r="W2151" i="34"/>
  <c r="W2120" i="34"/>
  <c r="W2131" i="34"/>
  <c r="W2139" i="34"/>
  <c r="W2143" i="34"/>
  <c r="W2136" i="34"/>
  <c r="W2114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145" i="34"/>
  <c r="W2209" i="34"/>
  <c r="W2213" i="34"/>
  <c r="W2217" i="34"/>
  <c r="W2221" i="34"/>
  <c r="W2225" i="34"/>
  <c r="W2229" i="34"/>
  <c r="W2233" i="34"/>
  <c r="W2237" i="34"/>
  <c r="W2241" i="34"/>
  <c r="W2245" i="34"/>
  <c r="W2263" i="34"/>
  <c r="W2267" i="34"/>
  <c r="W2273" i="34"/>
  <c r="W2277" i="34"/>
  <c r="W2281" i="34"/>
  <c r="W2285" i="34"/>
  <c r="W2289" i="34"/>
  <c r="W2296" i="34"/>
  <c r="W2300" i="34"/>
  <c r="W2304" i="34"/>
  <c r="W2308" i="34"/>
  <c r="W2312" i="34"/>
  <c r="W2316" i="34"/>
  <c r="W2324" i="34"/>
  <c r="W2328" i="34"/>
  <c r="W2347" i="34"/>
  <c r="W2365" i="34"/>
  <c r="W2356" i="34"/>
  <c r="W2331" i="34"/>
  <c r="W2339" i="34"/>
  <c r="W2345" i="34"/>
  <c r="W2376" i="34"/>
  <c r="W2405" i="34"/>
  <c r="W2413" i="34"/>
  <c r="W2404" i="34"/>
  <c r="W2385" i="34"/>
  <c r="W2374" i="34"/>
  <c r="W2408" i="34"/>
  <c r="W2255" i="34"/>
  <c r="W2257" i="34"/>
  <c r="W2261" i="34"/>
  <c r="W2251" i="34"/>
  <c r="W2395" i="34"/>
  <c r="W2402" i="34"/>
  <c r="W2399" i="34"/>
  <c r="W2377" i="34"/>
  <c r="W2350" i="34"/>
  <c r="W2334" i="34"/>
  <c r="W2342" i="34"/>
  <c r="W2409" i="34"/>
  <c r="W2317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481" i="34"/>
  <c r="W2489" i="34"/>
  <c r="W2497" i="34"/>
  <c r="W2507" i="34"/>
  <c r="W2510" i="34"/>
  <c r="W2513" i="34"/>
  <c r="W2523" i="34"/>
  <c r="W2526" i="34"/>
  <c r="W2529" i="34"/>
  <c r="W2539" i="34"/>
  <c r="W2542" i="34"/>
  <c r="W2545" i="34"/>
  <c r="W2555" i="34"/>
  <c r="W2558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W2478" i="34"/>
  <c r="W2486" i="34"/>
  <c r="W2494" i="34"/>
  <c r="W2503" i="34"/>
  <c r="W2506" i="34"/>
  <c r="W2509" i="34"/>
  <c r="W2519" i="34"/>
  <c r="W2522" i="34"/>
  <c r="W2525" i="34"/>
  <c r="W2535" i="34"/>
  <c r="W2538" i="34"/>
  <c r="W2541" i="34"/>
  <c r="W2551" i="34"/>
  <c r="W2554" i="34"/>
  <c r="W2557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477" i="34"/>
  <c r="W2485" i="34"/>
  <c r="W2493" i="34"/>
  <c r="W2499" i="34"/>
  <c r="W2502" i="34"/>
  <c r="W2505" i="34"/>
  <c r="W2515" i="34"/>
  <c r="W2518" i="34"/>
  <c r="W2521" i="34"/>
  <c r="W2531" i="34"/>
  <c r="W2534" i="34"/>
  <c r="W2537" i="34"/>
  <c r="W2547" i="34"/>
  <c r="W2550" i="34"/>
  <c r="W2553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963" i="34"/>
  <c r="W2482" i="34"/>
  <c r="W2490" i="34"/>
  <c r="W2498" i="34"/>
  <c r="W2501" i="34"/>
  <c r="W2511" i="34"/>
  <c r="W2514" i="34"/>
  <c r="W2517" i="34"/>
  <c r="W2527" i="34"/>
  <c r="W2530" i="34"/>
  <c r="W2533" i="34"/>
  <c r="W2543" i="34"/>
  <c r="W2546" i="34"/>
  <c r="W2549" i="34"/>
  <c r="W2559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I32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66" i="55"/>
  <c r="K22" i="55"/>
  <c r="K26" i="55"/>
  <c r="K291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00" i="55"/>
  <c r="G16" i="55"/>
  <c r="K12" i="55"/>
  <c r="K23" i="55"/>
  <c r="I13" i="61"/>
  <c r="I14" i="61" s="1"/>
  <c r="C13" i="61"/>
  <c r="C14" i="61" s="1"/>
  <c r="A30" i="47" l="1"/>
  <c r="K666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A24" i="55"/>
  <c r="I56" i="47"/>
  <c r="I57" i="47" s="1"/>
  <c r="A20" i="55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69" i="34" l="1"/>
  <c r="J370" i="55" a="1"/>
  <c r="J370" i="55" s="1"/>
  <c r="J500" i="55" a="1"/>
  <c r="J500" i="55" s="1"/>
  <c r="J72" i="55" a="1"/>
  <c r="J72" i="55" s="1"/>
  <c r="F55" i="15" a="1"/>
  <c r="F55" i="15" s="1"/>
  <c r="J424" i="55" a="1"/>
  <c r="J424" i="55" s="1"/>
  <c r="J593" i="55" a="1"/>
  <c r="J593" i="55" s="1"/>
  <c r="J65" i="55" a="1"/>
  <c r="J65" i="55" s="1"/>
  <c r="J94" i="55" a="1"/>
  <c r="J94" i="55" s="1"/>
  <c r="D13" i="39"/>
  <c r="J367" i="55" a="1"/>
  <c r="J367" i="55" s="1"/>
  <c r="J207" i="55" a="1"/>
  <c r="J207" i="55" s="1"/>
  <c r="J271" i="55" a="1"/>
  <c r="J271" i="55" s="1"/>
  <c r="J116" i="55" a="1"/>
  <c r="J116" i="55" s="1"/>
  <c r="J269" i="55" a="1"/>
  <c r="J269" i="55" s="1"/>
  <c r="J427" i="55" a="1"/>
  <c r="J427" i="55" s="1"/>
  <c r="J312" i="55" a="1"/>
  <c r="J312" i="55" s="1"/>
  <c r="J167" i="55" a="1"/>
  <c r="J167" i="55" s="1"/>
  <c r="J437" i="55" a="1"/>
  <c r="J437" i="55" s="1"/>
  <c r="J590" i="55" a="1"/>
  <c r="J590" i="55" s="1"/>
  <c r="J412" i="55" a="1"/>
  <c r="J412" i="55" s="1"/>
  <c r="J235" i="55" a="1"/>
  <c r="J235" i="55" s="1"/>
  <c r="J495" i="55" a="1"/>
  <c r="J495" i="55" s="1"/>
  <c r="J218" i="55" a="1"/>
  <c r="J218" i="55" s="1"/>
  <c r="F56" i="15" a="1"/>
  <c r="F56" i="15" s="1"/>
  <c r="F58" i="15" a="1"/>
  <c r="F58" i="15" s="1"/>
  <c r="J139" i="55" a="1"/>
  <c r="J139" i="55" s="1"/>
  <c r="J300" i="55" a="1"/>
  <c r="J300" i="55" s="1"/>
  <c r="J152" i="55" a="1"/>
  <c r="J152" i="55" s="1"/>
  <c r="J582" i="55" a="1"/>
  <c r="J582" i="55" s="1"/>
  <c r="J531" i="55" a="1"/>
  <c r="J531" i="55" s="1"/>
  <c r="J597" i="55" a="1"/>
  <c r="J597" i="55" s="1"/>
  <c r="J536" i="55" a="1"/>
  <c r="J536" i="55" s="1"/>
  <c r="J260" i="55" a="1"/>
  <c r="J260" i="55" s="1"/>
  <c r="J405" i="55" a="1"/>
  <c r="J405" i="55" s="1"/>
  <c r="J18" i="55" a="1"/>
  <c r="J18" i="55" s="1"/>
  <c r="J13" i="55" a="1"/>
  <c r="J13" i="55" s="1"/>
  <c r="J25" i="55" a="1"/>
  <c r="J25" i="55" s="1"/>
  <c r="J91" i="55" a="1"/>
  <c r="J91" i="55" s="1"/>
  <c r="J193" i="55" a="1"/>
  <c r="J193" i="55" s="1"/>
  <c r="J107" i="55" a="1"/>
  <c r="J107" i="55" s="1"/>
  <c r="F53" i="15" a="1"/>
  <c r="F53" i="15" s="1"/>
  <c r="J202" i="55" a="1"/>
  <c r="J202" i="55" s="1"/>
  <c r="J454" i="55" a="1"/>
  <c r="J454" i="55" s="1"/>
  <c r="J253" i="55" a="1"/>
  <c r="J253" i="55" s="1"/>
  <c r="J576" i="55" a="1"/>
  <c r="J576" i="55" s="1"/>
  <c r="J522" i="55" a="1"/>
  <c r="J522" i="55" s="1"/>
  <c r="J319" i="55" a="1"/>
  <c r="J319" i="55" s="1"/>
  <c r="J599" i="55" a="1"/>
  <c r="J599" i="55" s="1"/>
  <c r="J604" i="55" a="1"/>
  <c r="J604" i="55" s="1"/>
  <c r="J337" i="55" a="1"/>
  <c r="J337" i="55" s="1"/>
  <c r="J470" i="55" a="1"/>
  <c r="J470" i="55" s="1"/>
  <c r="J585" i="55" a="1"/>
  <c r="J585" i="55" s="1"/>
  <c r="J579" i="55" a="1"/>
  <c r="J579" i="55" s="1"/>
  <c r="J570" i="55" a="1"/>
  <c r="J570" i="55" s="1"/>
  <c r="J419" i="55" a="1"/>
  <c r="J419" i="55" s="1"/>
  <c r="J638" i="55" a="1"/>
  <c r="J638" i="55" s="1"/>
  <c r="J622" i="55" a="1"/>
  <c r="J622" i="55" s="1"/>
  <c r="J379" i="55" a="1"/>
  <c r="J379" i="55" s="1"/>
  <c r="J626" i="55" a="1"/>
  <c r="J626" i="55" s="1"/>
  <c r="J50" i="55" a="1"/>
  <c r="J50" i="55" s="1"/>
  <c r="J420" i="55" a="1"/>
  <c r="J420" i="55" s="1"/>
  <c r="J299" i="55" a="1"/>
  <c r="J299" i="55" s="1"/>
  <c r="J38" i="55" a="1"/>
  <c r="J38" i="55" s="1"/>
  <c r="J320" i="55" a="1"/>
  <c r="J320" i="55" s="1"/>
  <c r="J21" i="55" a="1"/>
  <c r="J21" i="55" s="1"/>
  <c r="J203" i="55" a="1"/>
  <c r="J203" i="55" s="1"/>
  <c r="J197" i="55" a="1"/>
  <c r="J197" i="55" s="1"/>
  <c r="J181" i="55" a="1"/>
  <c r="J181" i="55" s="1"/>
  <c r="J166" i="55" a="1"/>
  <c r="J166" i="55" s="1"/>
  <c r="J42" i="55" a="1"/>
  <c r="J42" i="55" s="1"/>
  <c r="J250" i="55" a="1"/>
  <c r="J250" i="55" s="1"/>
  <c r="J14" i="55" a="1"/>
  <c r="J14" i="55" s="1"/>
  <c r="J198" i="55" a="1"/>
  <c r="J198" i="55" s="1"/>
  <c r="J451" i="55" a="1"/>
  <c r="J451" i="55" s="1"/>
  <c r="J483" i="55" a="1"/>
  <c r="J483" i="55" s="1"/>
  <c r="J567" i="55" a="1"/>
  <c r="J567" i="55" s="1"/>
  <c r="J544" i="55" a="1"/>
  <c r="J544" i="55" s="1"/>
  <c r="J264" i="55" a="1"/>
  <c r="J264" i="55" s="1"/>
  <c r="J219" i="55" a="1"/>
  <c r="J219" i="55" s="1"/>
  <c r="J183" i="55" a="1"/>
  <c r="J183" i="55" s="1"/>
  <c r="J361" i="55" a="1"/>
  <c r="J361" i="55" s="1"/>
  <c r="J258" i="55" a="1"/>
  <c r="J258" i="55" s="1"/>
  <c r="J545" i="55" a="1"/>
  <c r="J545" i="55" s="1"/>
  <c r="J357" i="55" a="1"/>
  <c r="J357" i="55" s="1"/>
  <c r="J110" i="55" a="1"/>
  <c r="J110" i="55" s="1"/>
  <c r="J375" i="55" a="1"/>
  <c r="J375" i="55" s="1"/>
  <c r="J26" i="55" a="1"/>
  <c r="J26" i="55" s="1"/>
  <c r="J35" i="55" a="1"/>
  <c r="J35" i="55" s="1"/>
  <c r="J308" i="55" a="1"/>
  <c r="J308" i="55" s="1"/>
  <c r="J507" i="55" a="1"/>
  <c r="J507" i="55" s="1"/>
  <c r="J27" i="55" a="1"/>
  <c r="J27" i="55" s="1"/>
  <c r="J37" i="55" a="1"/>
  <c r="J37" i="55" s="1"/>
  <c r="J114" i="55" a="1"/>
  <c r="J114" i="55" s="1"/>
  <c r="J642" i="55" a="1"/>
  <c r="J642" i="55" s="1"/>
  <c r="J305" i="55" a="1"/>
  <c r="J305" i="55" s="1"/>
  <c r="J280" i="55" a="1"/>
  <c r="J280" i="55" s="1"/>
  <c r="J244" i="55" a="1"/>
  <c r="J244" i="55" s="1"/>
  <c r="J397" i="55" a="1"/>
  <c r="J397" i="55" s="1"/>
  <c r="J69" i="55" a="1"/>
  <c r="J69" i="55" s="1"/>
  <c r="J161" i="55" a="1"/>
  <c r="J161" i="55" s="1"/>
  <c r="J289" i="55" a="1"/>
  <c r="J289" i="55" s="1"/>
  <c r="J261" i="55" a="1"/>
  <c r="J261" i="55" s="1"/>
  <c r="J346" i="55" a="1"/>
  <c r="J346" i="55" s="1"/>
  <c r="J497" i="55" a="1"/>
  <c r="J497" i="55" s="1"/>
  <c r="J469" i="55" a="1"/>
  <c r="J469" i="55" s="1"/>
  <c r="J385" i="55" a="1"/>
  <c r="J385" i="55" s="1"/>
  <c r="J222" i="55" a="1"/>
  <c r="J222" i="55" s="1"/>
  <c r="J564" i="55" a="1"/>
  <c r="J564" i="55" s="1"/>
  <c r="J524" i="55" a="1"/>
  <c r="J524" i="55" s="1"/>
  <c r="J354" i="55" a="1"/>
  <c r="J354" i="55" s="1"/>
  <c r="J422" i="55" a="1"/>
  <c r="J422" i="55" s="1"/>
  <c r="J127" i="55" a="1"/>
  <c r="J127" i="55" s="1"/>
  <c r="J316" i="55" a="1"/>
  <c r="J316" i="55" s="1"/>
  <c r="J520" i="55" a="1"/>
  <c r="J520" i="55" s="1"/>
  <c r="J291" i="55" a="1"/>
  <c r="J291" i="55" s="1"/>
  <c r="J58" i="55" a="1"/>
  <c r="J58" i="55" s="1"/>
  <c r="J402" i="55" a="1"/>
  <c r="J402" i="55" s="1"/>
  <c r="J477" i="55" a="1"/>
  <c r="J477" i="55" s="1"/>
  <c r="J168" i="55" a="1"/>
  <c r="J168" i="55" s="1"/>
  <c r="J634" i="55" a="1"/>
  <c r="J634" i="55" s="1"/>
  <c r="J523" i="55" a="1"/>
  <c r="J523" i="55" s="1"/>
  <c r="J170" i="55" a="1"/>
  <c r="J170" i="55" s="1"/>
  <c r="J317" i="55" a="1"/>
  <c r="J317" i="55" s="1"/>
  <c r="J190" i="55" a="1"/>
  <c r="J190" i="55" s="1"/>
  <c r="J132" i="55" a="1"/>
  <c r="J132" i="55" s="1"/>
  <c r="J459" i="55" a="1"/>
  <c r="J459" i="55" s="1"/>
  <c r="J619" i="55" a="1"/>
  <c r="J619" i="55" s="1"/>
  <c r="J529" i="55" a="1"/>
  <c r="J529" i="55" s="1"/>
  <c r="J329" i="55" a="1"/>
  <c r="J329" i="55" s="1"/>
  <c r="J452" i="55" a="1"/>
  <c r="J452" i="55" s="1"/>
  <c r="J59" i="55" a="1"/>
  <c r="J59" i="55" s="1"/>
  <c r="J238" i="55" a="1"/>
  <c r="J238" i="55" s="1"/>
  <c r="J221" i="55" a="1"/>
  <c r="J221" i="55" s="1"/>
  <c r="J288" i="55" a="1"/>
  <c r="J288" i="55" s="1"/>
  <c r="J145" i="55" a="1"/>
  <c r="J145" i="55" s="1"/>
  <c r="J216" i="55" a="1"/>
  <c r="J216" i="55" s="1"/>
  <c r="J575" i="55" a="1"/>
  <c r="J575" i="55" s="1"/>
  <c r="J510" i="55" a="1"/>
  <c r="J510" i="55" s="1"/>
  <c r="J333" i="55" a="1"/>
  <c r="J333" i="55" s="1"/>
  <c r="J568" i="55" a="1"/>
  <c r="J568" i="55" s="1"/>
  <c r="J409" i="55" a="1"/>
  <c r="J409" i="55" s="1"/>
  <c r="J246" i="55" a="1"/>
  <c r="J246" i="55" s="1"/>
  <c r="J185" i="55" a="1"/>
  <c r="J185" i="55" s="1"/>
  <c r="J302" i="55" a="1"/>
  <c r="J302" i="55" s="1"/>
  <c r="J186" i="55" a="1"/>
  <c r="J186" i="55" s="1"/>
  <c r="J41" i="55" a="1"/>
  <c r="J41" i="55" s="1"/>
  <c r="J87" i="55" a="1"/>
  <c r="J87" i="55" s="1"/>
  <c r="J404" i="55" a="1"/>
  <c r="J404" i="55" s="1"/>
  <c r="J71" i="55" a="1"/>
  <c r="J71" i="55" s="1"/>
  <c r="J487" i="55" a="1"/>
  <c r="J487" i="55" s="1"/>
  <c r="J360" i="55" a="1"/>
  <c r="J360" i="55" s="1"/>
  <c r="J546" i="55" a="1"/>
  <c r="J546" i="55" s="1"/>
  <c r="J541" i="55" a="1"/>
  <c r="J541" i="55" s="1"/>
  <c r="J411" i="55" a="1"/>
  <c r="J411" i="55" s="1"/>
  <c r="J398" i="55" a="1"/>
  <c r="J398" i="55" s="1"/>
  <c r="J432" i="55" a="1"/>
  <c r="J432" i="55" s="1"/>
  <c r="J457" i="55" a="1"/>
  <c r="J457" i="55" s="1"/>
  <c r="J239" i="55" a="1"/>
  <c r="J239" i="55" s="1"/>
  <c r="J89" i="55" a="1"/>
  <c r="J89" i="55" s="1"/>
  <c r="J389" i="55" a="1"/>
  <c r="J389" i="55" s="1"/>
  <c r="J491" i="55" a="1"/>
  <c r="J491" i="55" s="1"/>
  <c r="J286" i="55" a="1"/>
  <c r="J286" i="55" s="1"/>
  <c r="J75" i="55" a="1"/>
  <c r="J75" i="55" s="1"/>
  <c r="J386" i="55" a="1"/>
  <c r="J386" i="55" s="1"/>
  <c r="J331" i="55" a="1"/>
  <c r="J331" i="55" s="1"/>
  <c r="J562" i="55" a="1"/>
  <c r="J562" i="55" s="1"/>
  <c r="J34" i="55" a="1"/>
  <c r="J34" i="55" s="1"/>
  <c r="J537" i="55" a="1"/>
  <c r="J537" i="55" s="1"/>
  <c r="J443" i="55" a="1"/>
  <c r="J443" i="55" s="1"/>
  <c r="J525" i="55" a="1"/>
  <c r="J525" i="55" s="1"/>
  <c r="J173" i="55" a="1"/>
  <c r="J173" i="55" s="1"/>
  <c r="J326" i="55" a="1"/>
  <c r="J326" i="55" s="1"/>
  <c r="J476" i="55" a="1"/>
  <c r="J476" i="55" s="1"/>
  <c r="J647" i="55" a="1"/>
  <c r="J647" i="55" s="1"/>
  <c r="J455" i="55" a="1"/>
  <c r="J455" i="55" s="1"/>
  <c r="J396" i="55" a="1"/>
  <c r="J396" i="55" s="1"/>
  <c r="J372" i="55" a="1"/>
  <c r="J372" i="55" s="1"/>
  <c r="J220" i="55" a="1"/>
  <c r="J220" i="55" s="1"/>
  <c r="J148" i="55" a="1"/>
  <c r="J148" i="55" s="1"/>
  <c r="J566" i="55" a="1"/>
  <c r="J566" i="55" s="1"/>
  <c r="J159" i="55" a="1"/>
  <c r="J159" i="55" s="1"/>
  <c r="J40" i="55" a="1"/>
  <c r="J40" i="55" s="1"/>
  <c r="J108" i="55" a="1"/>
  <c r="J108" i="55" s="1"/>
  <c r="J528" i="55" a="1"/>
  <c r="J528" i="55" s="1"/>
  <c r="J456" i="55" a="1"/>
  <c r="J456" i="55" s="1"/>
  <c r="J586" i="55" a="1"/>
  <c r="J586" i="55" s="1"/>
  <c r="J458" i="55" a="1"/>
  <c r="J458" i="55" s="1"/>
  <c r="J630" i="55" a="1"/>
  <c r="J630" i="55" s="1"/>
  <c r="J605" i="55" a="1"/>
  <c r="J605" i="55" s="1"/>
  <c r="J595" i="55" a="1"/>
  <c r="J595" i="55" s="1"/>
  <c r="J115" i="55" a="1"/>
  <c r="J115" i="55" s="1"/>
  <c r="J465" i="55" a="1"/>
  <c r="J465" i="55" s="1"/>
  <c r="J76" i="55" a="1"/>
  <c r="J76" i="55" s="1"/>
  <c r="J282" i="55" a="1"/>
  <c r="J282" i="55" s="1"/>
  <c r="J390" i="55" a="1"/>
  <c r="J390" i="55" s="1"/>
  <c r="J164" i="55" a="1"/>
  <c r="J164" i="55" s="1"/>
  <c r="J639" i="55" a="1"/>
  <c r="J639" i="55" s="1"/>
  <c r="J259" i="55" a="1"/>
  <c r="J259" i="55" s="1"/>
  <c r="J565" i="55" a="1"/>
  <c r="J565" i="55" s="1"/>
  <c r="J472" i="55" a="1"/>
  <c r="J472" i="55" s="1"/>
  <c r="J439" i="55" a="1"/>
  <c r="J439" i="55" s="1"/>
  <c r="J572" i="55" a="1"/>
  <c r="J572" i="55" s="1"/>
  <c r="J460" i="55" a="1"/>
  <c r="J460" i="55" s="1"/>
  <c r="J196" i="55" a="1"/>
  <c r="J196" i="55" s="1"/>
  <c r="J583" i="55" a="1"/>
  <c r="J583" i="55" s="1"/>
  <c r="J436" i="55" a="1"/>
  <c r="J436" i="55" s="1"/>
  <c r="J415" i="55" a="1"/>
  <c r="J415" i="55" s="1"/>
  <c r="J366" i="55" a="1"/>
  <c r="J366" i="55" s="1"/>
  <c r="J240" i="55" a="1"/>
  <c r="J240" i="55" s="1"/>
  <c r="J73" i="55" a="1"/>
  <c r="J73" i="55" s="1"/>
  <c r="J552" i="55" a="1"/>
  <c r="J552" i="55" s="1"/>
  <c r="J265" i="55" a="1"/>
  <c r="J265" i="55" s="1"/>
  <c r="J475" i="55" a="1"/>
  <c r="J475" i="55" s="1"/>
  <c r="J383" i="55" a="1"/>
  <c r="J383" i="55" s="1"/>
  <c r="J125" i="55" a="1"/>
  <c r="J125" i="55" s="1"/>
  <c r="J156" i="55" a="1"/>
  <c r="J156" i="55" s="1"/>
  <c r="J542" i="55" a="1"/>
  <c r="J542" i="55" s="1"/>
  <c r="J163" i="55" a="1"/>
  <c r="J163" i="55" s="1"/>
  <c r="J417" i="55" a="1"/>
  <c r="J417" i="55" s="1"/>
  <c r="J598" i="55" a="1"/>
  <c r="J598" i="55" s="1"/>
  <c r="J518" i="55" a="1"/>
  <c r="J518" i="55" s="1"/>
  <c r="J278" i="55" a="1"/>
  <c r="J278" i="55" s="1"/>
  <c r="J603" i="55" a="1"/>
  <c r="J603" i="55" s="1"/>
  <c r="J79" i="55" a="1"/>
  <c r="J79" i="55" s="1"/>
  <c r="J461" i="55" a="1"/>
  <c r="J461" i="55" s="1"/>
  <c r="J363" i="55" a="1"/>
  <c r="J363" i="55" s="1"/>
  <c r="J230" i="55" a="1"/>
  <c r="J230" i="55" s="1"/>
  <c r="J88" i="55" a="1"/>
  <c r="J88" i="55" s="1"/>
  <c r="J180" i="55" a="1"/>
  <c r="J180" i="55" s="1"/>
  <c r="J407" i="55" a="1"/>
  <c r="J407" i="55" s="1"/>
  <c r="J313" i="55" a="1"/>
  <c r="J313" i="55" s="1"/>
  <c r="J527" i="55" a="1"/>
  <c r="J527" i="55" s="1"/>
  <c r="J328" i="55" a="1"/>
  <c r="J328" i="55" s="1"/>
  <c r="F14" i="12" a="1"/>
  <c r="F14" i="12" s="1"/>
  <c r="H94" i="55" a="1"/>
  <c r="H94" i="55" s="1"/>
  <c r="L94" i="55" s="1"/>
  <c r="H450" i="55" a="1"/>
  <c r="H450" i="55" s="1"/>
  <c r="H355" i="55" a="1"/>
  <c r="H355" i="55" s="1"/>
  <c r="H624" i="55" a="1"/>
  <c r="H624" i="55" s="1"/>
  <c r="E55" i="15" a="1"/>
  <c r="E55" i="15" s="1"/>
  <c r="I55" i="15" s="1"/>
  <c r="H207" i="55" a="1"/>
  <c r="H207" i="55" s="1"/>
  <c r="H350" i="55" a="1"/>
  <c r="H350" i="55" s="1"/>
  <c r="J57" i="55" a="1"/>
  <c r="J57" i="55" s="1"/>
  <c r="J177" i="55" a="1"/>
  <c r="J177" i="55" s="1"/>
  <c r="H340" i="55" a="1"/>
  <c r="H340" i="55" s="1"/>
  <c r="E56" i="15" a="1"/>
  <c r="E56" i="15" s="1"/>
  <c r="I56" i="15" s="1"/>
  <c r="H629" i="55" a="1"/>
  <c r="H629" i="55" s="1"/>
  <c r="J334" i="55" a="1"/>
  <c r="J334" i="55" s="1"/>
  <c r="J587" i="55" a="1"/>
  <c r="J587" i="55" s="1"/>
  <c r="H64" i="55" a="1"/>
  <c r="H64" i="55" s="1"/>
  <c r="F48" i="15" a="1"/>
  <c r="F48" i="15" s="1"/>
  <c r="E52" i="15" a="1"/>
  <c r="E52" i="15" s="1"/>
  <c r="H492" i="55" a="1"/>
  <c r="H492" i="55" s="1"/>
  <c r="H63" i="55" a="1"/>
  <c r="H63" i="55" s="1"/>
  <c r="H388" i="55" a="1"/>
  <c r="H388" i="55" s="1"/>
  <c r="H141" i="55" a="1"/>
  <c r="H141" i="55" s="1"/>
  <c r="H628" i="55" a="1"/>
  <c r="H628" i="55" s="1"/>
  <c r="H446" i="55" a="1"/>
  <c r="H446" i="55" s="1"/>
  <c r="H501" i="55" a="1"/>
  <c r="H501" i="55" s="1"/>
  <c r="H20" i="55" a="1"/>
  <c r="H20" i="55" s="1"/>
  <c r="H367" i="55" a="1"/>
  <c r="H367" i="55" s="1"/>
  <c r="L367" i="55" s="1"/>
  <c r="H494" i="55" a="1"/>
  <c r="H494" i="55" s="1"/>
  <c r="H167" i="55" a="1"/>
  <c r="H167" i="55" s="1"/>
  <c r="E54" i="15" a="1"/>
  <c r="E54" i="15" s="1"/>
  <c r="H426" i="55" a="1"/>
  <c r="H426" i="55" s="1"/>
  <c r="H601" i="55" a="1"/>
  <c r="H601" i="55" s="1"/>
  <c r="H104" i="55" a="1"/>
  <c r="H104" i="55" s="1"/>
  <c r="H208" i="55" a="1"/>
  <c r="H208" i="55" s="1"/>
  <c r="H378" i="55" a="1"/>
  <c r="H378" i="55" s="1"/>
  <c r="H441" i="55" a="1"/>
  <c r="H441" i="55" s="1"/>
  <c r="H606" i="55" a="1"/>
  <c r="H606" i="55" s="1"/>
  <c r="H627" i="55" a="1"/>
  <c r="H627" i="55" s="1"/>
  <c r="H268" i="55" a="1"/>
  <c r="H268" i="55" s="1"/>
  <c r="H251" i="55" a="1"/>
  <c r="H251" i="55" s="1"/>
  <c r="H292" i="55" a="1"/>
  <c r="H292" i="55" s="1"/>
  <c r="H171" i="55" a="1"/>
  <c r="H171" i="55" s="1"/>
  <c r="H577" i="55" a="1"/>
  <c r="H577" i="55" s="1"/>
  <c r="H387" i="55" a="1"/>
  <c r="H387" i="55" s="1"/>
  <c r="H201" i="55" a="1"/>
  <c r="H201" i="55" s="1"/>
  <c r="H422" i="55" a="1"/>
  <c r="H422" i="55" s="1"/>
  <c r="H127" i="55" a="1"/>
  <c r="H127" i="55" s="1"/>
  <c r="H203" i="55" a="1"/>
  <c r="H203" i="55" s="1"/>
  <c r="H316" i="55" a="1"/>
  <c r="H316" i="55" s="1"/>
  <c r="H197" i="55" a="1"/>
  <c r="H197" i="55" s="1"/>
  <c r="H520" i="55" a="1"/>
  <c r="H520" i="55" s="1"/>
  <c r="H453" i="55" a="1"/>
  <c r="H453" i="55" s="1"/>
  <c r="H44" i="55" a="1"/>
  <c r="H44" i="55" s="1"/>
  <c r="H505" i="55" a="1"/>
  <c r="H505" i="55" s="1"/>
  <c r="H370" i="55" a="1"/>
  <c r="H370" i="55" s="1"/>
  <c r="H140" i="55" a="1"/>
  <c r="H140" i="55" s="1"/>
  <c r="H349" i="55" a="1"/>
  <c r="H349" i="55" s="1"/>
  <c r="H564" i="55" a="1"/>
  <c r="H564" i="55" s="1"/>
  <c r="H375" i="55" a="1"/>
  <c r="H375" i="55" s="1"/>
  <c r="H405" i="55" a="1"/>
  <c r="H405" i="55" s="1"/>
  <c r="L405" i="55" s="1"/>
  <c r="H163" i="55" a="1"/>
  <c r="H163" i="55" s="1"/>
  <c r="H443" i="55" a="1"/>
  <c r="H443" i="55" s="1"/>
  <c r="H583" i="55" a="1"/>
  <c r="H583" i="55" s="1"/>
  <c r="H74" i="55" a="1"/>
  <c r="H74" i="55" s="1"/>
  <c r="H271" i="55" a="1"/>
  <c r="H271" i="55" s="1"/>
  <c r="L271" i="55" s="1"/>
  <c r="H269" i="55" a="1"/>
  <c r="H269" i="55" s="1"/>
  <c r="H381" i="55" a="1"/>
  <c r="H381" i="55" s="1"/>
  <c r="H495" i="55" a="1"/>
  <c r="H495" i="55" s="1"/>
  <c r="H72" i="55" a="1"/>
  <c r="H72" i="55" s="1"/>
  <c r="L72" i="55" s="1"/>
  <c r="H235" i="55" a="1"/>
  <c r="H235" i="55" s="1"/>
  <c r="H65" i="55" a="1"/>
  <c r="H65" i="55" s="1"/>
  <c r="H119" i="55" a="1"/>
  <c r="H119" i="55" s="1"/>
  <c r="H154" i="55" a="1"/>
  <c r="H154" i="55" s="1"/>
  <c r="H515" i="55" a="1"/>
  <c r="H515" i="55" s="1"/>
  <c r="H521" i="55" a="1"/>
  <c r="H521" i="55" s="1"/>
  <c r="H227" i="55" a="1"/>
  <c r="H227" i="55" s="1"/>
  <c r="H283" i="55" a="1"/>
  <c r="H283" i="55" s="1"/>
  <c r="H424" i="55" a="1"/>
  <c r="H424" i="55" s="1"/>
  <c r="H152" i="55" a="1"/>
  <c r="H152" i="55" s="1"/>
  <c r="L152" i="55" s="1"/>
  <c r="H202" i="55" a="1"/>
  <c r="H202" i="55" s="1"/>
  <c r="L202" i="55" s="1"/>
  <c r="H454" i="55" a="1"/>
  <c r="H454" i="55" s="1"/>
  <c r="L454" i="55" s="1"/>
  <c r="H43" i="55" a="1"/>
  <c r="H43" i="55" s="1"/>
  <c r="H403" i="55" a="1"/>
  <c r="H403" i="55" s="1"/>
  <c r="H82" i="55" a="1"/>
  <c r="H82" i="55" s="1"/>
  <c r="H155" i="55" a="1"/>
  <c r="H155" i="55" s="1"/>
  <c r="H290" i="55" a="1"/>
  <c r="H290" i="55" s="1"/>
  <c r="H576" i="55" a="1"/>
  <c r="H576" i="55" s="1"/>
  <c r="H26" i="55" a="1"/>
  <c r="H26" i="55" s="1"/>
  <c r="H523" i="55" a="1"/>
  <c r="H523" i="55" s="1"/>
  <c r="H170" i="55" a="1"/>
  <c r="H170" i="55" s="1"/>
  <c r="H50" i="55" a="1"/>
  <c r="H50" i="55" s="1"/>
  <c r="H420" i="55" a="1"/>
  <c r="H420" i="55" s="1"/>
  <c r="H125" i="55" a="1"/>
  <c r="H125" i="55" s="1"/>
  <c r="H562" i="55" a="1"/>
  <c r="H562" i="55" s="1"/>
  <c r="H572" i="55" a="1"/>
  <c r="H572" i="55" s="1"/>
  <c r="H404" i="55" a="1"/>
  <c r="H404" i="55" s="1"/>
  <c r="H71" i="55" a="1"/>
  <c r="H71" i="55" s="1"/>
  <c r="H460" i="55" a="1"/>
  <c r="H460" i="55" s="1"/>
  <c r="H487" i="55" a="1"/>
  <c r="H487" i="55" s="1"/>
  <c r="H196" i="55" a="1"/>
  <c r="H196" i="55" s="1"/>
  <c r="H546" i="55" a="1"/>
  <c r="H546" i="55" s="1"/>
  <c r="H436" i="55" a="1"/>
  <c r="H436" i="55" s="1"/>
  <c r="H334" i="55" a="1"/>
  <c r="H334" i="55" s="1"/>
  <c r="H313" i="55" a="1"/>
  <c r="H313" i="55" s="1"/>
  <c r="H116" i="55" a="1"/>
  <c r="H116" i="55" s="1"/>
  <c r="L116" i="55" s="1"/>
  <c r="H212" i="55" a="1"/>
  <c r="H212" i="55" s="1"/>
  <c r="H589" i="55" a="1"/>
  <c r="H589" i="55" s="1"/>
  <c r="H99" i="55" a="1"/>
  <c r="H99" i="55" s="1"/>
  <c r="H19" i="55" a="1"/>
  <c r="H19" i="55" s="1"/>
  <c r="H602" i="55" a="1"/>
  <c r="H602" i="55" s="1"/>
  <c r="H165" i="55" a="1"/>
  <c r="H165" i="55" s="1"/>
  <c r="H137" i="55" a="1"/>
  <c r="H137" i="55" s="1"/>
  <c r="H442" i="55" a="1"/>
  <c r="H442" i="55" s="1"/>
  <c r="H60" i="55" a="1"/>
  <c r="H60" i="55" s="1"/>
  <c r="H425" i="55" a="1"/>
  <c r="H425" i="55" s="1"/>
  <c r="H36" i="55" a="1"/>
  <c r="H36" i="55" s="1"/>
  <c r="H392" i="55" a="1"/>
  <c r="H392" i="55" s="1"/>
  <c r="H21" i="55" a="1"/>
  <c r="H21" i="55" s="1"/>
  <c r="H62" i="55" a="1"/>
  <c r="H62" i="55" s="1"/>
  <c r="H330" i="55" a="1"/>
  <c r="H330" i="55" s="1"/>
  <c r="H48" i="55" a="1"/>
  <c r="H48" i="55" s="1"/>
  <c r="H651" i="55" a="1"/>
  <c r="H651" i="55" s="1"/>
  <c r="H449" i="55" a="1"/>
  <c r="H449" i="55" s="1"/>
  <c r="H35" i="55" a="1"/>
  <c r="H35" i="55" s="1"/>
  <c r="H91" i="55" a="1"/>
  <c r="H91" i="55" s="1"/>
  <c r="L91" i="55" s="1"/>
  <c r="H308" i="55" a="1"/>
  <c r="H308" i="55" s="1"/>
  <c r="H193" i="55" a="1"/>
  <c r="H193" i="55" s="1"/>
  <c r="H507" i="55" a="1"/>
  <c r="H507" i="55" s="1"/>
  <c r="L507" i="55" s="1"/>
  <c r="H107" i="55" a="1"/>
  <c r="H107" i="55" s="1"/>
  <c r="L107" i="55" s="1"/>
  <c r="E53" i="15" a="1"/>
  <c r="E53" i="15" s="1"/>
  <c r="H27" i="55" a="1"/>
  <c r="H27" i="55" s="1"/>
  <c r="H166" i="55" a="1"/>
  <c r="H166" i="55" s="1"/>
  <c r="L166" i="55" s="1"/>
  <c r="H473" i="55" a="1"/>
  <c r="H473" i="55" s="1"/>
  <c r="H25" i="55" a="1"/>
  <c r="H25" i="55" s="1"/>
  <c r="H427" i="55" a="1"/>
  <c r="H427" i="55" s="1"/>
  <c r="H312" i="55" a="1"/>
  <c r="H312" i="55" s="1"/>
  <c r="L312" i="55" s="1"/>
  <c r="H400" i="55" a="1"/>
  <c r="H400" i="55" s="1"/>
  <c r="H371" i="55" a="1"/>
  <c r="H371" i="55" s="1"/>
  <c r="H502" i="55" a="1"/>
  <c r="H502" i="55" s="1"/>
  <c r="H471" i="55" a="1"/>
  <c r="H471" i="55" s="1"/>
  <c r="H249" i="55" a="1"/>
  <c r="H249" i="55" s="1"/>
  <c r="H493" i="55" a="1"/>
  <c r="H493" i="55" s="1"/>
  <c r="H434" i="55" a="1"/>
  <c r="H434" i="55" s="1"/>
  <c r="H569" i="55" a="1"/>
  <c r="H569" i="55" s="1"/>
  <c r="H590" i="55" a="1"/>
  <c r="H590" i="55" s="1"/>
  <c r="L590" i="55" s="1"/>
  <c r="H500" i="55" a="1"/>
  <c r="H500" i="55" s="1"/>
  <c r="H437" i="55" a="1"/>
  <c r="H437" i="55" s="1"/>
  <c r="H39" i="55" a="1"/>
  <c r="H39" i="55" s="1"/>
  <c r="H139" i="55" a="1"/>
  <c r="H139" i="55" s="1"/>
  <c r="H300" i="55" a="1"/>
  <c r="H300" i="55" s="1"/>
  <c r="H466" i="55" a="1"/>
  <c r="H466" i="55" s="1"/>
  <c r="H181" i="55" a="1"/>
  <c r="H181" i="55" s="1"/>
  <c r="H419" i="55" a="1"/>
  <c r="H419" i="55" s="1"/>
  <c r="L419" i="55" s="1"/>
  <c r="H603" i="55" a="1"/>
  <c r="H603" i="55" s="1"/>
  <c r="H418" i="55" a="1"/>
  <c r="H418" i="55" s="1"/>
  <c r="H584" i="55" a="1"/>
  <c r="H584" i="55" s="1"/>
  <c r="H440" i="55" a="1"/>
  <c r="H440" i="55" s="1"/>
  <c r="H594" i="55" a="1"/>
  <c r="H594" i="55" s="1"/>
  <c r="H531" i="55" a="1"/>
  <c r="H531" i="55" s="1"/>
  <c r="H354" i="55" a="1"/>
  <c r="H354" i="55" s="1"/>
  <c r="L354" i="55" s="1"/>
  <c r="H198" i="55" a="1"/>
  <c r="H198" i="55" s="1"/>
  <c r="H451" i="55" a="1"/>
  <c r="H451" i="55" s="1"/>
  <c r="L451" i="55" s="1"/>
  <c r="H222" i="55" a="1"/>
  <c r="H222" i="55" s="1"/>
  <c r="H366" i="55" a="1"/>
  <c r="H366" i="55" s="1"/>
  <c r="L366" i="55" s="1"/>
  <c r="H510" i="55" a="1"/>
  <c r="H510" i="55" s="1"/>
  <c r="H465" i="55" a="1"/>
  <c r="H465" i="55" s="1"/>
  <c r="H302" i="55" a="1"/>
  <c r="H302" i="55" s="1"/>
  <c r="H372" i="55" a="1"/>
  <c r="H372" i="55" s="1"/>
  <c r="H79" i="55" a="1"/>
  <c r="H79" i="55" s="1"/>
  <c r="H461" i="55" a="1"/>
  <c r="H461" i="55" s="1"/>
  <c r="H220" i="55" a="1"/>
  <c r="H220" i="55" s="1"/>
  <c r="L220" i="55" s="1"/>
  <c r="H363" i="55" a="1"/>
  <c r="H363" i="55" s="1"/>
  <c r="L363" i="55" s="1"/>
  <c r="H148" i="55" a="1"/>
  <c r="H148" i="55" s="1"/>
  <c r="H230" i="55" a="1"/>
  <c r="H230" i="55" s="1"/>
  <c r="H527" i="55" a="1"/>
  <c r="H527" i="55" s="1"/>
  <c r="H541" i="55" a="1"/>
  <c r="H541" i="55" s="1"/>
  <c r="H40" i="55" a="1"/>
  <c r="H40" i="55" s="1"/>
  <c r="H320" i="55" a="1"/>
  <c r="H320" i="55" s="1"/>
  <c r="H177" i="55" a="1"/>
  <c r="H177" i="55" s="1"/>
  <c r="H415" i="55" a="1"/>
  <c r="H415" i="55" s="1"/>
  <c r="H114" i="55" a="1"/>
  <c r="H114" i="55" s="1"/>
  <c r="H42" i="55" a="1"/>
  <c r="H42" i="55" s="1"/>
  <c r="L42" i="55" s="1"/>
  <c r="H361" i="55" a="1"/>
  <c r="H361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2" i="55" a="1"/>
  <c r="H22" i="55" s="1"/>
  <c r="E50" i="15" a="1"/>
  <c r="E50" i="15" s="1"/>
  <c r="H291" i="55" a="1"/>
  <c r="H291" i="55" s="1"/>
  <c r="F8" i="12" a="1"/>
  <c r="F8" i="12" s="1"/>
  <c r="F22" i="15" a="1"/>
  <c r="F22" i="15" s="1"/>
  <c r="E31" i="15" a="1"/>
  <c r="E31" i="15" s="1"/>
  <c r="H619" i="55" a="1"/>
  <c r="H619" i="55" s="1"/>
  <c r="H156" i="55" a="1"/>
  <c r="H156" i="55" s="1"/>
  <c r="H261" i="55" a="1"/>
  <c r="H261" i="55" s="1"/>
  <c r="H586" i="55" a="1"/>
  <c r="H586" i="55" s="1"/>
  <c r="H390" i="55" a="1"/>
  <c r="H390" i="55" s="1"/>
  <c r="H238" i="55" a="1"/>
  <c r="H238" i="55" s="1"/>
  <c r="H110" i="55" a="1"/>
  <c r="H110" i="55" s="1"/>
  <c r="L110" i="55" s="1"/>
  <c r="H476" i="55" a="1"/>
  <c r="H476" i="55" s="1"/>
  <c r="H88" i="55" a="1"/>
  <c r="H88" i="55" s="1"/>
  <c r="H470" i="55" a="1"/>
  <c r="H470" i="55" s="1"/>
  <c r="H575" i="55" a="1"/>
  <c r="H575" i="55" s="1"/>
  <c r="H389" i="55" a="1"/>
  <c r="H389" i="55" s="1"/>
  <c r="L389" i="55" s="1"/>
  <c r="H250" i="55" a="1"/>
  <c r="H250" i="55" s="1"/>
  <c r="H305" i="55" a="1"/>
  <c r="H305" i="55" s="1"/>
  <c r="F37" i="15" a="1"/>
  <c r="F37" i="15" s="1"/>
  <c r="E9" i="12" a="1"/>
  <c r="E9" i="12" s="1"/>
  <c r="H280" i="55" a="1"/>
  <c r="H280" i="55" s="1"/>
  <c r="H337" i="55" a="1"/>
  <c r="H337" i="55" s="1"/>
  <c r="H145" i="55" a="1"/>
  <c r="H145" i="55" s="1"/>
  <c r="H161" i="55" a="1"/>
  <c r="H161" i="55" s="1"/>
  <c r="L161" i="55" s="1"/>
  <c r="H638" i="55" a="1"/>
  <c r="H638" i="55" s="1"/>
  <c r="H164" i="55" a="1"/>
  <c r="H164" i="55" s="1"/>
  <c r="H326" i="55" a="1"/>
  <c r="H326" i="55" s="1"/>
  <c r="H76" i="55" a="1"/>
  <c r="H76" i="55" s="1"/>
  <c r="H108" i="55" a="1"/>
  <c r="H108" i="55" s="1"/>
  <c r="H456" i="55" a="1"/>
  <c r="H456" i="55" s="1"/>
  <c r="H218" i="55" a="1"/>
  <c r="H218" i="55" s="1"/>
  <c r="H455" i="55" a="1"/>
  <c r="H455" i="55" s="1"/>
  <c r="H183" i="55" a="1"/>
  <c r="H183" i="55" s="1"/>
  <c r="L183" i="55" s="1"/>
  <c r="H13" i="55" a="1"/>
  <c r="H13" i="55" s="1"/>
  <c r="L13" i="55" s="1"/>
  <c r="H14" i="55" a="1"/>
  <c r="H14" i="55" s="1"/>
  <c r="H319" i="55" a="1"/>
  <c r="H319" i="55" s="1"/>
  <c r="E51" i="15" a="1"/>
  <c r="E51" i="15" s="1"/>
  <c r="E57" i="15" a="1"/>
  <c r="E57" i="15" s="1"/>
  <c r="H634" i="55" a="1"/>
  <c r="H634" i="55" s="1"/>
  <c r="H582" i="55" a="1"/>
  <c r="H582" i="55" s="1"/>
  <c r="F28" i="15" a="1"/>
  <c r="F28" i="15" s="1"/>
  <c r="E10" i="12" a="1"/>
  <c r="E10" i="12" s="1"/>
  <c r="F11" i="12" a="1"/>
  <c r="F11" i="12" s="1"/>
  <c r="H58" i="55" a="1"/>
  <c r="H58" i="55" s="1"/>
  <c r="L58" i="55" s="1"/>
  <c r="E22" i="15" a="1"/>
  <c r="E22" i="15" s="1"/>
  <c r="H412" i="55" a="1"/>
  <c r="H412" i="55" s="1"/>
  <c r="H75" i="55" a="1"/>
  <c r="H75" i="55" s="1"/>
  <c r="H360" i="55" a="1"/>
  <c r="H360" i="55" s="1"/>
  <c r="H69" i="55" a="1"/>
  <c r="H69" i="55" s="1"/>
  <c r="H604" i="55" a="1"/>
  <c r="H604" i="55" s="1"/>
  <c r="H115" i="55" a="1"/>
  <c r="H115" i="55" s="1"/>
  <c r="L115" i="55" s="1"/>
  <c r="H597" i="55" a="1"/>
  <c r="H597" i="55" s="1"/>
  <c r="H622" i="55" a="1"/>
  <c r="H622" i="55" s="1"/>
  <c r="F19" i="15" a="1"/>
  <c r="F19" i="15" s="1"/>
  <c r="H570" i="55" a="1"/>
  <c r="H570" i="55" s="1"/>
  <c r="H357" i="55" a="1"/>
  <c r="H357" i="55" s="1"/>
  <c r="H386" i="55" a="1"/>
  <c r="H386" i="55" s="1"/>
  <c r="L386" i="55" s="1"/>
  <c r="H329" i="55" a="1"/>
  <c r="H329" i="55" s="1"/>
  <c r="H626" i="55" a="1"/>
  <c r="H626" i="55" s="1"/>
  <c r="H537" i="55" a="1"/>
  <c r="H537" i="55" s="1"/>
  <c r="H265" i="55" a="1"/>
  <c r="H265" i="55" s="1"/>
  <c r="H59" i="55" a="1"/>
  <c r="H59" i="55" s="1"/>
  <c r="H525" i="55" a="1"/>
  <c r="H525" i="55" s="1"/>
  <c r="H458" i="55" a="1"/>
  <c r="H458" i="55" s="1"/>
  <c r="H264" i="55" a="1"/>
  <c r="H264" i="55" s="1"/>
  <c r="H73" i="55" a="1"/>
  <c r="H73" i="55" s="1"/>
  <c r="E12" i="12" a="1"/>
  <c r="E12" i="12" s="1"/>
  <c r="E35" i="15" a="1"/>
  <c r="E35" i="15" s="1"/>
  <c r="H38" i="55" a="1"/>
  <c r="H38" i="55" s="1"/>
  <c r="H41" i="55" a="1"/>
  <c r="H41" i="55" s="1"/>
  <c r="H432" i="55" a="1"/>
  <c r="H432" i="55" s="1"/>
  <c r="H338" i="55" a="1"/>
  <c r="H338" i="55" s="1"/>
  <c r="H87" i="55" a="1"/>
  <c r="H87" i="55" s="1"/>
  <c r="H219" i="55" a="1"/>
  <c r="H219" i="55" s="1"/>
  <c r="H253" i="55" a="1"/>
  <c r="H253" i="55" s="1"/>
  <c r="H402" i="55" a="1"/>
  <c r="H402" i="55" s="1"/>
  <c r="H528" i="55" a="1"/>
  <c r="H528" i="55" s="1"/>
  <c r="L528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H524" i="55" a="1"/>
  <c r="H524" i="55" s="1"/>
  <c r="L524" i="55" s="1"/>
  <c r="E20" i="15" a="1"/>
  <c r="E20" i="15" s="1"/>
  <c r="H483" i="55" a="1"/>
  <c r="H483" i="55" s="1"/>
  <c r="H286" i="55" a="1"/>
  <c r="H286" i="55" s="1"/>
  <c r="H173" i="55" a="1"/>
  <c r="H173" i="55" s="1"/>
  <c r="H244" i="55" a="1"/>
  <c r="H244" i="55" s="1"/>
  <c r="H89" i="55" a="1"/>
  <c r="H89" i="55" s="1"/>
  <c r="H585" i="55" a="1"/>
  <c r="H585" i="55" s="1"/>
  <c r="L585" i="55" s="1"/>
  <c r="H190" i="55" a="1"/>
  <c r="H190" i="55" s="1"/>
  <c r="E26" i="15" a="1"/>
  <c r="E26" i="15" s="1"/>
  <c r="E27" i="15" s="1"/>
  <c r="J23" i="55" a="1"/>
  <c r="J23" i="55" s="1"/>
  <c r="H186" i="55" a="1"/>
  <c r="H186" i="55" s="1"/>
  <c r="H180" i="55" a="1"/>
  <c r="H180" i="55" s="1"/>
  <c r="H457" i="55" a="1"/>
  <c r="H457" i="55" s="1"/>
  <c r="L457" i="55" s="1"/>
  <c r="H185" i="55" a="1"/>
  <c r="H185" i="55" s="1"/>
  <c r="H587" i="55" a="1"/>
  <c r="H587" i="55" s="1"/>
  <c r="L587" i="55" s="1"/>
  <c r="H469" i="55" a="1"/>
  <c r="H469" i="55" s="1"/>
  <c r="F30" i="15" a="1"/>
  <c r="F30" i="15" s="1"/>
  <c r="F45" i="15" a="1"/>
  <c r="F45" i="15" s="1"/>
  <c r="E48" i="15" a="1"/>
  <c r="E48" i="15" s="1"/>
  <c r="F42" i="15" a="1"/>
  <c r="F42" i="15" s="1"/>
  <c r="H595" i="55" a="1"/>
  <c r="H595" i="55" s="1"/>
  <c r="F6" i="12" a="1"/>
  <c r="F6" i="12" s="1"/>
  <c r="F10" i="15" a="1"/>
  <c r="F10" i="15" s="1"/>
  <c r="E30" i="15" a="1"/>
  <c r="E30" i="15" s="1"/>
  <c r="H407" i="55" a="1"/>
  <c r="H407" i="55" s="1"/>
  <c r="H472" i="55" a="1"/>
  <c r="H472" i="55" s="1"/>
  <c r="H396" i="55" a="1"/>
  <c r="H396" i="55" s="1"/>
  <c r="H52" i="55" a="1"/>
  <c r="H52" i="55" s="1"/>
  <c r="H259" i="55" a="1"/>
  <c r="H259" i="55" s="1"/>
  <c r="H522" i="55" a="1"/>
  <c r="H522" i="55" s="1"/>
  <c r="H168" i="55" a="1"/>
  <c r="H168" i="55" s="1"/>
  <c r="H37" i="55" a="1"/>
  <c r="H37" i="55" s="1"/>
  <c r="L37" i="55" s="1"/>
  <c r="H260" i="55" a="1"/>
  <c r="H260" i="55" s="1"/>
  <c r="L260" i="55" s="1"/>
  <c r="E8" i="12" a="1"/>
  <c r="E8" i="12" s="1"/>
  <c r="H318" i="55" a="1"/>
  <c r="H318" i="55" s="1"/>
  <c r="E13" i="12" a="1"/>
  <c r="E13" i="12" s="1"/>
  <c r="E14" i="15" a="1"/>
  <c r="E14" i="15" s="1"/>
  <c r="E24" i="15" a="1"/>
  <c r="E24" i="15" s="1"/>
  <c r="E25" i="15" s="1"/>
  <c r="H409" i="55" a="1"/>
  <c r="H409" i="55" s="1"/>
  <c r="H278" i="55" a="1"/>
  <c r="H278" i="55" s="1"/>
  <c r="H333" i="55" a="1"/>
  <c r="H333" i="55" s="1"/>
  <c r="H529" i="55" a="1"/>
  <c r="H529" i="55" s="1"/>
  <c r="H159" i="55" a="1"/>
  <c r="H159" i="55" s="1"/>
  <c r="L159" i="55" s="1"/>
  <c r="H477" i="55" a="1"/>
  <c r="H477" i="55" s="1"/>
  <c r="H568" i="55" a="1"/>
  <c r="H568" i="55" s="1"/>
  <c r="H475" i="55" a="1"/>
  <c r="H475" i="55" s="1"/>
  <c r="H552" i="55" a="1"/>
  <c r="H552" i="55" s="1"/>
  <c r="H439" i="55" a="1"/>
  <c r="H439" i="55" s="1"/>
  <c r="L439" i="55" s="1"/>
  <c r="H605" i="55" a="1"/>
  <c r="H605" i="55" s="1"/>
  <c r="H327" i="55" a="1"/>
  <c r="H327" i="55" s="1"/>
  <c r="H544" i="55" a="1"/>
  <c r="H544" i="55" s="1"/>
  <c r="L544" i="55" s="1"/>
  <c r="H239" i="55" a="1"/>
  <c r="H239" i="55" s="1"/>
  <c r="L239" i="55" s="1"/>
  <c r="H216" i="55" a="1"/>
  <c r="H216" i="55" s="1"/>
  <c r="L216" i="55" s="1"/>
  <c r="H383" i="55" a="1"/>
  <c r="H383" i="55" s="1"/>
  <c r="H346" i="55" a="1"/>
  <c r="H346" i="55" s="1"/>
  <c r="H379" i="55" a="1"/>
  <c r="H379" i="55" s="1"/>
  <c r="L379" i="55" s="1"/>
  <c r="H317" i="55" a="1"/>
  <c r="H317" i="55" s="1"/>
  <c r="F44" i="15" a="1"/>
  <c r="F44" i="15" s="1"/>
  <c r="E23" i="15" a="1"/>
  <c r="E23" i="15" s="1"/>
  <c r="F20" i="15" a="1"/>
  <c r="F20" i="15" s="1"/>
  <c r="H542" i="55" a="1"/>
  <c r="H542" i="55" s="1"/>
  <c r="E10" i="15" a="1"/>
  <c r="E10" i="15" s="1"/>
  <c r="H579" i="55" a="1"/>
  <c r="H579" i="55" s="1"/>
  <c r="H598" i="55" a="1"/>
  <c r="H598" i="55" s="1"/>
  <c r="L598" i="55" s="1"/>
  <c r="H385" i="55" a="1"/>
  <c r="H385" i="55" s="1"/>
  <c r="H497" i="55" a="1"/>
  <c r="H497" i="55" s="1"/>
  <c r="H34" i="55" a="1"/>
  <c r="H34" i="55" s="1"/>
  <c r="E29" i="15" a="1"/>
  <c r="E29" i="15" s="1"/>
  <c r="F15" i="15" a="1"/>
  <c r="F15" i="15" s="1"/>
  <c r="E17" i="15" a="1"/>
  <c r="E17" i="15" s="1"/>
  <c r="E37" i="15" a="1"/>
  <c r="E37" i="15" s="1"/>
  <c r="H86" i="55" a="1"/>
  <c r="H86" i="55" s="1"/>
  <c r="F9" i="12" a="1"/>
  <c r="F9" i="12" s="1"/>
  <c r="F12" i="15" a="1"/>
  <c r="F12" i="15" s="1"/>
  <c r="F7" i="12" a="1"/>
  <c r="F7" i="12" s="1"/>
  <c r="H288" i="55" a="1"/>
  <c r="H288" i="55" s="1"/>
  <c r="H536" i="55" a="1"/>
  <c r="H536" i="55" s="1"/>
  <c r="L536" i="55" s="1"/>
  <c r="H647" i="55" a="1"/>
  <c r="H647" i="55" s="1"/>
  <c r="L647" i="55" s="1"/>
  <c r="H545" i="55" a="1"/>
  <c r="H545" i="55" s="1"/>
  <c r="E9" i="70" a="1"/>
  <c r="E9" i="70" s="1"/>
  <c r="H246" i="55" a="1"/>
  <c r="H246" i="55" s="1"/>
  <c r="L246" i="55" s="1"/>
  <c r="E19" i="15" a="1"/>
  <c r="E19" i="15" s="1"/>
  <c r="E42" i="15" a="1"/>
  <c r="E42" i="15" s="1"/>
  <c r="F17" i="15" a="1"/>
  <c r="F17" i="15" s="1"/>
  <c r="H639" i="55" a="1"/>
  <c r="H639" i="55" s="1"/>
  <c r="L639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66" i="55" a="1"/>
  <c r="H566" i="55" s="1"/>
  <c r="H398" i="55" a="1"/>
  <c r="H398" i="55" s="1"/>
  <c r="H411" i="55" a="1"/>
  <c r="H411" i="55" s="1"/>
  <c r="L411" i="55" s="1"/>
  <c r="H132" i="55" a="1"/>
  <c r="H132" i="55" s="1"/>
  <c r="L132" i="55" s="1"/>
  <c r="H23" i="55" a="1"/>
  <c r="H23" i="55" s="1"/>
  <c r="H491" i="55" a="1"/>
  <c r="H491" i="55" s="1"/>
  <c r="H459" i="55" a="1"/>
  <c r="H459" i="55" s="1"/>
  <c r="H565" i="55" a="1"/>
  <c r="H565" i="55" s="1"/>
  <c r="E6" i="12" a="1"/>
  <c r="E6" i="12" s="1"/>
  <c r="E45" i="15" a="1"/>
  <c r="E45" i="15" s="1"/>
  <c r="H630" i="55" a="1"/>
  <c r="H630" i="55" s="1"/>
  <c r="L630" i="55" s="1"/>
  <c r="H258" i="55" a="1"/>
  <c r="H258" i="55" s="1"/>
  <c r="L258" i="55" s="1"/>
  <c r="H508" i="55" a="1"/>
  <c r="H508" i="55" s="1"/>
  <c r="E58" i="15" a="1"/>
  <c r="E58" i="15" s="1"/>
  <c r="I58" i="15" s="1"/>
  <c r="H368" i="55" a="1"/>
  <c r="H368" i="55" s="1"/>
  <c r="H187" i="55" a="1"/>
  <c r="H187" i="55" s="1"/>
  <c r="F35" i="15" a="1"/>
  <c r="F35" i="15" s="1"/>
  <c r="H518" i="55" a="1"/>
  <c r="H518" i="55" s="1"/>
  <c r="L518" i="55" s="1"/>
  <c r="H299" i="55" a="1"/>
  <c r="H299" i="55" s="1"/>
  <c r="H24" i="55" a="1"/>
  <c r="H24" i="55" s="1"/>
  <c r="H328" i="55" a="1"/>
  <c r="H328" i="55" s="1"/>
  <c r="H599" i="55" a="1"/>
  <c r="H599" i="55" s="1"/>
  <c r="H642" i="55" a="1"/>
  <c r="H642" i="55" s="1"/>
  <c r="F26" i="15" a="1"/>
  <c r="F26" i="15" s="1"/>
  <c r="F27" i="15" s="1"/>
  <c r="H417" i="55" a="1"/>
  <c r="H417" i="55" s="1"/>
  <c r="L417" i="55" s="1"/>
  <c r="E44" i="15" a="1"/>
  <c r="E44" i="15" s="1"/>
  <c r="H331" i="55" a="1"/>
  <c r="H331" i="55" s="1"/>
  <c r="H397" i="55" a="1"/>
  <c r="H397" i="55" s="1"/>
  <c r="F13" i="12" a="1"/>
  <c r="F13" i="12" s="1"/>
  <c r="H123" i="55" a="1"/>
  <c r="H123" i="55" s="1"/>
  <c r="J28" i="55" l="1" a="1"/>
  <c r="J28" i="55" s="1"/>
  <c r="H30" i="55" a="1"/>
  <c r="H30" i="55" s="1"/>
  <c r="H29" i="55" a="1"/>
  <c r="H29" i="55" s="1"/>
  <c r="H28" i="55" a="1"/>
  <c r="H28" i="55" s="1"/>
  <c r="L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5" i="70" a="1"/>
  <c r="E55" i="70" s="1"/>
  <c r="F55" i="70" a="1"/>
  <c r="F55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346" i="55"/>
  <c r="L168" i="55"/>
  <c r="L185" i="55"/>
  <c r="L250" i="55"/>
  <c r="L87" i="55"/>
  <c r="L38" i="55"/>
  <c r="L69" i="55"/>
  <c r="L317" i="55"/>
  <c r="L597" i="55"/>
  <c r="L319" i="55"/>
  <c r="L300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L586" i="55"/>
  <c r="H31" i="15"/>
  <c r="L619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97" i="55"/>
  <c r="F25" i="15"/>
  <c r="J90" i="55" a="1"/>
  <c r="J90" i="55" s="1"/>
  <c r="J45" i="55" a="1"/>
  <c r="J45" i="55" s="1"/>
  <c r="J351" i="55" a="1"/>
  <c r="J351" i="55" s="1"/>
  <c r="J429" i="55" a="1"/>
  <c r="J429" i="55" s="1"/>
  <c r="J474" i="55" a="1"/>
  <c r="J474" i="55" s="1"/>
  <c r="J100" i="55" a="1"/>
  <c r="J100" i="55" s="1"/>
  <c r="H468" i="55" a="1"/>
  <c r="H468" i="55" s="1"/>
  <c r="H245" i="55" a="1"/>
  <c r="H245" i="55" s="1"/>
  <c r="H343" i="55" a="1"/>
  <c r="H343" i="55" s="1"/>
  <c r="H641" i="55" a="1"/>
  <c r="H641" i="55" s="1"/>
  <c r="H93" i="55" a="1"/>
  <c r="H93" i="55" s="1"/>
  <c r="H134" i="55" a="1"/>
  <c r="H134" i="55" s="1"/>
  <c r="H135" i="55" a="1"/>
  <c r="H135" i="55" s="1"/>
  <c r="H61" i="55" a="1"/>
  <c r="H61" i="55" s="1"/>
  <c r="H293" i="55" a="1"/>
  <c r="H293" i="55" s="1"/>
  <c r="H503" i="55" a="1"/>
  <c r="H503" i="55" s="1"/>
  <c r="H103" i="55" a="1"/>
  <c r="H103" i="55" s="1"/>
  <c r="H345" i="55" a="1"/>
  <c r="H345" i="55" s="1"/>
  <c r="H596" i="55" a="1"/>
  <c r="H596" i="55" s="1"/>
  <c r="J134" i="55" a="1"/>
  <c r="J134" i="55" s="1"/>
  <c r="J135" i="55" a="1"/>
  <c r="J135" i="55" s="1"/>
  <c r="J61" i="55" a="1"/>
  <c r="J61" i="55" s="1"/>
  <c r="J293" i="55" a="1"/>
  <c r="J293" i="55" s="1"/>
  <c r="J503" i="55" a="1"/>
  <c r="J503" i="55" s="1"/>
  <c r="J103" i="55" a="1"/>
  <c r="J103" i="55" s="1"/>
  <c r="J266" i="55" a="1"/>
  <c r="J266" i="55" s="1"/>
  <c r="J526" i="55" a="1"/>
  <c r="J526" i="55" s="1"/>
  <c r="J341" i="55" a="1"/>
  <c r="J341" i="55" s="1"/>
  <c r="J591" i="55" a="1"/>
  <c r="J591" i="55" s="1"/>
  <c r="J126" i="55" a="1"/>
  <c r="J126" i="55" s="1"/>
  <c r="H321" i="55" a="1"/>
  <c r="H321" i="55" s="1"/>
  <c r="H97" i="55" a="1"/>
  <c r="H97" i="55" s="1"/>
  <c r="H314" i="55" a="1"/>
  <c r="H314" i="55" s="1"/>
  <c r="H620" i="55" a="1"/>
  <c r="H620" i="55" s="1"/>
  <c r="H645" i="55" a="1"/>
  <c r="H645" i="55" s="1"/>
  <c r="H498" i="55" a="1"/>
  <c r="H498" i="55" s="1"/>
  <c r="H233" i="55" a="1"/>
  <c r="H233" i="55" s="1"/>
  <c r="H489" i="55" a="1"/>
  <c r="H489" i="55" s="1"/>
  <c r="H633" i="55" a="1"/>
  <c r="H633" i="55" s="1"/>
  <c r="H122" i="55" a="1"/>
  <c r="H122" i="55" s="1"/>
  <c r="H147" i="55" a="1"/>
  <c r="H147" i="55" s="1"/>
  <c r="H54" i="55" a="1"/>
  <c r="H54" i="55" s="1"/>
  <c r="H592" i="55" a="1"/>
  <c r="H592" i="55" s="1"/>
  <c r="J498" i="55" a="1"/>
  <c r="J498" i="55" s="1"/>
  <c r="J233" i="55" a="1"/>
  <c r="J233" i="55" s="1"/>
  <c r="J489" i="55" a="1"/>
  <c r="J489" i="55" s="1"/>
  <c r="J194" i="55" a="1"/>
  <c r="J194" i="55" s="1"/>
  <c r="J303" i="55" a="1"/>
  <c r="J303" i="55" s="1"/>
  <c r="J263" i="55" a="1"/>
  <c r="J263" i="55" s="1"/>
  <c r="J617" i="55" a="1"/>
  <c r="J617" i="55" s="1"/>
  <c r="J287" i="55" a="1"/>
  <c r="J287" i="55" s="1"/>
  <c r="H51" i="55" a="1"/>
  <c r="H51" i="55" s="1"/>
  <c r="H53" i="55" a="1"/>
  <c r="H53" i="55" s="1"/>
  <c r="H284" i="55" a="1"/>
  <c r="H284" i="55" s="1"/>
  <c r="H600" i="55" a="1"/>
  <c r="H600" i="55" s="1"/>
  <c r="H610" i="55" a="1"/>
  <c r="H610" i="55" s="1"/>
  <c r="H533" i="55" a="1"/>
  <c r="H533" i="55" s="1"/>
  <c r="H162" i="55" a="1"/>
  <c r="H162" i="55" s="1"/>
  <c r="H549" i="55" a="1"/>
  <c r="H549" i="55" s="1"/>
  <c r="H322" i="55" a="1"/>
  <c r="H322" i="55" s="1"/>
  <c r="H80" i="55" a="1"/>
  <c r="H80" i="55" s="1"/>
  <c r="H248" i="55" a="1"/>
  <c r="H248" i="55" s="1"/>
  <c r="H96" i="55" a="1"/>
  <c r="H96" i="55" s="1"/>
  <c r="H438" i="55" a="1"/>
  <c r="H438" i="55" s="1"/>
  <c r="J533" i="55" a="1"/>
  <c r="J533" i="55" s="1"/>
  <c r="J162" i="55" a="1"/>
  <c r="J162" i="55" s="1"/>
  <c r="J468" i="55" a="1"/>
  <c r="J468" i="55" s="1"/>
  <c r="J245" i="55" a="1"/>
  <c r="J245" i="55" s="1"/>
  <c r="J343" i="55" a="1"/>
  <c r="J343" i="55" s="1"/>
  <c r="J641" i="55" a="1"/>
  <c r="J641" i="55" s="1"/>
  <c r="J93" i="55" a="1"/>
  <c r="J93" i="55" s="1"/>
  <c r="H194" i="55" a="1"/>
  <c r="H194" i="55" s="1"/>
  <c r="H303" i="55" a="1"/>
  <c r="H303" i="55" s="1"/>
  <c r="H263" i="55" a="1"/>
  <c r="H263" i="55" s="1"/>
  <c r="H617" i="55" a="1"/>
  <c r="H617" i="55" s="1"/>
  <c r="H287" i="55" a="1"/>
  <c r="H287" i="55" s="1"/>
  <c r="H464" i="55" a="1"/>
  <c r="H464" i="55" s="1"/>
  <c r="H223" i="55" a="1"/>
  <c r="H223" i="55" s="1"/>
  <c r="H209" i="55" a="1"/>
  <c r="H209" i="55" s="1"/>
  <c r="H273" i="55" a="1"/>
  <c r="H273" i="55" s="1"/>
  <c r="H609" i="55" a="1"/>
  <c r="H609" i="55" s="1"/>
  <c r="H377" i="55" a="1"/>
  <c r="H377" i="55" s="1"/>
  <c r="H467" i="55" a="1"/>
  <c r="H467" i="55" s="1"/>
  <c r="H296" i="55" a="1"/>
  <c r="H296" i="55" s="1"/>
  <c r="J464" i="55" a="1"/>
  <c r="J464" i="55" s="1"/>
  <c r="J223" i="55" a="1"/>
  <c r="J223" i="55" s="1"/>
  <c r="J209" i="55" a="1"/>
  <c r="J209" i="55" s="1"/>
  <c r="H66" i="55" a="1"/>
  <c r="H66" i="55" s="1"/>
  <c r="J68" i="55" a="1"/>
  <c r="J68" i="55" s="1"/>
  <c r="J540" i="55" a="1"/>
  <c r="J540" i="55" s="1"/>
  <c r="J70" i="55" a="1"/>
  <c r="J70" i="55" s="1"/>
  <c r="J581" i="55" a="1"/>
  <c r="J581" i="55" s="1"/>
  <c r="H143" i="55" a="1"/>
  <c r="H143" i="55" s="1"/>
  <c r="J311" i="55" a="1"/>
  <c r="J311" i="55" s="1"/>
  <c r="J144" i="55" a="1"/>
  <c r="J144" i="55" s="1"/>
  <c r="J217" i="55" a="1"/>
  <c r="J217" i="55" s="1"/>
  <c r="J122" i="55" a="1"/>
  <c r="J122" i="55" s="1"/>
  <c r="J511" i="55" a="1"/>
  <c r="J511" i="55" s="1"/>
  <c r="J345" i="55" a="1"/>
  <c r="J345" i="55" s="1"/>
  <c r="J596" i="55" a="1"/>
  <c r="J596" i="55" s="1"/>
  <c r="H144" i="55" a="1"/>
  <c r="H144" i="55" s="1"/>
  <c r="J231" i="55" a="1"/>
  <c r="J231" i="55" s="1"/>
  <c r="J631" i="55" a="1"/>
  <c r="J631" i="55" s="1"/>
  <c r="J484" i="55" a="1"/>
  <c r="J484" i="55" s="1"/>
  <c r="J232" i="55" a="1"/>
  <c r="J232" i="55" s="1"/>
  <c r="J257" i="55" a="1"/>
  <c r="J257" i="55" s="1"/>
  <c r="J321" i="55" a="1"/>
  <c r="J321" i="55" s="1"/>
  <c r="J97" i="55" a="1"/>
  <c r="J97" i="55" s="1"/>
  <c r="J314" i="55" a="1"/>
  <c r="J314" i="55" s="1"/>
  <c r="J620" i="55" a="1"/>
  <c r="J620" i="55" s="1"/>
  <c r="J645" i="55" a="1"/>
  <c r="J645" i="55" s="1"/>
  <c r="J479" i="55" a="1"/>
  <c r="J479" i="55" s="1"/>
  <c r="H158" i="55" a="1"/>
  <c r="H158" i="55" s="1"/>
  <c r="H214" i="55" a="1"/>
  <c r="H214" i="55" s="1"/>
  <c r="H430" i="55" a="1"/>
  <c r="H430" i="55" s="1"/>
  <c r="H563" i="55" a="1"/>
  <c r="H563" i="55" s="1"/>
  <c r="H534" i="55" a="1"/>
  <c r="H534" i="55" s="1"/>
  <c r="H553" i="55" a="1"/>
  <c r="H553" i="55" s="1"/>
  <c r="H514" i="55" a="1"/>
  <c r="H514" i="55" s="1"/>
  <c r="H270" i="55" a="1"/>
  <c r="H270" i="55" s="1"/>
  <c r="H332" i="55" a="1"/>
  <c r="H332" i="55" s="1"/>
  <c r="H649" i="55" a="1"/>
  <c r="H649" i="55" s="1"/>
  <c r="H539" i="55" a="1"/>
  <c r="H539" i="55" s="1"/>
  <c r="H309" i="55" a="1"/>
  <c r="H309" i="55" s="1"/>
  <c r="J534" i="55" a="1"/>
  <c r="J534" i="55" s="1"/>
  <c r="J553" i="55" a="1"/>
  <c r="J553" i="55" s="1"/>
  <c r="J514" i="55" a="1"/>
  <c r="J514" i="55" s="1"/>
  <c r="J270" i="55" a="1"/>
  <c r="J270" i="55" s="1"/>
  <c r="J332" i="55" a="1"/>
  <c r="J332" i="55" s="1"/>
  <c r="J649" i="55" a="1"/>
  <c r="J649" i="55" s="1"/>
  <c r="J539" i="55" a="1"/>
  <c r="J539" i="55" s="1"/>
  <c r="J56" i="55" a="1"/>
  <c r="J56" i="55" s="1"/>
  <c r="J192" i="55" a="1"/>
  <c r="J192" i="55" s="1"/>
  <c r="J517" i="55" a="1"/>
  <c r="J517" i="55" s="1"/>
  <c r="J560" i="55" a="1"/>
  <c r="J560" i="55" s="1"/>
  <c r="J78" i="55" a="1"/>
  <c r="J78" i="55" s="1"/>
  <c r="H410" i="55" a="1"/>
  <c r="H410" i="55" s="1"/>
  <c r="H608" i="55" a="1"/>
  <c r="H608" i="55" s="1"/>
  <c r="H267" i="55" a="1"/>
  <c r="H267" i="55" s="1"/>
  <c r="H615" i="55" a="1"/>
  <c r="H615" i="55" s="1"/>
  <c r="H191" i="55" a="1"/>
  <c r="H191" i="55" s="1"/>
  <c r="H189" i="55" a="1"/>
  <c r="H189" i="55" s="1"/>
  <c r="H558" i="55" a="1"/>
  <c r="H558" i="55" s="1"/>
  <c r="H100" i="55" a="1"/>
  <c r="H100" i="55" s="1"/>
  <c r="H275" i="55" a="1"/>
  <c r="H275" i="55" s="1"/>
  <c r="H255" i="55" a="1"/>
  <c r="H255" i="55" s="1"/>
  <c r="H540" i="55" a="1"/>
  <c r="H540" i="55" s="1"/>
  <c r="H224" i="55" a="1"/>
  <c r="H224" i="55" s="1"/>
  <c r="H547" i="55" a="1"/>
  <c r="H547" i="55" s="1"/>
  <c r="J189" i="55" a="1"/>
  <c r="J189" i="55" s="1"/>
  <c r="J558" i="55" a="1"/>
  <c r="J558" i="55" s="1"/>
  <c r="H175" i="55" a="1"/>
  <c r="H175" i="55" s="1"/>
  <c r="J519" i="55" a="1"/>
  <c r="J519" i="55" s="1"/>
  <c r="J635" i="55" a="1"/>
  <c r="J635" i="55" s="1"/>
  <c r="J344" i="55" a="1"/>
  <c r="J344" i="55" s="1"/>
  <c r="J616" i="55" a="1"/>
  <c r="J616" i="55" s="1"/>
  <c r="J77" i="55" a="1"/>
  <c r="J77" i="55" s="1"/>
  <c r="H447" i="55" a="1"/>
  <c r="H447" i="55" s="1"/>
  <c r="H195" i="55" a="1"/>
  <c r="H195" i="55" s="1"/>
  <c r="H543" i="55" a="1"/>
  <c r="H543" i="55" s="1"/>
  <c r="H105" i="55" a="1"/>
  <c r="H105" i="55" s="1"/>
  <c r="H644" i="55" a="1"/>
  <c r="H644" i="55" s="1"/>
  <c r="H496" i="55" a="1"/>
  <c r="H496" i="55" s="1"/>
  <c r="H486" i="55" a="1"/>
  <c r="H486" i="55" s="1"/>
  <c r="H358" i="55" a="1"/>
  <c r="H358" i="55" s="1"/>
  <c r="H631" i="55" a="1"/>
  <c r="H631" i="55" s="1"/>
  <c r="H83" i="55" a="1"/>
  <c r="H83" i="55" s="1"/>
  <c r="H109" i="55" a="1"/>
  <c r="H109" i="55" s="1"/>
  <c r="H169" i="55" a="1"/>
  <c r="H169" i="55" s="1"/>
  <c r="H623" i="55" a="1"/>
  <c r="H623" i="55" s="1"/>
  <c r="J496" i="55" a="1"/>
  <c r="J496" i="55" s="1"/>
  <c r="J486" i="55" a="1"/>
  <c r="J486" i="55" s="1"/>
  <c r="J158" i="55" a="1"/>
  <c r="J158" i="55" s="1"/>
  <c r="J214" i="55" a="1"/>
  <c r="J214" i="55" s="1"/>
  <c r="J430" i="55" a="1"/>
  <c r="J430" i="55" s="1"/>
  <c r="J563" i="55" a="1"/>
  <c r="J563" i="55" s="1"/>
  <c r="J204" i="55" a="1"/>
  <c r="J204" i="55" s="1"/>
  <c r="H519" i="55" a="1"/>
  <c r="H519" i="55" s="1"/>
  <c r="H635" i="55" a="1"/>
  <c r="H635" i="55" s="1"/>
  <c r="H344" i="55" a="1"/>
  <c r="H344" i="55" s="1"/>
  <c r="H616" i="55" a="1"/>
  <c r="H616" i="55" s="1"/>
  <c r="H77" i="55" a="1"/>
  <c r="H77" i="55" s="1"/>
  <c r="H174" i="55" a="1"/>
  <c r="H174" i="55" s="1"/>
  <c r="H129" i="55" a="1"/>
  <c r="H129" i="55" s="1"/>
  <c r="H664" i="55" a="1"/>
  <c r="H664" i="55" s="1"/>
  <c r="H276" i="55" a="1"/>
  <c r="H276" i="55" s="1"/>
  <c r="H484" i="55" a="1"/>
  <c r="H484" i="55" s="1"/>
  <c r="H157" i="55" a="1"/>
  <c r="H157" i="55" s="1"/>
  <c r="H70" i="55" a="1"/>
  <c r="H70" i="55" s="1"/>
  <c r="H581" i="55" a="1"/>
  <c r="H581" i="55" s="1"/>
  <c r="J174" i="55" a="1"/>
  <c r="J174" i="55" s="1"/>
  <c r="J129" i="55" a="1"/>
  <c r="J129" i="55" s="1"/>
  <c r="J664" i="55" a="1"/>
  <c r="J664" i="55" s="1"/>
  <c r="J178" i="55" a="1"/>
  <c r="J178" i="55" s="1"/>
  <c r="J255" i="55" a="1"/>
  <c r="J255" i="55" s="1"/>
  <c r="J380" i="55" a="1"/>
  <c r="J380" i="55" s="1"/>
  <c r="J480" i="55" a="1"/>
  <c r="J480" i="55" s="1"/>
  <c r="J410" i="55" a="1"/>
  <c r="J410" i="55" s="1"/>
  <c r="J608" i="55" a="1"/>
  <c r="J608" i="55" s="1"/>
  <c r="J267" i="55" a="1"/>
  <c r="J267" i="55" s="1"/>
  <c r="J615" i="55" a="1"/>
  <c r="J615" i="55" s="1"/>
  <c r="J191" i="55" a="1"/>
  <c r="J191" i="55" s="1"/>
  <c r="H98" i="55" a="1"/>
  <c r="H98" i="55" s="1"/>
  <c r="H142" i="55" a="1"/>
  <c r="H142" i="55" s="1"/>
  <c r="H106" i="55" a="1"/>
  <c r="H106" i="55" s="1"/>
  <c r="H339" i="55" a="1"/>
  <c r="H339" i="55" s="1"/>
  <c r="H614" i="55" a="1"/>
  <c r="H614" i="55" s="1"/>
  <c r="H499" i="55" a="1"/>
  <c r="H499" i="55" s="1"/>
  <c r="H46" i="55" a="1"/>
  <c r="H46" i="55" s="1"/>
  <c r="H369" i="55" a="1"/>
  <c r="H369" i="55" s="1"/>
  <c r="H611" i="55" a="1"/>
  <c r="H611" i="55" s="1"/>
  <c r="H151" i="55" a="1"/>
  <c r="H151" i="55" s="1"/>
  <c r="H128" i="55" a="1"/>
  <c r="H128" i="55" s="1"/>
  <c r="H85" i="55" a="1"/>
  <c r="H85" i="55" s="1"/>
  <c r="H431" i="55" a="1"/>
  <c r="H431" i="55" s="1"/>
  <c r="J499" i="55" a="1"/>
  <c r="J499" i="55" s="1"/>
  <c r="J46" i="55" a="1"/>
  <c r="J46" i="55" s="1"/>
  <c r="J369" i="55" a="1"/>
  <c r="J369" i="55" s="1"/>
  <c r="J611" i="55" a="1"/>
  <c r="J611" i="55" s="1"/>
  <c r="J151" i="55" a="1"/>
  <c r="J151" i="55" s="1"/>
  <c r="J128" i="55" a="1"/>
  <c r="J128" i="55" s="1"/>
  <c r="J51" i="55" a="1"/>
  <c r="J51" i="55" s="1"/>
  <c r="J53" i="55" a="1"/>
  <c r="J53" i="55" s="1"/>
  <c r="J284" i="55" a="1"/>
  <c r="J284" i="55" s="1"/>
  <c r="J600" i="55" a="1"/>
  <c r="J600" i="55" s="1"/>
  <c r="J610" i="55" a="1"/>
  <c r="J610" i="55" s="1"/>
  <c r="J448" i="55" a="1"/>
  <c r="J448" i="55" s="1"/>
  <c r="H133" i="55" a="1"/>
  <c r="H133" i="55" s="1"/>
  <c r="H636" i="55" a="1"/>
  <c r="H636" i="55" s="1"/>
  <c r="H342" i="55" a="1"/>
  <c r="H342" i="55" s="1"/>
  <c r="H199" i="55" a="1"/>
  <c r="H199" i="55" s="1"/>
  <c r="H160" i="55" a="1"/>
  <c r="H160" i="55" s="1"/>
  <c r="H102" i="55" a="1"/>
  <c r="H102" i="55" s="1"/>
  <c r="H130" i="55" a="1"/>
  <c r="H130" i="55" s="1"/>
  <c r="H49" i="55" a="1"/>
  <c r="H49" i="55" s="1"/>
  <c r="H618" i="55" a="1"/>
  <c r="H618" i="55" s="1"/>
  <c r="H516" i="55" a="1"/>
  <c r="H516" i="55" s="1"/>
  <c r="H124" i="55" a="1"/>
  <c r="H124" i="55" s="1"/>
  <c r="H413" i="55" a="1"/>
  <c r="H413" i="55" s="1"/>
  <c r="H485" i="55" a="1"/>
  <c r="H485" i="55" s="1"/>
  <c r="J102" i="55" a="1"/>
  <c r="J102" i="55" s="1"/>
  <c r="J130" i="55" a="1"/>
  <c r="J130" i="55" s="1"/>
  <c r="J49" i="55" a="1"/>
  <c r="J49" i="55" s="1"/>
  <c r="J184" i="55" a="1"/>
  <c r="J184" i="55" s="1"/>
  <c r="J205" i="55" a="1"/>
  <c r="J205" i="55" s="1"/>
  <c r="J348" i="55" a="1"/>
  <c r="J348" i="55" s="1"/>
  <c r="J561" i="55" a="1"/>
  <c r="J561" i="55" s="1"/>
  <c r="J175" i="55" a="1"/>
  <c r="J175" i="55" s="1"/>
  <c r="H266" i="55" a="1"/>
  <c r="H266" i="55" s="1"/>
  <c r="H526" i="55" a="1"/>
  <c r="H526" i="55" s="1"/>
  <c r="H341" i="55" a="1"/>
  <c r="H341" i="55" s="1"/>
  <c r="H591" i="55" a="1"/>
  <c r="H591" i="55" s="1"/>
  <c r="H126" i="55" a="1"/>
  <c r="H126" i="55" s="1"/>
  <c r="H101" i="55" a="1"/>
  <c r="H101" i="55" s="1"/>
  <c r="H559" i="55" a="1"/>
  <c r="H559" i="55" s="1"/>
  <c r="H479" i="55" a="1"/>
  <c r="H479" i="55" s="1"/>
  <c r="L479" i="55" s="1"/>
  <c r="H272" i="55" a="1"/>
  <c r="H272" i="55" s="1"/>
  <c r="H481" i="55" a="1"/>
  <c r="H481" i="55" s="1"/>
  <c r="H511" i="55" a="1"/>
  <c r="H511" i="55" s="1"/>
  <c r="H92" i="55" a="1"/>
  <c r="H92" i="55" s="1"/>
  <c r="H550" i="55" a="1"/>
  <c r="H550" i="55" s="1"/>
  <c r="J101" i="55" a="1"/>
  <c r="J101" i="55" s="1"/>
  <c r="J98" i="55" a="1"/>
  <c r="J98" i="55" s="1"/>
  <c r="J142" i="55" a="1"/>
  <c r="J142" i="55" s="1"/>
  <c r="J106" i="55" a="1"/>
  <c r="J106" i="55" s="1"/>
  <c r="J339" i="55" a="1"/>
  <c r="J339" i="55" s="1"/>
  <c r="J614" i="55" a="1"/>
  <c r="J614" i="55" s="1"/>
  <c r="J211" i="55" a="1"/>
  <c r="J211" i="55" s="1"/>
  <c r="H184" i="55" a="1"/>
  <c r="H184" i="55" s="1"/>
  <c r="H205" i="55" a="1"/>
  <c r="H205" i="55" s="1"/>
  <c r="H348" i="55" a="1"/>
  <c r="H348" i="55" s="1"/>
  <c r="H561" i="55" a="1"/>
  <c r="H561" i="55" s="1"/>
  <c r="H448" i="55" a="1"/>
  <c r="H448" i="55" s="1"/>
  <c r="H482" i="55" a="1"/>
  <c r="H482" i="55" s="1"/>
  <c r="H662" i="55" a="1"/>
  <c r="H662" i="55" s="1"/>
  <c r="H215" i="55" a="1"/>
  <c r="H215" i="55" s="1"/>
  <c r="H406" i="55" a="1"/>
  <c r="H406" i="55" s="1"/>
  <c r="H580" i="55" a="1"/>
  <c r="H580" i="55" s="1"/>
  <c r="H538" i="55" a="1"/>
  <c r="H538" i="55" s="1"/>
  <c r="H480" i="55" a="1"/>
  <c r="H480" i="55" s="1"/>
  <c r="H211" i="55" a="1"/>
  <c r="H211" i="55" s="1"/>
  <c r="J482" i="55" a="1"/>
  <c r="J482" i="55" s="1"/>
  <c r="J133" i="55" a="1"/>
  <c r="J133" i="55" s="1"/>
  <c r="J636" i="55" a="1"/>
  <c r="J636" i="55" s="1"/>
  <c r="J342" i="55" a="1"/>
  <c r="J342" i="55" s="1"/>
  <c r="J199" i="55" a="1"/>
  <c r="J199" i="55" s="1"/>
  <c r="J160" i="55" a="1"/>
  <c r="J160" i="55" s="1"/>
  <c r="H229" i="55" a="1"/>
  <c r="H229" i="55" s="1"/>
  <c r="H556" i="55" a="1"/>
  <c r="H556" i="55" s="1"/>
  <c r="H359" i="55" a="1"/>
  <c r="H359" i="55" s="1"/>
  <c r="H632" i="55" a="1"/>
  <c r="H632" i="55" s="1"/>
  <c r="H236" i="55" a="1"/>
  <c r="H236" i="55" s="1"/>
  <c r="H571" i="55" a="1"/>
  <c r="H571" i="55" s="1"/>
  <c r="H557" i="55" a="1"/>
  <c r="H557" i="55" s="1"/>
  <c r="H55" i="55" a="1"/>
  <c r="H55" i="55" s="1"/>
  <c r="H277" i="55" a="1"/>
  <c r="H277" i="55" s="1"/>
  <c r="H373" i="55" a="1"/>
  <c r="H373" i="55" s="1"/>
  <c r="H376" i="55" a="1"/>
  <c r="H376" i="55" s="1"/>
  <c r="H188" i="55" a="1"/>
  <c r="H188" i="55" s="1"/>
  <c r="H401" i="55" a="1"/>
  <c r="H401" i="55" s="1"/>
  <c r="J571" i="55" a="1"/>
  <c r="J571" i="55" s="1"/>
  <c r="J557" i="55" a="1"/>
  <c r="J557" i="55" s="1"/>
  <c r="J55" i="55" a="1"/>
  <c r="J55" i="55" s="1"/>
  <c r="J277" i="55" a="1"/>
  <c r="J277" i="55" s="1"/>
  <c r="J373" i="55" a="1"/>
  <c r="J373" i="55" s="1"/>
  <c r="J376" i="55" a="1"/>
  <c r="J376" i="55" s="1"/>
  <c r="J447" i="55" a="1"/>
  <c r="J447" i="55" s="1"/>
  <c r="J195" i="55" a="1"/>
  <c r="J195" i="55" s="1"/>
  <c r="J543" i="55" a="1"/>
  <c r="J543" i="55" s="1"/>
  <c r="J105" i="55" a="1"/>
  <c r="J105" i="55" s="1"/>
  <c r="J644" i="55" a="1"/>
  <c r="J644" i="55" s="1"/>
  <c r="H90" i="55" a="1"/>
  <c r="H90" i="55" s="1"/>
  <c r="L90" i="55" s="1"/>
  <c r="H45" i="55" a="1"/>
  <c r="H45" i="55" s="1"/>
  <c r="L45" i="55" s="1"/>
  <c r="H351" i="55" a="1"/>
  <c r="H351" i="55" s="1"/>
  <c r="H429" i="55" a="1"/>
  <c r="H429" i="55" s="1"/>
  <c r="L429" i="55" s="1"/>
  <c r="H474" i="55" a="1"/>
  <c r="H474" i="55" s="1"/>
  <c r="L474" i="55" s="1"/>
  <c r="H535" i="55" a="1"/>
  <c r="H535" i="55" s="1"/>
  <c r="H150" i="55" a="1"/>
  <c r="H150" i="55" s="1"/>
  <c r="H640" i="55" a="1"/>
  <c r="H640" i="55" s="1"/>
  <c r="H256" i="55" a="1"/>
  <c r="H256" i="55" s="1"/>
  <c r="H650" i="55" a="1"/>
  <c r="H650" i="55" s="1"/>
  <c r="H395" i="55" a="1"/>
  <c r="H395" i="55" s="1"/>
  <c r="H232" i="55" a="1"/>
  <c r="H232" i="55" s="1"/>
  <c r="H257" i="55" a="1"/>
  <c r="H257" i="55" s="1"/>
  <c r="J535" i="55" a="1"/>
  <c r="J535" i="55" s="1"/>
  <c r="J150" i="55" a="1"/>
  <c r="J150" i="55" s="1"/>
  <c r="J640" i="55" a="1"/>
  <c r="J640" i="55" s="1"/>
  <c r="J200" i="55" a="1"/>
  <c r="J200" i="55" s="1"/>
  <c r="J226" i="55" a="1"/>
  <c r="J226" i="55" s="1"/>
  <c r="J95" i="55" a="1"/>
  <c r="J95" i="55" s="1"/>
  <c r="J243" i="55" a="1"/>
  <c r="J243" i="55" s="1"/>
  <c r="J643" i="55" a="1"/>
  <c r="J643" i="55" s="1"/>
  <c r="J66" i="55" a="1"/>
  <c r="J66" i="55" s="1"/>
  <c r="H56" i="55" a="1"/>
  <c r="H56" i="55" s="1"/>
  <c r="H192" i="55" a="1"/>
  <c r="H192" i="55" s="1"/>
  <c r="H517" i="55" a="1"/>
  <c r="H517" i="55" s="1"/>
  <c r="H560" i="55" a="1"/>
  <c r="H560" i="55" s="1"/>
  <c r="H78" i="55" a="1"/>
  <c r="H78" i="55" s="1"/>
  <c r="H374" i="55" a="1"/>
  <c r="H374" i="55" s="1"/>
  <c r="H237" i="55" a="1"/>
  <c r="H237" i="55" s="1"/>
  <c r="H217" i="55" a="1"/>
  <c r="H217" i="55" s="1"/>
  <c r="H462" i="55" a="1"/>
  <c r="H462" i="55" s="1"/>
  <c r="H578" i="55" a="1"/>
  <c r="H578" i="55" s="1"/>
  <c r="H380" i="55" a="1"/>
  <c r="H380" i="55" s="1"/>
  <c r="L380" i="55" s="1"/>
  <c r="H414" i="55" a="1"/>
  <c r="H414" i="55" s="1"/>
  <c r="H204" i="55" a="1"/>
  <c r="H204" i="55" s="1"/>
  <c r="J374" i="55" a="1"/>
  <c r="J374" i="55" s="1"/>
  <c r="J229" i="55" a="1"/>
  <c r="J229" i="55" s="1"/>
  <c r="J556" i="55" a="1"/>
  <c r="J556" i="55" s="1"/>
  <c r="J359" i="55" a="1"/>
  <c r="J359" i="55" s="1"/>
  <c r="J632" i="55" a="1"/>
  <c r="J632" i="55" s="1"/>
  <c r="J236" i="55" a="1"/>
  <c r="J236" i="55" s="1"/>
  <c r="H200" i="55" a="1"/>
  <c r="H200" i="55" s="1"/>
  <c r="H226" i="55" a="1"/>
  <c r="H226" i="55" s="1"/>
  <c r="H95" i="55" a="1"/>
  <c r="H95" i="55" s="1"/>
  <c r="H243" i="55" a="1"/>
  <c r="H243" i="55" s="1"/>
  <c r="H643" i="55" a="1"/>
  <c r="H643" i="55" s="1"/>
  <c r="H356" i="55" a="1"/>
  <c r="H356" i="55" s="1"/>
  <c r="H118" i="55" a="1"/>
  <c r="H118" i="55" s="1"/>
  <c r="H513" i="55" a="1"/>
  <c r="H513" i="55" s="1"/>
  <c r="H178" i="55" a="1"/>
  <c r="H178" i="55" s="1"/>
  <c r="L178" i="55" s="1"/>
  <c r="H68" i="55" a="1"/>
  <c r="H68" i="55" s="1"/>
  <c r="L68" i="55" s="1"/>
  <c r="H394" i="55" a="1"/>
  <c r="H394" i="55" s="1"/>
  <c r="H138" i="55" a="1"/>
  <c r="H138" i="55" s="1"/>
  <c r="H347" i="55" a="1"/>
  <c r="H347" i="55" s="1"/>
  <c r="J356" i="55" a="1"/>
  <c r="J356" i="55" s="1"/>
  <c r="J118" i="55" a="1"/>
  <c r="J118" i="55" s="1"/>
  <c r="J513" i="55" a="1"/>
  <c r="J513" i="55" s="1"/>
  <c r="J559" i="55" a="1"/>
  <c r="J559" i="55" s="1"/>
  <c r="J462" i="55" a="1"/>
  <c r="J462" i="55" s="1"/>
  <c r="J394" i="55" a="1"/>
  <c r="J394" i="55" s="1"/>
  <c r="J467" i="55" a="1"/>
  <c r="J467" i="55" s="1"/>
  <c r="J296" i="55" a="1"/>
  <c r="J296" i="55" s="1"/>
  <c r="H311" i="55" a="1"/>
  <c r="H311" i="55" s="1"/>
  <c r="L311" i="55" s="1"/>
  <c r="J662" i="55" a="1"/>
  <c r="J662" i="55" s="1"/>
  <c r="J138" i="55" a="1"/>
  <c r="J138" i="55" s="1"/>
  <c r="H225" i="55" a="1"/>
  <c r="H225" i="55" s="1"/>
  <c r="J225" i="55" a="1"/>
  <c r="J225" i="55" s="1"/>
  <c r="J237" i="55" a="1"/>
  <c r="J237" i="55" s="1"/>
  <c r="J481" i="55" a="1"/>
  <c r="J481" i="55" s="1"/>
  <c r="J85" i="55" a="1"/>
  <c r="J85" i="55" s="1"/>
  <c r="J401" i="55" a="1"/>
  <c r="J401" i="55" s="1"/>
  <c r="H231" i="55" a="1"/>
  <c r="H231" i="55" s="1"/>
  <c r="L231" i="55" s="1"/>
  <c r="J549" i="55" a="1"/>
  <c r="J549" i="55" s="1"/>
  <c r="J83" i="55" a="1"/>
  <c r="J83" i="55" s="1"/>
  <c r="J54" i="55" a="1"/>
  <c r="J54" i="55" s="1"/>
  <c r="J547" i="55" a="1"/>
  <c r="J547" i="55" s="1"/>
  <c r="H637" i="55" a="1"/>
  <c r="H637" i="55" s="1"/>
  <c r="J84" i="55" a="1"/>
  <c r="J84" i="55" s="1"/>
  <c r="J618" i="55" a="1"/>
  <c r="J618" i="55" s="1"/>
  <c r="J248" i="55" a="1"/>
  <c r="J248" i="55" s="1"/>
  <c r="J169" i="55" a="1"/>
  <c r="J169" i="55" s="1"/>
  <c r="J623" i="55" a="1"/>
  <c r="J623" i="55" s="1"/>
  <c r="H294" i="55" a="1"/>
  <c r="H294" i="55" s="1"/>
  <c r="J47" i="55" a="1"/>
  <c r="J47" i="55" s="1"/>
  <c r="J215" i="55" a="1"/>
  <c r="J215" i="55" s="1"/>
  <c r="J347" i="55" a="1"/>
  <c r="J347" i="55" s="1"/>
  <c r="J306" i="55" a="1"/>
  <c r="J306" i="55" s="1"/>
  <c r="J179" i="55" a="1"/>
  <c r="J179" i="55" s="1"/>
  <c r="J633" i="55" a="1"/>
  <c r="J633" i="55" s="1"/>
  <c r="J580" i="55" a="1"/>
  <c r="J580" i="55" s="1"/>
  <c r="J188" i="55" a="1"/>
  <c r="J188" i="55" s="1"/>
  <c r="H574" i="55" a="1"/>
  <c r="H574" i="55" s="1"/>
  <c r="J574" i="55" a="1"/>
  <c r="J574" i="55" s="1"/>
  <c r="J256" i="55" a="1"/>
  <c r="J256" i="55" s="1"/>
  <c r="J395" i="55" a="1"/>
  <c r="J395" i="55" s="1"/>
  <c r="J224" i="55" a="1"/>
  <c r="J224" i="55" s="1"/>
  <c r="J485" i="55" a="1"/>
  <c r="J485" i="55" s="1"/>
  <c r="H573" i="55" a="1"/>
  <c r="H573" i="55" s="1"/>
  <c r="J358" i="55" a="1"/>
  <c r="J358" i="55" s="1"/>
  <c r="J80" i="55" a="1"/>
  <c r="J80" i="55" s="1"/>
  <c r="J377" i="55" a="1"/>
  <c r="J377" i="55" s="1"/>
  <c r="J92" i="55" a="1"/>
  <c r="J92" i="55" s="1"/>
  <c r="J550" i="55" a="1"/>
  <c r="J550" i="55" s="1"/>
  <c r="H117" i="55" a="1"/>
  <c r="H117" i="55" s="1"/>
  <c r="J294" i="55" a="1"/>
  <c r="J294" i="55" s="1"/>
  <c r="J275" i="55" a="1"/>
  <c r="J275" i="55" s="1"/>
  <c r="H306" i="55" a="1"/>
  <c r="H306" i="55" s="1"/>
  <c r="L306" i="55" s="1"/>
  <c r="J182" i="55" a="1"/>
  <c r="J182" i="55" s="1"/>
  <c r="J637" i="55" a="1"/>
  <c r="J637" i="55" s="1"/>
  <c r="J272" i="55" a="1"/>
  <c r="J272" i="55" s="1"/>
  <c r="J147" i="55" a="1"/>
  <c r="J147" i="55" s="1"/>
  <c r="J309" i="55" a="1"/>
  <c r="J309" i="55" s="1"/>
  <c r="H179" i="55" a="1"/>
  <c r="H179" i="55" s="1"/>
  <c r="J478" i="55" a="1"/>
  <c r="J478" i="55" s="1"/>
  <c r="J276" i="55" a="1"/>
  <c r="J276" i="55" s="1"/>
  <c r="J109" i="55" a="1"/>
  <c r="J109" i="55" s="1"/>
  <c r="J413" i="55" a="1"/>
  <c r="J413" i="55" s="1"/>
  <c r="H364" i="55" a="1"/>
  <c r="H364" i="55" s="1"/>
  <c r="H444" i="55" a="1"/>
  <c r="H444" i="55" s="1"/>
  <c r="J322" i="55" a="1"/>
  <c r="J322" i="55" s="1"/>
  <c r="J609" i="55" a="1"/>
  <c r="J609" i="55" s="1"/>
  <c r="J124" i="55" a="1"/>
  <c r="J124" i="55" s="1"/>
  <c r="J414" i="55" a="1"/>
  <c r="J414" i="55" s="1"/>
  <c r="H304" i="55" a="1"/>
  <c r="H304" i="55" s="1"/>
  <c r="H81" i="55" a="1"/>
  <c r="H81" i="55" s="1"/>
  <c r="J117" i="55" a="1"/>
  <c r="J117" i="55" s="1"/>
  <c r="J578" i="55" a="1"/>
  <c r="J578" i="55" s="1"/>
  <c r="H182" i="55" a="1"/>
  <c r="H182" i="55" s="1"/>
  <c r="L182" i="55" s="1"/>
  <c r="J143" i="55" a="1"/>
  <c r="J143" i="55" s="1"/>
  <c r="J573" i="55" a="1"/>
  <c r="J573" i="55" s="1"/>
  <c r="J406" i="55" a="1"/>
  <c r="J406" i="55" s="1"/>
  <c r="J538" i="55" a="1"/>
  <c r="J538" i="55" s="1"/>
  <c r="J431" i="55" a="1"/>
  <c r="J431" i="55" s="1"/>
  <c r="H478" i="55" a="1"/>
  <c r="H478" i="55" s="1"/>
  <c r="L478" i="55" s="1"/>
  <c r="J444" i="55" a="1"/>
  <c r="J444" i="55" s="1"/>
  <c r="J650" i="55" a="1"/>
  <c r="J650" i="55" s="1"/>
  <c r="J157" i="55" a="1"/>
  <c r="J157" i="55" s="1"/>
  <c r="J592" i="55" a="1"/>
  <c r="J592" i="55" s="1"/>
  <c r="H84" i="55" a="1"/>
  <c r="H84" i="55" s="1"/>
  <c r="J364" i="55" a="1"/>
  <c r="J364" i="55" s="1"/>
  <c r="J273" i="55" a="1"/>
  <c r="J273" i="55" s="1"/>
  <c r="J516" i="55" a="1"/>
  <c r="J516" i="55" s="1"/>
  <c r="J96" i="55" a="1"/>
  <c r="J96" i="55" s="1"/>
  <c r="J438" i="55" a="1"/>
  <c r="J438" i="55" s="1"/>
  <c r="H47" i="55" a="1"/>
  <c r="H47" i="55" s="1"/>
  <c r="J304" i="55" a="1"/>
  <c r="J304" i="55" s="1"/>
  <c r="J81" i="55" a="1"/>
  <c r="J81" i="55" s="1"/>
  <c r="H11" i="12"/>
  <c r="J613" i="55" a="1"/>
  <c r="J613" i="55" s="1"/>
  <c r="H588" i="55" a="1"/>
  <c r="H588" i="55" s="1"/>
  <c r="H399" i="55" a="1"/>
  <c r="H399" i="55" s="1"/>
  <c r="H613" i="55" a="1"/>
  <c r="H613" i="55" s="1"/>
  <c r="J111" i="55" a="1"/>
  <c r="J111" i="55" s="1"/>
  <c r="H488" i="55" a="1"/>
  <c r="H488" i="55" s="1"/>
  <c r="J279" i="55" a="1"/>
  <c r="J279" i="55" s="1"/>
  <c r="J588" i="55" a="1"/>
  <c r="J588" i="55" s="1"/>
  <c r="J365" i="55" a="1"/>
  <c r="J365" i="55" s="1"/>
  <c r="H315" i="55" a="1"/>
  <c r="H315" i="55" s="1"/>
  <c r="J247" i="55" a="1"/>
  <c r="J247" i="55" s="1"/>
  <c r="H295" i="55" a="1"/>
  <c r="H295" i="55" s="1"/>
  <c r="H653" i="55" a="1"/>
  <c r="H653" i="55" s="1"/>
  <c r="J490" i="55" a="1"/>
  <c r="J490" i="55" s="1"/>
  <c r="H509" i="55" a="1"/>
  <c r="H509" i="55" s="1"/>
  <c r="H153" i="55" a="1"/>
  <c r="H153" i="55" s="1"/>
  <c r="H463" i="55" a="1"/>
  <c r="H463" i="55" s="1"/>
  <c r="H112" i="55" a="1"/>
  <c r="H112" i="55" s="1"/>
  <c r="H336" i="55" a="1"/>
  <c r="H336" i="55" s="1"/>
  <c r="H298" i="55" a="1"/>
  <c r="H298" i="55" s="1"/>
  <c r="J509" i="55" a="1"/>
  <c r="J509" i="55" s="1"/>
  <c r="H262" i="55" a="1"/>
  <c r="H262" i="55" s="1"/>
  <c r="J648" i="55" a="1"/>
  <c r="J648" i="55" s="1"/>
  <c r="H136" i="55" a="1"/>
  <c r="H136" i="55" s="1"/>
  <c r="H297" i="55" a="1"/>
  <c r="H297" i="55" s="1"/>
  <c r="J384" i="55" a="1"/>
  <c r="J384" i="55" s="1"/>
  <c r="J210" i="55" a="1"/>
  <c r="J210" i="55" s="1"/>
  <c r="J307" i="55" a="1"/>
  <c r="J307" i="55" s="1"/>
  <c r="J653" i="55" a="1"/>
  <c r="J653" i="55" s="1"/>
  <c r="J149" i="55" a="1"/>
  <c r="J149" i="55" s="1"/>
  <c r="J234" i="55" a="1"/>
  <c r="J234" i="55" s="1"/>
  <c r="H530" i="55" a="1"/>
  <c r="H530" i="55" s="1"/>
  <c r="H252" i="55" a="1"/>
  <c r="H252" i="55" s="1"/>
  <c r="H656" i="55" a="1"/>
  <c r="H656" i="55" s="1"/>
  <c r="J445" i="55" a="1"/>
  <c r="J445" i="55" s="1"/>
  <c r="J416" i="55" a="1"/>
  <c r="J416" i="55" s="1"/>
  <c r="J136" i="55" a="1"/>
  <c r="J136" i="55" s="1"/>
  <c r="J274" i="55" a="1"/>
  <c r="J274" i="55" s="1"/>
  <c r="H658" i="55" a="1"/>
  <c r="H658" i="55" s="1"/>
  <c r="J131" i="55" a="1"/>
  <c r="J131" i="55" s="1"/>
  <c r="H490" i="55" a="1"/>
  <c r="H490" i="55" s="1"/>
  <c r="H416" i="55" a="1"/>
  <c r="H416" i="55" s="1"/>
  <c r="J607" i="55" a="1"/>
  <c r="J607" i="55" s="1"/>
  <c r="J655" i="55" a="1"/>
  <c r="J655" i="55" s="1"/>
  <c r="J532" i="55" a="1"/>
  <c r="J532" i="55" s="1"/>
  <c r="H310" i="55" a="1"/>
  <c r="H310" i="55" s="1"/>
  <c r="H324" i="55" a="1"/>
  <c r="H324" i="55" s="1"/>
  <c r="H146" i="55" a="1"/>
  <c r="H146" i="55" s="1"/>
  <c r="J254" i="55" a="1"/>
  <c r="J254" i="55" s="1"/>
  <c r="H352" i="55" a="1"/>
  <c r="H352" i="55" s="1"/>
  <c r="H121" i="55" a="1"/>
  <c r="H121" i="55" s="1"/>
  <c r="J297" i="55" a="1"/>
  <c r="J297" i="55" s="1"/>
  <c r="J324" i="55" a="1"/>
  <c r="J324" i="55" s="1"/>
  <c r="J646" i="55" a="1"/>
  <c r="J646" i="55" s="1"/>
  <c r="H111" i="55" a="1"/>
  <c r="H111" i="55" s="1"/>
  <c r="J433" i="55" a="1"/>
  <c r="J433" i="55" s="1"/>
  <c r="J285" i="55" a="1"/>
  <c r="J285" i="55" s="1"/>
  <c r="H131" i="55" a="1"/>
  <c r="H131" i="55" s="1"/>
  <c r="H654" i="55" a="1"/>
  <c r="H654" i="55" s="1"/>
  <c r="H435" i="55" a="1"/>
  <c r="H435" i="55" s="1"/>
  <c r="J612" i="55" a="1"/>
  <c r="J612" i="55" s="1"/>
  <c r="H281" i="55" a="1"/>
  <c r="H281" i="55" s="1"/>
  <c r="H285" i="55" a="1"/>
  <c r="H285" i="55" s="1"/>
  <c r="H228" i="55" a="1"/>
  <c r="H228" i="55" s="1"/>
  <c r="J654" i="55" a="1"/>
  <c r="J654" i="55" s="1"/>
  <c r="J435" i="55" a="1"/>
  <c r="J435" i="55" s="1"/>
  <c r="J463" i="55" a="1"/>
  <c r="J463" i="55" s="1"/>
  <c r="J112" i="55" a="1"/>
  <c r="J112" i="55" s="1"/>
  <c r="H362" i="55" a="1"/>
  <c r="H362" i="55" s="1"/>
  <c r="J554" i="55" a="1"/>
  <c r="J554" i="55" s="1"/>
  <c r="J488" i="55" a="1"/>
  <c r="J488" i="55" s="1"/>
  <c r="J113" i="55" a="1"/>
  <c r="J113" i="55" s="1"/>
  <c r="J298" i="55" a="1"/>
  <c r="J298" i="55" s="1"/>
  <c r="J428" i="55" a="1"/>
  <c r="J428" i="55" s="1"/>
  <c r="J172" i="55" a="1"/>
  <c r="J172" i="55" s="1"/>
  <c r="H554" i="55" a="1"/>
  <c r="H554" i="55" s="1"/>
  <c r="H391" i="55" a="1"/>
  <c r="H391" i="55" s="1"/>
  <c r="H307" i="55" a="1"/>
  <c r="H307" i="55" s="1"/>
  <c r="H428" i="55" a="1"/>
  <c r="H428" i="55" s="1"/>
  <c r="H234" i="55" a="1"/>
  <c r="H234" i="55" s="1"/>
  <c r="J353" i="55" a="1"/>
  <c r="J353" i="55" s="1"/>
  <c r="H393" i="55" a="1"/>
  <c r="H393" i="55" s="1"/>
  <c r="H652" i="55" a="1"/>
  <c r="H652" i="55" s="1"/>
  <c r="J382" i="55" a="1"/>
  <c r="J382" i="55" s="1"/>
  <c r="H506" i="55" a="1"/>
  <c r="H506" i="55" s="1"/>
  <c r="H353" i="55" a="1"/>
  <c r="H353" i="55" s="1"/>
  <c r="H274" i="55" a="1"/>
  <c r="H274" i="55" s="1"/>
  <c r="J658" i="55" a="1"/>
  <c r="J658" i="55" s="1"/>
  <c r="J120" i="55" a="1"/>
  <c r="J120" i="55" s="1"/>
  <c r="J506" i="55" a="1"/>
  <c r="J506" i="55" s="1"/>
  <c r="H532" i="55" a="1"/>
  <c r="H532" i="55" s="1"/>
  <c r="J325" i="55" a="1"/>
  <c r="J325" i="55" s="1"/>
  <c r="J323" i="55" a="1"/>
  <c r="J323" i="55" s="1"/>
  <c r="H548" i="55" a="1"/>
  <c r="H548" i="55" s="1"/>
  <c r="J551" i="55" a="1"/>
  <c r="J551" i="55" s="1"/>
  <c r="J421" i="55" a="1"/>
  <c r="J421" i="55" s="1"/>
  <c r="H254" i="55" a="1"/>
  <c r="H254" i="55" s="1"/>
  <c r="L254" i="55" s="1"/>
  <c r="J352" i="55" a="1"/>
  <c r="J352" i="55" s="1"/>
  <c r="J336" i="55" a="1"/>
  <c r="J336" i="55" s="1"/>
  <c r="H555" i="55" a="1"/>
  <c r="H555" i="55" s="1"/>
  <c r="J153" i="55" a="1"/>
  <c r="J153" i="55" s="1"/>
  <c r="H663" i="55" a="1"/>
  <c r="H663" i="55" s="1"/>
  <c r="H213" i="55" a="1"/>
  <c r="H213" i="55" s="1"/>
  <c r="H621" i="55" a="1"/>
  <c r="H621" i="55" s="1"/>
  <c r="H659" i="55" a="1"/>
  <c r="H659" i="55" s="1"/>
  <c r="H247" i="55" a="1"/>
  <c r="H247" i="55" s="1"/>
  <c r="J423" i="55" a="1"/>
  <c r="J423" i="55" s="1"/>
  <c r="J663" i="55" a="1"/>
  <c r="J663" i="55" s="1"/>
  <c r="J213" i="55" a="1"/>
  <c r="J213" i="55" s="1"/>
  <c r="J281" i="55" a="1"/>
  <c r="J281" i="55" s="1"/>
  <c r="H421" i="55" a="1"/>
  <c r="H421" i="55" s="1"/>
  <c r="H113" i="55" a="1"/>
  <c r="H113" i="55" s="1"/>
  <c r="H657" i="55" a="1"/>
  <c r="H657" i="55" s="1"/>
  <c r="J121" i="55" a="1"/>
  <c r="J121" i="55" s="1"/>
  <c r="H607" i="55" a="1"/>
  <c r="H607" i="55" s="1"/>
  <c r="L607" i="55" s="1"/>
  <c r="J625" i="55" a="1"/>
  <c r="J625" i="55" s="1"/>
  <c r="J530" i="55" a="1"/>
  <c r="J530" i="55" s="1"/>
  <c r="J657" i="55" a="1"/>
  <c r="J657" i="55" s="1"/>
  <c r="H149" i="55" a="1"/>
  <c r="H149" i="55" s="1"/>
  <c r="J504" i="55" a="1"/>
  <c r="J504" i="55" s="1"/>
  <c r="H382" i="55" a="1"/>
  <c r="H382" i="55" s="1"/>
  <c r="H301" i="55" a="1"/>
  <c r="H301" i="55" s="1"/>
  <c r="J408" i="55" a="1"/>
  <c r="J408" i="55" s="1"/>
  <c r="J295" i="55" a="1"/>
  <c r="J295" i="55" s="1"/>
  <c r="H504" i="55" a="1"/>
  <c r="H504" i="55" s="1"/>
  <c r="H335" i="55" a="1"/>
  <c r="H335" i="55" s="1"/>
  <c r="H210" i="55" a="1"/>
  <c r="H210" i="55" s="1"/>
  <c r="J301" i="55" a="1"/>
  <c r="J301" i="55" s="1"/>
  <c r="H408" i="55" a="1"/>
  <c r="H408" i="55" s="1"/>
  <c r="J393" i="55" a="1"/>
  <c r="J393" i="55" s="1"/>
  <c r="J652" i="55" a="1"/>
  <c r="J652" i="55" s="1"/>
  <c r="J399" i="55" a="1"/>
  <c r="J399" i="55" s="1"/>
  <c r="J661" i="55" a="1"/>
  <c r="J661" i="55" s="1"/>
  <c r="H120" i="55" a="1"/>
  <c r="H120" i="55" s="1"/>
  <c r="J67" i="55" a="1"/>
  <c r="J67" i="55" s="1"/>
  <c r="J315" i="55" a="1"/>
  <c r="J315" i="55" s="1"/>
  <c r="H384" i="55" a="1"/>
  <c r="H384" i="55" s="1"/>
  <c r="H661" i="55" a="1"/>
  <c r="H661" i="55" s="1"/>
  <c r="J555" i="55" a="1"/>
  <c r="J555" i="55" s="1"/>
  <c r="H325" i="55" a="1"/>
  <c r="H325" i="55" s="1"/>
  <c r="L325" i="55" s="1"/>
  <c r="H323" i="55" a="1"/>
  <c r="H323" i="55" s="1"/>
  <c r="J228" i="55" a="1"/>
  <c r="J228" i="55" s="1"/>
  <c r="H67" i="55" a="1"/>
  <c r="H67" i="55" s="1"/>
  <c r="H241" i="55" a="1"/>
  <c r="H241" i="55" s="1"/>
  <c r="J242" i="55" a="1"/>
  <c r="J242" i="55" s="1"/>
  <c r="H423" i="55" a="1"/>
  <c r="H423" i="55" s="1"/>
  <c r="J262" i="55" a="1"/>
  <c r="J262" i="55" s="1"/>
  <c r="H648" i="55" a="1"/>
  <c r="H648" i="55" s="1"/>
  <c r="H433" i="55" a="1"/>
  <c r="H433" i="55" s="1"/>
  <c r="H445" i="55" a="1"/>
  <c r="H445" i="55" s="1"/>
  <c r="H242" i="55" a="1"/>
  <c r="H242" i="55" s="1"/>
  <c r="H172" i="55" a="1"/>
  <c r="H172" i="55" s="1"/>
  <c r="J659" i="55" a="1"/>
  <c r="J659" i="55" s="1"/>
  <c r="H365" i="55" a="1"/>
  <c r="H365" i="55" s="1"/>
  <c r="H279" i="55" a="1"/>
  <c r="H279" i="55" s="1"/>
  <c r="L279" i="55" s="1"/>
  <c r="H206" i="55" a="1"/>
  <c r="H206" i="55" s="1"/>
  <c r="J548" i="55" a="1"/>
  <c r="J548" i="55" s="1"/>
  <c r="J252" i="55" a="1"/>
  <c r="J252" i="55" s="1"/>
  <c r="J656" i="55" a="1"/>
  <c r="J656" i="55" s="1"/>
  <c r="J391" i="55" a="1"/>
  <c r="J391" i="55" s="1"/>
  <c r="J310" i="55" a="1"/>
  <c r="J310" i="55" s="1"/>
  <c r="J206" i="55" a="1"/>
  <c r="J206" i="55" s="1"/>
  <c r="J621" i="55" a="1"/>
  <c r="J621" i="55" s="1"/>
  <c r="H625" i="55" a="1"/>
  <c r="H625" i="55" s="1"/>
  <c r="L625" i="55" s="1"/>
  <c r="H612" i="55" a="1"/>
  <c r="H612" i="55" s="1"/>
  <c r="L612" i="55" s="1"/>
  <c r="J660" i="55" a="1"/>
  <c r="J660" i="55" s="1"/>
  <c r="J176" i="55" a="1"/>
  <c r="J176" i="55" s="1"/>
  <c r="H646" i="55" a="1"/>
  <c r="H646" i="55" s="1"/>
  <c r="H655" i="55" a="1"/>
  <c r="H655" i="55" s="1"/>
  <c r="J362" i="55" a="1"/>
  <c r="J362" i="55" s="1"/>
  <c r="J241" i="55" a="1"/>
  <c r="J241" i="55" s="1"/>
  <c r="H660" i="55" a="1"/>
  <c r="H660" i="55" s="1"/>
  <c r="H176" i="55" a="1"/>
  <c r="H176" i="55" s="1"/>
  <c r="H551" i="55" a="1"/>
  <c r="H551" i="55" s="1"/>
  <c r="J335" i="55" a="1"/>
  <c r="J335" i="55" s="1"/>
  <c r="J146" i="55" a="1"/>
  <c r="J146" i="55" s="1"/>
  <c r="L566" i="55"/>
  <c r="L565" i="55"/>
  <c r="L198" i="55"/>
  <c r="L545" i="55"/>
  <c r="L167" i="55"/>
  <c r="L145" i="55"/>
  <c r="L280" i="55"/>
  <c r="L291" i="55"/>
  <c r="L372" i="55"/>
  <c r="L570" i="55"/>
  <c r="L40" i="55"/>
  <c r="L412" i="55"/>
  <c r="L370" i="55"/>
  <c r="L472" i="55"/>
  <c r="L626" i="55"/>
  <c r="L127" i="55"/>
  <c r="L59" i="55"/>
  <c r="L360" i="55"/>
  <c r="L383" i="55"/>
  <c r="L415" i="55"/>
  <c r="L605" i="55"/>
  <c r="L604" i="55"/>
  <c r="L299" i="55"/>
  <c r="L568" i="55"/>
  <c r="L500" i="55"/>
  <c r="L525" i="55"/>
  <c r="L522" i="55"/>
  <c r="L529" i="55"/>
  <c r="L361" i="55"/>
  <c r="L331" i="55"/>
  <c r="L407" i="55"/>
  <c r="L286" i="55"/>
  <c r="L264" i="55"/>
  <c r="L329" i="55"/>
  <c r="L269" i="55"/>
  <c r="L582" i="55"/>
  <c r="L470" i="55"/>
  <c r="L497" i="55"/>
  <c r="L424" i="55"/>
  <c r="L564" i="55"/>
  <c r="L487" i="55"/>
  <c r="L642" i="55"/>
  <c r="L477" i="55"/>
  <c r="L89" i="55"/>
  <c r="L483" i="55"/>
  <c r="L253" i="55"/>
  <c r="L265" i="55"/>
  <c r="L302" i="55"/>
  <c r="L404" i="55"/>
  <c r="L495" i="55"/>
  <c r="L397" i="55"/>
  <c r="L599" i="55"/>
  <c r="L385" i="55"/>
  <c r="L108" i="55"/>
  <c r="L575" i="55"/>
  <c r="L320" i="55"/>
  <c r="L25" i="55"/>
  <c r="I53" i="15"/>
  <c r="L50" i="55"/>
  <c r="L65" i="55"/>
  <c r="L459" i="55"/>
  <c r="L455" i="55"/>
  <c r="L638" i="55"/>
  <c r="L156" i="55"/>
  <c r="L139" i="55"/>
  <c r="L88" i="55"/>
  <c r="L334" i="55"/>
  <c r="L26" i="55"/>
  <c r="E16" i="12" a="1"/>
  <c r="E16" i="12" s="1"/>
  <c r="F16" i="12" a="1"/>
  <c r="F16" i="12" s="1"/>
  <c r="E15" i="12" a="1"/>
  <c r="E15" i="12" s="1"/>
  <c r="F15" i="12" a="1"/>
  <c r="F15" i="12" s="1"/>
  <c r="L458" i="55"/>
  <c r="L164" i="55"/>
  <c r="L476" i="55"/>
  <c r="L541" i="55"/>
  <c r="L222" i="55"/>
  <c r="L491" i="55"/>
  <c r="L305" i="55"/>
  <c r="L230" i="55"/>
  <c r="L436" i="55"/>
  <c r="L460" i="55"/>
  <c r="L542" i="55"/>
  <c r="L475" i="55"/>
  <c r="L73" i="55"/>
  <c r="L76" i="55"/>
  <c r="L238" i="55"/>
  <c r="L170" i="55"/>
  <c r="L443" i="55"/>
  <c r="L422" i="55"/>
  <c r="J249" i="55" a="1"/>
  <c r="J249" i="55" s="1"/>
  <c r="L249" i="55" s="1"/>
  <c r="J515" i="55" a="1"/>
  <c r="J515" i="55" s="1"/>
  <c r="L515" i="55" s="1"/>
  <c r="J327" i="55" a="1"/>
  <c r="J327" i="55" s="1"/>
  <c r="L327" i="55" s="1"/>
  <c r="J466" i="55" a="1"/>
  <c r="J466" i="55" s="1"/>
  <c r="L466" i="55" s="1"/>
  <c r="J434" i="55" a="1"/>
  <c r="J434" i="55" s="1"/>
  <c r="L434" i="55" s="1"/>
  <c r="J187" i="55" a="1"/>
  <c r="J187" i="55" s="1"/>
  <c r="L187" i="55" s="1"/>
  <c r="J349" i="55" a="1"/>
  <c r="J349" i="55" s="1"/>
  <c r="L349" i="55" s="1"/>
  <c r="J505" i="55" a="1"/>
  <c r="J505" i="55" s="1"/>
  <c r="L505" i="55" s="1"/>
  <c r="J521" i="55" a="1"/>
  <c r="J521" i="55" s="1"/>
  <c r="L521" i="55" s="1"/>
  <c r="J227" i="55" a="1"/>
  <c r="J227" i="55" s="1"/>
  <c r="L227" i="55" s="1"/>
  <c r="J212" i="55" a="1"/>
  <c r="J212" i="55" s="1"/>
  <c r="L212" i="55" s="1"/>
  <c r="J569" i="55" a="1"/>
  <c r="J569" i="55" s="1"/>
  <c r="L569" i="55" s="1"/>
  <c r="J494" i="55" a="1"/>
  <c r="J494" i="55" s="1"/>
  <c r="L494" i="55" s="1"/>
  <c r="J140" i="55" a="1"/>
  <c r="J140" i="55" s="1"/>
  <c r="L140" i="55" s="1"/>
  <c r="J44" i="55" a="1"/>
  <c r="J44" i="55" s="1"/>
  <c r="L44" i="55" s="1"/>
  <c r="J446" i="55" a="1"/>
  <c r="J446" i="55" s="1"/>
  <c r="L446" i="55" s="1"/>
  <c r="J22" i="55" a="1"/>
  <c r="J22" i="55" s="1"/>
  <c r="L22" i="55" s="1"/>
  <c r="J355" i="55" a="1"/>
  <c r="J355" i="55" s="1"/>
  <c r="L355" i="55" s="1"/>
  <c r="J589" i="55" a="1"/>
  <c r="J589" i="55" s="1"/>
  <c r="L589" i="55" s="1"/>
  <c r="J52" i="55" a="1"/>
  <c r="J52" i="55" s="1"/>
  <c r="L52" i="55" s="1"/>
  <c r="J283" i="55" a="1"/>
  <c r="J283" i="55" s="1"/>
  <c r="L283" i="55" s="1"/>
  <c r="J318" i="55" a="1"/>
  <c r="J318" i="55" s="1"/>
  <c r="L318" i="55" s="1"/>
  <c r="L79" i="55"/>
  <c r="L562" i="55"/>
  <c r="L328" i="55"/>
  <c r="L333" i="55"/>
  <c r="L396" i="55"/>
  <c r="L595" i="55"/>
  <c r="L41" i="55"/>
  <c r="L326" i="55"/>
  <c r="L390" i="55"/>
  <c r="L27" i="55"/>
  <c r="L308" i="55"/>
  <c r="L523" i="55"/>
  <c r="L203" i="55"/>
  <c r="L520" i="55"/>
  <c r="L402" i="55"/>
  <c r="L432" i="55"/>
  <c r="L537" i="55"/>
  <c r="L357" i="55"/>
  <c r="L337" i="55"/>
  <c r="L261" i="55"/>
  <c r="L148" i="55"/>
  <c r="L465" i="55"/>
  <c r="L603" i="55"/>
  <c r="L313" i="55"/>
  <c r="L546" i="55"/>
  <c r="L71" i="55"/>
  <c r="L583" i="55"/>
  <c r="L196" i="55"/>
  <c r="L278" i="55"/>
  <c r="L244" i="55"/>
  <c r="L219" i="55"/>
  <c r="L622" i="55"/>
  <c r="L218" i="55"/>
  <c r="L114" i="55"/>
  <c r="L461" i="55"/>
  <c r="L181" i="55"/>
  <c r="L427" i="55"/>
  <c r="L572" i="55"/>
  <c r="L420" i="55"/>
  <c r="L531" i="55"/>
  <c r="L437" i="55"/>
  <c r="L35" i="55"/>
  <c r="L576" i="55"/>
  <c r="L207" i="55"/>
  <c r="L288" i="55"/>
  <c r="L552" i="55"/>
  <c r="L409" i="55"/>
  <c r="L259" i="55"/>
  <c r="L469" i="55"/>
  <c r="L180" i="55"/>
  <c r="L190" i="55"/>
  <c r="L173" i="55"/>
  <c r="L527" i="55"/>
  <c r="L398" i="55"/>
  <c r="L34" i="55"/>
  <c r="L579" i="55"/>
  <c r="L186" i="55"/>
  <c r="L75" i="55"/>
  <c r="L634" i="55"/>
  <c r="L456" i="55"/>
  <c r="L177" i="55"/>
  <c r="L510" i="55"/>
  <c r="L193" i="55"/>
  <c r="L235" i="55"/>
  <c r="L375" i="55"/>
  <c r="L316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25" i="55"/>
  <c r="L163" i="55"/>
  <c r="H7" i="12"/>
  <c r="H12" i="12"/>
  <c r="H13" i="12"/>
  <c r="G14" i="12"/>
  <c r="G8" i="12"/>
  <c r="G10" i="12"/>
  <c r="G22" i="15"/>
  <c r="H24" i="15"/>
  <c r="H44" i="15"/>
  <c r="J368" i="55" a="1"/>
  <c r="J368" i="55" s="1"/>
  <c r="L368" i="55" s="1"/>
  <c r="J371" i="55" a="1"/>
  <c r="J371" i="55" s="1"/>
  <c r="L371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G11" i="12"/>
  <c r="J64" i="55" a="1"/>
  <c r="J64" i="55" s="1"/>
  <c r="L64" i="55" s="1"/>
  <c r="J450" i="55" a="1"/>
  <c r="J450" i="55" s="1"/>
  <c r="L450" i="55" s="1"/>
  <c r="J39" i="55" a="1"/>
  <c r="J39" i="55" s="1"/>
  <c r="L39" i="55" s="1"/>
  <c r="J123" i="55" a="1"/>
  <c r="J123" i="55" s="1"/>
  <c r="L123" i="55" s="1"/>
  <c r="J63" i="55" a="1"/>
  <c r="J63" i="55" s="1"/>
  <c r="L63" i="55" s="1"/>
  <c r="J74" i="55" a="1"/>
  <c r="J74" i="55" s="1"/>
  <c r="L74" i="55" s="1"/>
  <c r="J171" i="55" a="1"/>
  <c r="J171" i="55" s="1"/>
  <c r="L171" i="55" s="1"/>
  <c r="J201" i="55" a="1"/>
  <c r="J201" i="55" s="1"/>
  <c r="L201" i="55" s="1"/>
  <c r="F51" i="15" a="1"/>
  <c r="F51" i="15" s="1"/>
  <c r="I51" i="15" s="1"/>
  <c r="J392" i="55" a="1"/>
  <c r="J392" i="55" s="1"/>
  <c r="L392" i="55" s="1"/>
  <c r="J418" i="55" a="1"/>
  <c r="J418" i="55" s="1"/>
  <c r="L418" i="55" s="1"/>
  <c r="J141" i="55" a="1"/>
  <c r="J141" i="55" s="1"/>
  <c r="L141" i="55" s="1"/>
  <c r="J19" i="55" a="1"/>
  <c r="J19" i="55" s="1"/>
  <c r="L19" i="55" s="1"/>
  <c r="J381" i="55" a="1"/>
  <c r="J381" i="55" s="1"/>
  <c r="L381" i="55" s="1"/>
  <c r="J441" i="55" a="1"/>
  <c r="J441" i="55" s="1"/>
  <c r="L441" i="55" s="1"/>
  <c r="J82" i="55" a="1"/>
  <c r="J82" i="55" s="1"/>
  <c r="L82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08" i="55" a="1"/>
  <c r="J508" i="55" s="1"/>
  <c r="L508" i="55" s="1"/>
  <c r="J119" i="55" a="1"/>
  <c r="J119" i="55" s="1"/>
  <c r="L119" i="55" s="1"/>
  <c r="F52" i="15" a="1"/>
  <c r="F52" i="15" s="1"/>
  <c r="I52" i="15" s="1"/>
  <c r="J350" i="55" a="1"/>
  <c r="J350" i="55" s="1"/>
  <c r="L350" i="55" s="1"/>
  <c r="J268" i="55" a="1"/>
  <c r="J268" i="55" s="1"/>
  <c r="L268" i="55" s="1"/>
  <c r="J426" i="55" a="1"/>
  <c r="J426" i="55" s="1"/>
  <c r="L426" i="55" s="1"/>
  <c r="J60" i="55" a="1"/>
  <c r="J60" i="55" s="1"/>
  <c r="L60" i="55" s="1"/>
  <c r="J584" i="55" a="1"/>
  <c r="J584" i="55" s="1"/>
  <c r="L584" i="55" s="1"/>
  <c r="J473" i="55" a="1"/>
  <c r="J473" i="55" s="1"/>
  <c r="L473" i="55" s="1"/>
  <c r="J340" i="55" a="1"/>
  <c r="J340" i="55" s="1"/>
  <c r="L340" i="55" s="1"/>
  <c r="J330" i="55" a="1"/>
  <c r="J330" i="55" s="1"/>
  <c r="L330" i="55" s="1"/>
  <c r="J602" i="55" a="1"/>
  <c r="J602" i="55" s="1"/>
  <c r="L602" i="55" s="1"/>
  <c r="J502" i="55" a="1"/>
  <c r="J502" i="55" s="1"/>
  <c r="L502" i="55" s="1"/>
  <c r="J208" i="55" a="1"/>
  <c r="J208" i="55" s="1"/>
  <c r="L208" i="55" s="1"/>
  <c r="J606" i="55" a="1"/>
  <c r="J606" i="55" s="1"/>
  <c r="L606" i="55" s="1"/>
  <c r="J86" i="55" a="1"/>
  <c r="J86" i="55" s="1"/>
  <c r="L86" i="55" s="1"/>
  <c r="J155" i="55" a="1"/>
  <c r="J155" i="55" s="1"/>
  <c r="L155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1" i="55" a="1"/>
  <c r="J501" i="55" s="1"/>
  <c r="L501" i="55" s="1"/>
  <c r="J624" i="55" a="1"/>
  <c r="J624" i="55" s="1"/>
  <c r="L624" i="55" s="1"/>
  <c r="J154" i="55" a="1"/>
  <c r="J154" i="55" s="1"/>
  <c r="J99" i="55" a="1"/>
  <c r="J99" i="55" s="1"/>
  <c r="L99" i="55" s="1"/>
  <c r="J20" i="55" a="1"/>
  <c r="J20" i="55" s="1"/>
  <c r="L20" i="55" s="1"/>
  <c r="J251" i="55" a="1"/>
  <c r="J251" i="55" s="1"/>
  <c r="L251" i="55" s="1"/>
  <c r="J577" i="55" a="1"/>
  <c r="J577" i="55" s="1"/>
  <c r="L577" i="55" s="1"/>
  <c r="F54" i="15" a="1"/>
  <c r="F54" i="15" s="1"/>
  <c r="I54" i="15" s="1"/>
  <c r="J104" i="55" a="1"/>
  <c r="J104" i="55" s="1"/>
  <c r="L104" i="55" s="1"/>
  <c r="J425" i="55" a="1"/>
  <c r="J425" i="55" s="1"/>
  <c r="L425" i="55" s="1"/>
  <c r="F57" i="15" a="1"/>
  <c r="F57" i="15" s="1"/>
  <c r="I57" i="15" s="1"/>
  <c r="J440" i="55" a="1"/>
  <c r="J440" i="55" s="1"/>
  <c r="L440" i="55" s="1"/>
  <c r="J400" i="55" a="1"/>
  <c r="J400" i="55" s="1"/>
  <c r="L400" i="55" s="1"/>
  <c r="J48" i="55" a="1"/>
  <c r="J48" i="55" s="1"/>
  <c r="L48" i="55" s="1"/>
  <c r="J651" i="55" a="1"/>
  <c r="J651" i="55" s="1"/>
  <c r="L651" i="55" s="1"/>
  <c r="J165" i="55" a="1"/>
  <c r="J165" i="55" s="1"/>
  <c r="L165" i="55" s="1"/>
  <c r="F50" i="15" a="1"/>
  <c r="F50" i="15" s="1"/>
  <c r="I50" i="15" s="1"/>
  <c r="J378" i="55" a="1"/>
  <c r="J378" i="55" s="1"/>
  <c r="L378" i="55" s="1"/>
  <c r="J627" i="55" a="1"/>
  <c r="J627" i="55" s="1"/>
  <c r="L627" i="55" s="1"/>
  <c r="J43" i="55" a="1"/>
  <c r="J43" i="55" s="1"/>
  <c r="L43" i="55" s="1"/>
  <c r="J290" i="55" a="1"/>
  <c r="J290" i="55" s="1"/>
  <c r="L290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2" i="55" a="1"/>
  <c r="H512" i="55" s="1"/>
  <c r="H57" i="55" a="1"/>
  <c r="H57" i="55" s="1"/>
  <c r="L57" i="55" s="1"/>
  <c r="H289" i="55" a="1"/>
  <c r="H289" i="55" s="1"/>
  <c r="L289" i="55" s="1"/>
  <c r="J12" i="55" a="1"/>
  <c r="J12" i="55" s="1"/>
  <c r="J16" i="55" s="1"/>
  <c r="J17" i="55" s="1"/>
  <c r="H240" i="55" a="1"/>
  <c r="H240" i="55" s="1"/>
  <c r="L240" i="55" s="1"/>
  <c r="H221" i="55" a="1"/>
  <c r="H221" i="55" s="1"/>
  <c r="L221" i="55" s="1"/>
  <c r="J512" i="55" a="1"/>
  <c r="J512" i="55" s="1"/>
  <c r="H593" i="55" a="1"/>
  <c r="H593" i="55" s="1"/>
  <c r="L593" i="55" s="1"/>
  <c r="F9" i="70" a="1"/>
  <c r="F9" i="70" s="1"/>
  <c r="G9" i="70" s="1"/>
  <c r="H567" i="55" a="1"/>
  <c r="H567" i="55" s="1"/>
  <c r="L567" i="55" s="1"/>
  <c r="H452" i="55" a="1"/>
  <c r="H452" i="55" s="1"/>
  <c r="L452" i="55" s="1"/>
  <c r="H18" i="55" a="1"/>
  <c r="H18" i="55" s="1"/>
  <c r="H282" i="55" a="1"/>
  <c r="H282" i="55" s="1"/>
  <c r="L282" i="55" s="1"/>
  <c r="J628" i="55" a="1"/>
  <c r="J628" i="55" s="1"/>
  <c r="L628" i="55" s="1"/>
  <c r="J338" i="55" a="1"/>
  <c r="J338" i="55" s="1"/>
  <c r="L338" i="55" s="1"/>
  <c r="J493" i="55" a="1"/>
  <c r="J493" i="55" s="1"/>
  <c r="L493" i="55" s="1"/>
  <c r="J629" i="55" a="1"/>
  <c r="J629" i="55" s="1"/>
  <c r="L629" i="55" s="1"/>
  <c r="J471" i="55" a="1"/>
  <c r="J471" i="55" s="1"/>
  <c r="L471" i="55" s="1"/>
  <c r="J492" i="55" a="1"/>
  <c r="J492" i="55" s="1"/>
  <c r="L492" i="55" s="1"/>
  <c r="J292" i="55" a="1"/>
  <c r="J292" i="55" s="1"/>
  <c r="L292" i="55" s="1"/>
  <c r="J387" i="55" a="1"/>
  <c r="J387" i="55" s="1"/>
  <c r="L387" i="55" s="1"/>
  <c r="J601" i="55" a="1"/>
  <c r="J601" i="55" s="1"/>
  <c r="L601" i="55" s="1"/>
  <c r="J36" i="55" a="1"/>
  <c r="J36" i="55" s="1"/>
  <c r="L36" i="55" s="1"/>
  <c r="J594" i="55" a="1"/>
  <c r="J594" i="55" s="1"/>
  <c r="L594" i="55" s="1"/>
  <c r="J388" i="55" a="1"/>
  <c r="J388" i="55" s="1"/>
  <c r="L388" i="55" s="1"/>
  <c r="J62" i="55" a="1"/>
  <c r="J62" i="55" s="1"/>
  <c r="L62" i="55" s="1"/>
  <c r="J449" i="55" a="1"/>
  <c r="J449" i="55" s="1"/>
  <c r="L449" i="55" s="1"/>
  <c r="J137" i="55" a="1"/>
  <c r="J137" i="55" s="1"/>
  <c r="L137" i="55" s="1"/>
  <c r="J442" i="55" a="1"/>
  <c r="J442" i="55" s="1"/>
  <c r="L442" i="55" s="1"/>
  <c r="J403" i="55" a="1"/>
  <c r="J403" i="55" s="1"/>
  <c r="L403" i="55" s="1"/>
  <c r="J453" i="55" a="1"/>
  <c r="J453" i="55" s="1"/>
  <c r="L453" i="55" s="1"/>
  <c r="H54" i="70" l="1"/>
  <c r="L29" i="55"/>
  <c r="L30" i="55"/>
  <c r="G49" i="70"/>
  <c r="H52" i="70"/>
  <c r="G55" i="70"/>
  <c r="G53" i="70"/>
  <c r="L517" i="55"/>
  <c r="L257" i="55"/>
  <c r="L100" i="55"/>
  <c r="L511" i="55"/>
  <c r="L126" i="55"/>
  <c r="L266" i="55"/>
  <c r="H55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H12" i="79"/>
  <c r="L341" i="55"/>
  <c r="L484" i="55"/>
  <c r="L78" i="55"/>
  <c r="L56" i="55"/>
  <c r="L581" i="55"/>
  <c r="L217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04" i="55"/>
  <c r="L591" i="55"/>
  <c r="L192" i="55"/>
  <c r="L232" i="55"/>
  <c r="L480" i="55"/>
  <c r="I8" i="79"/>
  <c r="E18" i="12"/>
  <c r="E19" i="12" s="1"/>
  <c r="L532" i="55"/>
  <c r="L111" i="55"/>
  <c r="L365" i="55"/>
  <c r="H9" i="79"/>
  <c r="H5" i="79"/>
  <c r="L303" i="55"/>
  <c r="L351" i="55"/>
  <c r="L526" i="55"/>
  <c r="L631" i="55"/>
  <c r="L560" i="55"/>
  <c r="L70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14" i="79"/>
  <c r="H4" i="79"/>
  <c r="F14" i="79"/>
  <c r="L149" i="55"/>
  <c r="L84" i="55"/>
  <c r="L77" i="55"/>
  <c r="L519" i="55"/>
  <c r="L263" i="55"/>
  <c r="L655" i="55"/>
  <c r="L287" i="55"/>
  <c r="L194" i="55"/>
  <c r="L648" i="55"/>
  <c r="L540" i="55"/>
  <c r="L617" i="55"/>
  <c r="L445" i="55"/>
  <c r="L274" i="55"/>
  <c r="L226" i="55"/>
  <c r="L205" i="55"/>
  <c r="L646" i="55"/>
  <c r="L574" i="55"/>
  <c r="L635" i="55"/>
  <c r="G25" i="15"/>
  <c r="H25" i="15"/>
  <c r="L384" i="55"/>
  <c r="F18" i="12"/>
  <c r="F19" i="12" s="1"/>
  <c r="L304" i="55"/>
  <c r="L117" i="55"/>
  <c r="L95" i="55"/>
  <c r="L348" i="55"/>
  <c r="L433" i="55"/>
  <c r="L490" i="55"/>
  <c r="L47" i="55"/>
  <c r="L344" i="55"/>
  <c r="G36" i="70"/>
  <c r="L247" i="55"/>
  <c r="L616" i="55"/>
  <c r="L81" i="55"/>
  <c r="L179" i="55"/>
  <c r="L637" i="55"/>
  <c r="L138" i="55"/>
  <c r="L513" i="55"/>
  <c r="L243" i="55"/>
  <c r="L237" i="55"/>
  <c r="L256" i="55"/>
  <c r="L401" i="55"/>
  <c r="L277" i="55"/>
  <c r="L236" i="55"/>
  <c r="L229" i="55"/>
  <c r="L215" i="55"/>
  <c r="L561" i="55"/>
  <c r="L92" i="55"/>
  <c r="L485" i="55"/>
  <c r="L618" i="55"/>
  <c r="L160" i="55"/>
  <c r="L133" i="55"/>
  <c r="L151" i="55"/>
  <c r="L499" i="55"/>
  <c r="L142" i="55"/>
  <c r="L157" i="55"/>
  <c r="L129" i="55"/>
  <c r="L109" i="55"/>
  <c r="L486" i="55"/>
  <c r="L543" i="55"/>
  <c r="L175" i="55"/>
  <c r="L224" i="55"/>
  <c r="L615" i="55"/>
  <c r="L309" i="55"/>
  <c r="L270" i="55"/>
  <c r="L563" i="55"/>
  <c r="L66" i="55"/>
  <c r="L296" i="55"/>
  <c r="L273" i="55"/>
  <c r="L438" i="55"/>
  <c r="L322" i="55"/>
  <c r="L610" i="55"/>
  <c r="L51" i="55"/>
  <c r="L122" i="55"/>
  <c r="L498" i="55"/>
  <c r="L97" i="55"/>
  <c r="L503" i="55"/>
  <c r="L134" i="55"/>
  <c r="L245" i="55"/>
  <c r="L394" i="55"/>
  <c r="L118" i="55"/>
  <c r="L578" i="55"/>
  <c r="L374" i="55"/>
  <c r="L640" i="55"/>
  <c r="L188" i="55"/>
  <c r="L55" i="55"/>
  <c r="L632" i="55"/>
  <c r="L538" i="55"/>
  <c r="L662" i="55"/>
  <c r="L559" i="55"/>
  <c r="L413" i="55"/>
  <c r="L49" i="55"/>
  <c r="L199" i="55"/>
  <c r="L431" i="55"/>
  <c r="L611" i="55"/>
  <c r="L614" i="55"/>
  <c r="L98" i="55"/>
  <c r="L174" i="55"/>
  <c r="L83" i="55"/>
  <c r="L496" i="55"/>
  <c r="L195" i="55"/>
  <c r="L558" i="55"/>
  <c r="L267" i="55"/>
  <c r="L539" i="55"/>
  <c r="L514" i="55"/>
  <c r="L430" i="55"/>
  <c r="L467" i="55"/>
  <c r="L209" i="55"/>
  <c r="L96" i="55"/>
  <c r="L549" i="55"/>
  <c r="L600" i="55"/>
  <c r="L592" i="55"/>
  <c r="L633" i="55"/>
  <c r="L645" i="55"/>
  <c r="L321" i="55"/>
  <c r="L596" i="55"/>
  <c r="L293" i="55"/>
  <c r="L93" i="55"/>
  <c r="L468" i="55"/>
  <c r="L444" i="55"/>
  <c r="L294" i="55"/>
  <c r="L356" i="55"/>
  <c r="L462" i="55"/>
  <c r="L395" i="55"/>
  <c r="L150" i="55"/>
  <c r="L376" i="55"/>
  <c r="L557" i="55"/>
  <c r="L359" i="55"/>
  <c r="L580" i="55"/>
  <c r="L482" i="55"/>
  <c r="L481" i="55"/>
  <c r="L101" i="55"/>
  <c r="L124" i="55"/>
  <c r="L130" i="55"/>
  <c r="L342" i="55"/>
  <c r="L85" i="55"/>
  <c r="L369" i="55"/>
  <c r="L339" i="55"/>
  <c r="L276" i="55"/>
  <c r="L623" i="55"/>
  <c r="L644" i="55"/>
  <c r="L447" i="55"/>
  <c r="L255" i="55"/>
  <c r="L189" i="55"/>
  <c r="L608" i="55"/>
  <c r="L649" i="55"/>
  <c r="L553" i="55"/>
  <c r="L214" i="55"/>
  <c r="L377" i="55"/>
  <c r="L223" i="55"/>
  <c r="L248" i="55"/>
  <c r="L162" i="55"/>
  <c r="L284" i="55"/>
  <c r="L54" i="55"/>
  <c r="L489" i="55"/>
  <c r="L620" i="55"/>
  <c r="L345" i="55"/>
  <c r="L61" i="55"/>
  <c r="L641" i="55"/>
  <c r="L551" i="55"/>
  <c r="L423" i="55"/>
  <c r="L120" i="55"/>
  <c r="L307" i="55"/>
  <c r="L364" i="55"/>
  <c r="L573" i="55"/>
  <c r="L225" i="55"/>
  <c r="L347" i="55"/>
  <c r="L643" i="55"/>
  <c r="L200" i="55"/>
  <c r="L414" i="55"/>
  <c r="L650" i="55"/>
  <c r="L535" i="55"/>
  <c r="L373" i="55"/>
  <c r="L571" i="55"/>
  <c r="L556" i="55"/>
  <c r="L211" i="55"/>
  <c r="L406" i="55"/>
  <c r="L448" i="55"/>
  <c r="L184" i="55"/>
  <c r="L550" i="55"/>
  <c r="L272" i="55"/>
  <c r="L516" i="55"/>
  <c r="L102" i="55"/>
  <c r="L636" i="55"/>
  <c r="L128" i="55"/>
  <c r="L46" i="55"/>
  <c r="L106" i="55"/>
  <c r="L664" i="55"/>
  <c r="L169" i="55"/>
  <c r="L358" i="55"/>
  <c r="L105" i="55"/>
  <c r="L547" i="55"/>
  <c r="L275" i="55"/>
  <c r="L191" i="55"/>
  <c r="L410" i="55"/>
  <c r="L332" i="55"/>
  <c r="L534" i="55"/>
  <c r="L158" i="55"/>
  <c r="L144" i="55"/>
  <c r="L143" i="55"/>
  <c r="L609" i="55"/>
  <c r="L464" i="55"/>
  <c r="L80" i="55"/>
  <c r="L533" i="55"/>
  <c r="L53" i="55"/>
  <c r="L147" i="55"/>
  <c r="L233" i="55"/>
  <c r="L314" i="55"/>
  <c r="L103" i="55"/>
  <c r="L135" i="55"/>
  <c r="L343" i="55"/>
  <c r="L421" i="55"/>
  <c r="H666" i="55"/>
  <c r="H667" i="55" s="1"/>
  <c r="L113" i="55"/>
  <c r="L382" i="55"/>
  <c r="L131" i="55"/>
  <c r="L661" i="55"/>
  <c r="L416" i="55"/>
  <c r="L176" i="55"/>
  <c r="L323" i="55"/>
  <c r="L172" i="55"/>
  <c r="L234" i="55"/>
  <c r="L285" i="55"/>
  <c r="G26" i="70"/>
  <c r="H31" i="70"/>
  <c r="L353" i="55"/>
  <c r="L242" i="55"/>
  <c r="L428" i="55"/>
  <c r="L67" i="55"/>
  <c r="L657" i="55"/>
  <c r="L659" i="55"/>
  <c r="L393" i="55"/>
  <c r="L654" i="55"/>
  <c r="L121" i="55"/>
  <c r="L324" i="55"/>
  <c r="L658" i="55"/>
  <c r="L210" i="55"/>
  <c r="L336" i="55"/>
  <c r="L509" i="55"/>
  <c r="L399" i="55"/>
  <c r="L621" i="55"/>
  <c r="L555" i="55"/>
  <c r="L506" i="55"/>
  <c r="L281" i="55"/>
  <c r="L352" i="55"/>
  <c r="L310" i="55"/>
  <c r="L656" i="55"/>
  <c r="L262" i="55"/>
  <c r="L112" i="55"/>
  <c r="L315" i="55"/>
  <c r="L488" i="55"/>
  <c r="L588" i="55"/>
  <c r="L335" i="55"/>
  <c r="L301" i="55"/>
  <c r="L213" i="55"/>
  <c r="L391" i="55"/>
  <c r="L362" i="55"/>
  <c r="L252" i="55"/>
  <c r="L297" i="55"/>
  <c r="L463" i="55"/>
  <c r="L653" i="55"/>
  <c r="L660" i="55"/>
  <c r="L206" i="55"/>
  <c r="L241" i="55"/>
  <c r="L408" i="55"/>
  <c r="L504" i="55"/>
  <c r="L663" i="55"/>
  <c r="L548" i="55"/>
  <c r="L652" i="55"/>
  <c r="L554" i="55"/>
  <c r="L228" i="55"/>
  <c r="L435" i="55"/>
  <c r="L146" i="55"/>
  <c r="L530" i="55"/>
  <c r="L136" i="55"/>
  <c r="L298" i="55"/>
  <c r="L153" i="55"/>
  <c r="L295" i="55"/>
  <c r="L613" i="55"/>
  <c r="L154" i="55"/>
  <c r="J666" i="55"/>
  <c r="J667" i="55" s="1"/>
  <c r="L18" i="55"/>
  <c r="H32" i="55"/>
  <c r="H33" i="55" s="1"/>
  <c r="H15" i="12"/>
  <c r="J32" i="55"/>
  <c r="J33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L512" i="55"/>
  <c r="H34" i="15"/>
  <c r="G43" i="15"/>
  <c r="G46" i="15"/>
  <c r="L12" i="55"/>
  <c r="H46" i="15"/>
  <c r="G36" i="15"/>
  <c r="L16" i="55" l="1"/>
  <c r="L17" i="55" s="1"/>
  <c r="G41" i="15"/>
  <c r="G59" i="15" s="1"/>
  <c r="H41" i="15"/>
  <c r="H59" i="15" s="1"/>
  <c r="I14" i="79"/>
  <c r="H14" i="79"/>
  <c r="L666" i="55"/>
  <c r="L667" i="55" s="1"/>
  <c r="H18" i="12"/>
  <c r="G18" i="12"/>
  <c r="L32" i="55"/>
  <c r="L33" i="55" s="1"/>
  <c r="G57" i="70"/>
  <c r="H57" i="70"/>
  <c r="H58" i="70" l="1"/>
  <c r="H61" i="15"/>
  <c r="A27" i="55"/>
  <c r="A22" i="55"/>
  <c r="A25" i="55"/>
  <c r="A26" i="55"/>
  <c r="A21" i="55"/>
  <c r="B34" i="55" l="1"/>
  <c r="B35" i="55" s="1"/>
  <c r="A35" i="55" l="1"/>
  <c r="B36" i="55"/>
  <c r="A34" i="55"/>
  <c r="B37" i="55" l="1"/>
  <c r="A36" i="55"/>
  <c r="A37" i="55" l="1"/>
  <c r="B38" i="55"/>
  <c r="B39" i="55" l="1"/>
  <c r="A38" i="55"/>
  <c r="A39" i="55" l="1"/>
  <c r="B40" i="55"/>
  <c r="B41" i="55" l="1"/>
  <c r="A40" i="55"/>
  <c r="B42" i="55" l="1"/>
  <c r="A41" i="55"/>
  <c r="A42" i="55" l="1"/>
  <c r="B43" i="55"/>
  <c r="B44" i="55" l="1"/>
  <c r="A43" i="55"/>
  <c r="A44" i="55" l="1"/>
  <c r="B45" i="55" l="1"/>
  <c r="B46" i="55" s="1"/>
  <c r="B47" i="55" l="1"/>
  <c r="A46" i="55"/>
  <c r="A45" i="55"/>
  <c r="B48" i="55" l="1"/>
  <c r="A47" i="55"/>
  <c r="A48" i="55" l="1"/>
  <c r="B49" i="55"/>
  <c r="B50" i="55" l="1"/>
  <c r="A49" i="55"/>
  <c r="A50" i="55" l="1"/>
  <c r="B51" i="55"/>
  <c r="B52" i="55" l="1"/>
  <c r="A51" i="55"/>
  <c r="A52" i="55" l="1"/>
  <c r="B53" i="55"/>
  <c r="B54" i="55" l="1"/>
  <c r="A53" i="55"/>
  <c r="A54" i="55" l="1"/>
  <c r="B55" i="55"/>
  <c r="A55" i="55" l="1"/>
  <c r="B56" i="55"/>
  <c r="B57" i="55" l="1"/>
  <c r="A56" i="55"/>
  <c r="A57" i="55" l="1"/>
  <c r="B58" i="55"/>
  <c r="A58" i="55" l="1"/>
  <c r="B59" i="55"/>
  <c r="A59" i="55" l="1"/>
  <c r="B60" i="55"/>
  <c r="A60" i="55" l="1"/>
  <c r="B61" i="55"/>
  <c r="B62" i="55" l="1"/>
  <c r="A61" i="55"/>
  <c r="B63" i="55" l="1"/>
  <c r="A62" i="55"/>
  <c r="A63" i="55" l="1"/>
  <c r="B64" i="55"/>
  <c r="A64" i="55" l="1"/>
  <c r="B65" i="55"/>
  <c r="A65" i="55" l="1"/>
  <c r="B66" i="55"/>
  <c r="B67" i="55" l="1"/>
  <c r="A66" i="55"/>
  <c r="A67" i="55" l="1"/>
  <c r="B68" i="55"/>
  <c r="A68" i="55" s="1"/>
  <c r="B69" i="55" l="1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6" i="55" s="1"/>
  <c r="A75" i="55"/>
  <c r="B77" i="55" l="1"/>
  <c r="B78" i="55" s="1"/>
  <c r="B79" i="55" l="1"/>
  <c r="A78" i="55"/>
  <c r="A77" i="55"/>
  <c r="A79" i="55" l="1"/>
  <c r="B80" i="55"/>
  <c r="A80" i="55" l="1"/>
  <c r="B81" i="55"/>
  <c r="B82" i="55" l="1"/>
  <c r="A81" i="55"/>
  <c r="A82" i="55" l="1"/>
  <c r="B83" i="55"/>
  <c r="A83" i="55" l="1"/>
  <c r="B84" i="55"/>
  <c r="B85" i="55" l="1"/>
  <c r="B86" i="55" s="1"/>
  <c r="A84" i="55"/>
  <c r="A86" i="55" l="1"/>
  <c r="B87" i="55"/>
  <c r="A85" i="55"/>
  <c r="B88" i="55" l="1"/>
  <c r="A87" i="55"/>
  <c r="A88" i="55" l="1"/>
  <c r="B89" i="55"/>
  <c r="B90" i="55" l="1"/>
  <c r="A89" i="55"/>
  <c r="A90" i="55" l="1"/>
  <c r="B91" i="55"/>
  <c r="A91" i="55" l="1"/>
  <c r="B92" i="55"/>
  <c r="A92" i="55" l="1"/>
  <c r="B93" i="55"/>
  <c r="A93" i="55" l="1"/>
  <c r="B94" i="55"/>
  <c r="A94" i="55" l="1"/>
  <c r="B95" i="55"/>
  <c r="A95" i="55" l="1"/>
  <c r="B96" i="55"/>
  <c r="A96" i="55" l="1"/>
  <c r="B97" i="55"/>
  <c r="B98" i="55" l="1"/>
  <c r="A97" i="55"/>
  <c r="B99" i="55" l="1"/>
  <c r="A98" i="55"/>
  <c r="A99" i="55" l="1"/>
  <c r="B100" i="55"/>
  <c r="A100" i="55" l="1"/>
  <c r="B101" i="55"/>
  <c r="A101" i="55" l="1"/>
  <c r="B102" i="55"/>
  <c r="B103" i="55" l="1"/>
  <c r="A102" i="55"/>
  <c r="A103" i="55" l="1"/>
  <c r="B104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A112" i="55" l="1"/>
  <c r="B113" i="55"/>
  <c r="B114" i="55" l="1"/>
  <c r="A113" i="55"/>
  <c r="B115" i="55" l="1"/>
  <c r="A114" i="55"/>
  <c r="B116" i="55" l="1"/>
  <c r="A115" i="55"/>
  <c r="A116" i="55" l="1"/>
  <c r="B117" i="55"/>
  <c r="A117" i="55" l="1"/>
  <c r="B118" i="55"/>
  <c r="B119" i="55" l="1"/>
  <c r="A118" i="55"/>
  <c r="A119" i="55" l="1"/>
  <c r="B120" i="55"/>
  <c r="A120" i="55" l="1"/>
  <c r="B121" i="55"/>
  <c r="A121" i="55" l="1"/>
  <c r="B122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A129" i="55" l="1"/>
  <c r="B130" i="55"/>
  <c r="B131" i="55" l="1"/>
  <c r="A130" i="55"/>
  <c r="B132" i="55" l="1"/>
  <c r="A131" i="55"/>
  <c r="A132" i="55" l="1"/>
  <c r="B133" i="55"/>
  <c r="B134" i="55" l="1"/>
  <c r="A133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A141" i="55" l="1"/>
  <c r="B142" i="55"/>
  <c r="B143" i="55" l="1"/>
  <c r="A142" i="55"/>
  <c r="A143" i="55" l="1"/>
  <c r="B144" i="55"/>
  <c r="B145" i="55" l="1"/>
  <c r="A144" i="55"/>
  <c r="A145" i="55" l="1"/>
  <c r="B146" i="55"/>
  <c r="A146" i="55" l="1"/>
  <c r="B147" i="55"/>
  <c r="B148" i="55" l="1"/>
  <c r="A147" i="55"/>
  <c r="A148" i="55" l="1"/>
  <c r="B149" i="55"/>
  <c r="A149" i="55" l="1"/>
  <c r="B150" i="55"/>
  <c r="B151" i="55" l="1"/>
  <c r="B152" i="55" s="1"/>
  <c r="A150" i="55"/>
  <c r="A152" i="55" l="1"/>
  <c r="B153" i="55"/>
  <c r="A151" i="55"/>
  <c r="B154" i="55" l="1"/>
  <c r="A153" i="55"/>
  <c r="A154" i="55" l="1"/>
  <c r="B155" i="55"/>
  <c r="A155" i="55" l="1"/>
  <c r="B156" i="55"/>
  <c r="A156" i="55" l="1"/>
  <c r="B157" i="55"/>
  <c r="B158" i="55" l="1"/>
  <c r="A157" i="55"/>
  <c r="A158" i="55" l="1"/>
  <c r="B159" i="55"/>
  <c r="B160" i="55" l="1"/>
  <c r="A159" i="55"/>
  <c r="A160" i="55" l="1"/>
  <c r="B161" i="55"/>
  <c r="A161" i="55" l="1"/>
  <c r="B162" i="55"/>
  <c r="B163" i="55" l="1"/>
  <c r="A162" i="55"/>
  <c r="A163" i="55" l="1"/>
  <c r="B164" i="55"/>
  <c r="A164" i="55" l="1"/>
  <c r="B165" i="55"/>
  <c r="A165" i="55" l="1"/>
  <c r="B166" i="55"/>
  <c r="A166" i="55" l="1"/>
  <c r="B167" i="55"/>
  <c r="B168" i="55" l="1"/>
  <c r="A167" i="55"/>
  <c r="A168" i="55" l="1"/>
  <c r="B169" i="55"/>
  <c r="B170" i="55" l="1"/>
  <c r="A169" i="55"/>
  <c r="B171" i="55" l="1"/>
  <c r="A170" i="55"/>
  <c r="B172" i="55" l="1"/>
  <c r="A171" i="55"/>
  <c r="A172" i="55" l="1"/>
  <c r="B173" i="55"/>
  <c r="B174" i="55" l="1"/>
  <c r="A173" i="55"/>
  <c r="B175" i="55" l="1"/>
  <c r="A174" i="55"/>
  <c r="A175" i="55" l="1"/>
  <c r="B176" i="55"/>
  <c r="B177" i="55" l="1"/>
  <c r="A176" i="55"/>
  <c r="A177" i="55" l="1"/>
  <c r="B178" i="55"/>
  <c r="A178" i="55" l="1"/>
  <c r="B179" i="55"/>
  <c r="B180" i="55" l="1"/>
  <c r="A179" i="55"/>
  <c r="B181" i="55" l="1"/>
  <c r="A180" i="55"/>
  <c r="A181" i="55" l="1"/>
  <c r="B182" i="55"/>
  <c r="B183" i="55" l="1"/>
  <c r="A182" i="55"/>
  <c r="A183" i="55" l="1"/>
  <c r="B184" i="55"/>
  <c r="B185" i="55" l="1"/>
  <c r="A184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A191" i="55" l="1"/>
  <c r="B192" i="55"/>
  <c r="B193" i="55" l="1"/>
  <c r="A192" i="55"/>
  <c r="B194" i="55" l="1"/>
  <c r="A193" i="55"/>
  <c r="A194" i="55" l="1"/>
  <c r="B195" i="55"/>
  <c r="A195" i="55" l="1"/>
  <c r="B196" i="55"/>
  <c r="A196" i="55" l="1"/>
  <c r="B197" i="55"/>
  <c r="A197" i="55" l="1"/>
  <c r="B198" i="55"/>
  <c r="A198" i="55" l="1"/>
  <c r="B199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A205" i="55" l="1"/>
  <c r="B206" i="55"/>
  <c r="B207" i="55" l="1"/>
  <c r="A206" i="55"/>
  <c r="A207" i="55" l="1"/>
  <c r="B208" i="55"/>
  <c r="A208" i="55" l="1"/>
  <c r="B209" i="55"/>
  <c r="B210" i="55" l="1"/>
  <c r="A209" i="55"/>
  <c r="A210" i="55" l="1"/>
  <c r="B211" i="55"/>
  <c r="B212" i="55" l="1"/>
  <c r="A211" i="55"/>
  <c r="A212" i="55" l="1"/>
  <c r="B213" i="55"/>
  <c r="A213" i="55" l="1"/>
  <c r="B214" i="55"/>
  <c r="B215" i="55" l="1"/>
  <c r="A214" i="55"/>
  <c r="B216" i="55" l="1"/>
  <c r="A215" i="55"/>
  <c r="A216" i="55" l="1"/>
  <c r="B217" i="55"/>
  <c r="B218" i="55" l="1"/>
  <c r="A217" i="55"/>
  <c r="B219" i="55" l="1"/>
  <c r="A218" i="55"/>
  <c r="B220" i="55" l="1"/>
  <c r="A219" i="55"/>
  <c r="A220" i="55" l="1"/>
  <c r="B221" i="55"/>
  <c r="B222" i="55" l="1"/>
  <c r="A221" i="55"/>
  <c r="A222" i="55" l="1"/>
  <c r="B223" i="55"/>
  <c r="A223" i="55" l="1"/>
  <c r="B224" i="55"/>
  <c r="A224" i="55" l="1"/>
  <c r="B225" i="55"/>
  <c r="B226" i="55" l="1"/>
  <c r="A225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B235" i="55" l="1"/>
  <c r="A234" i="55"/>
  <c r="A235" i="55" l="1"/>
  <c r="B236" i="55"/>
  <c r="B237" i="55" l="1"/>
  <c r="A236" i="55"/>
  <c r="B238" i="55" l="1"/>
  <c r="A237" i="55"/>
  <c r="B239" i="55" l="1"/>
  <c r="A238" i="55"/>
  <c r="B240" i="55" l="1"/>
  <c r="A239" i="55"/>
  <c r="A240" i="55" l="1"/>
  <c r="B241" i="55"/>
  <c r="A241" i="55" l="1"/>
  <c r="B242" i="55"/>
  <c r="A242" i="55" l="1"/>
  <c r="B243" i="55"/>
  <c r="A243" i="55" l="1"/>
  <c r="B244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B251" i="55" l="1"/>
  <c r="A250" i="55"/>
  <c r="A251" i="55" l="1"/>
  <c r="B252" i="55"/>
  <c r="B253" i="55" l="1"/>
  <c r="A252" i="55"/>
  <c r="A253" i="55" l="1"/>
  <c r="B254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A262" i="55" l="1"/>
  <c r="B263" i="55"/>
  <c r="B264" i="55" l="1"/>
  <c r="A263" i="55"/>
  <c r="B265" i="55" l="1"/>
  <c r="A264" i="55"/>
  <c r="A265" i="55" l="1"/>
  <c r="B266" i="55"/>
  <c r="A266" i="55" l="1"/>
  <c r="B267" i="55"/>
  <c r="A267" i="55" l="1"/>
  <c r="B268" i="55"/>
  <c r="A268" i="55" l="1"/>
  <c r="B269" i="55"/>
  <c r="B270" i="55" l="1"/>
  <c r="A269" i="55"/>
  <c r="B271" i="55" l="1"/>
  <c r="A270" i="55"/>
  <c r="B272" i="55" l="1"/>
  <c r="A271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B289" i="55" l="1"/>
  <c r="A288" i="55"/>
  <c r="B290" i="55" l="1"/>
  <c r="A289" i="55"/>
  <c r="B291" i="55" l="1"/>
  <c r="A290" i="55"/>
  <c r="A291" i="55" l="1"/>
  <c r="B292" i="55"/>
  <c r="A292" i="55" l="1"/>
  <c r="B293" i="55"/>
  <c r="B294" i="55" l="1"/>
  <c r="A293" i="55"/>
  <c r="B295" i="55" l="1"/>
  <c r="A294" i="55"/>
  <c r="A295" i="55" l="1"/>
  <c r="B296" i="55"/>
  <c r="B297" i="55" l="1"/>
  <c r="A296" i="55"/>
  <c r="A297" i="55" l="1"/>
  <c r="B298" i="55"/>
  <c r="B299" i="55" l="1"/>
  <c r="A298" i="55"/>
  <c r="B300" i="55" l="1"/>
  <c r="A299" i="55"/>
  <c r="B301" i="55" l="1"/>
  <c r="A300" i="55"/>
  <c r="B302" i="55" l="1"/>
  <c r="A301" i="55"/>
  <c r="A302" i="55" l="1"/>
  <c r="B303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B313" i="55" l="1"/>
  <c r="A312" i="55"/>
  <c r="A313" i="55" l="1"/>
  <c r="B314" i="55"/>
  <c r="B315" i="55" l="1"/>
  <c r="A314" i="55"/>
  <c r="B316" i="55" l="1"/>
  <c r="A315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B323" i="55" l="1"/>
  <c r="A322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B334" i="55" l="1"/>
  <c r="A333" i="55"/>
  <c r="A334" i="55" l="1"/>
  <c r="B335" i="55"/>
  <c r="A335" i="55" l="1"/>
  <c r="B336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A342" i="55" l="1"/>
  <c r="B343" i="55"/>
  <c r="B344" i="55" l="1"/>
  <c r="A343" i="55"/>
  <c r="B345" i="55" l="1"/>
  <c r="A344" i="55"/>
  <c r="B346" i="55" l="1"/>
  <c r="A345" i="55"/>
  <c r="B347" i="55" l="1"/>
  <c r="A346" i="55"/>
  <c r="A347" i="55" l="1"/>
  <c r="B348" i="55"/>
  <c r="B349" i="55" l="1"/>
  <c r="A348" i="55"/>
  <c r="B350" i="55" l="1"/>
  <c r="A349" i="55"/>
  <c r="A350" i="55" l="1"/>
  <c r="B351" i="55"/>
  <c r="B352" i="55" l="1"/>
  <c r="A351" i="55"/>
  <c r="B353" i="55" l="1"/>
  <c r="A352" i="55"/>
  <c r="B354" i="55" l="1"/>
  <c r="A353" i="55"/>
  <c r="B355" i="55" l="1"/>
  <c r="A354" i="55"/>
  <c r="A355" i="55" l="1"/>
  <c r="B356" i="55"/>
  <c r="B357" i="55" l="1"/>
  <c r="A356" i="55"/>
  <c r="A357" i="55" l="1"/>
  <c r="B358" i="55"/>
  <c r="A358" i="55" l="1"/>
  <c r="B359" i="55"/>
  <c r="B360" i="55" l="1"/>
  <c r="A359" i="55"/>
  <c r="B361" i="55" l="1"/>
  <c r="A360" i="55"/>
  <c r="A361" i="55" l="1"/>
  <c r="B362" i="55"/>
  <c r="B363" i="55" l="1"/>
  <c r="A362" i="55"/>
  <c r="A363" i="55" l="1"/>
  <c r="B364" i="55"/>
  <c r="B365" i="55" l="1"/>
  <c r="A364" i="55"/>
  <c r="B366" i="55" l="1"/>
  <c r="A365" i="55"/>
  <c r="B367" i="55" l="1"/>
  <c r="A366" i="55"/>
  <c r="A367" i="55" l="1"/>
  <c r="B368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B381" i="55" l="1"/>
  <c r="A380" i="55"/>
  <c r="B382" i="55" l="1"/>
  <c r="A381" i="55"/>
  <c r="B383" i="55" l="1"/>
  <c r="A382" i="55"/>
  <c r="A383" i="55" l="1"/>
  <c r="B384" i="55"/>
  <c r="A384" i="55" l="1"/>
  <c r="B385" i="55"/>
  <c r="B386" i="55" l="1"/>
  <c r="A385" i="55"/>
  <c r="B387" i="55" l="1"/>
  <c r="A386" i="55"/>
  <c r="B388" i="55" l="1"/>
  <c r="A387" i="55"/>
  <c r="A388" i="55" l="1"/>
  <c r="B389" i="55"/>
  <c r="A389" i="55" l="1"/>
  <c r="B390" i="55"/>
  <c r="B391" i="55" l="1"/>
  <c r="A390" i="55"/>
  <c r="B392" i="55" l="1"/>
  <c r="A391" i="55"/>
  <c r="A392" i="55" l="1"/>
  <c r="B393" i="55"/>
  <c r="B394" i="55" l="1"/>
  <c r="A393" i="55"/>
  <c r="B395" i="55" l="1"/>
  <c r="A394" i="55"/>
  <c r="A395" i="55" l="1"/>
  <c r="B396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B403" i="55" l="1"/>
  <c r="A402" i="55"/>
  <c r="B404" i="55" l="1"/>
  <c r="A403" i="55"/>
  <c r="B405" i="55" l="1"/>
  <c r="A404" i="55"/>
  <c r="A405" i="55" l="1"/>
  <c r="B406" i="55"/>
  <c r="B407" i="55" l="1"/>
  <c r="A406" i="55"/>
  <c r="B408" i="55" l="1"/>
  <c r="A407" i="55"/>
  <c r="B409" i="55" l="1"/>
  <c r="A408" i="55"/>
  <c r="B410" i="55" l="1"/>
  <c r="A409" i="55"/>
  <c r="A410" i="55" l="1"/>
  <c r="B411" i="55"/>
  <c r="A411" i="55" l="1"/>
  <c r="B412" i="55"/>
  <c r="B413" i="55" l="1"/>
  <c r="A412" i="55"/>
  <c r="B414" i="55" l="1"/>
  <c r="A413" i="55"/>
  <c r="B415" i="55" l="1"/>
  <c r="A414" i="55"/>
  <c r="A415" i="55" l="1"/>
  <c r="B416" i="55"/>
  <c r="B417" i="55" l="1"/>
  <c r="A416" i="55"/>
  <c r="A417" i="55" l="1"/>
  <c r="B418" i="55"/>
  <c r="B419" i="55" l="1"/>
  <c r="A418" i="55"/>
  <c r="B420" i="55" l="1"/>
  <c r="A419" i="55"/>
  <c r="B421" i="55" l="1"/>
  <c r="A420" i="55"/>
  <c r="B422" i="55" l="1"/>
  <c r="A421" i="55"/>
  <c r="B423" i="55" l="1"/>
  <c r="A422" i="55"/>
  <c r="A423" i="55" l="1"/>
  <c r="B424" i="55"/>
  <c r="B425" i="55" l="1"/>
  <c r="A424" i="55"/>
  <c r="A425" i="55" l="1"/>
  <c r="B426" i="55"/>
  <c r="B427" i="55" l="1"/>
  <c r="A426" i="55"/>
  <c r="A427" i="55" l="1"/>
  <c r="B428" i="55"/>
  <c r="A428" i="55" l="1"/>
  <c r="B429" i="55"/>
  <c r="A429" i="55" l="1"/>
  <c r="B430" i="55"/>
  <c r="B431" i="55" l="1"/>
  <c r="A430" i="55"/>
  <c r="A431" i="55" l="1"/>
  <c r="B432" i="55"/>
  <c r="B433" i="55" l="1"/>
  <c r="A432" i="55"/>
  <c r="A433" i="55" l="1"/>
  <c r="B434" i="55"/>
  <c r="B435" i="55" l="1"/>
  <c r="A434" i="55"/>
  <c r="A435" i="55" l="1"/>
  <c r="B436" i="55"/>
  <c r="B437" i="55" l="1"/>
  <c r="A436" i="55"/>
  <c r="A437" i="55" l="1"/>
  <c r="B438" i="55"/>
  <c r="A438" i="55" l="1"/>
  <c r="B439" i="55"/>
  <c r="B440" i="55" l="1"/>
  <c r="A439" i="55"/>
  <c r="A440" i="55" l="1"/>
  <c r="B441" i="55"/>
  <c r="A441" i="55" l="1"/>
  <c r="B442" i="55"/>
  <c r="B443" i="55" l="1"/>
  <c r="A442" i="55"/>
  <c r="B444" i="55" l="1"/>
  <c r="A443" i="55"/>
  <c r="B445" i="55" l="1"/>
  <c r="A444" i="55"/>
  <c r="B446" i="55" l="1"/>
  <c r="A445" i="55"/>
  <c r="A446" i="55" l="1"/>
  <c r="B447" i="55"/>
  <c r="A447" i="55" l="1"/>
  <c r="B448" i="55"/>
  <c r="A448" i="55" l="1"/>
  <c r="B449" i="55"/>
  <c r="A449" i="55" l="1"/>
  <c r="B450" i="55"/>
  <c r="B451" i="55" l="1"/>
  <c r="A450" i="55"/>
  <c r="A451" i="55" l="1"/>
  <c r="B452" i="55"/>
  <c r="B453" i="55" l="1"/>
  <c r="A452" i="55"/>
  <c r="B454" i="55" l="1"/>
  <c r="A453" i="55"/>
  <c r="B455" i="55" l="1"/>
  <c r="A454" i="55"/>
  <c r="A455" i="55" l="1"/>
  <c r="B456" i="55"/>
  <c r="B457" i="55" l="1"/>
  <c r="A456" i="55"/>
  <c r="A457" i="55" l="1"/>
  <c r="B458" i="55"/>
  <c r="B459" i="55" l="1"/>
  <c r="A458" i="55"/>
  <c r="A459" i="55" l="1"/>
  <c r="B460" i="55"/>
  <c r="B461" i="55" l="1"/>
  <c r="A460" i="55"/>
  <c r="A461" i="55" l="1"/>
  <c r="B462" i="55"/>
  <c r="A462" i="55" l="1"/>
  <c r="B463" i="55"/>
  <c r="B464" i="55" l="1"/>
  <c r="A463" i="55"/>
  <c r="B465" i="55" l="1"/>
  <c r="A464" i="55"/>
  <c r="A465" i="55" l="1"/>
  <c r="B466" i="55"/>
  <c r="A466" i="55" l="1"/>
  <c r="B467" i="55"/>
  <c r="B468" i="55" l="1"/>
  <c r="A467" i="55"/>
  <c r="A468" i="55" l="1"/>
  <c r="B469" i="55"/>
  <c r="A469" i="55" l="1"/>
  <c r="B470" i="55"/>
  <c r="A470" i="55" l="1"/>
  <c r="B471" i="55"/>
  <c r="B472" i="55" l="1"/>
  <c r="A471" i="55"/>
  <c r="A472" i="55" l="1"/>
  <c r="B473" i="55"/>
  <c r="A473" i="55" l="1"/>
  <c r="B474" i="55"/>
  <c r="A474" i="55" l="1"/>
  <c r="B475" i="55"/>
  <c r="B476" i="55" l="1"/>
  <c r="A475" i="55"/>
  <c r="A476" i="55" l="1"/>
  <c r="B477" i="55"/>
  <c r="A477" i="55" l="1"/>
  <c r="B478" i="55"/>
  <c r="A478" i="55" l="1"/>
  <c r="B479" i="55"/>
  <c r="B480" i="55" l="1"/>
  <c r="A479" i="55"/>
  <c r="B481" i="55" l="1"/>
  <c r="A480" i="55"/>
  <c r="A481" i="55" l="1"/>
  <c r="B482" i="55"/>
  <c r="B483" i="55" l="1"/>
  <c r="A482" i="55"/>
  <c r="A483" i="55" l="1"/>
  <c r="B484" i="55"/>
  <c r="A484" i="55" l="1"/>
  <c r="B485" i="55"/>
  <c r="B486" i="55" l="1"/>
  <c r="A485" i="55"/>
  <c r="B487" i="55" l="1"/>
  <c r="A486" i="55"/>
  <c r="B488" i="55" l="1"/>
  <c r="A487" i="55"/>
  <c r="B489" i="55" l="1"/>
  <c r="A488" i="55"/>
  <c r="A489" i="55" l="1"/>
  <c r="B490" i="55"/>
  <c r="B491" i="55" l="1"/>
  <c r="A490" i="55"/>
  <c r="B492" i="55" l="1"/>
  <c r="A491" i="55"/>
  <c r="B493" i="55" l="1"/>
  <c r="A492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A499" i="55" l="1"/>
  <c r="B500" i="55"/>
  <c r="A500" i="55" l="1"/>
  <c r="B501" i="55"/>
  <c r="B502" i="55" l="1"/>
  <c r="A501" i="55"/>
  <c r="B503" i="55" l="1"/>
  <c r="A502" i="55"/>
  <c r="B504" i="55" l="1"/>
  <c r="A503" i="55"/>
  <c r="B505" i="55" l="1"/>
  <c r="A504" i="55"/>
  <c r="A505" i="55" l="1"/>
  <c r="B506" i="55"/>
  <c r="A506" i="55" l="1"/>
  <c r="B507" i="55"/>
  <c r="A507" i="55" l="1"/>
  <c r="B508" i="55"/>
  <c r="A508" i="55" l="1"/>
  <c r="B509" i="55"/>
  <c r="B510" i="55" l="1"/>
  <c r="A509" i="55"/>
  <c r="A510" i="55" l="1"/>
  <c r="B511" i="55"/>
  <c r="A511" i="55" l="1"/>
  <c r="B512" i="55"/>
  <c r="B513" i="55" l="1"/>
  <c r="A512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B521" i="55" l="1"/>
  <c r="A520" i="55"/>
  <c r="B522" i="55" l="1"/>
  <c r="A521" i="55"/>
  <c r="B523" i="55" l="1"/>
  <c r="A522" i="55"/>
  <c r="B524" i="55" l="1"/>
  <c r="A523" i="55"/>
  <c r="B525" i="55" l="1"/>
  <c r="A524" i="55"/>
  <c r="B526" i="55" l="1"/>
  <c r="A525" i="55"/>
  <c r="B527" i="55" l="1"/>
  <c r="A526" i="55"/>
  <c r="A527" i="55" l="1"/>
  <c r="B528" i="55"/>
  <c r="A528" i="55" l="1"/>
  <c r="B529" i="55"/>
  <c r="B530" i="55" l="1"/>
  <c r="A529" i="55"/>
  <c r="B531" i="55" l="1"/>
  <c r="A530" i="55"/>
  <c r="B532" i="55" l="1"/>
  <c r="A531" i="55"/>
  <c r="B533" i="55" l="1"/>
  <c r="A532" i="55"/>
  <c r="B534" i="55" l="1"/>
  <c r="A533" i="55"/>
  <c r="A534" i="55" l="1"/>
  <c r="B535" i="55"/>
  <c r="A535" i="55" l="1"/>
  <c r="B536" i="55"/>
  <c r="B537" i="55" l="1"/>
  <c r="A536" i="55"/>
  <c r="A537" i="55" l="1"/>
  <c r="B538" i="55"/>
  <c r="A538" i="55" l="1"/>
  <c r="B539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A545" i="55" l="1"/>
  <c r="B546" i="55"/>
  <c r="A546" i="55" l="1"/>
  <c r="B547" i="55"/>
  <c r="A547" i="55" l="1"/>
  <c r="B548" i="55"/>
  <c r="B549" i="55" l="1"/>
  <c r="A548" i="55"/>
  <c r="A549" i="55" l="1"/>
  <c r="B550" i="55"/>
  <c r="A550" i="55" l="1"/>
  <c r="B551" i="55"/>
  <c r="B552" i="55" l="1"/>
  <c r="A551" i="55"/>
  <c r="B553" i="55" l="1"/>
  <c r="A552" i="55"/>
  <c r="A553" i="55" l="1"/>
  <c r="B554" i="55"/>
  <c r="A554" i="55" l="1"/>
  <c r="B555" i="55"/>
  <c r="A555" i="55" l="1"/>
  <c r="B556" i="55"/>
  <c r="A556" i="55" l="1"/>
  <c r="B557" i="55"/>
  <c r="A557" i="55" l="1"/>
  <c r="B558" i="55"/>
  <c r="A558" i="55" l="1"/>
  <c r="B559" i="55"/>
  <c r="A559" i="55" l="1"/>
  <c r="B560" i="55"/>
  <c r="A560" i="55" l="1"/>
  <c r="B561" i="55"/>
  <c r="B562" i="55" l="1"/>
  <c r="A561" i="55"/>
  <c r="A562" i="55" l="1"/>
  <c r="B563" i="55"/>
  <c r="B564" i="55" l="1"/>
  <c r="A563" i="55"/>
  <c r="A564" i="55" l="1"/>
  <c r="B565" i="55"/>
  <c r="B566" i="55" l="1"/>
  <c r="A565" i="55"/>
  <c r="A566" i="55" l="1"/>
  <c r="B567" i="55"/>
  <c r="B568" i="55" l="1"/>
  <c r="A567" i="55"/>
  <c r="B569" i="55" l="1"/>
  <c r="A568" i="55"/>
  <c r="A569" i="55" l="1"/>
  <c r="B570" i="55"/>
  <c r="A570" i="55" l="1"/>
  <c r="B571" i="55"/>
  <c r="A571" i="55" l="1"/>
  <c r="B572" i="55"/>
  <c r="A572" i="55" l="1"/>
  <c r="B573" i="55"/>
  <c r="A573" i="55" l="1"/>
  <c r="B574" i="55"/>
  <c r="A574" i="55" l="1"/>
  <c r="B575" i="55"/>
  <c r="B576" i="55" l="1"/>
  <c r="A575" i="55"/>
  <c r="A576" i="55" l="1"/>
  <c r="B577" i="55"/>
  <c r="B578" i="55" l="1"/>
  <c r="A577" i="55"/>
  <c r="B579" i="55" l="1"/>
  <c r="A578" i="55"/>
  <c r="B580" i="55" l="1"/>
  <c r="A579" i="55"/>
  <c r="B581" i="55" l="1"/>
  <c r="A580" i="55"/>
  <c r="B582" i="55" l="1"/>
  <c r="A581" i="55"/>
  <c r="B583" i="55" l="1"/>
  <c r="A582" i="55"/>
  <c r="B584" i="55" l="1"/>
  <c r="A583" i="55"/>
  <c r="A584" i="55" l="1"/>
  <c r="B585" i="55"/>
  <c r="B586" i="55" l="1"/>
  <c r="A585" i="55"/>
  <c r="A586" i="55" l="1"/>
  <c r="B587" i="55"/>
  <c r="B588" i="55" l="1"/>
  <c r="A587" i="55"/>
  <c r="A588" i="55" l="1"/>
  <c r="B589" i="55"/>
  <c r="A589" i="55" l="1"/>
  <c r="B590" i="55"/>
  <c r="B591" i="55" l="1"/>
  <c r="A590" i="55"/>
  <c r="A591" i="55" l="1"/>
  <c r="B592" i="55"/>
  <c r="A592" i="55" l="1"/>
  <c r="B593" i="55"/>
  <c r="A593" i="55" l="1"/>
  <c r="B594" i="55"/>
  <c r="A594" i="55" l="1"/>
  <c r="B595" i="55"/>
  <c r="B596" i="55" l="1"/>
  <c r="A595" i="55"/>
  <c r="A596" i="55" l="1"/>
  <c r="B597" i="55"/>
  <c r="A597" i="55" l="1"/>
  <c r="B598" i="55"/>
  <c r="B599" i="55" l="1"/>
  <c r="A598" i="55"/>
  <c r="B600" i="55" l="1"/>
  <c r="A599" i="55"/>
  <c r="B601" i="55" l="1"/>
  <c r="A600" i="55"/>
  <c r="B602" i="55" l="1"/>
  <c r="A601" i="55"/>
  <c r="B603" i="55" l="1"/>
  <c r="A602" i="55"/>
  <c r="B604" i="55" l="1"/>
  <c r="A603" i="55"/>
  <c r="B605" i="55" l="1"/>
  <c r="A604" i="55"/>
  <c r="B606" i="55" l="1"/>
  <c r="A605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A612" i="55" l="1"/>
  <c r="B613" i="55"/>
  <c r="B614" i="55" l="1"/>
  <c r="A613" i="55"/>
  <c r="B615" i="55" l="1"/>
  <c r="A614" i="55"/>
  <c r="A615" i="55" l="1"/>
  <c r="B616" i="55"/>
  <c r="B617" i="55" l="1"/>
  <c r="A616" i="55"/>
  <c r="B618" i="55" l="1"/>
  <c r="A617" i="55"/>
  <c r="B619" i="55" l="1"/>
  <c r="A618" i="55"/>
  <c r="A619" i="55" l="1"/>
  <c r="B620" i="55"/>
  <c r="B621" i="55" l="1"/>
  <c r="A620" i="55"/>
  <c r="A621" i="55" l="1"/>
  <c r="B622" i="55"/>
  <c r="A622" i="55" l="1"/>
  <c r="B623" i="55"/>
  <c r="A623" i="55" l="1"/>
  <c r="B624" i="55"/>
  <c r="B625" i="55" l="1"/>
  <c r="A624" i="55"/>
  <c r="B626" i="55" l="1"/>
  <c r="A625" i="55"/>
  <c r="B627" i="55" l="1"/>
  <c r="A626" i="55"/>
  <c r="B628" i="55" l="1"/>
  <c r="A627" i="55"/>
  <c r="A628" i="55" l="1"/>
  <c r="B629" i="55"/>
  <c r="B630" i="55" l="1"/>
  <c r="A629" i="55"/>
  <c r="B631" i="55" l="1"/>
  <c r="A630" i="55"/>
  <c r="B632" i="55" l="1"/>
  <c r="A631" i="55"/>
  <c r="A632" i="55" l="1"/>
  <c r="B633" i="55"/>
  <c r="B634" i="55" l="1"/>
  <c r="A633" i="55"/>
  <c r="B635" i="55" l="1"/>
  <c r="A634" i="55"/>
  <c r="B636" i="55" l="1"/>
  <c r="A635" i="55"/>
  <c r="B637" i="55" l="1"/>
  <c r="A636" i="55"/>
  <c r="B638" i="55" l="1"/>
  <c r="A637" i="55"/>
  <c r="B639" i="55" l="1"/>
  <c r="A638" i="55"/>
  <c r="B640" i="55" l="1"/>
  <c r="A639" i="55"/>
  <c r="B641" i="55" l="1"/>
  <c r="A640" i="55"/>
  <c r="B642" i="55" l="1"/>
  <c r="A641" i="55"/>
  <c r="A642" i="55" l="1"/>
  <c r="B643" i="55"/>
  <c r="B644" i="55" l="1"/>
  <c r="A643" i="55"/>
  <c r="B645" i="55" l="1"/>
  <c r="A644" i="55"/>
  <c r="A645" i="55" l="1"/>
  <c r="B646" i="55"/>
  <c r="A646" i="55" l="1"/>
  <c r="B647" i="55"/>
  <c r="B648" i="55" l="1"/>
  <c r="A647" i="55"/>
  <c r="B649" i="55" l="1"/>
  <c r="A648" i="55"/>
  <c r="B650" i="55" l="1"/>
  <c r="A649" i="55"/>
  <c r="B651" i="55" l="1"/>
  <c r="A650" i="55"/>
  <c r="B652" i="55" l="1"/>
  <c r="A651" i="55"/>
  <c r="B653" i="55" l="1"/>
  <c r="A652" i="55"/>
  <c r="A653" i="55" l="1"/>
  <c r="B654" i="55"/>
  <c r="A654" i="55" l="1"/>
  <c r="B655" i="55"/>
  <c r="B656" i="55" l="1"/>
  <c r="A655" i="55"/>
  <c r="B657" i="55" l="1"/>
  <c r="A656" i="55"/>
  <c r="B658" i="55" l="1"/>
  <c r="A657" i="55"/>
  <c r="A658" i="55" l="1"/>
  <c r="B659" i="55"/>
  <c r="A659" i="55" l="1"/>
  <c r="B660" i="55"/>
  <c r="B661" i="55" l="1"/>
  <c r="A660" i="55"/>
  <c r="A661" i="55" l="1"/>
  <c r="B662" i="55"/>
  <c r="A662" i="55" l="1"/>
  <c r="B663" i="55"/>
  <c r="A663" i="55" s="1"/>
</calcChain>
</file>

<file path=xl/sharedStrings.xml><?xml version="1.0" encoding="utf-8"?>
<sst xmlns="http://schemas.openxmlformats.org/spreadsheetml/2006/main" count="11695" uniqueCount="2021">
  <si>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</si>
  <si>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</si>
  <si>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</si>
  <si>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</si>
  <si>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</si>
  <si>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</si>
  <si>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</si>
  <si>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</si>
  <si>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</si>
  <si>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</si>
  <si>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</si>
  <si>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</si>
  <si>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</si>
  <si>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</si>
  <si>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</si>
  <si>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</si>
  <si>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</si>
  <si>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</si>
  <si>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</si>
  <si>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</si>
  <si>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</si>
  <si>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</si>
  <si>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</si>
  <si>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</si>
  <si>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</si>
  <si>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</si>
  <si>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</si>
  <si>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</si>
  <si>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</si>
  <si>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</si>
  <si>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</si>
  <si>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</si>
  <si>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</si>
  <si>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</si>
  <si>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</si>
  <si>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</si>
  <si>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</si>
  <si>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</si>
  <si>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</si>
  <si>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</si>
  <si>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</si>
  <si>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</si>
  <si>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</si>
  <si>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</si>
  <si>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</si>
  <si>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</si>
  <si>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</si>
  <si>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</si>
  <si>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</si>
  <si>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</si>
  <si>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</si>
  <si>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</si>
  <si>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</si>
  <si>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</si>
  <si>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</si>
  <si>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</si>
  <si>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</si>
  <si>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</si>
  <si>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</si>
  <si>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</si>
  <si>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</si>
  <si>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</si>
  <si>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</si>
  <si>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</si>
  <si>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</si>
  <si>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</si>
  <si>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</si>
  <si>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</si>
  <si>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</si>
  <si>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</si>
  <si>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</si>
  <si>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</si>
  <si>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</si>
  <si>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</si>
  <si>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</si>
  <si>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</si>
  <si>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</si>
  <si>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</si>
  <si>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</si>
  <si>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</si>
  <si>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</si>
  <si>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</si>
  <si>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</si>
  <si>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</si>
  <si>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</si>
  <si>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</si>
  <si>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</si>
  <si>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</si>
  <si>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</si>
  <si>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</si>
  <si>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</si>
  <si>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</si>
  <si>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</si>
  <si>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</si>
  <si>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</si>
  <si>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</si>
  <si>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</si>
  <si>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</si>
  <si>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</si>
  <si>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</si>
  <si>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</si>
  <si>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</si>
  <si>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</si>
  <si>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</si>
  <si>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</si>
  <si>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</si>
  <si>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</si>
  <si>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</si>
  <si>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</si>
  <si>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</si>
  <si>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</si>
  <si>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</si>
  <si>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</si>
  <si>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</si>
  <si>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</si>
  <si>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</si>
  <si>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</si>
  <si>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</si>
  <si>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</si>
  <si>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</si>
  <si>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</si>
  <si>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</si>
  <si>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</si>
  <si>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</si>
  <si>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</si>
  <si>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</si>
  <si>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</si>
  <si>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</si>
  <si>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</si>
  <si>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</si>
  <si>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</si>
  <si>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</si>
  <si>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</si>
  <si>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</si>
  <si>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</si>
  <si>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</si>
  <si>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</si>
  <si>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</si>
  <si>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</si>
  <si>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</si>
  <si>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</si>
  <si>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</si>
  <si>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</si>
  <si>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</si>
  <si>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</si>
  <si>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</si>
  <si>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</si>
  <si>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</si>
  <si>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</si>
  <si>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</si>
  <si>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</si>
  <si>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</si>
  <si>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</si>
  <si>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</si>
  <si>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</si>
  <si>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</si>
  <si>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</si>
  <si>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</si>
  <si>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</si>
  <si>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</si>
  <si>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</si>
  <si>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</si>
  <si>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</si>
  <si>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</si>
  <si>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</si>
  <si>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</si>
  <si>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</si>
  <si>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</si>
  <si>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</si>
  <si>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</si>
  <si>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</si>
  <si>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</si>
  <si>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</si>
  <si>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</si>
  <si>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</si>
  <si>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</si>
  <si>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</si>
  <si>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</si>
  <si>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</si>
  <si>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</si>
  <si>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</si>
  <si>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</si>
  <si>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</si>
  <si>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</si>
  <si>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</si>
  <si>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</si>
  <si>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</si>
  <si>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</si>
  <si>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</si>
  <si>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</si>
  <si>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</si>
  <si>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</si>
  <si>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</si>
  <si>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</si>
  <si>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</si>
  <si>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</si>
  <si>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</si>
  <si>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</si>
  <si>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</si>
  <si>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</si>
  <si>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</si>
  <si>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</si>
  <si>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</si>
  <si>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</si>
  <si>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</si>
  <si>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</si>
  <si>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</si>
  <si>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</si>
  <si>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</si>
  <si>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</si>
  <si>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</si>
  <si>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</si>
  <si>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</si>
  <si>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</si>
  <si>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</si>
  <si>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</si>
  <si>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</si>
  <si>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</si>
  <si>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</si>
  <si>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</si>
  <si>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</si>
  <si>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</si>
  <si>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</si>
  <si>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</si>
  <si>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</si>
  <si>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</si>
  <si>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</si>
  <si>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</si>
  <si>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</si>
  <si>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</si>
  <si>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</si>
  <si>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</si>
  <si>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</si>
  <si>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</si>
  <si>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</si>
  <si>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</si>
  <si>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</si>
  <si>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</si>
  <si>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</si>
  <si>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</si>
  <si>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</si>
  <si>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</si>
  <si>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</si>
  <si>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</si>
  <si>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</si>
  <si>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</si>
  <si>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</si>
  <si>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</si>
  <si>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</si>
  <si>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</si>
  <si>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</si>
  <si>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</si>
  <si>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</si>
  <si>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</si>
  <si>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</si>
  <si>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</si>
  <si>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</si>
  <si>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</si>
  <si>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</si>
  <si>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</si>
  <si>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</si>
  <si>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</si>
  <si>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</si>
  <si>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</si>
  <si>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</si>
  <si>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</si>
  <si>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</si>
  <si>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</si>
  <si>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</si>
  <si>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</si>
  <si>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</si>
  <si>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</si>
  <si>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</si>
  <si>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</si>
  <si>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</si>
  <si>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</si>
  <si>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</si>
  <si>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</si>
  <si>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</si>
  <si>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</si>
  <si>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</si>
  <si>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</si>
  <si>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</si>
  <si>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</si>
  <si>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</si>
  <si>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</si>
  <si>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</si>
  <si>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</si>
  <si>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</si>
  <si>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</si>
  <si>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</si>
  <si>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</si>
  <si>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</si>
  <si>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</si>
  <si>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</si>
  <si>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</si>
  <si>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</si>
  <si>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</si>
  <si>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</si>
  <si>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</si>
  <si>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</si>
  <si>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</si>
  <si>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</si>
  <si>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</si>
  <si>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</si>
  <si>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</si>
  <si>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</si>
  <si>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</si>
  <si>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</si>
  <si>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</si>
  <si>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</si>
  <si>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</si>
  <si>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</si>
  <si>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</si>
  <si>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</si>
  <si>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</si>
  <si>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</si>
  <si>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</si>
  <si>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</si>
  <si>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</si>
  <si>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</si>
  <si>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</si>
  <si>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</si>
  <si>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</si>
  <si>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</si>
  <si>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</si>
  <si>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</si>
  <si>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</si>
  <si>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</si>
  <si>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</si>
  <si>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</si>
  <si>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</si>
  <si>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</si>
  <si>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</si>
  <si>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</si>
  <si>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</si>
  <si>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</si>
  <si>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</si>
  <si>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</si>
  <si>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</si>
  <si>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</si>
  <si>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</si>
  <si>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</si>
  <si>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</si>
  <si>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</si>
  <si>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</si>
  <si>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</si>
  <si>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</si>
  <si>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</si>
  <si>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</si>
  <si>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</si>
  <si>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</si>
  <si>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</si>
  <si>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</si>
  <si>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</si>
  <si>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</si>
  <si>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</si>
  <si>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</si>
  <si>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</si>
  <si>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</si>
  <si>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</si>
  <si>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</si>
  <si>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</si>
  <si>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</si>
  <si>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</si>
  <si>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</si>
  <si>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</si>
  <si>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</si>
  <si>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</si>
  <si>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</si>
  <si>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</si>
  <si>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</si>
  <si>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</si>
  <si>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</si>
  <si>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</si>
  <si>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</si>
  <si>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</si>
  <si>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</si>
  <si>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</si>
  <si>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</si>
  <si>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</si>
  <si>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</si>
  <si>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</si>
  <si>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</si>
  <si>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</si>
  <si>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</si>
  <si>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</si>
  <si>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</si>
  <si>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</si>
  <si>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</si>
  <si>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</si>
  <si>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</si>
  <si>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</si>
  <si>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</si>
  <si>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</si>
  <si>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</si>
  <si>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</si>
  <si>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</si>
  <si>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</si>
  <si>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</si>
  <si>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</si>
  <si>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</si>
  <si>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</si>
  <si>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</si>
  <si>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</si>
  <si>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</si>
  <si>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</si>
  <si>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</si>
  <si>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</si>
  <si>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</si>
  <si>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</si>
  <si>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</si>
  <si>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</si>
  <si>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</si>
  <si>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</si>
  <si>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</si>
  <si>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</si>
  <si>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</si>
  <si>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</si>
  <si>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</si>
  <si>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</si>
  <si>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</si>
  <si>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</si>
  <si>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</si>
  <si>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</si>
  <si>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</si>
  <si>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</si>
  <si>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</si>
  <si>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</si>
  <si>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</si>
  <si>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</si>
  <si>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</si>
  <si>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</si>
  <si>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</si>
  <si>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</si>
  <si>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</si>
  <si>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</si>
  <si>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</si>
  <si>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</si>
  <si>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</si>
  <si>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</si>
  <si>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Thùng (75x55x34)</t>
  </si>
  <si>
    <t>Thùng (66x40,6x35,5)</t>
  </si>
  <si>
    <t>Thùng (43,1x35,5x20,3)</t>
  </si>
  <si>
    <t>Thùng (44x38x30)</t>
  </si>
  <si>
    <t>0000252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</si>
  <si>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</si>
  <si>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</si>
  <si>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</si>
  <si>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</si>
  <si>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</si>
  <si>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</si>
  <si>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</si>
  <si>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</si>
  <si>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</si>
  <si>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</si>
  <si>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</si>
  <si>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</si>
  <si>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>Thùng (32,5x32,5x29,5)</t>
  </si>
  <si>
    <t>Thùng (51,5x28,5x7,2)</t>
  </si>
  <si>
    <t>Thùng (42x23,5x8)</t>
  </si>
  <si>
    <t>Thùng (22x22x29,5)</t>
  </si>
  <si>
    <t>Thùng (60x30x30)</t>
  </si>
  <si>
    <t>0000258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</si>
  <si>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</si>
  <si>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</si>
  <si>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</si>
  <si>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</si>
  <si>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</si>
  <si>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</si>
  <si>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</si>
  <si>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</si>
  <si>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</si>
  <si>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</si>
  <si>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</si>
  <si>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</si>
  <si>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</si>
  <si>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</si>
  <si>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</si>
  <si>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</si>
  <si>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</si>
  <si>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</si>
  <si>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</si>
  <si>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</si>
  <si>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Thùng (32x27x33)</t>
  </si>
  <si>
    <t>0000274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</si>
  <si>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</si>
  <si>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</si>
  <si>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</si>
  <si>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</si>
  <si>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</si>
  <si>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</si>
  <si>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</si>
  <si>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</si>
  <si>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</si>
  <si>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</si>
  <si>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</si>
  <si>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</si>
  <si>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</si>
  <si>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</si>
  <si>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</si>
  <si>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</si>
  <si>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</si>
  <si>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</si>
  <si>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</si>
  <si>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</si>
  <si>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</si>
  <si>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</si>
  <si>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</si>
  <si>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</si>
  <si>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</si>
  <si>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</si>
  <si>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</si>
  <si>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</si>
  <si>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</si>
  <si>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</si>
  <si>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</si>
  <si>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</si>
  <si>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</si>
  <si>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</si>
  <si>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</si>
  <si>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</si>
  <si>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</si>
  <si>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</si>
  <si>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</si>
  <si>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</si>
  <si>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</si>
  <si>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</si>
  <si>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</si>
  <si>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</si>
  <si>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</si>
  <si>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</si>
  <si>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</si>
  <si>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</si>
  <si>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</si>
  <si>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</si>
  <si>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</si>
  <si>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</si>
  <si>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</si>
  <si>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</si>
  <si>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</si>
  <si>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</si>
  <si>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</si>
  <si>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</si>
  <si>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</si>
  <si>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</si>
  <si>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</si>
  <si>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</si>
  <si>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</si>
  <si>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</si>
  <si>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</si>
  <si>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</si>
  <si>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</si>
  <si>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Thùng (32x26x26,5)</t>
  </si>
  <si>
    <t>Thùng (150x100x160)</t>
  </si>
  <si>
    <t>0000307</t>
  </si>
  <si>
    <t>Thùng (580x350x470)</t>
  </si>
  <si>
    <t>Thùng (600x300x650)</t>
  </si>
  <si>
    <t>0000308</t>
  </si>
  <si>
    <t>Thùng (64x33x42)</t>
  </si>
  <si>
    <t>0000309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</si>
  <si>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</si>
  <si>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</si>
  <si>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</si>
  <si>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</si>
  <si>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</si>
  <si>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</si>
  <si>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</si>
  <si>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</si>
  <si>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</si>
  <si>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</si>
  <si>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</si>
  <si>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</si>
  <si>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</si>
  <si>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</si>
  <si>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</si>
  <si>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</si>
  <si>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</si>
  <si>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</si>
  <si>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</si>
  <si>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</si>
  <si>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</si>
  <si>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</si>
  <si>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</si>
  <si>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</si>
  <si>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</si>
  <si>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</si>
  <si>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</si>
  <si>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</si>
  <si>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</si>
  <si>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</si>
  <si>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</si>
  <si>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</si>
  <si>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</si>
  <si>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</si>
  <si>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</si>
  <si>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</si>
  <si>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</si>
  <si>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</si>
  <si>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</si>
  <si>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</si>
  <si>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</si>
  <si>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</si>
  <si>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</si>
  <si>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</si>
  <si>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</si>
  <si>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</si>
  <si>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</si>
  <si>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</si>
  <si>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</si>
  <si>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</si>
  <si>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</si>
  <si>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</si>
  <si>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</si>
  <si>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</si>
  <si>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</si>
  <si>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</si>
  <si>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</si>
  <si>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</si>
  <si>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</si>
  <si>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</si>
  <si>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</si>
  <si>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</si>
  <si>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</si>
  <si>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</si>
  <si>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</si>
  <si>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</si>
  <si>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</si>
  <si>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</si>
  <si>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</si>
  <si>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</si>
  <si>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</si>
  <si>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</si>
  <si>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</si>
  <si>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</si>
  <si>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</si>
  <si>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</si>
  <si>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</si>
  <si>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</si>
  <si>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</si>
  <si>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</si>
  <si>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</si>
  <si>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</si>
  <si>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</si>
  <si>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</si>
  <si>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</si>
  <si>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</si>
  <si>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</si>
  <si>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</si>
  <si>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</si>
  <si>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</si>
  <si>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</si>
  <si>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</si>
  <si>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</si>
  <si>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</si>
  <si>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</si>
  <si>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</si>
  <si>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</si>
  <si>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</si>
  <si>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</si>
  <si>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</si>
  <si>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</si>
  <si>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</si>
  <si>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</si>
  <si>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</si>
  <si>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</si>
  <si>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</si>
  <si>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</si>
  <si>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</si>
  <si>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</si>
  <si>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</si>
  <si>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</si>
  <si>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</si>
  <si>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</si>
  <si>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</si>
  <si>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</si>
  <si>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</si>
  <si>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</si>
  <si>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</si>
  <si>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</si>
  <si>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</si>
  <si>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</si>
  <si>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</si>
  <si>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</si>
  <si>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</si>
  <si>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</si>
  <si>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</si>
  <si>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</si>
  <si>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</si>
  <si>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</si>
  <si>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</si>
  <si>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</si>
  <si>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</si>
  <si>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</si>
  <si>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</si>
  <si>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Thùng (41,5x31,5x33,5)</t>
  </si>
  <si>
    <t>Thùng (36,5x32,5x33)</t>
  </si>
  <si>
    <t>0000372</t>
  </si>
  <si>
    <t>Thùng (55x41x27)</t>
  </si>
  <si>
    <t>Thùng (60x30x25)</t>
  </si>
  <si>
    <t>0000376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</si>
  <si>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</si>
  <si>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</si>
  <si>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</si>
  <si>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</si>
  <si>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</si>
  <si>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</si>
  <si>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</si>
  <si>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</si>
  <si>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</si>
  <si>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</si>
  <si>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</si>
  <si>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</si>
  <si>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</si>
  <si>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</si>
  <si>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</si>
  <si>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</si>
  <si>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</si>
  <si>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</si>
  <si>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</si>
  <si>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</si>
  <si>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</si>
  <si>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</si>
  <si>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</si>
  <si>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</si>
  <si>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</si>
  <si>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</si>
  <si>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</si>
  <si>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</si>
  <si>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</si>
  <si>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</si>
  <si>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</si>
  <si>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</si>
  <si>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</si>
  <si>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</si>
  <si>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</si>
  <si>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</si>
  <si>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</si>
  <si>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</si>
  <si>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</si>
  <si>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0000386</t>
  </si>
  <si>
    <t>Thùng (40x30,5x13)</t>
  </si>
  <si>
    <t>0000387</t>
  </si>
  <si>
    <t>Thùng (52x28x28)</t>
  </si>
  <si>
    <t>0000388</t>
  </si>
  <si>
    <t>0000391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</si>
  <si>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</si>
  <si>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</si>
  <si>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</si>
  <si>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</si>
  <si>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</si>
  <si>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</si>
  <si>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</si>
  <si>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</si>
  <si>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0000396</t>
  </si>
  <si>
    <t>Thùng (40,5x27x36,5)</t>
  </si>
  <si>
    <t>0000397</t>
  </si>
  <si>
    <t>0000398</t>
  </si>
  <si>
    <t>Thùng (57x36x34)</t>
  </si>
  <si>
    <t>0000399</t>
  </si>
  <si>
    <t>Cty TNHH Joosung ViNa</t>
  </si>
  <si>
    <t>Thùng (101x20x20)</t>
  </si>
  <si>
    <t>0000400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</si>
  <si>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</si>
  <si>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</si>
  <si>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</si>
  <si>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</si>
  <si>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</si>
  <si>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</si>
  <si>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</si>
  <si>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</si>
  <si>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</si>
  <si>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</si>
  <si>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</si>
  <si>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</si>
  <si>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</si>
  <si>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</si>
  <si>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</si>
  <si>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</si>
  <si>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</si>
  <si>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</si>
  <si>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</si>
  <si>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</si>
  <si>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</si>
  <si>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</si>
  <si>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</si>
  <si>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</si>
  <si>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</si>
  <si>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</si>
  <si>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</si>
  <si>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</si>
  <si>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</si>
  <si>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</si>
  <si>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</si>
  <si>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</si>
  <si>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</si>
  <si>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</si>
  <si>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</si>
  <si>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</si>
  <si>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</si>
  <si>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</si>
  <si>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</si>
  <si>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</si>
  <si>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</si>
  <si>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0000417</t>
  </si>
  <si>
    <t>Cty TNHH TM DV Phi Nguyễn</t>
  </si>
  <si>
    <t>Hộp âm dương</t>
  </si>
  <si>
    <t>0000418</t>
  </si>
  <si>
    <t>0000420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</si>
  <si>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</si>
  <si>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</si>
  <si>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</si>
  <si>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</si>
  <si>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</si>
  <si>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</si>
  <si>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</si>
  <si>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</si>
  <si>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</si>
  <si>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</si>
  <si>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</si>
  <si>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</si>
  <si>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</si>
  <si>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</si>
  <si>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</si>
  <si>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</si>
  <si>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</si>
  <si>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</si>
  <si>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</si>
  <si>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</si>
  <si>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</si>
  <si>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</si>
  <si>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</si>
  <si>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</si>
  <si>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</si>
  <si>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</si>
  <si>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</si>
  <si>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</si>
  <si>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</si>
  <si>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</si>
  <si>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</si>
  <si>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</si>
  <si>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</si>
  <si>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</si>
  <si>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</si>
  <si>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</si>
  <si>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</si>
  <si>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</si>
  <si>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</si>
  <si>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</si>
  <si>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</si>
  <si>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</si>
  <si>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</si>
  <si>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</si>
  <si>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</si>
  <si>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</si>
  <si>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</si>
  <si>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</si>
  <si>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</si>
  <si>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</si>
  <si>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</si>
  <si>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</si>
  <si>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</si>
  <si>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</si>
  <si>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</si>
  <si>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</si>
  <si>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</si>
  <si>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</si>
  <si>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</si>
  <si>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</si>
  <si>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</si>
  <si>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</si>
  <si>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</si>
  <si>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</si>
  <si>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</si>
  <si>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</si>
  <si>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</si>
  <si>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</si>
  <si>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</si>
  <si>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</si>
  <si>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</si>
  <si>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</si>
  <si>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</si>
  <si>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</si>
  <si>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</si>
  <si>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</si>
  <si>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</si>
  <si>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</si>
  <si>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</si>
  <si>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</si>
  <si>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</si>
  <si>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</si>
  <si>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</si>
  <si>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</si>
  <si>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</si>
  <si>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</si>
  <si>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</si>
  <si>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</si>
  <si>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</si>
  <si>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</si>
  <si>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</si>
  <si>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</si>
  <si>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</si>
  <si>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</si>
  <si>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</si>
  <si>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</si>
  <si>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</si>
  <si>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</si>
  <si>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</si>
  <si>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</si>
  <si>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</si>
  <si>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Thùng (60x45x33)</t>
  </si>
  <si>
    <t>0000493</t>
  </si>
  <si>
    <t>0000496</t>
  </si>
  <si>
    <t>0000497</t>
  </si>
  <si>
    <t>0000499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</si>
  <si>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</si>
  <si>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</si>
  <si>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</si>
  <si>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</si>
  <si>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</si>
  <si>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</si>
  <si>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</si>
  <si>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</si>
  <si>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</si>
  <si>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</si>
  <si>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</si>
  <si>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</si>
  <si>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</si>
  <si>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</si>
  <si>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</si>
  <si>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</si>
  <si>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Thùng (123x54x175)</t>
  </si>
  <si>
    <t>Thùng (58x57x61)</t>
  </si>
  <si>
    <t>Thùng (58x57x95)</t>
  </si>
  <si>
    <t>Thùng (50x30x50)</t>
  </si>
  <si>
    <t>Thùng (58x38x40)</t>
  </si>
  <si>
    <t>Thùng (50x35x45)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</si>
  <si>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</si>
  <si>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</si>
  <si>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</si>
  <si>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</si>
  <si>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</si>
  <si>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</si>
  <si>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</si>
  <si>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</si>
  <si>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Thùng (48x23x22)</t>
  </si>
  <si>
    <t>Thùng carton chảo 16</t>
  </si>
  <si>
    <t>0000057</t>
  </si>
  <si>
    <t>0000058</t>
  </si>
  <si>
    <t>0000060</t>
  </si>
  <si>
    <t>Thùng (56x32x30)</t>
  </si>
  <si>
    <t>Thùng (56x29x26)</t>
  </si>
  <si>
    <t>Thùng (36x26x26)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</si>
  <si>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</si>
  <si>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</si>
  <si>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</si>
  <si>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</si>
  <si>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</si>
  <si>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</si>
  <si>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</si>
  <si>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</si>
  <si>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</si>
  <si>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Thùng (219x49x51)</t>
  </si>
  <si>
    <t>Thùng (52x24x24)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</si>
  <si>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</si>
  <si>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</si>
  <si>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</si>
  <si>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</si>
  <si>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</si>
  <si>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</si>
  <si>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</si>
  <si>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</si>
  <si>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</si>
  <si>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</si>
  <si>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</si>
  <si>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</si>
  <si>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</si>
  <si>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</si>
  <si>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</si>
  <si>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</si>
  <si>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</si>
  <si>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</si>
  <si>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</si>
  <si>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</si>
  <si>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</si>
  <si>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</si>
  <si>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</si>
  <si>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</si>
  <si>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</si>
  <si>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</si>
  <si>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</si>
  <si>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</si>
  <si>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</si>
  <si>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</si>
  <si>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</si>
  <si>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Thùng (40x31,5x35,5)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</si>
  <si>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</si>
  <si>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</si>
  <si>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</si>
  <si>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</si>
  <si>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</si>
  <si>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</si>
  <si>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</si>
  <si>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</si>
  <si>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</si>
  <si>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</si>
  <si>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</si>
  <si>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</si>
  <si>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</si>
  <si>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</si>
  <si>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</si>
  <si>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</si>
  <si>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</si>
  <si>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</si>
  <si>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</si>
  <si>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</si>
  <si>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</si>
  <si>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Thùng (57x38x33)</t>
  </si>
  <si>
    <t>Thùng (130x50x180)</t>
  </si>
  <si>
    <t>Thùng (37x30x40)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</si>
  <si>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</si>
  <si>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</si>
  <si>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</si>
  <si>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</si>
  <si>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</si>
  <si>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</si>
  <si>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</si>
  <si>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</si>
  <si>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</si>
  <si>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</si>
  <si>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</si>
  <si>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</si>
  <si>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</si>
  <si>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</si>
  <si>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</si>
  <si>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</si>
  <si>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</si>
  <si>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</si>
  <si>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</si>
  <si>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</si>
  <si>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</si>
  <si>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</si>
  <si>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</si>
  <si>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Hộ bế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</si>
  <si>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</si>
  <si>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</si>
  <si>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</si>
  <si>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</si>
  <si>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</si>
  <si>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</si>
  <si>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</si>
  <si>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</si>
  <si>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</si>
  <si>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</si>
  <si>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</si>
  <si>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</si>
  <si>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</si>
  <si>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</si>
  <si>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</si>
  <si>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</si>
  <si>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</si>
  <si>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</si>
  <si>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</si>
  <si>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</si>
  <si>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</si>
  <si>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</si>
  <si>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</si>
  <si>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</si>
  <si>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</si>
  <si>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</si>
  <si>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</si>
  <si>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</si>
  <si>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</si>
  <si>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</si>
  <si>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</si>
  <si>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</si>
  <si>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</si>
  <si>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</si>
  <si>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</si>
  <si>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</si>
  <si>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</si>
  <si>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</si>
  <si>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</si>
  <si>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</si>
  <si>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</si>
  <si>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</si>
  <si>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</si>
  <si>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</si>
  <si>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</si>
  <si>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</si>
  <si>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</si>
  <si>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</si>
  <si>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</si>
  <si>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</si>
  <si>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</si>
  <si>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</si>
  <si>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</si>
  <si>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</si>
  <si>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</si>
  <si>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</si>
  <si>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</si>
  <si>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</si>
  <si>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</si>
  <si>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</si>
  <si>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</si>
  <si>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</si>
  <si>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</si>
  <si>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</si>
  <si>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</si>
  <si>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</si>
  <si>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</si>
  <si>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</si>
  <si>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</si>
  <si>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</si>
  <si>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</si>
  <si>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</si>
  <si>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</si>
  <si>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</si>
  <si>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</si>
  <si>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</si>
  <si>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</si>
  <si>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</si>
  <si>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</si>
  <si>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</si>
  <si>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</si>
  <si>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</si>
  <si>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</si>
  <si>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</si>
  <si>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</si>
  <si>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</si>
  <si>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</si>
  <si>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</si>
  <si>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</si>
  <si>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</si>
  <si>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</si>
  <si>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</si>
  <si>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</si>
  <si>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</si>
  <si>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</si>
  <si>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</si>
  <si>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</si>
  <si>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</si>
  <si>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</si>
  <si>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</si>
  <si>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</si>
  <si>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</si>
  <si>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</si>
  <si>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</si>
  <si>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</si>
  <si>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</si>
  <si>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</si>
  <si>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</si>
  <si>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</si>
  <si>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</si>
  <si>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</si>
  <si>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</si>
  <si>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</si>
  <si>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</si>
  <si>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</si>
  <si>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</si>
  <si>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</si>
  <si>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</si>
  <si>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</si>
  <si>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</si>
  <si>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</si>
  <si>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</si>
  <si>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</si>
  <si>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</si>
  <si>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</si>
  <si>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</si>
  <si>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</si>
  <si>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</si>
  <si>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</si>
  <si>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</si>
  <si>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</si>
  <si>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</si>
  <si>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</si>
  <si>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</si>
  <si>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</si>
  <si>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</si>
  <si>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</si>
  <si>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</si>
  <si>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</si>
  <si>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</si>
  <si>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</si>
  <si>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</si>
  <si>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</si>
  <si>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</si>
  <si>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</si>
  <si>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</si>
  <si>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</si>
  <si>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</si>
  <si>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</si>
  <si>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</si>
  <si>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</si>
  <si>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</si>
  <si>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</si>
  <si>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</si>
  <si>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</si>
  <si>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</si>
  <si>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</si>
  <si>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</si>
  <si>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</si>
  <si>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</si>
  <si>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</si>
  <si>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</si>
  <si>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</si>
  <si>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</si>
  <si>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</si>
  <si>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</si>
  <si>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</si>
  <si>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</si>
  <si>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</si>
  <si>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</si>
  <si>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</si>
  <si>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</si>
  <si>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</si>
  <si>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</si>
  <si>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</si>
  <si>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</si>
  <si>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</si>
  <si>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</si>
  <si>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</si>
  <si>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</si>
  <si>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</si>
  <si>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</si>
  <si>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</si>
  <si>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</si>
  <si>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</si>
  <si>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</si>
  <si>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</si>
  <si>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</si>
  <si>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</si>
  <si>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</si>
  <si>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</si>
  <si>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</si>
  <si>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</si>
  <si>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</si>
  <si>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</si>
  <si>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</si>
  <si>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</si>
  <si>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</si>
  <si>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</si>
  <si>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</si>
  <si>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</si>
  <si>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</si>
  <si>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</si>
  <si>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</si>
  <si>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</si>
  <si>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</si>
  <si>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</si>
  <si>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</si>
  <si>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</si>
  <si>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</si>
  <si>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</si>
  <si>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</si>
  <si>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</si>
  <si>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</si>
  <si>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</si>
  <si>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</si>
  <si>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</si>
  <si>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</si>
  <si>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</si>
  <si>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</si>
  <si>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</si>
  <si>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</si>
  <si>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</si>
  <si>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</si>
  <si>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</si>
  <si>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</si>
  <si>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</si>
  <si>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</si>
  <si>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</si>
  <si>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</si>
  <si>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</si>
  <si>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</si>
  <si>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</si>
  <si>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</si>
  <si>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</si>
  <si>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</si>
  <si>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</si>
  <si>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</si>
  <si>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</si>
  <si>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</si>
  <si>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</si>
  <si>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</si>
  <si>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</si>
  <si>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</si>
  <si>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</si>
  <si>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</si>
  <si>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</si>
  <si>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</si>
  <si>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</si>
  <si>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</si>
  <si>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</si>
  <si>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</si>
  <si>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</si>
  <si>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</si>
  <si>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</si>
  <si>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</si>
  <si>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</si>
  <si>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</si>
  <si>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</si>
  <si>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</si>
  <si>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</si>
  <si>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</si>
  <si>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</si>
  <si>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</si>
  <si>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</si>
  <si>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</si>
  <si>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</si>
  <si>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</si>
  <si>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</si>
  <si>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</si>
  <si>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</si>
  <si>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</si>
  <si>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</si>
  <si>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</si>
  <si>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</si>
  <si>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</si>
  <si>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</si>
  <si>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</si>
  <si>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</si>
  <si>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</si>
  <si>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</si>
  <si>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</si>
  <si>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</si>
  <si>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</si>
  <si>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</si>
  <si>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</si>
  <si>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</si>
  <si>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</si>
  <si>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</si>
  <si>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</si>
  <si>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</si>
  <si>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</si>
  <si>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</si>
  <si>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</si>
  <si>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</si>
  <si>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</si>
  <si>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</si>
  <si>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</si>
  <si>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</si>
  <si>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</si>
  <si>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</si>
  <si>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</si>
  <si>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</si>
  <si>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</si>
  <si>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</si>
  <si>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</si>
  <si>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</si>
  <si>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</si>
  <si>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</si>
  <si>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</si>
  <si>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</si>
  <si>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</si>
  <si>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</si>
  <si>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</si>
  <si>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</si>
  <si>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</si>
  <si>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</si>
  <si>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</si>
  <si>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</si>
  <si>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</si>
  <si>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</si>
  <si>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</si>
  <si>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</si>
  <si>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</si>
  <si>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</si>
  <si>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</si>
  <si>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</si>
  <si>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</si>
  <si>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</si>
  <si>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</si>
  <si>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</si>
  <si>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</si>
  <si>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</si>
  <si>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</si>
  <si>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</si>
  <si>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</si>
  <si>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</si>
  <si>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</si>
  <si>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</si>
  <si>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</si>
  <si>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</si>
  <si>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</si>
  <si>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</si>
  <si>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</si>
  <si>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</si>
  <si>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</si>
  <si>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</si>
  <si>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</si>
  <si>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</si>
  <si>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</si>
  <si>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</si>
  <si>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</si>
  <si>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</si>
  <si>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</si>
  <si>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</si>
  <si>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</si>
  <si>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</si>
  <si>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</si>
  <si>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</si>
  <si>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</si>
  <si>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</si>
  <si>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</si>
  <si>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</si>
  <si>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</si>
  <si>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</si>
  <si>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</si>
  <si>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</si>
  <si>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</si>
  <si>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</si>
  <si>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</si>
  <si>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</si>
  <si>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</si>
  <si>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</si>
  <si>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</si>
  <si>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</si>
  <si>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</si>
  <si>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</si>
  <si>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</si>
  <si>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</si>
  <si>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</si>
  <si>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</si>
  <si>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</si>
  <si>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</si>
  <si>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</si>
  <si>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</si>
  <si>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</si>
  <si>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</si>
  <si>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</si>
  <si>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</si>
  <si>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</si>
  <si>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</si>
  <si>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</si>
  <si>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</si>
  <si>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</si>
  <si>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</si>
  <si>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</si>
  <si>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</si>
  <si>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</si>
  <si>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</si>
  <si>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</si>
  <si>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</si>
  <si>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</si>
  <si>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</si>
  <si>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</si>
  <si>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</si>
  <si>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</si>
  <si>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</si>
  <si>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</si>
  <si>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</si>
  <si>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</si>
  <si>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</si>
  <si>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</si>
  <si>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</si>
  <si>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</si>
  <si>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</si>
  <si>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</si>
  <si>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</si>
  <si>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</si>
  <si>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</si>
  <si>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</si>
  <si>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</si>
  <si>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</si>
  <si>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</si>
  <si>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</si>
  <si>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</si>
  <si>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</si>
  <si>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</si>
  <si>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</si>
  <si>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</si>
  <si>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</si>
  <si>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</si>
  <si>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</si>
  <si>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</si>
  <si>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</si>
  <si>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</si>
  <si>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</si>
  <si>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</si>
  <si>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</si>
  <si>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</si>
  <si>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</si>
  <si>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</si>
  <si>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</si>
  <si>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</si>
  <si>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</si>
  <si>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</si>
  <si>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</si>
  <si>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</si>
  <si>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</si>
  <si>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</si>
  <si>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</si>
  <si>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</si>
  <si>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</si>
  <si>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</si>
  <si>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</si>
  <si>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</si>
  <si>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</si>
  <si>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</si>
  <si>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</si>
  <si>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</si>
  <si>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</si>
  <si>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</si>
  <si>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</si>
  <si>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</si>
  <si>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</si>
  <si>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</si>
  <si>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</si>
  <si>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</si>
  <si>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</si>
  <si>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</si>
  <si>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</si>
  <si>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</si>
  <si>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</si>
  <si>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</si>
  <si>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</si>
  <si>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</si>
  <si>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</si>
  <si>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</si>
  <si>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</si>
  <si>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</si>
  <si>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</si>
  <si>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</si>
  <si>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</si>
  <si>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</si>
  <si>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</si>
  <si>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</si>
  <si>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</si>
  <si>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</si>
  <si>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</si>
  <si>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</si>
  <si>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</si>
  <si>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</si>
  <si>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</si>
  <si>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</si>
  <si>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</si>
  <si>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</si>
  <si>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</si>
  <si>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</si>
  <si>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</si>
  <si>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</si>
  <si>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</si>
  <si>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</si>
  <si>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</si>
  <si>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</si>
  <si>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</si>
  <si>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</si>
  <si>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</si>
  <si>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</si>
  <si>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</si>
  <si>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</si>
  <si>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</si>
  <si>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</si>
  <si>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</si>
  <si>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</si>
  <si>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</si>
  <si>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</si>
  <si>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</si>
  <si>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</si>
  <si>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</si>
  <si>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</si>
  <si>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</si>
  <si>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</si>
  <si>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</si>
  <si>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</si>
  <si>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</si>
  <si>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</si>
  <si>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</si>
  <si>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</si>
  <si>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</si>
  <si>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</si>
  <si>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</si>
  <si>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</si>
  <si>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</si>
  <si>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</si>
  <si>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</si>
  <si>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</si>
  <si>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</si>
  <si>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</si>
  <si>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</si>
  <si>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</si>
  <si>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</si>
  <si>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</si>
  <si>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</si>
  <si>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</si>
  <si>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</si>
  <si>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</si>
  <si>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</si>
  <si>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</si>
  <si>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</si>
  <si>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</si>
  <si>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</si>
  <si>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</si>
  <si>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</si>
  <si>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</si>
  <si>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</si>
  <si>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</si>
  <si>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</si>
  <si>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</si>
  <si>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</si>
  <si>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</si>
  <si>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</si>
  <si>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</si>
  <si>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</si>
  <si>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</si>
  <si>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</si>
  <si>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</si>
  <si>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</si>
  <si>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</si>
  <si>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</si>
  <si>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</si>
  <si>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</si>
  <si>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</si>
  <si>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</si>
  <si>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</si>
  <si>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</si>
  <si>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</si>
  <si>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</si>
  <si>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</si>
  <si>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</si>
  <si>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</si>
  <si>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</si>
  <si>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</si>
  <si>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</si>
  <si>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</si>
  <si>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</si>
  <si>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</si>
  <si>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</si>
  <si>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</si>
  <si>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</si>
  <si>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</si>
  <si>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</si>
  <si>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</si>
  <si>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</si>
  <si>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</si>
  <si>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</si>
  <si>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</si>
  <si>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</si>
  <si>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</si>
  <si>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</si>
  <si>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</si>
  <si>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</si>
  <si>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</si>
  <si>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</si>
  <si>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</si>
  <si>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</si>
  <si>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</si>
  <si>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</si>
  <si>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</si>
  <si>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</si>
  <si>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</si>
  <si>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</si>
  <si>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</si>
  <si>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</si>
  <si>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</si>
  <si>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</si>
  <si>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</si>
  <si>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</si>
  <si>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</si>
  <si>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</si>
  <si>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</si>
  <si>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</si>
  <si>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</si>
  <si>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</si>
  <si>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</si>
  <si>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</si>
  <si>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</si>
  <si>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</si>
  <si>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</si>
  <si>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</si>
  <si>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</si>
  <si>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</si>
  <si>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</si>
  <si>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</si>
  <si>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</si>
  <si>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</si>
  <si>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</si>
  <si>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</si>
  <si>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</si>
  <si>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</si>
  <si>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</si>
  <si>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</si>
  <si>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</si>
  <si>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</si>
  <si>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</si>
  <si>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</si>
  <si>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</si>
  <si>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</si>
  <si>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</si>
  <si>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</si>
  <si>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</si>
  <si>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</si>
  <si>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</si>
  <si>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</si>
  <si>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</si>
  <si>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</si>
  <si>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</si>
  <si>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</si>
  <si>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</si>
  <si>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</si>
  <si>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</si>
  <si>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</si>
  <si>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</si>
  <si>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</si>
  <si>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</si>
  <si>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</si>
  <si>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</si>
  <si>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</si>
  <si>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</si>
  <si>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</si>
  <si>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</si>
  <si>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</si>
  <si>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</si>
  <si>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</si>
  <si>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</si>
  <si>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</si>
  <si>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</si>
  <si>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</si>
  <si>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</si>
  <si>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</si>
  <si>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</si>
  <si>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</si>
  <si>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</si>
  <si>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</si>
  <si>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</si>
  <si>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</si>
  <si>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</si>
  <si>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</si>
  <si>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</si>
  <si>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</si>
  <si>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</si>
  <si>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</si>
  <si>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</si>
  <si>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</si>
  <si>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</si>
  <si>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</si>
  <si>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</si>
  <si>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</si>
  <si>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</si>
  <si>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</si>
  <si>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</si>
  <si>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</si>
  <si>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</si>
  <si>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</si>
  <si>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</si>
  <si>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</si>
  <si>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</si>
  <si>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</si>
  <si>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</si>
  <si>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</si>
  <si>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</si>
  <si>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</si>
  <si>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</si>
  <si>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</si>
  <si>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</si>
  <si>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</si>
  <si>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</si>
  <si>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</si>
  <si>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</si>
  <si>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</si>
  <si>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</si>
  <si>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</si>
  <si>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</si>
  <si>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</si>
  <si>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</si>
  <si>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</si>
  <si>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</si>
  <si>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</si>
  <si>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</si>
  <si>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</si>
  <si>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</si>
  <si>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</si>
  <si>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</si>
  <si>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</si>
  <si>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</si>
  <si>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</si>
  <si>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</si>
  <si>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</si>
  <si>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</si>
  <si>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</si>
  <si>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</si>
  <si>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</si>
  <si>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</si>
  <si>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</si>
  <si>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</si>
  <si>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</si>
  <si>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</si>
  <si>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</si>
  <si>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</si>
  <si>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</si>
  <si>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</si>
  <si>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</si>
  <si>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</si>
  <si>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</si>
  <si>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</si>
  <si>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</si>
  <si>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</si>
  <si>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</si>
  <si>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</si>
  <si>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</si>
  <si>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</si>
  <si>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</si>
  <si>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</si>
  <si>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</si>
  <si>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</si>
  <si>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</si>
  <si>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</si>
  <si>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</si>
  <si>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</si>
  <si>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</si>
  <si>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</si>
  <si>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</si>
  <si>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</si>
  <si>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</si>
  <si>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</si>
  <si>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</si>
  <si>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</si>
  <si>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</si>
  <si>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</si>
  <si>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</si>
  <si>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</si>
  <si>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</si>
  <si>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</si>
  <si>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</si>
  <si>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</si>
  <si>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</si>
  <si>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</si>
  <si>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</si>
  <si>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</si>
  <si>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</si>
  <si>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</si>
  <si>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</si>
  <si>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</si>
  <si>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</si>
  <si>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</si>
  <si>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</si>
  <si>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</si>
  <si>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</si>
  <si>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</si>
  <si>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</si>
  <si>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</si>
  <si>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</si>
  <si>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</si>
  <si>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</si>
  <si>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</si>
  <si>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</si>
  <si>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</si>
  <si>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</si>
  <si>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</si>
  <si>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</si>
  <si>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</si>
  <si>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</si>
  <si>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</si>
  <si>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</si>
  <si>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</si>
  <si>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</si>
  <si>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</si>
  <si>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</si>
  <si>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</si>
  <si>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</si>
  <si>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</si>
  <si>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</si>
  <si>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</si>
  <si>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</si>
  <si>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</si>
  <si>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</si>
  <si>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</si>
  <si>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</si>
  <si>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</si>
  <si>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</si>
  <si>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</si>
  <si>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</si>
  <si>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</si>
  <si>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</si>
  <si>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</si>
  <si>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</si>
  <si>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</si>
  <si>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</si>
  <si>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</si>
  <si>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</si>
  <si>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</si>
  <si>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</si>
  <si>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</si>
  <si>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</si>
  <si>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</si>
  <si>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</si>
  <si>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</si>
  <si>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</si>
  <si>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</si>
  <si>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</si>
  <si>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</si>
  <si>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</si>
  <si>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</si>
  <si>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</si>
  <si>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</si>
  <si>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</si>
  <si>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</si>
  <si>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xào 36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</si>
  <si>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</si>
  <si>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</si>
  <si>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</si>
  <si>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</si>
  <si>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</si>
  <si>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</si>
  <si>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</si>
  <si>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</si>
  <si>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</si>
  <si>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</si>
  <si>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</si>
  <si>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</si>
  <si>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</si>
  <si>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</si>
  <si>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</si>
  <si>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</si>
  <si>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</si>
  <si>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</si>
  <si>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</si>
  <si>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</si>
  <si>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</si>
  <si>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</si>
  <si>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</si>
  <si>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</si>
  <si>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</si>
  <si>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</si>
  <si>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</si>
  <si>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</si>
  <si>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</si>
  <si>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</si>
  <si>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</si>
  <si>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</si>
  <si>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</si>
  <si>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</si>
  <si>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</si>
  <si>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</si>
  <si>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</si>
  <si>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</si>
  <si>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</si>
  <si>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</si>
  <si>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</si>
  <si>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Giấy sóng 2L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</si>
  <si>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</si>
  <si>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</si>
  <si>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</si>
  <si>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</si>
  <si>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</si>
  <si>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</si>
  <si>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</si>
  <si>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</si>
  <si>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(49x39x12)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</si>
  <si>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</si>
  <si>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</si>
  <si>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</si>
  <si>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</si>
  <si>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</si>
  <si>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</si>
  <si>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</si>
  <si>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</si>
  <si>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</si>
  <si>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</si>
  <si>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</si>
  <si>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</si>
  <si>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</si>
  <si>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</si>
  <si>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</si>
  <si>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</si>
  <si>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</si>
  <si>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</si>
  <si>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</si>
  <si>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</si>
  <si>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</si>
  <si>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</si>
  <si>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</si>
  <si>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</si>
  <si>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</si>
  <si>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</si>
  <si>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</si>
  <si>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</si>
  <si>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</si>
  <si>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</si>
  <si>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</si>
  <si>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</si>
  <si>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</si>
  <si>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</si>
  <si>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</si>
  <si>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</si>
  <si>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Thùng carton vỉ nướng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</si>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</sst>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64" fontId="95" fillId="0" borderId="23" xfId="74" applyNumberFormat="1" applyFont="1" applyBorder="1" applyAlignment="1">
      <alignment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  <sheetName val="BTGT 1-9"/>
      <sheetName val="BTGT 10-12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abSelected="1" topLeftCell="A6" workbookViewId="0">
      <pane ySplit="4" topLeftCell="A10" activePane="bottomLeft" state="frozen"/>
      <selection activeCell="A6" sqref="A6"/>
      <selection pane="bottomLeft" activeCell="C59" sqref="C59:H59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7" width="14.570312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1664</v>
      </c>
      <c r="E6" s="636"/>
      <c r="F6" s="636"/>
      <c r="G6" s="636"/>
      <c r="H6" s="636"/>
    </row>
    <row r="7" spans="1:16" ht="6.75" customHeight="1"/>
    <row r="8" spans="1:16" ht="21.75" customHeight="1">
      <c r="A8" s="957" t="s">
        <v>420</v>
      </c>
      <c r="B8" s="957" t="s">
        <v>352</v>
      </c>
      <c r="C8" s="953" t="s">
        <v>37</v>
      </c>
      <c r="D8" s="954"/>
      <c r="E8" s="953" t="s">
        <v>38</v>
      </c>
      <c r="F8" s="954"/>
      <c r="G8" s="953" t="s">
        <v>353</v>
      </c>
      <c r="H8" s="954"/>
    </row>
    <row r="9" spans="1:16" ht="21.75" customHeight="1">
      <c r="A9" s="958"/>
      <c r="B9" s="958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309596925</v>
      </c>
      <c r="D10" s="641"/>
      <c r="E10" s="641">
        <f t="array" ref="E10">SUM(IF(A10=KHN,TH))</f>
        <v>3678925207</v>
      </c>
      <c r="F10" s="641">
        <f t="array" ref="F10">SUM(IF(A10=KHC,TH))</f>
        <v>2882652213</v>
      </c>
      <c r="G10" s="642">
        <f>MAX(C10+E10-D10-F10,0)</f>
        <v>1105869919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309596925</v>
      </c>
      <c r="D11" s="645">
        <f t="shared" si="0"/>
        <v>0</v>
      </c>
      <c r="E11" s="645">
        <f t="shared" si="0"/>
        <v>3678925207</v>
      </c>
      <c r="F11" s="645">
        <f t="shared" si="0"/>
        <v>2882652213</v>
      </c>
      <c r="G11" s="645">
        <f t="shared" si="0"/>
        <v>1105869919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7269006655</v>
      </c>
      <c r="F12" s="641">
        <f t="array" ref="F12">SUM(IF(A12=KHC,TH))</f>
        <v>7286047666</v>
      </c>
      <c r="G12" s="642">
        <f>MAX(C12+E12-D12-F12,0)</f>
        <v>1066107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7269006655</v>
      </c>
      <c r="F13" s="645">
        <f t="shared" si="1"/>
        <v>7286047666</v>
      </c>
      <c r="G13" s="645">
        <f t="shared" si="1"/>
        <v>1066107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4493891700</v>
      </c>
      <c r="D14" s="645"/>
      <c r="E14" s="646">
        <f t="array" ref="E14">SUM(IF(A14=KHN,TH))</f>
        <v>3531977311</v>
      </c>
      <c r="F14" s="646">
        <f t="array" ref="F14">SUM(IF(A14=KHC,TH))</f>
        <v>1486025250</v>
      </c>
      <c r="G14" s="645">
        <f>MAX(C14+E14-D14-F14,0)</f>
        <v>6539843761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>
        <v>90627970</v>
      </c>
      <c r="E15" s="641">
        <f t="array" ref="E15">SUM(IF(A15=KHN,TH))</f>
        <v>307027899</v>
      </c>
      <c r="F15" s="641">
        <f t="array" ref="F15">SUM(IF(A15=KHC,TH))</f>
        <v>317763998</v>
      </c>
      <c r="G15" s="642">
        <f>MAX(C15+E15-D15-F15,0)</f>
        <v>0</v>
      </c>
      <c r="H15" s="642">
        <f>MAX(D15+F15-E15-C15,0)</f>
        <v>101364069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90627970</v>
      </c>
      <c r="E16" s="645">
        <f t="shared" si="2"/>
        <v>307027899</v>
      </c>
      <c r="F16" s="645">
        <f t="shared" si="2"/>
        <v>317763998</v>
      </c>
      <c r="G16" s="645">
        <f t="shared" si="2"/>
        <v>0</v>
      </c>
      <c r="H16" s="645">
        <f t="shared" si="2"/>
        <v>101364069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74397332</v>
      </c>
      <c r="G17" s="642">
        <f t="shared" ref="G17:G32" si="3">MAX(C17+E17-D17-F17,0)</f>
        <v>0</v>
      </c>
      <c r="H17" s="642">
        <f t="shared" ref="H17:H32" si="4">MAX(D17+F17-E17-C17,0)</f>
        <v>74397332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74397332</v>
      </c>
      <c r="G18" s="645">
        <f t="shared" si="3"/>
        <v>0</v>
      </c>
      <c r="H18" s="645">
        <f t="shared" si="4"/>
        <v>74397332</v>
      </c>
    </row>
    <row r="19" spans="1:8" s="162" customFormat="1" ht="17.25" customHeight="1">
      <c r="A19" s="640" t="s">
        <v>159</v>
      </c>
      <c r="B19" s="640" t="s">
        <v>160</v>
      </c>
      <c r="C19" s="641">
        <v>37514400</v>
      </c>
      <c r="D19" s="641"/>
      <c r="E19" s="641">
        <f t="array" ref="E19">SUM(IF(A19=KHN,TH))</f>
        <v>2102486080</v>
      </c>
      <c r="F19" s="641">
        <f t="array" ref="F19">SUM(IF(A19=KHC,TH))</f>
        <v>37692000</v>
      </c>
      <c r="G19" s="642">
        <f t="shared" si="3"/>
        <v>2102308480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49703450</v>
      </c>
      <c r="F20" s="641">
        <f t="array" ref="F20">SUM(IF(A20=KHC,TH))</f>
        <v>0</v>
      </c>
      <c r="G20" s="641">
        <f t="shared" si="3"/>
        <v>49703450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37514400</v>
      </c>
      <c r="D21" s="645">
        <f>D19+D20</f>
        <v>0</v>
      </c>
      <c r="E21" s="645">
        <f>E19+E20</f>
        <v>2152189530</v>
      </c>
      <c r="F21" s="645">
        <f>F19+F20</f>
        <v>37692000</v>
      </c>
      <c r="G21" s="645">
        <f t="shared" si="3"/>
        <v>2152011930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24710000</v>
      </c>
      <c r="F22" s="646">
        <f t="array" ref="F22">SUM(IF(A22=KHC,TH))</f>
        <v>0</v>
      </c>
      <c r="G22" s="645">
        <f t="shared" si="3"/>
        <v>24710000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1293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404250000</v>
      </c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404250000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1937962028</v>
      </c>
      <c r="E28" s="646">
        <f t="array" ref="E28">SUM(IF(A28=KHN,TH))</f>
        <v>1419941513</v>
      </c>
      <c r="F28" s="646">
        <f t="array" ref="F28">SUM(IF(A28=KHC,TH))</f>
        <v>2526389813</v>
      </c>
      <c r="G28" s="645">
        <f t="shared" si="3"/>
        <v>0</v>
      </c>
      <c r="H28" s="645">
        <f t="shared" si="4"/>
        <v>3044410328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317763998</v>
      </c>
      <c r="F29" s="641">
        <f t="array" ref="F29">SUM(IF(A29=KHC,TH))</f>
        <v>317763998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0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0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318763998</v>
      </c>
      <c r="F34" s="645">
        <f t="shared" si="10"/>
        <v>318763998</v>
      </c>
      <c r="G34" s="645">
        <f t="shared" si="10"/>
        <v>731479</v>
      </c>
      <c r="H34" s="645">
        <f t="shared" si="10"/>
        <v>0</v>
      </c>
    </row>
    <row r="35" spans="1:10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0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0" s="162" customFormat="1" ht="17.25" customHeight="1">
      <c r="A37" s="640" t="s">
        <v>17</v>
      </c>
      <c r="B37" s="640" t="s">
        <v>68</v>
      </c>
      <c r="C37" s="641"/>
      <c r="D37" s="641">
        <v>23026938</v>
      </c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0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23026938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0" s="906" customFormat="1" ht="13.5">
      <c r="A39" s="902" t="s">
        <v>1334</v>
      </c>
      <c r="B39" s="903" t="s">
        <v>1337</v>
      </c>
      <c r="C39" s="904"/>
      <c r="D39" s="904">
        <v>1814423000</v>
      </c>
      <c r="E39" s="905">
        <f t="array" ref="E39">SUM(IF(A39=KHN,TH))</f>
        <v>2213572000</v>
      </c>
      <c r="F39" s="905">
        <f t="array" ref="F39">SUM(IF(A39=KHC,TH))</f>
        <v>2799149000</v>
      </c>
      <c r="G39" s="904">
        <f>MAX(C39+E39-D39-F39,0)</f>
        <v>0</v>
      </c>
      <c r="H39" s="904">
        <f>MAX(D39+F39-E39-C39,0)</f>
        <v>2400000000</v>
      </c>
    </row>
    <row r="40" spans="1:10" s="906" customFormat="1" ht="13.5">
      <c r="A40" s="902" t="s">
        <v>1338</v>
      </c>
      <c r="B40" s="903" t="s">
        <v>1339</v>
      </c>
      <c r="C40" s="905"/>
      <c r="D40" s="905"/>
      <c r="E40" s="905">
        <f t="array" ref="E40">SUM(IF(A40=KHN,TH))</f>
        <v>0</v>
      </c>
      <c r="F40" s="905">
        <f t="array" ref="F40">SUM(IF(A40=KHC,TH))</f>
        <v>300000000</v>
      </c>
      <c r="G40" s="905">
        <f>MAX(C40+E40-D40-F40,0)</f>
        <v>0</v>
      </c>
      <c r="H40" s="905">
        <f>MAX(D40+F40-E40-C40,0)</f>
        <v>300000000</v>
      </c>
    </row>
    <row r="41" spans="1:10" s="906" customFormat="1" ht="13.5">
      <c r="A41" s="907" t="s">
        <v>1331</v>
      </c>
      <c r="B41" s="908" t="s">
        <v>1340</v>
      </c>
      <c r="C41" s="909">
        <f t="shared" ref="C41:H41" si="14">SUM(C39:C40)</f>
        <v>0</v>
      </c>
      <c r="D41" s="909">
        <f t="shared" si="14"/>
        <v>1814423000</v>
      </c>
      <c r="E41" s="909">
        <f t="shared" si="14"/>
        <v>2213572000</v>
      </c>
      <c r="F41" s="909">
        <f t="shared" si="14"/>
        <v>3099149000</v>
      </c>
      <c r="G41" s="909">
        <f t="shared" si="14"/>
        <v>0</v>
      </c>
      <c r="H41" s="909">
        <f t="shared" si="14"/>
        <v>2700000000</v>
      </c>
    </row>
    <row r="42" spans="1:10" s="162" customFormat="1" ht="17.25" customHeight="1">
      <c r="A42" s="640" t="s">
        <v>25</v>
      </c>
      <c r="B42" s="640" t="s">
        <v>71</v>
      </c>
      <c r="C42" s="641"/>
      <c r="D42" s="1175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0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0" s="162" customFormat="1" ht="17.25" customHeight="1">
      <c r="A44" s="639" t="s">
        <v>74</v>
      </c>
      <c r="B44" s="640" t="s">
        <v>75</v>
      </c>
      <c r="C44" s="641"/>
      <c r="D44" s="641">
        <v>54551686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54551686</v>
      </c>
    </row>
    <row r="45" spans="1:10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SUM(IF(A45=TH!$L$10:$L$2963,TH!$K$10:$K$2963))</f>
        <v>0</v>
      </c>
      <c r="F45" s="641">
        <f t="array" ref="F45">SUM(IF(A45=TH!$M$10:$M$2963,TH!$K$10:$K$2963))</f>
        <v>0</v>
      </c>
      <c r="G45" s="641">
        <f>MAX(C45+E45-D45-F45,0)</f>
        <v>0</v>
      </c>
      <c r="H45" s="641">
        <f>MAX(D45+F45-E45-C45,0)</f>
        <v>0</v>
      </c>
      <c r="J45" s="293"/>
    </row>
    <row r="46" spans="1:10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54551686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54551686</v>
      </c>
    </row>
    <row r="47" spans="1:10" s="162" customFormat="1" ht="17.25" customHeight="1">
      <c r="A47" s="639" t="s">
        <v>1957</v>
      </c>
      <c r="B47" s="640" t="s">
        <v>1958</v>
      </c>
      <c r="C47" s="641"/>
      <c r="D47" s="641"/>
      <c r="E47" s="641">
        <f t="array" ref="E47">SUM(IF(A47=KHN,TH))</f>
        <v>12319600</v>
      </c>
      <c r="F47" s="641">
        <f t="array" ref="F47">SUM(IF(A47=KHC,TH))</f>
        <v>12319600</v>
      </c>
      <c r="G47" s="642"/>
      <c r="H47" s="642"/>
      <c r="I47" s="162">
        <f>E47-F47</f>
        <v>0</v>
      </c>
    </row>
    <row r="48" spans="1:10" s="162" customFormat="1" ht="17.25" customHeight="1">
      <c r="A48" s="639" t="s">
        <v>174</v>
      </c>
      <c r="B48" s="640" t="s">
        <v>175</v>
      </c>
      <c r="C48" s="641"/>
      <c r="D48" s="641"/>
      <c r="E48" s="641">
        <f t="array" ref="E48">SUM(IF(A48=KHN,TH))</f>
        <v>2361893713</v>
      </c>
      <c r="F48" s="641">
        <f t="array" ref="F48">SUM(IF(A48=KHC,TH))</f>
        <v>2361893713</v>
      </c>
      <c r="G48" s="642"/>
      <c r="H48" s="642"/>
      <c r="I48" s="162">
        <f>E48-F48</f>
        <v>0</v>
      </c>
    </row>
    <row r="49" spans="1:9" s="162" customFormat="1" ht="17.25" customHeight="1">
      <c r="A49" s="644" t="s">
        <v>176</v>
      </c>
      <c r="B49" s="644" t="s">
        <v>177</v>
      </c>
      <c r="C49" s="645">
        <f>C47+C48</f>
        <v>0</v>
      </c>
      <c r="D49" s="645">
        <f t="shared" ref="D49:H49" si="16">D47+D48</f>
        <v>0</v>
      </c>
      <c r="E49" s="645">
        <f t="shared" si="16"/>
        <v>2374213313</v>
      </c>
      <c r="F49" s="645">
        <f t="shared" si="16"/>
        <v>2374213313</v>
      </c>
      <c r="G49" s="645">
        <f t="shared" si="16"/>
        <v>0</v>
      </c>
      <c r="H49" s="645">
        <f t="shared" si="16"/>
        <v>0</v>
      </c>
      <c r="I49" s="162">
        <f>E49-F49</f>
        <v>0</v>
      </c>
    </row>
    <row r="50" spans="1:9" s="162" customFormat="1" ht="17.25" customHeight="1">
      <c r="A50" s="644" t="s">
        <v>40</v>
      </c>
      <c r="B50" s="644" t="s">
        <v>80</v>
      </c>
      <c r="C50" s="645"/>
      <c r="D50" s="645"/>
      <c r="E50" s="646">
        <f t="array" ref="E50">SUM(IF(A50=KHN,TH))</f>
        <v>37405</v>
      </c>
      <c r="F50" s="646">
        <f t="array" ref="F50">SUM(IF(A50=KHC,TH))</f>
        <v>37405</v>
      </c>
      <c r="G50" s="645"/>
      <c r="H50" s="645"/>
      <c r="I50" s="162">
        <f t="shared" ref="I50:I58" si="17">E50-F50</f>
        <v>0</v>
      </c>
    </row>
    <row r="51" spans="1:9" s="162" customFormat="1" ht="17.25" customHeight="1">
      <c r="A51" s="644" t="s">
        <v>172</v>
      </c>
      <c r="B51" s="644" t="s">
        <v>173</v>
      </c>
      <c r="C51" s="645"/>
      <c r="D51" s="645"/>
      <c r="E51" s="646">
        <f t="array" ref="E51">SUM(IF(A51=KHN,TH))</f>
        <v>37692000</v>
      </c>
      <c r="F51" s="646">
        <f t="array" ref="F51">SUM(IF(A51=KHC,TH))</f>
        <v>37692000</v>
      </c>
      <c r="G51" s="645"/>
      <c r="H51" s="645"/>
      <c r="I51" s="162">
        <f t="shared" si="17"/>
        <v>0</v>
      </c>
    </row>
    <row r="52" spans="1:9" s="162" customFormat="1" ht="17.25" customHeight="1">
      <c r="A52" s="644" t="s">
        <v>81</v>
      </c>
      <c r="B52" s="644" t="s">
        <v>82</v>
      </c>
      <c r="C52" s="645"/>
      <c r="D52" s="645"/>
      <c r="E52" s="646">
        <f t="array" ref="E52">SUM(IF(A52=KHN,TH))</f>
        <v>138136690</v>
      </c>
      <c r="F52" s="646">
        <f t="array" ref="F52">SUM(IF(A52=KHC,TH))</f>
        <v>138136690</v>
      </c>
      <c r="G52" s="645"/>
      <c r="H52" s="645"/>
      <c r="I52" s="162">
        <f t="shared" si="17"/>
        <v>0</v>
      </c>
    </row>
    <row r="53" spans="1:9" s="162" customFormat="1" ht="17.25" customHeight="1">
      <c r="A53" s="650" t="s">
        <v>261</v>
      </c>
      <c r="B53" s="644" t="s">
        <v>329</v>
      </c>
      <c r="C53" s="645"/>
      <c r="D53" s="645"/>
      <c r="E53" s="646">
        <f t="array" ref="E53">SUM(IF(A53=KHN,TH))</f>
        <v>0</v>
      </c>
      <c r="F53" s="646">
        <f t="array" ref="F53">SUM(IF(A53=KHC,TH))</f>
        <v>0</v>
      </c>
      <c r="G53" s="645"/>
      <c r="H53" s="645"/>
      <c r="I53" s="162">
        <f>E53-F53</f>
        <v>0</v>
      </c>
    </row>
    <row r="54" spans="1:9" s="162" customFormat="1" ht="17.25" customHeight="1">
      <c r="A54" s="644" t="s">
        <v>83</v>
      </c>
      <c r="B54" s="644" t="s">
        <v>84</v>
      </c>
      <c r="C54" s="645"/>
      <c r="D54" s="645"/>
      <c r="E54" s="646">
        <f t="array" ref="E54">SUM(IF(A54=KHN,TH))</f>
        <v>151189185</v>
      </c>
      <c r="F54" s="646">
        <f t="array" ref="F54">SUM(IF(A54=KHC,TH))</f>
        <v>151189185</v>
      </c>
      <c r="G54" s="645"/>
      <c r="H54" s="645"/>
      <c r="I54" s="162">
        <f t="shared" si="17"/>
        <v>0</v>
      </c>
    </row>
    <row r="55" spans="1:9" s="162" customFormat="1" ht="17.25" customHeight="1">
      <c r="A55" s="650" t="s">
        <v>85</v>
      </c>
      <c r="B55" s="644" t="s">
        <v>86</v>
      </c>
      <c r="C55" s="645"/>
      <c r="D55" s="645"/>
      <c r="E55" s="646">
        <f t="array" ref="E55">SUM(IF(A55=KHN,TH))</f>
        <v>840000000</v>
      </c>
      <c r="F55" s="646">
        <f t="array" ref="F55">SUM(IF(A55=KHC,TH))</f>
        <v>840000000</v>
      </c>
      <c r="G55" s="645"/>
      <c r="H55" s="645"/>
      <c r="I55" s="162">
        <f t="shared" si="17"/>
        <v>0</v>
      </c>
    </row>
    <row r="56" spans="1:9" s="162" customFormat="1" ht="17.25" customHeight="1">
      <c r="A56" s="644" t="s">
        <v>87</v>
      </c>
      <c r="B56" s="644" t="s">
        <v>88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7"/>
        <v>0</v>
      </c>
    </row>
    <row r="57" spans="1:9" s="162" customFormat="1" ht="17.25" customHeight="1">
      <c r="A57" s="650" t="s">
        <v>89</v>
      </c>
      <c r="B57" s="644" t="s">
        <v>90</v>
      </c>
      <c r="C57" s="645"/>
      <c r="D57" s="645"/>
      <c r="E57" s="646">
        <f t="array" ref="E57">SUM(IF(A57=KHN,TH))</f>
        <v>0</v>
      </c>
      <c r="F57" s="646">
        <f t="array" ref="F57">SUM(IF(A57=KHC,TH))</f>
        <v>0</v>
      </c>
      <c r="G57" s="645"/>
      <c r="H57" s="645"/>
      <c r="I57" s="162">
        <f t="shared" si="17"/>
        <v>0</v>
      </c>
    </row>
    <row r="58" spans="1:9" s="162" customFormat="1" ht="17.25" customHeight="1">
      <c r="A58" s="644" t="s">
        <v>91</v>
      </c>
      <c r="B58" s="644" t="s">
        <v>92</v>
      </c>
      <c r="C58" s="645"/>
      <c r="D58" s="645"/>
      <c r="E58" s="654">
        <f t="array" ref="E58">SUM(IF(A58=KHN,TH))</f>
        <v>327017875</v>
      </c>
      <c r="F58" s="654">
        <f t="array" ref="F58">SUM(IF(A58=TH!$M$10:$M$2963,TH!$K$10:$K$2963))</f>
        <v>3214250718</v>
      </c>
      <c r="G58" s="645"/>
      <c r="H58" s="645"/>
      <c r="I58" s="162">
        <f t="shared" si="17"/>
        <v>-2887232843</v>
      </c>
    </row>
    <row r="59" spans="1:9" s="162" customFormat="1" ht="17.25" customHeight="1">
      <c r="A59" s="955" t="s">
        <v>39</v>
      </c>
      <c r="B59" s="956"/>
      <c r="C59" s="655">
        <f>C11+C13+C14+C16+C18+C21+C22+C23+C25+C27+C28+C34+C36+C38+C41+C43+C46+C49+C50+C51+C52+C53+C54+C55+C56+C57+C58</f>
        <v>6224841622</v>
      </c>
      <c r="D59" s="655">
        <f t="shared" ref="D59:H59" si="18">D11+D13+D14+D16+D18+D21+D22+D23+D25+D27+D28+D34+D36+D38+D41+D43+D46+D49+D50+D51+D52+D53+D54+D55+D56+D57+D58</f>
        <v>6224841622</v>
      </c>
      <c r="E59" s="655">
        <f t="shared" si="18"/>
        <v>24784400581</v>
      </c>
      <c r="F59" s="655">
        <f t="shared" si="18"/>
        <v>24784400581</v>
      </c>
      <c r="G59" s="655">
        <f t="shared" si="18"/>
        <v>11189233196</v>
      </c>
      <c r="H59" s="655">
        <f t="shared" si="18"/>
        <v>8302000353</v>
      </c>
    </row>
    <row r="60" spans="1:9">
      <c r="E60" s="656"/>
      <c r="F60" s="657"/>
    </row>
    <row r="61" spans="1:9">
      <c r="E61" s="657"/>
      <c r="H61" s="657">
        <f>G59-H59</f>
        <v>2887232843</v>
      </c>
    </row>
    <row r="62" spans="1:9">
      <c r="E62" s="658"/>
      <c r="F62" s="658"/>
    </row>
    <row r="63" spans="1:9">
      <c r="E63" s="658"/>
      <c r="F63" s="658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2969"/>
  <sheetViews>
    <sheetView topLeftCell="A7" workbookViewId="0">
      <pane ySplit="3" topLeftCell="A10" activePane="bottomLeft" state="frozen"/>
      <selection activeCell="A7" sqref="A7"/>
      <selection pane="bottomLeft" activeCell="K690" sqref="K690:K888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60" t="s">
        <v>93</v>
      </c>
      <c r="D4" s="960"/>
      <c r="E4" s="960"/>
      <c r="F4" s="960"/>
      <c r="G4" s="960"/>
      <c r="H4" s="960"/>
      <c r="I4" s="960"/>
      <c r="J4" s="960"/>
      <c r="K4" s="960"/>
      <c r="L4" s="960"/>
      <c r="M4" s="960"/>
    </row>
    <row r="5" spans="1:28" ht="14.25">
      <c r="B5" s="42"/>
      <c r="C5" s="961"/>
      <c r="D5" s="961"/>
      <c r="E5" s="961"/>
      <c r="F5" s="961"/>
      <c r="G5" s="961"/>
      <c r="H5" s="961"/>
      <c r="I5" s="961"/>
      <c r="J5" s="961"/>
      <c r="K5" s="961"/>
      <c r="L5" s="961"/>
      <c r="M5" s="961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6" t="s">
        <v>117</v>
      </c>
      <c r="B7" s="978" t="s">
        <v>101</v>
      </c>
      <c r="C7" s="962" t="s">
        <v>20</v>
      </c>
      <c r="D7" s="963" t="s">
        <v>1</v>
      </c>
      <c r="E7" s="964"/>
      <c r="F7" s="962" t="s">
        <v>0</v>
      </c>
      <c r="G7" s="966" t="s">
        <v>116</v>
      </c>
      <c r="H7" s="980" t="s">
        <v>44</v>
      </c>
      <c r="I7" s="985" t="s">
        <v>258</v>
      </c>
      <c r="J7" s="986"/>
      <c r="K7" s="962" t="s">
        <v>157</v>
      </c>
      <c r="L7" s="965" t="s">
        <v>94</v>
      </c>
      <c r="M7" s="965"/>
      <c r="N7" s="983" t="s">
        <v>405</v>
      </c>
      <c r="O7" s="974" t="s">
        <v>1331</v>
      </c>
      <c r="P7" s="968" t="s">
        <v>47</v>
      </c>
      <c r="Q7" s="969"/>
      <c r="R7" s="970"/>
      <c r="S7" s="968" t="s">
        <v>51</v>
      </c>
      <c r="T7" s="969"/>
      <c r="U7" s="970"/>
      <c r="V7" s="983" t="s">
        <v>404</v>
      </c>
      <c r="W7" s="981" t="str">
        <f>CTTK!$E$7</f>
        <v>642</v>
      </c>
      <c r="X7" s="959" t="s">
        <v>163</v>
      </c>
      <c r="Y7" s="959"/>
      <c r="Z7" s="959"/>
      <c r="AA7" s="959" t="s">
        <v>351</v>
      </c>
      <c r="AB7" s="805"/>
    </row>
    <row r="8" spans="1:28" ht="24.75" customHeight="1">
      <c r="A8" s="977"/>
      <c r="B8" s="979"/>
      <c r="C8" s="962"/>
      <c r="D8" s="202" t="s">
        <v>15</v>
      </c>
      <c r="E8" s="201" t="s">
        <v>32</v>
      </c>
      <c r="F8" s="962"/>
      <c r="G8" s="967"/>
      <c r="H8" s="980"/>
      <c r="I8" s="262" t="s">
        <v>203</v>
      </c>
      <c r="J8" s="262" t="s">
        <v>204</v>
      </c>
      <c r="K8" s="962"/>
      <c r="L8" s="203" t="s">
        <v>22</v>
      </c>
      <c r="M8" s="203" t="s">
        <v>23</v>
      </c>
      <c r="N8" s="984"/>
      <c r="O8" s="975"/>
      <c r="P8" s="971"/>
      <c r="Q8" s="972"/>
      <c r="R8" s="973"/>
      <c r="S8" s="971"/>
      <c r="T8" s="972"/>
      <c r="U8" s="973"/>
      <c r="V8" s="984"/>
      <c r="W8" s="982"/>
      <c r="X8" s="959"/>
      <c r="Y8" s="959"/>
      <c r="Z8" s="959"/>
      <c r="AA8" s="959"/>
      <c r="AB8" s="80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6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7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317763998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7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37692000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7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7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7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7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151189185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7"/>
    </row>
    <row r="17" spans="1:33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7"/>
    </row>
    <row r="18" spans="1:33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1961</v>
      </c>
      <c r="G18" s="49"/>
      <c r="H18" s="50"/>
      <c r="I18" s="254"/>
      <c r="J18" s="254"/>
      <c r="K18" s="51">
        <f>SUMIF(KHC,L18,TH)</f>
        <v>12319600</v>
      </c>
      <c r="L18" s="52" t="s">
        <v>1957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7"/>
    </row>
    <row r="19" spans="1:33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2361893713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7"/>
    </row>
    <row r="20" spans="1:33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90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7"/>
    </row>
    <row r="21" spans="1:33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90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7"/>
    </row>
    <row r="22" spans="1:33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418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90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07"/>
    </row>
    <row r="23" spans="1:33" s="591" customFormat="1" ht="15.75" hidden="1" customHeight="1">
      <c r="A23" s="204" t="str">
        <f>IF(B23&lt;&gt;"",IF(AND(B23&gt;=_TM1,B23&lt;=_TM2,OR(TH!L23="1111",TH!M23="1111")),TH!D23,""),"")</f>
        <v/>
      </c>
      <c r="B23" s="36">
        <f t="shared" ref="B23:B87" si="5">IF(C23&lt;&gt;"",MONTH(C23),"")</f>
        <v>1</v>
      </c>
      <c r="C23" s="184">
        <f t="shared" ref="C23:C87" si="6">E23</f>
        <v>42374</v>
      </c>
      <c r="D23" s="184" t="s">
        <v>1069</v>
      </c>
      <c r="E23" s="191">
        <v>42374</v>
      </c>
      <c r="F23" s="189" t="s">
        <v>1368</v>
      </c>
      <c r="G23" s="480" t="s">
        <v>332</v>
      </c>
      <c r="H23" s="210"/>
      <c r="I23" s="256"/>
      <c r="J23" s="256"/>
      <c r="K23" s="38">
        <v>5000</v>
      </c>
      <c r="L23" s="600" t="s">
        <v>83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>x</v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38"/>
      <c r="AD23" s="211"/>
      <c r="AE23" s="211"/>
      <c r="AF23" s="211"/>
      <c r="AG23" s="211"/>
    </row>
    <row r="24" spans="1:33" s="59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5"/>
        <v>1</v>
      </c>
      <c r="C24" s="184">
        <f t="shared" si="6"/>
        <v>42375</v>
      </c>
      <c r="D24" s="184" t="s">
        <v>1069</v>
      </c>
      <c r="E24" s="191">
        <v>42375</v>
      </c>
      <c r="F24" s="192" t="s">
        <v>1369</v>
      </c>
      <c r="G24" s="480" t="s">
        <v>332</v>
      </c>
      <c r="H24" s="7"/>
      <c r="I24" s="256"/>
      <c r="J24" s="256"/>
      <c r="K24" s="38">
        <v>12000000</v>
      </c>
      <c r="L24" s="194" t="s">
        <v>8</v>
      </c>
      <c r="M24" s="600" t="s">
        <v>24</v>
      </c>
      <c r="N24" s="52" t="str">
        <f>IF(AND('331-CT'!$E$7=TH!H24,OR(L24="331",M24="331")),"331",IF(AND(OR(L24="131",M24="131"),H24='131-CT'!$E$7),"131",""))</f>
        <v/>
      </c>
      <c r="O24" s="90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38"/>
      <c r="AE24" s="211"/>
      <c r="AF24" s="211"/>
      <c r="AG24" s="211"/>
    </row>
    <row r="25" spans="1:33" s="59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5"/>
        <v>1</v>
      </c>
      <c r="C25" s="184">
        <f t="shared" si="6"/>
        <v>42375</v>
      </c>
      <c r="D25" s="184" t="s">
        <v>1069</v>
      </c>
      <c r="E25" s="191">
        <v>42375</v>
      </c>
      <c r="F25" s="192" t="s">
        <v>1072</v>
      </c>
      <c r="G25" s="480" t="s">
        <v>332</v>
      </c>
      <c r="H25" s="193"/>
      <c r="I25" s="256"/>
      <c r="J25" s="256"/>
      <c r="K25" s="38">
        <v>15000</v>
      </c>
      <c r="L25" s="194" t="s">
        <v>83</v>
      </c>
      <c r="M25" s="600" t="s">
        <v>24</v>
      </c>
      <c r="N25" s="52" t="str">
        <f>IF(AND('331-CT'!$E$7=TH!H25,OR(L25="331",M25="331")),"331",IF(AND(OR(L25="131",M25="131"),H25='131-CT'!$E$7),"131",""))</f>
        <v/>
      </c>
      <c r="O25" s="90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>x</v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38"/>
      <c r="AF25" s="211"/>
      <c r="AG25" s="211"/>
    </row>
    <row r="26" spans="1:33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5"/>
        <v>1</v>
      </c>
      <c r="C26" s="184">
        <f t="shared" si="6"/>
        <v>42380</v>
      </c>
      <c r="D26" s="184" t="s">
        <v>1065</v>
      </c>
      <c r="E26" s="184">
        <v>42380</v>
      </c>
      <c r="F26" s="189" t="s">
        <v>1066</v>
      </c>
      <c r="G26" s="480" t="s">
        <v>332</v>
      </c>
      <c r="H26" s="785" t="s">
        <v>1356</v>
      </c>
      <c r="I26" s="256"/>
      <c r="J26" s="256"/>
      <c r="K26" s="599">
        <v>7730580</v>
      </c>
      <c r="L26" s="600" t="s">
        <v>24</v>
      </c>
      <c r="M26" s="600" t="s">
        <v>259</v>
      </c>
      <c r="N26" s="52" t="str">
        <f>IF(AND('331-CT'!$E$7=TH!H26,OR(L26="331",M26="331")),"331",IF(AND(OR(L26="131",M26="131"),H26='131-CT'!$E$7),"131",""))</f>
        <v>131</v>
      </c>
      <c r="O26" s="90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38"/>
      <c r="AC26" s="591" t="str">
        <f>IF(VLOOKUP(H26,DS_131,1,0)=H26,"","x")</f>
        <v/>
      </c>
      <c r="AD26" s="591"/>
      <c r="AE26" s="591"/>
      <c r="AF26" s="591"/>
      <c r="AG26" s="591"/>
    </row>
    <row r="27" spans="1:33" s="211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5"/>
        <v>1</v>
      </c>
      <c r="C27" s="184">
        <f t="shared" si="6"/>
        <v>42380</v>
      </c>
      <c r="D27" s="184" t="s">
        <v>1065</v>
      </c>
      <c r="E27" s="184">
        <v>42380</v>
      </c>
      <c r="F27" s="189" t="s">
        <v>1066</v>
      </c>
      <c r="G27" s="480" t="s">
        <v>332</v>
      </c>
      <c r="H27" s="7" t="s">
        <v>1357</v>
      </c>
      <c r="I27" s="256"/>
      <c r="J27" s="256"/>
      <c r="K27" s="599">
        <v>5850000</v>
      </c>
      <c r="L27" s="600" t="s">
        <v>24</v>
      </c>
      <c r="M27" s="600" t="s">
        <v>259</v>
      </c>
      <c r="N27" s="52" t="str">
        <f>IF(AND('331-CT'!$E$7=TH!H27,OR(L27="331",M27="331")),"331",IF(AND(OR(L27="131",M27="131"),H27='131-CT'!$E$7),"131",""))</f>
        <v/>
      </c>
      <c r="O27" s="90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38"/>
      <c r="AC27" s="591" t="str">
        <f>IF(VLOOKUP(H27,DS_131,1,0)=H27,"","x")</f>
        <v/>
      </c>
      <c r="AD27" s="591"/>
      <c r="AE27" s="591"/>
      <c r="AF27" s="591"/>
      <c r="AG27" s="591"/>
    </row>
    <row r="28" spans="1:33" s="59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5"/>
        <v>1</v>
      </c>
      <c r="C28" s="184">
        <f t="shared" si="6"/>
        <v>42381</v>
      </c>
      <c r="D28" s="184" t="s">
        <v>1065</v>
      </c>
      <c r="E28" s="184">
        <v>42381</v>
      </c>
      <c r="F28" s="189" t="s">
        <v>1066</v>
      </c>
      <c r="G28" s="480" t="s">
        <v>332</v>
      </c>
      <c r="H28" s="7" t="s">
        <v>904</v>
      </c>
      <c r="I28" s="256"/>
      <c r="J28" s="256"/>
      <c r="K28" s="599">
        <v>29539400</v>
      </c>
      <c r="L28" s="600" t="s">
        <v>24</v>
      </c>
      <c r="M28" s="600" t="s">
        <v>259</v>
      </c>
      <c r="N28" s="52" t="str">
        <f>IF(AND('331-CT'!$E$7=TH!H28,OR(L28="331",M28="331")),"331",IF(AND(OR(L28="131",M28="131"),H28='131-CT'!$E$7),"131",""))</f>
        <v/>
      </c>
      <c r="O28" s="90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38"/>
      <c r="AC28" s="591" t="str">
        <f>IF(VLOOKUP(H28,DS_131,1,0)=H28,"","x")</f>
        <v/>
      </c>
    </row>
    <row r="29" spans="1:33" s="59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5"/>
        <v>1</v>
      </c>
      <c r="C29" s="184">
        <f t="shared" si="6"/>
        <v>42381</v>
      </c>
      <c r="D29" s="184" t="s">
        <v>1065</v>
      </c>
      <c r="E29" s="184">
        <v>42381</v>
      </c>
      <c r="F29" s="189" t="s">
        <v>1066</v>
      </c>
      <c r="G29" s="480" t="s">
        <v>332</v>
      </c>
      <c r="H29" s="7" t="s">
        <v>897</v>
      </c>
      <c r="I29" s="256"/>
      <c r="J29" s="256"/>
      <c r="K29" s="599">
        <v>25488100</v>
      </c>
      <c r="L29" s="600" t="s">
        <v>24</v>
      </c>
      <c r="M29" s="600" t="s">
        <v>259</v>
      </c>
      <c r="N29" s="52" t="str">
        <f>IF(AND('331-CT'!$E$7=TH!H29,OR(L29="331",M29="331")),"331",IF(AND(OR(L29="131",M29="131"),H29='131-CT'!$E$7),"131",""))</f>
        <v/>
      </c>
      <c r="O29" s="90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38"/>
      <c r="AC29" s="591" t="str">
        <f>IF(VLOOKUP(H29,DS_131,1,0)=H29,"","x")</f>
        <v/>
      </c>
    </row>
    <row r="30" spans="1:33" s="591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5"/>
        <v>1</v>
      </c>
      <c r="C30" s="184">
        <f t="shared" si="6"/>
        <v>42382</v>
      </c>
      <c r="D30" s="184" t="s">
        <v>1065</v>
      </c>
      <c r="E30" s="184">
        <v>42382</v>
      </c>
      <c r="F30" s="189" t="s">
        <v>1066</v>
      </c>
      <c r="G30" s="480" t="s">
        <v>332</v>
      </c>
      <c r="H30" s="785" t="s">
        <v>1356</v>
      </c>
      <c r="I30" s="256"/>
      <c r="J30" s="256"/>
      <c r="K30" s="599">
        <v>5454790</v>
      </c>
      <c r="L30" s="600" t="s">
        <v>24</v>
      </c>
      <c r="M30" s="600" t="s">
        <v>259</v>
      </c>
      <c r="N30" s="52" t="str">
        <f>IF(AND('331-CT'!$E$7=TH!H30,OR(L30="331",M30="331")),"331",IF(AND(OR(L30="131",M30="131"),H30='131-CT'!$E$7),"131",""))</f>
        <v>131</v>
      </c>
      <c r="O30" s="90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38"/>
      <c r="AC30" s="591" t="str">
        <f>IF(VLOOKUP(H30,DS_131,1,0)=H30,"","x")</f>
        <v/>
      </c>
    </row>
    <row r="31" spans="1:33" s="591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5"/>
        <v>1</v>
      </c>
      <c r="C31" s="184">
        <f t="shared" si="6"/>
        <v>42382</v>
      </c>
      <c r="D31" s="184" t="s">
        <v>1069</v>
      </c>
      <c r="E31" s="191">
        <v>42382</v>
      </c>
      <c r="F31" s="189" t="s">
        <v>1355</v>
      </c>
      <c r="G31" s="480" t="s">
        <v>332</v>
      </c>
      <c r="H31" s="193" t="s">
        <v>1075</v>
      </c>
      <c r="I31" s="256"/>
      <c r="J31" s="256"/>
      <c r="K31" s="38">
        <v>17000000</v>
      </c>
      <c r="L31" s="194" t="s">
        <v>47</v>
      </c>
      <c r="M31" s="600" t="s">
        <v>24</v>
      </c>
      <c r="N31" s="52" t="str">
        <f>IF(AND('331-CT'!$E$7=TH!H31,OR(L31="331",M31="331")),"331",IF(AND(OR(L31="131",M31="131"),H31='131-CT'!$E$7),"131",""))</f>
        <v/>
      </c>
      <c r="O31" s="90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>x</v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38"/>
    </row>
    <row r="32" spans="1:33" s="591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5"/>
        <v>1</v>
      </c>
      <c r="C32" s="184">
        <f t="shared" si="6"/>
        <v>42384</v>
      </c>
      <c r="D32" s="184" t="s">
        <v>1065</v>
      </c>
      <c r="E32" s="184">
        <v>42384</v>
      </c>
      <c r="F32" s="189" t="s">
        <v>1066</v>
      </c>
      <c r="G32" s="480" t="s">
        <v>332</v>
      </c>
      <c r="H32" s="7" t="s">
        <v>426</v>
      </c>
      <c r="I32" s="256"/>
      <c r="J32" s="256"/>
      <c r="K32" s="599">
        <v>20020770</v>
      </c>
      <c r="L32" s="600" t="s">
        <v>24</v>
      </c>
      <c r="M32" s="600" t="s">
        <v>259</v>
      </c>
      <c r="N32" s="52" t="str">
        <f>IF(AND('331-CT'!$E$7=TH!H32,OR(L32="331",M32="331")),"331",IF(AND(OR(L32="131",M32="131"),H32='131-CT'!$E$7),"131",""))</f>
        <v/>
      </c>
      <c r="O32" s="90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38"/>
      <c r="AC32" s="591" t="str">
        <f>IF(VLOOKUP(H32,DS_131,1,0)=H32,"","x")</f>
        <v/>
      </c>
      <c r="AD32" s="211"/>
    </row>
    <row r="33" spans="1:33" s="591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5"/>
        <v>1</v>
      </c>
      <c r="C33" s="184">
        <f t="shared" si="6"/>
        <v>42384</v>
      </c>
      <c r="D33" s="184" t="s">
        <v>1069</v>
      </c>
      <c r="E33" s="191">
        <v>42384</v>
      </c>
      <c r="F33" s="189" t="s">
        <v>1355</v>
      </c>
      <c r="G33" s="480" t="s">
        <v>332</v>
      </c>
      <c r="H33" s="193" t="s">
        <v>1075</v>
      </c>
      <c r="I33" s="256"/>
      <c r="J33" s="256"/>
      <c r="K33" s="38">
        <v>81000000</v>
      </c>
      <c r="L33" s="194" t="s">
        <v>47</v>
      </c>
      <c r="M33" s="600" t="s">
        <v>24</v>
      </c>
      <c r="N33" s="52" t="str">
        <f>IF(AND('331-CT'!$E$7=TH!H33,OR(L33="331",M33="331")),"331",IF(AND(OR(L33="131",M33="131"),H33='131-CT'!$E$7),"131",""))</f>
        <v/>
      </c>
      <c r="O33" s="90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>x</v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38"/>
      <c r="AE33" s="211"/>
    </row>
    <row r="34" spans="1:33" s="591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5"/>
        <v>1</v>
      </c>
      <c r="C34" s="184">
        <f t="shared" si="6"/>
        <v>42387</v>
      </c>
      <c r="D34" s="184" t="s">
        <v>1065</v>
      </c>
      <c r="E34" s="184">
        <v>42387</v>
      </c>
      <c r="F34" s="189" t="s">
        <v>1066</v>
      </c>
      <c r="G34" s="480" t="s">
        <v>332</v>
      </c>
      <c r="H34" s="7" t="s">
        <v>426</v>
      </c>
      <c r="I34" s="256"/>
      <c r="J34" s="256"/>
      <c r="K34" s="599">
        <v>9973249</v>
      </c>
      <c r="L34" s="600" t="s">
        <v>24</v>
      </c>
      <c r="M34" s="600" t="s">
        <v>259</v>
      </c>
      <c r="N34" s="52" t="str">
        <f>IF(AND('331-CT'!$E$7=TH!H34,OR(L34="331",M34="331")),"331",IF(AND(OR(L34="131",M34="131"),H34='131-CT'!$E$7),"131",""))</f>
        <v/>
      </c>
      <c r="O34" s="90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38"/>
      <c r="AC34" s="591" t="str">
        <f>IF(VLOOKUP(H34,DS_131,1,0)=H34,"","x")</f>
        <v/>
      </c>
    </row>
    <row r="35" spans="1:33" s="591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5"/>
        <v>1</v>
      </c>
      <c r="C35" s="184">
        <f t="shared" si="6"/>
        <v>42388</v>
      </c>
      <c r="D35" s="184" t="s">
        <v>1065</v>
      </c>
      <c r="E35" s="184">
        <v>42388</v>
      </c>
      <c r="F35" s="189" t="s">
        <v>1333</v>
      </c>
      <c r="G35" s="480" t="s">
        <v>332</v>
      </c>
      <c r="H35" s="193" t="s">
        <v>1358</v>
      </c>
      <c r="I35" s="256"/>
      <c r="J35" s="256"/>
      <c r="K35" s="599">
        <v>2000000</v>
      </c>
      <c r="L35" s="600" t="s">
        <v>24</v>
      </c>
      <c r="M35" s="600" t="s">
        <v>47</v>
      </c>
      <c r="N35" s="52" t="str">
        <f>IF(AND('331-CT'!$E$7=TH!H35,OR(L35="331",M35="331")),"331",IF(AND(OR(L35="131",M35="131"),H35='131-CT'!$E$7),"131",""))</f>
        <v/>
      </c>
      <c r="O35" s="90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38"/>
      <c r="AD35" s="211"/>
    </row>
    <row r="36" spans="1:33" s="591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5"/>
        <v>1</v>
      </c>
      <c r="C36" s="184">
        <f t="shared" si="6"/>
        <v>42388</v>
      </c>
      <c r="D36" s="184" t="s">
        <v>1069</v>
      </c>
      <c r="E36" s="191">
        <v>42388</v>
      </c>
      <c r="F36" s="192" t="s">
        <v>1369</v>
      </c>
      <c r="G36" s="480" t="s">
        <v>332</v>
      </c>
      <c r="H36" s="7"/>
      <c r="I36" s="256"/>
      <c r="J36" s="256"/>
      <c r="K36" s="38">
        <v>12000000</v>
      </c>
      <c r="L36" s="194" t="s">
        <v>8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38"/>
    </row>
    <row r="37" spans="1:33" s="591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5"/>
        <v>1</v>
      </c>
      <c r="C37" s="184">
        <f t="shared" si="6"/>
        <v>42389</v>
      </c>
      <c r="D37" s="184" t="s">
        <v>1069</v>
      </c>
      <c r="E37" s="191">
        <v>42389</v>
      </c>
      <c r="F37" s="189" t="s">
        <v>1368</v>
      </c>
      <c r="G37" s="480" t="s">
        <v>332</v>
      </c>
      <c r="H37" s="193"/>
      <c r="I37" s="256"/>
      <c r="J37" s="256"/>
      <c r="K37" s="38">
        <v>15000</v>
      </c>
      <c r="L37" s="194" t="s">
        <v>83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>x</v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38"/>
    </row>
    <row r="38" spans="1:33" s="591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5"/>
        <v>1</v>
      </c>
      <c r="C38" s="184">
        <f t="shared" si="6"/>
        <v>42389</v>
      </c>
      <c r="D38" s="184" t="s">
        <v>1069</v>
      </c>
      <c r="E38" s="191">
        <v>42389</v>
      </c>
      <c r="F38" s="189" t="s">
        <v>1368</v>
      </c>
      <c r="G38" s="480" t="s">
        <v>332</v>
      </c>
      <c r="H38" s="193"/>
      <c r="I38" s="256"/>
      <c r="J38" s="256"/>
      <c r="K38" s="38">
        <v>15000</v>
      </c>
      <c r="L38" s="194" t="s">
        <v>83</v>
      </c>
      <c r="M38" s="600" t="s">
        <v>24</v>
      </c>
      <c r="N38" s="52" t="str">
        <f>IF(AND('331-CT'!$E$7=TH!H38,OR(L38="331",M38="331")),"331",IF(AND(OR(L38="131",M38="131"),H38='131-CT'!$E$7),"131",""))</f>
        <v/>
      </c>
      <c r="O38" s="90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38"/>
    </row>
    <row r="39" spans="1:33" s="591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5"/>
        <v>1</v>
      </c>
      <c r="C39" s="184">
        <f t="shared" si="6"/>
        <v>42390</v>
      </c>
      <c r="D39" s="184" t="s">
        <v>1065</v>
      </c>
      <c r="E39" s="184">
        <v>42390</v>
      </c>
      <c r="F39" s="189" t="s">
        <v>1066</v>
      </c>
      <c r="G39" s="480" t="s">
        <v>332</v>
      </c>
      <c r="H39" s="7" t="s">
        <v>904</v>
      </c>
      <c r="I39" s="256"/>
      <c r="J39" s="256"/>
      <c r="K39" s="599">
        <v>26925800</v>
      </c>
      <c r="L39" s="600" t="s">
        <v>24</v>
      </c>
      <c r="M39" s="600" t="s">
        <v>259</v>
      </c>
      <c r="N39" s="52" t="str">
        <f>IF(AND('331-CT'!$E$7=TH!H39,OR(L39="331",M39="331")),"331",IF(AND(OR(L39="131",M39="131"),H39='131-CT'!$E$7),"131",""))</f>
        <v/>
      </c>
      <c r="O39" s="90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38"/>
      <c r="AC39" s="591" t="str">
        <f>IF(VLOOKUP(H39,DS_131,1,0)=H39,"","x")</f>
        <v/>
      </c>
    </row>
    <row r="40" spans="1:33" s="591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5"/>
        <v>1</v>
      </c>
      <c r="C40" s="184">
        <f t="shared" si="6"/>
        <v>42391</v>
      </c>
      <c r="D40" s="184" t="s">
        <v>1065</v>
      </c>
      <c r="E40" s="184">
        <v>42391</v>
      </c>
      <c r="F40" s="189" t="s">
        <v>1344</v>
      </c>
      <c r="G40" s="601" t="s">
        <v>1343</v>
      </c>
      <c r="H40" s="193"/>
      <c r="I40" s="256"/>
      <c r="J40" s="256"/>
      <c r="K40" s="599">
        <v>30704000</v>
      </c>
      <c r="L40" s="600" t="s">
        <v>24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38"/>
    </row>
    <row r="41" spans="1:33" s="591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5"/>
        <v>1</v>
      </c>
      <c r="C41" s="184">
        <f t="shared" si="6"/>
        <v>42391</v>
      </c>
      <c r="D41" s="184" t="s">
        <v>1069</v>
      </c>
      <c r="E41" s="184">
        <v>42391</v>
      </c>
      <c r="F41" s="189" t="s">
        <v>1348</v>
      </c>
      <c r="G41" s="480" t="s">
        <v>1335</v>
      </c>
      <c r="H41" s="193" t="s">
        <v>1342</v>
      </c>
      <c r="I41" s="256"/>
      <c r="J41" s="256"/>
      <c r="K41" s="599">
        <v>16500000</v>
      </c>
      <c r="L41" s="600" t="s">
        <v>1334</v>
      </c>
      <c r="M41" s="600" t="s">
        <v>24</v>
      </c>
      <c r="N41" s="52" t="str">
        <f>IF(AND('331-CT'!$E$7=TH!H41,OR(L41="331",M41="331")),"331",IF(AND(OR(L41="131",M41="131"),H41='131-CT'!$E$7),"131",""))</f>
        <v/>
      </c>
      <c r="O41" s="90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38"/>
    </row>
    <row r="42" spans="1:33" s="591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5"/>
        <v>1</v>
      </c>
      <c r="C42" s="184">
        <f t="shared" si="6"/>
        <v>42391</v>
      </c>
      <c r="D42" s="184" t="s">
        <v>1069</v>
      </c>
      <c r="E42" s="184">
        <v>42391</v>
      </c>
      <c r="F42" s="189" t="s">
        <v>1349</v>
      </c>
      <c r="G42" s="480" t="s">
        <v>1335</v>
      </c>
      <c r="H42" s="193" t="s">
        <v>1342</v>
      </c>
      <c r="I42" s="256"/>
      <c r="J42" s="256"/>
      <c r="K42" s="599">
        <v>2436003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38"/>
    </row>
    <row r="43" spans="1:33" s="591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5"/>
        <v>1</v>
      </c>
      <c r="C43" s="184">
        <f t="shared" si="6"/>
        <v>42391</v>
      </c>
      <c r="D43" s="184" t="s">
        <v>1069</v>
      </c>
      <c r="E43" s="184">
        <v>42391</v>
      </c>
      <c r="F43" s="189" t="s">
        <v>1349</v>
      </c>
      <c r="G43" s="480" t="s">
        <v>1335</v>
      </c>
      <c r="H43" s="193" t="s">
        <v>1336</v>
      </c>
      <c r="I43" s="256"/>
      <c r="J43" s="256"/>
      <c r="K43" s="599">
        <v>11866202</v>
      </c>
      <c r="L43" s="600" t="s">
        <v>81</v>
      </c>
      <c r="M43" s="600" t="s">
        <v>24</v>
      </c>
      <c r="N43" s="52" t="str">
        <f>IF(AND('331-CT'!$E$7=TH!H43,OR(L43="331",M43="331")),"331",IF(AND(OR(L43="131",M43="131"),H43='131-CT'!$E$7),"131",""))</f>
        <v/>
      </c>
      <c r="O43" s="90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38"/>
    </row>
    <row r="44" spans="1:33" s="591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5"/>
        <v>1</v>
      </c>
      <c r="C44" s="184">
        <f t="shared" si="6"/>
        <v>42391</v>
      </c>
      <c r="D44" s="184" t="s">
        <v>1065</v>
      </c>
      <c r="E44" s="184">
        <v>42391</v>
      </c>
      <c r="F44" s="189" t="s">
        <v>1066</v>
      </c>
      <c r="G44" s="480" t="s">
        <v>332</v>
      </c>
      <c r="H44" s="7" t="s">
        <v>897</v>
      </c>
      <c r="I44" s="256"/>
      <c r="J44" s="256"/>
      <c r="K44" s="599">
        <v>45691525</v>
      </c>
      <c r="L44" s="600" t="s">
        <v>24</v>
      </c>
      <c r="M44" s="600" t="s">
        <v>259</v>
      </c>
      <c r="N44" s="52" t="str">
        <f>IF(AND('331-CT'!$E$7=TH!H44,OR(L44="331",M44="331")),"331",IF(AND(OR(L44="131",M44="131"),H44='131-CT'!$E$7),"131",""))</f>
        <v/>
      </c>
      <c r="O44" s="90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38"/>
      <c r="AC44" s="591" t="str">
        <f>IF(VLOOKUP(H44,DS_131,1,0)=H44,"","x")</f>
        <v/>
      </c>
    </row>
    <row r="45" spans="1:33" s="211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5"/>
        <v>1</v>
      </c>
      <c r="C45" s="184">
        <f t="shared" si="6"/>
        <v>42391</v>
      </c>
      <c r="D45" s="184" t="s">
        <v>1069</v>
      </c>
      <c r="E45" s="191">
        <v>42391</v>
      </c>
      <c r="F45" s="189" t="s">
        <v>1355</v>
      </c>
      <c r="G45" s="480" t="s">
        <v>332</v>
      </c>
      <c r="H45" s="193" t="s">
        <v>1358</v>
      </c>
      <c r="I45" s="256"/>
      <c r="J45" s="256"/>
      <c r="K45" s="38">
        <v>42000000</v>
      </c>
      <c r="L45" s="194" t="s">
        <v>47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38"/>
      <c r="AC45" s="591"/>
      <c r="AD45" s="591"/>
      <c r="AE45" s="591"/>
      <c r="AF45" s="591"/>
      <c r="AG45" s="591"/>
    </row>
    <row r="46" spans="1:33" s="211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5"/>
        <v>1</v>
      </c>
      <c r="C46" s="184">
        <f t="shared" si="6"/>
        <v>42391</v>
      </c>
      <c r="D46" s="184" t="s">
        <v>1069</v>
      </c>
      <c r="E46" s="191">
        <v>42391</v>
      </c>
      <c r="F46" s="192" t="s">
        <v>1072</v>
      </c>
      <c r="G46" s="480" t="s">
        <v>332</v>
      </c>
      <c r="H46" s="193"/>
      <c r="I46" s="256"/>
      <c r="J46" s="256"/>
      <c r="K46" s="38">
        <v>15000</v>
      </c>
      <c r="L46" s="194" t="s">
        <v>83</v>
      </c>
      <c r="M46" s="600" t="s">
        <v>24</v>
      </c>
      <c r="N46" s="52" t="str">
        <f>IF(AND('331-CT'!$E$7=TH!H46,OR(L46="331",M46="331")),"331",IF(AND(OR(L46="131",M46="131"),H46='131-CT'!$E$7),"131",""))</f>
        <v/>
      </c>
      <c r="O46" s="901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>x</v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38"/>
      <c r="AC46" s="591"/>
      <c r="AD46" s="591"/>
      <c r="AE46" s="591"/>
      <c r="AF46" s="591"/>
      <c r="AG46" s="591"/>
    </row>
    <row r="47" spans="1:33" s="591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5"/>
        <v>1</v>
      </c>
      <c r="C47" s="184">
        <f t="shared" si="6"/>
        <v>42392</v>
      </c>
      <c r="D47" s="184" t="s">
        <v>1065</v>
      </c>
      <c r="E47" s="184">
        <v>42392</v>
      </c>
      <c r="F47" s="189" t="s">
        <v>1066</v>
      </c>
      <c r="G47" s="480" t="s">
        <v>332</v>
      </c>
      <c r="H47" s="7" t="s">
        <v>426</v>
      </c>
      <c r="I47" s="256"/>
      <c r="J47" s="256"/>
      <c r="K47" s="599">
        <v>5230500</v>
      </c>
      <c r="L47" s="600" t="s">
        <v>24</v>
      </c>
      <c r="M47" s="600" t="s">
        <v>259</v>
      </c>
      <c r="N47" s="52" t="str">
        <f>IF(AND('331-CT'!$E$7=TH!H47,OR(L47="331",M47="331")),"331",IF(AND(OR(L47="131",M47="131"),H47='131-CT'!$E$7),"131",""))</f>
        <v/>
      </c>
      <c r="O47" s="901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38"/>
      <c r="AC47" s="591" t="str">
        <f>IF(VLOOKUP(H47,DS_131,1,0)=H47,"","x")</f>
        <v/>
      </c>
    </row>
    <row r="48" spans="1:33" s="591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5"/>
        <v>1</v>
      </c>
      <c r="C48" s="184">
        <f t="shared" si="6"/>
        <v>42394</v>
      </c>
      <c r="D48" s="184" t="s">
        <v>1065</v>
      </c>
      <c r="E48" s="184">
        <v>42394</v>
      </c>
      <c r="F48" s="189" t="s">
        <v>1066</v>
      </c>
      <c r="G48" s="480" t="s">
        <v>332</v>
      </c>
      <c r="H48" s="7" t="s">
        <v>1359</v>
      </c>
      <c r="I48" s="256"/>
      <c r="J48" s="256"/>
      <c r="K48" s="599">
        <v>14181860</v>
      </c>
      <c r="L48" s="600" t="s">
        <v>24</v>
      </c>
      <c r="M48" s="600" t="s">
        <v>259</v>
      </c>
      <c r="N48" s="52" t="str">
        <f>IF(AND('331-CT'!$E$7=TH!H48,OR(L48="331",M48="331")),"331",IF(AND(OR(L48="131",M48="131"),H48='131-CT'!$E$7),"131",""))</f>
        <v/>
      </c>
      <c r="O48" s="90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38"/>
      <c r="AC48" s="591" t="str">
        <f>IF(VLOOKUP(H48,DS_131,1,0)=H48,"","x")</f>
        <v/>
      </c>
    </row>
    <row r="49" spans="1:31" s="591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5"/>
        <v>1</v>
      </c>
      <c r="C49" s="184">
        <f t="shared" si="6"/>
        <v>42394</v>
      </c>
      <c r="D49" s="184" t="s">
        <v>1065</v>
      </c>
      <c r="E49" s="184">
        <v>42394</v>
      </c>
      <c r="F49" s="189" t="s">
        <v>1066</v>
      </c>
      <c r="G49" s="480" t="s">
        <v>332</v>
      </c>
      <c r="H49" s="7" t="s">
        <v>1359</v>
      </c>
      <c r="I49" s="256"/>
      <c r="J49" s="256"/>
      <c r="K49" s="599">
        <v>7149780</v>
      </c>
      <c r="L49" s="600" t="s">
        <v>24</v>
      </c>
      <c r="M49" s="600" t="s">
        <v>259</v>
      </c>
      <c r="N49" s="52" t="str">
        <f>IF(AND('331-CT'!$E$7=TH!H49,OR(L49="331",M49="331")),"331",IF(AND(OR(L49="131",M49="131"),H49='131-CT'!$E$7),"131",""))</f>
        <v/>
      </c>
      <c r="O49" s="901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38"/>
      <c r="AC49" s="591" t="str">
        <f>IF(VLOOKUP(H49,DS_131,1,0)=H49,"","x")</f>
        <v/>
      </c>
    </row>
    <row r="50" spans="1:31" s="591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5"/>
        <v>1</v>
      </c>
      <c r="C50" s="184">
        <f t="shared" si="6"/>
        <v>42394</v>
      </c>
      <c r="D50" s="184" t="s">
        <v>1065</v>
      </c>
      <c r="E50" s="184">
        <v>42394</v>
      </c>
      <c r="F50" s="189" t="s">
        <v>1360</v>
      </c>
      <c r="G50" s="480" t="s">
        <v>332</v>
      </c>
      <c r="H50" s="193"/>
      <c r="I50" s="256"/>
      <c r="J50" s="256"/>
      <c r="K50" s="599">
        <v>5798</v>
      </c>
      <c r="L50" s="600" t="s">
        <v>24</v>
      </c>
      <c r="M50" s="600" t="s">
        <v>40</v>
      </c>
      <c r="N50" s="52" t="str">
        <f>IF(AND('331-CT'!$E$7=TH!H50,OR(L50="331",M50="331")),"331",IF(AND(OR(L50="131",M50="131"),H50='131-CT'!$E$7),"131",""))</f>
        <v/>
      </c>
      <c r="O50" s="901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38"/>
    </row>
    <row r="51" spans="1:31" s="591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5"/>
        <v>1</v>
      </c>
      <c r="C51" s="184">
        <f t="shared" si="6"/>
        <v>42395</v>
      </c>
      <c r="D51" s="184" t="s">
        <v>1069</v>
      </c>
      <c r="E51" s="191">
        <v>42395</v>
      </c>
      <c r="F51" s="192" t="s">
        <v>1369</v>
      </c>
      <c r="G51" s="480" t="s">
        <v>332</v>
      </c>
      <c r="H51" s="7"/>
      <c r="I51" s="256"/>
      <c r="J51" s="256"/>
      <c r="K51" s="38">
        <v>20000000</v>
      </c>
      <c r="L51" s="194" t="s">
        <v>8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38"/>
      <c r="AE51" s="211"/>
    </row>
    <row r="52" spans="1:31" s="591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5"/>
        <v>1</v>
      </c>
      <c r="C52" s="184">
        <f t="shared" si="6"/>
        <v>42395</v>
      </c>
      <c r="D52" s="184" t="s">
        <v>1069</v>
      </c>
      <c r="E52" s="191">
        <v>42395</v>
      </c>
      <c r="F52" s="192" t="s">
        <v>1072</v>
      </c>
      <c r="G52" s="480" t="s">
        <v>332</v>
      </c>
      <c r="H52" s="193"/>
      <c r="I52" s="256"/>
      <c r="J52" s="256"/>
      <c r="K52" s="38">
        <v>20000</v>
      </c>
      <c r="L52" s="194" t="s">
        <v>83</v>
      </c>
      <c r="M52" s="600" t="s">
        <v>24</v>
      </c>
      <c r="N52" s="52" t="str">
        <f>IF(AND('331-CT'!$E$7=TH!H52,OR(L52="331",M52="331")),"331",IF(AND(OR(L52="131",M52="131"),H52='131-CT'!$E$7),"131",""))</f>
        <v/>
      </c>
      <c r="O52" s="901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>x</v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38"/>
      <c r="AE52" s="211"/>
    </row>
    <row r="53" spans="1:31" s="591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5"/>
        <v>1</v>
      </c>
      <c r="C53" s="184">
        <f t="shared" si="6"/>
        <v>42396</v>
      </c>
      <c r="D53" s="184" t="s">
        <v>1065</v>
      </c>
      <c r="E53" s="184">
        <v>42396</v>
      </c>
      <c r="F53" s="189" t="s">
        <v>1333</v>
      </c>
      <c r="G53" s="480" t="s">
        <v>332</v>
      </c>
      <c r="H53" s="193" t="s">
        <v>1361</v>
      </c>
      <c r="I53" s="256"/>
      <c r="J53" s="256"/>
      <c r="K53" s="599">
        <v>19000000</v>
      </c>
      <c r="L53" s="600" t="s">
        <v>24</v>
      </c>
      <c r="M53" s="600" t="s">
        <v>47</v>
      </c>
      <c r="N53" s="52" t="str">
        <f>IF(AND('331-CT'!$E$7=TH!H53,OR(L53="331",M53="331")),"331",IF(AND(OR(L53="131",M53="131"),H53='131-CT'!$E$7),"131",""))</f>
        <v/>
      </c>
      <c r="O53" s="901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>x</v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38"/>
    </row>
    <row r="54" spans="1:31" s="591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5"/>
        <v>1</v>
      </c>
      <c r="C54" s="184">
        <f t="shared" si="6"/>
        <v>42396</v>
      </c>
      <c r="D54" s="184" t="s">
        <v>1069</v>
      </c>
      <c r="E54" s="191">
        <v>42396</v>
      </c>
      <c r="F54" s="192" t="s">
        <v>1369</v>
      </c>
      <c r="G54" s="480" t="s">
        <v>332</v>
      </c>
      <c r="H54" s="7"/>
      <c r="I54" s="256"/>
      <c r="J54" s="256"/>
      <c r="K54" s="38">
        <v>25000000</v>
      </c>
      <c r="L54" s="194" t="s">
        <v>8</v>
      </c>
      <c r="M54" s="600" t="s">
        <v>24</v>
      </c>
      <c r="N54" s="52" t="str">
        <f>IF(AND('331-CT'!$E$7=TH!H54,OR(L54="331",M54="331")),"331",IF(AND(OR(L54="131",M54="131"),H54='131-CT'!$E$7),"131",""))</f>
        <v/>
      </c>
      <c r="O54" s="90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38"/>
      <c r="AD54" s="211"/>
      <c r="AE54" s="211"/>
    </row>
    <row r="55" spans="1:31" s="591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5"/>
        <v>1</v>
      </c>
      <c r="C55" s="184">
        <f t="shared" si="6"/>
        <v>42396</v>
      </c>
      <c r="D55" s="184" t="s">
        <v>1069</v>
      </c>
      <c r="E55" s="191">
        <v>42396</v>
      </c>
      <c r="F55" s="192" t="s">
        <v>1072</v>
      </c>
      <c r="G55" s="480" t="s">
        <v>332</v>
      </c>
      <c r="H55" s="193"/>
      <c r="I55" s="256"/>
      <c r="J55" s="256"/>
      <c r="K55" s="38">
        <v>15000</v>
      </c>
      <c r="L55" s="194" t="s">
        <v>83</v>
      </c>
      <c r="M55" s="600" t="s">
        <v>24</v>
      </c>
      <c r="N55" s="52" t="str">
        <f>IF(AND('331-CT'!$E$7=TH!H55,OR(L55="331",M55="331")),"331",IF(AND(OR(L55="131",M55="131"),H55='131-CT'!$E$7),"131",""))</f>
        <v/>
      </c>
      <c r="O55" s="90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>x</v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38"/>
      <c r="AE55" s="211"/>
    </row>
    <row r="56" spans="1:31" s="591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5"/>
        <v>1</v>
      </c>
      <c r="C56" s="184">
        <f t="shared" si="6"/>
        <v>42396</v>
      </c>
      <c r="D56" s="184" t="s">
        <v>1069</v>
      </c>
      <c r="E56" s="191">
        <v>42396</v>
      </c>
      <c r="F56" s="192" t="s">
        <v>1072</v>
      </c>
      <c r="G56" s="480" t="s">
        <v>332</v>
      </c>
      <c r="H56" s="193"/>
      <c r="I56" s="256"/>
      <c r="J56" s="256"/>
      <c r="K56" s="38">
        <v>10000</v>
      </c>
      <c r="L56" s="194" t="s">
        <v>83</v>
      </c>
      <c r="M56" s="600" t="s">
        <v>24</v>
      </c>
      <c r="N56" s="52" t="str">
        <f>IF(AND('331-CT'!$E$7=TH!H56,OR(L56="331",M56="331")),"331",IF(AND(OR(L56="131",M56="131"),H56='131-CT'!$E$7),"131",""))</f>
        <v/>
      </c>
      <c r="O56" s="90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38"/>
      <c r="AE56" s="211"/>
    </row>
    <row r="57" spans="1:31" s="591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5"/>
        <v>1</v>
      </c>
      <c r="C57" s="184">
        <f t="shared" si="6"/>
        <v>42397</v>
      </c>
      <c r="D57" s="184" t="s">
        <v>1065</v>
      </c>
      <c r="E57" s="184">
        <v>42397</v>
      </c>
      <c r="F57" s="189" t="s">
        <v>1066</v>
      </c>
      <c r="G57" s="480" t="s">
        <v>332</v>
      </c>
      <c r="H57" s="7" t="s">
        <v>904</v>
      </c>
      <c r="I57" s="256"/>
      <c r="J57" s="256"/>
      <c r="K57" s="599">
        <v>39905800</v>
      </c>
      <c r="L57" s="600" t="s">
        <v>24</v>
      </c>
      <c r="M57" s="600" t="s">
        <v>259</v>
      </c>
      <c r="N57" s="52" t="str">
        <f>IF(AND('331-CT'!$E$7=TH!H57,OR(L57="331",M57="331")),"331",IF(AND(OR(L57="131",M57="131"),H57='131-CT'!$E$7),"131",""))</f>
        <v/>
      </c>
      <c r="O57" s="90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38"/>
      <c r="AC57" s="591" t="str">
        <f>IF(VLOOKUP(H57,DS_131,1,0)=H57,"","x")</f>
        <v/>
      </c>
    </row>
    <row r="58" spans="1:31" s="591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5"/>
        <v>1</v>
      </c>
      <c r="C58" s="184">
        <f t="shared" si="6"/>
        <v>42398</v>
      </c>
      <c r="D58" s="184" t="s">
        <v>1065</v>
      </c>
      <c r="E58" s="184">
        <v>42398</v>
      </c>
      <c r="F58" s="189" t="s">
        <v>1066</v>
      </c>
      <c r="G58" s="480" t="s">
        <v>332</v>
      </c>
      <c r="H58" s="7" t="s">
        <v>1054</v>
      </c>
      <c r="I58" s="256"/>
      <c r="J58" s="256"/>
      <c r="K58" s="599">
        <v>28801080</v>
      </c>
      <c r="L58" s="600" t="s">
        <v>24</v>
      </c>
      <c r="M58" s="600" t="s">
        <v>259</v>
      </c>
      <c r="N58" s="52" t="str">
        <f>IF(AND('331-CT'!$E$7=TH!H58,OR(L58="331",M58="331")),"331",IF(AND(OR(L58="131",M58="131"),H58='131-CT'!$E$7),"131",""))</f>
        <v/>
      </c>
      <c r="O58" s="90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38"/>
      <c r="AC58" s="591" t="str">
        <f>IF(VLOOKUP(H58,DS_131,1,0)=H58,"","x")</f>
        <v/>
      </c>
      <c r="AD58" s="211"/>
      <c r="AE58" s="211"/>
    </row>
    <row r="59" spans="1:31" s="591" customFormat="1" ht="15.75" hidden="1" customHeight="1">
      <c r="A59" s="204" t="str">
        <f>IF(B59&lt;&gt;"",IF(AND(B59&gt;=_TM1,B59&lt;=_TM2,OR(TH!L59="1111",TH!M59="1111")),TH!D59,""),"")</f>
        <v/>
      </c>
      <c r="B59" s="36">
        <f t="shared" ref="B59" si="7">IF(C59&lt;&gt;"",MONTH(C59),"")</f>
        <v>1</v>
      </c>
      <c r="C59" s="184">
        <f t="shared" ref="C59" si="8">E59</f>
        <v>42398</v>
      </c>
      <c r="D59" s="184" t="s">
        <v>1065</v>
      </c>
      <c r="E59" s="184">
        <v>42398</v>
      </c>
      <c r="F59" s="189" t="s">
        <v>1072</v>
      </c>
      <c r="G59" s="480" t="s">
        <v>332</v>
      </c>
      <c r="H59" s="7" t="s">
        <v>1054</v>
      </c>
      <c r="I59" s="256"/>
      <c r="J59" s="256"/>
      <c r="K59" s="599">
        <v>22000</v>
      </c>
      <c r="L59" s="600" t="s">
        <v>83</v>
      </c>
      <c r="M59" s="600" t="s">
        <v>259</v>
      </c>
      <c r="N59" s="52" t="str">
        <f>IF(AND('331-CT'!$E$7=TH!H59,OR(L59="331",M59="331")),"331",IF(AND(OR(L59="131",M59="131"),H59='131-CT'!$E$7),"131",""))</f>
        <v/>
      </c>
      <c r="O59" s="90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38"/>
      <c r="AC59" s="591" t="str">
        <f>IF(VLOOKUP(H59,DS_131,1,0)=H59,"","x")</f>
        <v/>
      </c>
      <c r="AD59" s="211"/>
      <c r="AE59" s="211"/>
    </row>
    <row r="60" spans="1:31" s="591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5"/>
        <v>1</v>
      </c>
      <c r="C60" s="184">
        <f t="shared" si="6"/>
        <v>42398</v>
      </c>
      <c r="D60" s="184" t="s">
        <v>1069</v>
      </c>
      <c r="E60" s="191">
        <v>42398</v>
      </c>
      <c r="F60" s="192" t="s">
        <v>1369</v>
      </c>
      <c r="G60" s="480" t="s">
        <v>332</v>
      </c>
      <c r="H60" s="7"/>
      <c r="I60" s="256"/>
      <c r="J60" s="256"/>
      <c r="K60" s="38">
        <v>30000000</v>
      </c>
      <c r="L60" s="194" t="s">
        <v>8</v>
      </c>
      <c r="M60" s="600" t="s">
        <v>24</v>
      </c>
      <c r="N60" s="52" t="str">
        <f>IF(AND('331-CT'!$E$7=TH!H60,OR(L60="331",M60="331")),"331",IF(AND(OR(L60="131",M60="131"),H60='131-CT'!$E$7),"131",""))</f>
        <v/>
      </c>
      <c r="O60" s="90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38"/>
      <c r="AE60" s="211"/>
    </row>
    <row r="61" spans="1:31" s="591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5"/>
        <v>1</v>
      </c>
      <c r="C61" s="184">
        <f t="shared" si="6"/>
        <v>42398</v>
      </c>
      <c r="D61" s="184" t="s">
        <v>1069</v>
      </c>
      <c r="E61" s="191">
        <v>42398</v>
      </c>
      <c r="F61" s="192" t="s">
        <v>1072</v>
      </c>
      <c r="G61" s="480" t="s">
        <v>332</v>
      </c>
      <c r="H61" s="193"/>
      <c r="I61" s="256"/>
      <c r="J61" s="256"/>
      <c r="K61" s="38">
        <v>10000</v>
      </c>
      <c r="L61" s="194" t="s">
        <v>83</v>
      </c>
      <c r="M61" s="600" t="s">
        <v>24</v>
      </c>
      <c r="N61" s="52" t="str">
        <f>IF(AND('331-CT'!$E$7=TH!H61,OR(L61="331",M61="331")),"331",IF(AND(OR(L61="131",M61="131"),H61='131-CT'!$E$7),"131",""))</f>
        <v/>
      </c>
      <c r="O61" s="90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>x</v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38"/>
      <c r="AD61" s="211"/>
      <c r="AE61" s="211"/>
    </row>
    <row r="62" spans="1:31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5"/>
        <v>1</v>
      </c>
      <c r="C62" s="184">
        <f t="shared" si="6"/>
        <v>42399</v>
      </c>
      <c r="D62" s="184" t="s">
        <v>1069</v>
      </c>
      <c r="E62" s="191">
        <v>42399</v>
      </c>
      <c r="F62" s="192" t="s">
        <v>1369</v>
      </c>
      <c r="G62" s="480" t="s">
        <v>332</v>
      </c>
      <c r="H62" s="7"/>
      <c r="I62" s="256"/>
      <c r="J62" s="256"/>
      <c r="K62" s="38">
        <v>20000000</v>
      </c>
      <c r="L62" s="194" t="s">
        <v>8</v>
      </c>
      <c r="M62" s="600" t="s">
        <v>24</v>
      </c>
      <c r="N62" s="52" t="str">
        <f>IF(AND('331-CT'!$E$7=TH!H62,OR(L62="331",M62="331")),"331",IF(AND(OR(L62="131",M62="131"),H62='131-CT'!$E$7),"131",""))</f>
        <v/>
      </c>
      <c r="O62" s="90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38"/>
      <c r="AE62" s="211"/>
    </row>
    <row r="63" spans="1:31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5"/>
        <v>2</v>
      </c>
      <c r="C63" s="184">
        <f t="shared" si="6"/>
        <v>42401</v>
      </c>
      <c r="D63" s="184" t="s">
        <v>1065</v>
      </c>
      <c r="E63" s="184">
        <v>42401</v>
      </c>
      <c r="F63" s="189" t="s">
        <v>1066</v>
      </c>
      <c r="G63" s="480" t="s">
        <v>332</v>
      </c>
      <c r="H63" s="7" t="s">
        <v>897</v>
      </c>
      <c r="I63" s="256"/>
      <c r="J63" s="256"/>
      <c r="K63" s="599">
        <v>28031850</v>
      </c>
      <c r="L63" s="600" t="s">
        <v>24</v>
      </c>
      <c r="M63" s="600" t="s">
        <v>259</v>
      </c>
      <c r="N63" s="52" t="str">
        <f>IF(AND('331-CT'!$E$7=TH!H63,OR(L63="331",M63="331")),"331",IF(AND(OR(L63="131",M63="131"),H63='131-CT'!$E$7),"131",""))</f>
        <v/>
      </c>
      <c r="O63" s="90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38"/>
      <c r="AC63" s="591" t="str">
        <f>IF(VLOOKUP(H63,DS_131,1,0)=H63,"","x")</f>
        <v/>
      </c>
      <c r="AE63" s="211"/>
    </row>
    <row r="64" spans="1:31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5"/>
        <v>2</v>
      </c>
      <c r="C64" s="184">
        <f t="shared" si="6"/>
        <v>42401</v>
      </c>
      <c r="D64" s="184" t="s">
        <v>1069</v>
      </c>
      <c r="E64" s="191">
        <v>42401</v>
      </c>
      <c r="F64" s="189" t="s">
        <v>1355</v>
      </c>
      <c r="G64" s="480" t="s">
        <v>332</v>
      </c>
      <c r="H64" s="193" t="s">
        <v>1361</v>
      </c>
      <c r="I64" s="256"/>
      <c r="J64" s="256"/>
      <c r="K64" s="38">
        <v>7000000</v>
      </c>
      <c r="L64" s="194" t="s">
        <v>47</v>
      </c>
      <c r="M64" s="600" t="s">
        <v>24</v>
      </c>
      <c r="N64" s="52" t="str">
        <f>IF(AND('331-CT'!$E$7=TH!H64,OR(L64="331",M64="331")),"331",IF(AND(OR(L64="131",M64="131"),H64='131-CT'!$E$7),"131",""))</f>
        <v/>
      </c>
      <c r="O64" s="90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38"/>
      <c r="AE64" s="211"/>
    </row>
    <row r="65" spans="1:33" s="59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5"/>
        <v>2</v>
      </c>
      <c r="C65" s="184">
        <f t="shared" si="6"/>
        <v>42402</v>
      </c>
      <c r="D65" s="184" t="s">
        <v>1069</v>
      </c>
      <c r="E65" s="191">
        <v>42402</v>
      </c>
      <c r="F65" s="189" t="s">
        <v>1355</v>
      </c>
      <c r="G65" s="480" t="s">
        <v>332</v>
      </c>
      <c r="H65" s="193" t="s">
        <v>1361</v>
      </c>
      <c r="I65" s="256"/>
      <c r="J65" s="256"/>
      <c r="K65" s="38">
        <v>20000000</v>
      </c>
      <c r="L65" s="194" t="s">
        <v>47</v>
      </c>
      <c r="M65" s="600" t="s">
        <v>24</v>
      </c>
      <c r="N65" s="52" t="str">
        <f>IF(AND('331-CT'!$E$7=TH!H65,OR(L65="331",M65="331")),"331",IF(AND(OR(L65="131",M65="131"),H65='131-CT'!$E$7),"131",""))</f>
        <v/>
      </c>
      <c r="O65" s="90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>x</v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38"/>
      <c r="AF65" s="211"/>
      <c r="AG65" s="211"/>
    </row>
    <row r="66" spans="1:33" s="59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5"/>
        <v>2</v>
      </c>
      <c r="C66" s="184">
        <f t="shared" si="6"/>
        <v>42403</v>
      </c>
      <c r="D66" s="184" t="s">
        <v>1065</v>
      </c>
      <c r="E66" s="184">
        <v>42403</v>
      </c>
      <c r="F66" s="189" t="s">
        <v>1066</v>
      </c>
      <c r="G66" s="480" t="s">
        <v>332</v>
      </c>
      <c r="H66" s="7" t="s">
        <v>821</v>
      </c>
      <c r="I66" s="256"/>
      <c r="J66" s="256"/>
      <c r="K66" s="599">
        <v>16342736</v>
      </c>
      <c r="L66" s="600" t="s">
        <v>24</v>
      </c>
      <c r="M66" s="600" t="s">
        <v>259</v>
      </c>
      <c r="N66" s="52" t="str">
        <f>IF(AND('331-CT'!$E$7=TH!H66,OR(L66="331",M66="331")),"331",IF(AND(OR(L66="131",M66="131"),H66='131-CT'!$E$7),"131",""))</f>
        <v/>
      </c>
      <c r="O66" s="90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38"/>
      <c r="AC66" s="591" t="str">
        <f>IF(VLOOKUP(H66,DS_131,1,0)=H66,"","x")</f>
        <v/>
      </c>
    </row>
    <row r="67" spans="1:33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5"/>
        <v>2</v>
      </c>
      <c r="C67" s="184">
        <f t="shared" si="6"/>
        <v>42403</v>
      </c>
      <c r="D67" s="184" t="s">
        <v>1065</v>
      </c>
      <c r="E67" s="184">
        <v>42403</v>
      </c>
      <c r="F67" s="189" t="s">
        <v>1066</v>
      </c>
      <c r="G67" s="480" t="s">
        <v>332</v>
      </c>
      <c r="H67" s="193" t="s">
        <v>904</v>
      </c>
      <c r="I67" s="256"/>
      <c r="J67" s="256"/>
      <c r="K67" s="599">
        <v>50530150</v>
      </c>
      <c r="L67" s="600" t="s">
        <v>24</v>
      </c>
      <c r="M67" s="600" t="s">
        <v>259</v>
      </c>
      <c r="N67" s="52" t="str">
        <f>IF(AND('331-CT'!$E$7=TH!H67,OR(L67="331",M67="331")),"331",IF(AND(OR(L67="131",M67="131"),H67='131-CT'!$E$7),"131",""))</f>
        <v/>
      </c>
      <c r="O67" s="90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38"/>
      <c r="AC67" s="591" t="str">
        <f>IF(VLOOKUP(H67,DS_131,1,0)=H67,"","x")</f>
        <v/>
      </c>
    </row>
    <row r="68" spans="1:33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5"/>
        <v>2</v>
      </c>
      <c r="C68" s="184">
        <f t="shared" si="6"/>
        <v>42403</v>
      </c>
      <c r="D68" s="184" t="s">
        <v>1069</v>
      </c>
      <c r="E68" s="191">
        <v>42403</v>
      </c>
      <c r="F68" s="189" t="s">
        <v>1355</v>
      </c>
      <c r="G68" s="480" t="s">
        <v>332</v>
      </c>
      <c r="H68" s="193" t="s">
        <v>1075</v>
      </c>
      <c r="I68" s="256"/>
      <c r="J68" s="256"/>
      <c r="K68" s="38">
        <v>50000000</v>
      </c>
      <c r="L68" s="194" t="s">
        <v>47</v>
      </c>
      <c r="M68" s="600" t="s">
        <v>24</v>
      </c>
      <c r="N68" s="52" t="str">
        <f>IF(AND('331-CT'!$E$7=TH!H68,OR(L68="331",M68="331")),"331",IF(AND(OR(L68="131",M68="131"),H68='131-CT'!$E$7),"131",""))</f>
        <v/>
      </c>
      <c r="O68" s="90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>x</v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38"/>
      <c r="AF68" s="211"/>
      <c r="AG68" s="211"/>
    </row>
    <row r="69" spans="1:33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5"/>
        <v>2</v>
      </c>
      <c r="C69" s="184">
        <f t="shared" si="6"/>
        <v>42403</v>
      </c>
      <c r="D69" s="184" t="s">
        <v>1069</v>
      </c>
      <c r="E69" s="191">
        <v>42403</v>
      </c>
      <c r="F69" s="192" t="s">
        <v>1369</v>
      </c>
      <c r="G69" s="480" t="s">
        <v>332</v>
      </c>
      <c r="H69" s="7"/>
      <c r="I69" s="256"/>
      <c r="J69" s="256"/>
      <c r="K69" s="38">
        <v>30000000</v>
      </c>
      <c r="L69" s="194" t="s">
        <v>8</v>
      </c>
      <c r="M69" s="600" t="s">
        <v>24</v>
      </c>
      <c r="N69" s="52" t="str">
        <f>IF(AND('331-CT'!$E$7=TH!H69,OR(L69="331",M69="331")),"331",IF(AND(OR(L69="131",M69="131"),H69='131-CT'!$E$7),"131",""))</f>
        <v/>
      </c>
      <c r="O69" s="90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38"/>
      <c r="AD69" s="211"/>
      <c r="AE69" s="211"/>
      <c r="AF69" s="211"/>
      <c r="AG69" s="211"/>
    </row>
    <row r="70" spans="1:33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5"/>
        <v>2</v>
      </c>
      <c r="C70" s="184">
        <f t="shared" si="6"/>
        <v>42404</v>
      </c>
      <c r="D70" s="184" t="s">
        <v>1065</v>
      </c>
      <c r="E70" s="184">
        <v>42404</v>
      </c>
      <c r="F70" s="189" t="s">
        <v>1066</v>
      </c>
      <c r="G70" s="480" t="s">
        <v>332</v>
      </c>
      <c r="H70" s="7" t="s">
        <v>426</v>
      </c>
      <c r="I70" s="256"/>
      <c r="J70" s="256"/>
      <c r="K70" s="599">
        <v>2717000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38"/>
      <c r="AC70" s="591" t="str">
        <f>IF(VLOOKUP(H70,DS_131,1,0)=H70,"","x")</f>
        <v/>
      </c>
    </row>
    <row r="71" spans="1:33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5"/>
        <v>2</v>
      </c>
      <c r="C71" s="184">
        <f t="shared" si="6"/>
        <v>42404</v>
      </c>
      <c r="D71" s="184" t="s">
        <v>1065</v>
      </c>
      <c r="E71" s="184">
        <v>42404</v>
      </c>
      <c r="F71" s="189" t="s">
        <v>1066</v>
      </c>
      <c r="G71" s="480" t="s">
        <v>332</v>
      </c>
      <c r="H71" s="7" t="s">
        <v>960</v>
      </c>
      <c r="I71" s="256"/>
      <c r="J71" s="256"/>
      <c r="K71" s="599">
        <v>2282500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38"/>
      <c r="AC71" s="591" t="str">
        <f>IF(VLOOKUP(H71,DS_131,1,0)=H71,"","x")</f>
        <v/>
      </c>
    </row>
    <row r="72" spans="1:33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5"/>
        <v>2</v>
      </c>
      <c r="C72" s="184">
        <f t="shared" si="6"/>
        <v>42404</v>
      </c>
      <c r="D72" s="184" t="s">
        <v>1065</v>
      </c>
      <c r="E72" s="184">
        <v>42404</v>
      </c>
      <c r="F72" s="189" t="s">
        <v>1066</v>
      </c>
      <c r="G72" s="480" t="s">
        <v>332</v>
      </c>
      <c r="H72" s="7" t="s">
        <v>1362</v>
      </c>
      <c r="I72" s="256"/>
      <c r="J72" s="256"/>
      <c r="K72" s="599">
        <v>3548160</v>
      </c>
      <c r="L72" s="600" t="s">
        <v>24</v>
      </c>
      <c r="M72" s="600" t="s">
        <v>259</v>
      </c>
      <c r="N72" s="52" t="str">
        <f>IF(AND('331-CT'!$E$7=TH!H72,OR(L72="331",M72="331")),"331",IF(AND(OR(L72="131",M72="131"),H72='131-CT'!$E$7),"131",""))</f>
        <v/>
      </c>
      <c r="O72" s="90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38"/>
      <c r="AC72" s="591" t="str">
        <f>IF(VLOOKUP(H72,DS_131,1,0)=H72,"","x")</f>
        <v/>
      </c>
    </row>
    <row r="73" spans="1:33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5"/>
        <v>2</v>
      </c>
      <c r="C73" s="184">
        <f t="shared" si="6"/>
        <v>42404</v>
      </c>
      <c r="D73" s="184" t="s">
        <v>1065</v>
      </c>
      <c r="E73" s="184">
        <v>42404</v>
      </c>
      <c r="F73" s="189" t="s">
        <v>1066</v>
      </c>
      <c r="G73" s="480" t="s">
        <v>332</v>
      </c>
      <c r="H73" s="7" t="s">
        <v>1363</v>
      </c>
      <c r="I73" s="256"/>
      <c r="J73" s="256"/>
      <c r="K73" s="599">
        <v>11912120</v>
      </c>
      <c r="L73" s="600" t="s">
        <v>24</v>
      </c>
      <c r="M73" s="600" t="s">
        <v>259</v>
      </c>
      <c r="N73" s="52" t="str">
        <f>IF(AND('331-CT'!$E$7=TH!H73,OR(L73="331",M73="331")),"331",IF(AND(OR(L73="131",M73="131"),H73='131-CT'!$E$7),"131",""))</f>
        <v/>
      </c>
      <c r="O73" s="90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38"/>
      <c r="AC73" s="591" t="str">
        <f>IF(VLOOKUP(H73,DS_131,1,0)=H73,"","x")</f>
        <v/>
      </c>
    </row>
    <row r="74" spans="1:33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5"/>
        <v>2</v>
      </c>
      <c r="C74" s="184">
        <f t="shared" si="6"/>
        <v>42405</v>
      </c>
      <c r="D74" s="184" t="s">
        <v>1065</v>
      </c>
      <c r="E74" s="184">
        <v>42405</v>
      </c>
      <c r="F74" s="189" t="s">
        <v>1333</v>
      </c>
      <c r="G74" s="480" t="s">
        <v>332</v>
      </c>
      <c r="H74" s="193" t="s">
        <v>1361</v>
      </c>
      <c r="I74" s="256"/>
      <c r="J74" s="256"/>
      <c r="K74" s="599">
        <v>27500000</v>
      </c>
      <c r="L74" s="600" t="s">
        <v>24</v>
      </c>
      <c r="M74" s="600" t="s">
        <v>47</v>
      </c>
      <c r="N74" s="52" t="str">
        <f>IF(AND('331-CT'!$E$7=TH!H74,OR(L74="331",M74="331")),"331",IF(AND(OR(L74="131",M74="131"),H74='131-CT'!$E$7),"131",""))</f>
        <v/>
      </c>
      <c r="O74" s="90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38"/>
    </row>
    <row r="75" spans="1:33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5"/>
        <v>2</v>
      </c>
      <c r="C75" s="184">
        <f t="shared" si="6"/>
        <v>42405</v>
      </c>
      <c r="D75" s="184" t="s">
        <v>1069</v>
      </c>
      <c r="E75" s="191">
        <v>42405</v>
      </c>
      <c r="F75" s="192" t="s">
        <v>1369</v>
      </c>
      <c r="G75" s="480" t="s">
        <v>332</v>
      </c>
      <c r="H75" s="7"/>
      <c r="I75" s="256"/>
      <c r="J75" s="256"/>
      <c r="K75" s="38">
        <v>15000000</v>
      </c>
      <c r="L75" s="194" t="s">
        <v>8</v>
      </c>
      <c r="M75" s="600" t="s">
        <v>24</v>
      </c>
      <c r="N75" s="52" t="str">
        <f>IF(AND('331-CT'!$E$7=TH!H75,OR(L75="331",M75="331")),"331",IF(AND(OR(L75="131",M75="131"),H75='131-CT'!$E$7),"131",""))</f>
        <v/>
      </c>
      <c r="O75" s="90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38"/>
      <c r="AE75" s="211"/>
      <c r="AF75" s="211"/>
      <c r="AG75" s="211"/>
    </row>
    <row r="76" spans="1:33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5"/>
        <v>2</v>
      </c>
      <c r="C76" s="184">
        <f t="shared" si="6"/>
        <v>42405</v>
      </c>
      <c r="D76" s="184" t="s">
        <v>1069</v>
      </c>
      <c r="E76" s="191">
        <v>42405</v>
      </c>
      <c r="F76" s="192" t="s">
        <v>1072</v>
      </c>
      <c r="G76" s="480" t="s">
        <v>332</v>
      </c>
      <c r="H76" s="45"/>
      <c r="I76" s="257"/>
      <c r="J76" s="257"/>
      <c r="K76" s="38">
        <v>15000</v>
      </c>
      <c r="L76" s="194" t="s">
        <v>83</v>
      </c>
      <c r="M76" s="600" t="s">
        <v>24</v>
      </c>
      <c r="N76" s="52" t="str">
        <f>IF(AND('331-CT'!$E$7=TH!H76,OR(L76="331",M76="331")),"331",IF(AND(OR(L76="131",M76="131"),H76='131-CT'!$E$7),"131",""))</f>
        <v/>
      </c>
      <c r="O76" s="90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>x</v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38"/>
      <c r="AD76" s="211"/>
      <c r="AE76" s="211"/>
      <c r="AF76" s="211"/>
      <c r="AG76" s="211"/>
    </row>
    <row r="77" spans="1:33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5"/>
        <v>2</v>
      </c>
      <c r="C77" s="184">
        <f t="shared" si="6"/>
        <v>42405</v>
      </c>
      <c r="D77" s="184" t="s">
        <v>1069</v>
      </c>
      <c r="E77" s="191">
        <v>42405</v>
      </c>
      <c r="F77" s="192" t="s">
        <v>1369</v>
      </c>
      <c r="G77" s="480" t="s">
        <v>332</v>
      </c>
      <c r="H77" s="7"/>
      <c r="I77" s="257"/>
      <c r="J77" s="257"/>
      <c r="K77" s="38">
        <v>20000000</v>
      </c>
      <c r="L77" s="194" t="s">
        <v>8</v>
      </c>
      <c r="M77" s="600" t="s">
        <v>24</v>
      </c>
      <c r="N77" s="52" t="str">
        <f>IF(AND('331-CT'!$E$7=TH!H77,OR(L77="331",M77="331")),"331",IF(AND(OR(L77="131",M77="131"),H77='131-CT'!$E$7),"131",""))</f>
        <v/>
      </c>
      <c r="O77" s="90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38"/>
      <c r="AE77" s="211"/>
      <c r="AF77" s="211"/>
      <c r="AG77" s="211"/>
    </row>
    <row r="78" spans="1:33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5"/>
        <v>2</v>
      </c>
      <c r="C78" s="184">
        <f t="shared" si="6"/>
        <v>42405</v>
      </c>
      <c r="D78" s="184" t="s">
        <v>1069</v>
      </c>
      <c r="E78" s="191">
        <v>42405</v>
      </c>
      <c r="F78" s="192" t="s">
        <v>1369</v>
      </c>
      <c r="G78" s="480" t="s">
        <v>332</v>
      </c>
      <c r="H78" s="7"/>
      <c r="I78" s="256"/>
      <c r="J78" s="256"/>
      <c r="K78" s="38">
        <v>20000000</v>
      </c>
      <c r="L78" s="194" t="s">
        <v>8</v>
      </c>
      <c r="M78" s="600" t="s">
        <v>24</v>
      </c>
      <c r="N78" s="52" t="str">
        <f>IF(AND('331-CT'!$E$7=TH!H78,OR(L78="331",M78="331")),"331",IF(AND(OR(L78="131",M78="131"),H78='131-CT'!$E$7),"131",""))</f>
        <v/>
      </c>
      <c r="O78" s="90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38"/>
      <c r="AE78" s="211"/>
      <c r="AF78" s="211"/>
      <c r="AG78" s="211"/>
    </row>
    <row r="79" spans="1:33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5"/>
        <v>2</v>
      </c>
      <c r="C79" s="184">
        <f t="shared" si="6"/>
        <v>42405</v>
      </c>
      <c r="D79" s="184" t="s">
        <v>1069</v>
      </c>
      <c r="E79" s="191">
        <v>42405</v>
      </c>
      <c r="F79" s="192" t="s">
        <v>1072</v>
      </c>
      <c r="G79" s="480" t="s">
        <v>332</v>
      </c>
      <c r="H79" s="45"/>
      <c r="I79" s="257"/>
      <c r="J79" s="257"/>
      <c r="K79" s="38">
        <v>15000</v>
      </c>
      <c r="L79" s="194" t="s">
        <v>83</v>
      </c>
      <c r="M79" s="600" t="s">
        <v>24</v>
      </c>
      <c r="N79" s="52" t="str">
        <f>IF(AND('331-CT'!$E$7=TH!H79,OR(L79="331",M79="331")),"331",IF(AND(OR(L79="131",M79="131"),H79='131-CT'!$E$7),"131",""))</f>
        <v/>
      </c>
      <c r="O79" s="90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>x</v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38"/>
      <c r="AE79" s="211"/>
      <c r="AF79" s="211"/>
      <c r="AG79" s="211"/>
    </row>
    <row r="80" spans="1:33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5"/>
        <v>2</v>
      </c>
      <c r="C80" s="184">
        <f t="shared" si="6"/>
        <v>42418</v>
      </c>
      <c r="D80" s="184" t="s">
        <v>1065</v>
      </c>
      <c r="E80" s="184">
        <v>42418</v>
      </c>
      <c r="F80" s="189" t="s">
        <v>1066</v>
      </c>
      <c r="G80" s="480" t="s">
        <v>332</v>
      </c>
      <c r="H80" s="193" t="s">
        <v>897</v>
      </c>
      <c r="I80" s="256"/>
      <c r="J80" s="256"/>
      <c r="K80" s="599">
        <v>10641840</v>
      </c>
      <c r="L80" s="600" t="s">
        <v>24</v>
      </c>
      <c r="M80" s="600" t="s">
        <v>259</v>
      </c>
      <c r="N80" s="52" t="str">
        <f>IF(AND('331-CT'!$E$7=TH!H80,OR(L80="331",M80="331")),"331",IF(AND(OR(L80="131",M80="131"),H80='131-CT'!$E$7),"131",""))</f>
        <v/>
      </c>
      <c r="O80" s="90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38"/>
      <c r="AC80" s="591" t="str">
        <f>IF(VLOOKUP(H80,DS_131,1,0)=H80,"","x")</f>
        <v/>
      </c>
    </row>
    <row r="81" spans="1:33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5"/>
        <v>2</v>
      </c>
      <c r="C81" s="184">
        <f t="shared" si="6"/>
        <v>42418</v>
      </c>
      <c r="D81" s="184" t="s">
        <v>1065</v>
      </c>
      <c r="E81" s="184">
        <v>42418</v>
      </c>
      <c r="F81" s="189" t="s">
        <v>1066</v>
      </c>
      <c r="G81" s="480" t="s">
        <v>332</v>
      </c>
      <c r="H81" s="7" t="s">
        <v>1364</v>
      </c>
      <c r="I81" s="256"/>
      <c r="J81" s="256"/>
      <c r="K81" s="599">
        <v>6976000</v>
      </c>
      <c r="L81" s="600" t="s">
        <v>24</v>
      </c>
      <c r="M81" s="600" t="s">
        <v>259</v>
      </c>
      <c r="N81" s="52" t="str">
        <f>IF(AND('331-CT'!$E$7=TH!H81,OR(L81="331",M81="331")),"331",IF(AND(OR(L81="131",M81="131"),H81='131-CT'!$E$7),"131",""))</f>
        <v/>
      </c>
      <c r="O81" s="90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38"/>
      <c r="AC81" s="591" t="str">
        <f>IF(VLOOKUP(H81,DS_131,1,0)=H81,"","x")</f>
        <v/>
      </c>
    </row>
    <row r="82" spans="1:33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5"/>
        <v>2</v>
      </c>
      <c r="C82" s="184">
        <f t="shared" si="6"/>
        <v>42419</v>
      </c>
      <c r="D82" s="184" t="s">
        <v>1065</v>
      </c>
      <c r="E82" s="184">
        <v>42419</v>
      </c>
      <c r="F82" s="189" t="s">
        <v>1344</v>
      </c>
      <c r="G82" s="601" t="s">
        <v>1343</v>
      </c>
      <c r="H82" s="193"/>
      <c r="I82" s="256"/>
      <c r="J82" s="256"/>
      <c r="K82" s="599">
        <v>13900000</v>
      </c>
      <c r="L82" s="600" t="s">
        <v>24</v>
      </c>
      <c r="M82" s="600" t="s">
        <v>24</v>
      </c>
      <c r="N82" s="52" t="str">
        <f>IF(AND('331-CT'!$E$7=TH!H82,OR(L82="331",M82="331")),"331",IF(AND(OR(L82="131",M82="131"),H82='131-CT'!$E$7),"131",""))</f>
        <v/>
      </c>
      <c r="O82" s="90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38"/>
    </row>
    <row r="83" spans="1:33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5"/>
        <v>2</v>
      </c>
      <c r="C83" s="184">
        <f t="shared" si="6"/>
        <v>42419</v>
      </c>
      <c r="D83" s="184" t="s">
        <v>1065</v>
      </c>
      <c r="E83" s="184">
        <v>42419</v>
      </c>
      <c r="F83" s="189" t="s">
        <v>1333</v>
      </c>
      <c r="G83" s="480" t="s">
        <v>332</v>
      </c>
      <c r="H83" s="193" t="s">
        <v>1075</v>
      </c>
      <c r="I83" s="256"/>
      <c r="J83" s="256"/>
      <c r="K83" s="599">
        <v>36500000</v>
      </c>
      <c r="L83" s="600" t="s">
        <v>24</v>
      </c>
      <c r="M83" s="600" t="s">
        <v>47</v>
      </c>
      <c r="N83" s="52" t="str">
        <f>IF(AND('331-CT'!$E$7=TH!H83,OR(L83="331",M83="331")),"331",IF(AND(OR(L83="131",M83="131"),H83='131-CT'!$E$7),"131",""))</f>
        <v/>
      </c>
      <c r="O83" s="90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>x</v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38"/>
    </row>
    <row r="84" spans="1:33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5"/>
        <v>2</v>
      </c>
      <c r="C84" s="184">
        <f t="shared" si="6"/>
        <v>42419</v>
      </c>
      <c r="D84" s="184" t="s">
        <v>1069</v>
      </c>
      <c r="E84" s="191">
        <v>42419</v>
      </c>
      <c r="F84" s="192" t="s">
        <v>1369</v>
      </c>
      <c r="G84" s="480" t="s">
        <v>332</v>
      </c>
      <c r="H84" s="7"/>
      <c r="I84" s="256"/>
      <c r="J84" s="256"/>
      <c r="K84" s="38">
        <v>40000000</v>
      </c>
      <c r="L84" s="194" t="s">
        <v>8</v>
      </c>
      <c r="M84" s="600" t="s">
        <v>24</v>
      </c>
      <c r="N84" s="52" t="str">
        <f>IF(AND('331-CT'!$E$7=TH!H84,OR(L84="331",M84="331")),"331",IF(AND(OR(L84="131",M84="131"),H84='131-CT'!$E$7),"131",""))</f>
        <v/>
      </c>
      <c r="O84" s="90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38"/>
      <c r="AE84" s="211"/>
      <c r="AF84" s="211"/>
      <c r="AG84" s="211"/>
    </row>
    <row r="85" spans="1:33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5"/>
        <v>2</v>
      </c>
      <c r="C85" s="184">
        <f t="shared" si="6"/>
        <v>42419</v>
      </c>
      <c r="D85" s="184" t="s">
        <v>1069</v>
      </c>
      <c r="E85" s="191">
        <v>42419</v>
      </c>
      <c r="F85" s="192" t="s">
        <v>1072</v>
      </c>
      <c r="G85" s="480" t="s">
        <v>332</v>
      </c>
      <c r="H85" s="45"/>
      <c r="I85" s="256"/>
      <c r="J85" s="256"/>
      <c r="K85" s="38">
        <v>15000</v>
      </c>
      <c r="L85" s="194" t="s">
        <v>83</v>
      </c>
      <c r="M85" s="600" t="s">
        <v>24</v>
      </c>
      <c r="N85" s="52" t="str">
        <f>IF(AND('331-CT'!$E$7=TH!H85,OR(L85="331",M85="331")),"331",IF(AND(OR(L85="131",M85="131"),H85='131-CT'!$E$7),"131",""))</f>
        <v/>
      </c>
      <c r="O85" s="90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>x</v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38"/>
      <c r="AE85" s="211"/>
      <c r="AF85" s="211"/>
      <c r="AG85" s="211"/>
    </row>
    <row r="86" spans="1:33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5"/>
        <v>2</v>
      </c>
      <c r="C86" s="184">
        <f t="shared" si="6"/>
        <v>42419</v>
      </c>
      <c r="D86" s="184" t="s">
        <v>1069</v>
      </c>
      <c r="E86" s="191">
        <v>42419</v>
      </c>
      <c r="F86" s="192" t="s">
        <v>1072</v>
      </c>
      <c r="G86" s="480" t="s">
        <v>332</v>
      </c>
      <c r="H86" s="45"/>
      <c r="I86" s="256"/>
      <c r="J86" s="256"/>
      <c r="K86" s="38">
        <v>15000</v>
      </c>
      <c r="L86" s="194" t="s">
        <v>83</v>
      </c>
      <c r="M86" s="600" t="s">
        <v>24</v>
      </c>
      <c r="N86" s="52" t="str">
        <f>IF(AND('331-CT'!$E$7=TH!H86,OR(L86="331",M86="331")),"331",IF(AND(OR(L86="131",M86="131"),H86='131-CT'!$E$7),"131",""))</f>
        <v/>
      </c>
      <c r="O86" s="90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38"/>
      <c r="AE86" s="211"/>
      <c r="AF86" s="211"/>
      <c r="AG86" s="211"/>
    </row>
    <row r="87" spans="1:33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5"/>
        <v>2</v>
      </c>
      <c r="C87" s="184">
        <f t="shared" si="6"/>
        <v>42419</v>
      </c>
      <c r="D87" s="184" t="s">
        <v>1069</v>
      </c>
      <c r="E87" s="191">
        <v>42419</v>
      </c>
      <c r="F87" s="192" t="s">
        <v>1072</v>
      </c>
      <c r="G87" s="480" t="s">
        <v>332</v>
      </c>
      <c r="H87" s="45"/>
      <c r="I87" s="256"/>
      <c r="J87" s="256"/>
      <c r="K87" s="38">
        <v>15000</v>
      </c>
      <c r="L87" s="194" t="s">
        <v>83</v>
      </c>
      <c r="M87" s="600" t="s">
        <v>24</v>
      </c>
      <c r="N87" s="52" t="str">
        <f>IF(AND('331-CT'!$E$7=TH!H87,OR(L87="331",M87="331")),"331",IF(AND(OR(L87="131",M87="131"),H87='131-CT'!$E$7),"131",""))</f>
        <v/>
      </c>
      <c r="O87" s="90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>x</v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38"/>
      <c r="AE87" s="211"/>
      <c r="AF87" s="211"/>
      <c r="AG87" s="211"/>
    </row>
    <row r="88" spans="1:33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ref="B88:B151" si="9">IF(C88&lt;&gt;"",MONTH(C88),"")</f>
        <v>2</v>
      </c>
      <c r="C88" s="184">
        <f t="shared" ref="C88:C151" si="10">E88</f>
        <v>42420</v>
      </c>
      <c r="D88" s="184" t="s">
        <v>1069</v>
      </c>
      <c r="E88" s="184">
        <v>42420</v>
      </c>
      <c r="F88" s="189" t="s">
        <v>1349</v>
      </c>
      <c r="G88" s="480" t="s">
        <v>1335</v>
      </c>
      <c r="H88" s="193" t="s">
        <v>1342</v>
      </c>
      <c r="I88" s="256"/>
      <c r="J88" s="256"/>
      <c r="K88" s="599">
        <v>2347393</v>
      </c>
      <c r="L88" s="600" t="s">
        <v>81</v>
      </c>
      <c r="M88" s="600" t="s">
        <v>24</v>
      </c>
      <c r="N88" s="52" t="str">
        <f>IF(AND('331-CT'!$E$7=TH!H88,OR(L88="331",M88="331")),"331",IF(AND(OR(L88="131",M88="131"),H88='131-CT'!$E$7),"131",""))</f>
        <v/>
      </c>
      <c r="O88" s="90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38"/>
    </row>
    <row r="89" spans="1:33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9"/>
        <v>2</v>
      </c>
      <c r="C89" s="184">
        <f t="shared" si="10"/>
        <v>42420</v>
      </c>
      <c r="D89" s="184" t="s">
        <v>1069</v>
      </c>
      <c r="E89" s="184">
        <v>42420</v>
      </c>
      <c r="F89" s="189" t="s">
        <v>1349</v>
      </c>
      <c r="G89" s="480" t="s">
        <v>1335</v>
      </c>
      <c r="H89" s="193" t="s">
        <v>1336</v>
      </c>
      <c r="I89" s="256"/>
      <c r="J89" s="256"/>
      <c r="K89" s="599">
        <v>11653963</v>
      </c>
      <c r="L89" s="600" t="s">
        <v>81</v>
      </c>
      <c r="M89" s="600" t="s">
        <v>24</v>
      </c>
      <c r="N89" s="52" t="str">
        <f>IF(AND('331-CT'!$E$7=TH!H89,OR(L89="331",M89="331")),"331",IF(AND(OR(L89="131",M89="131"),H89='131-CT'!$E$7),"131",""))</f>
        <v/>
      </c>
      <c r="O89" s="90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38"/>
      <c r="AD89" s="211"/>
    </row>
    <row r="90" spans="1:33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9"/>
        <v>2</v>
      </c>
      <c r="C90" s="184">
        <f t="shared" si="10"/>
        <v>42424</v>
      </c>
      <c r="D90" s="184" t="s">
        <v>1065</v>
      </c>
      <c r="E90" s="184">
        <v>42424</v>
      </c>
      <c r="F90" s="189" t="s">
        <v>1066</v>
      </c>
      <c r="G90" s="480" t="s">
        <v>332</v>
      </c>
      <c r="H90" s="210" t="s">
        <v>636</v>
      </c>
      <c r="I90" s="256"/>
      <c r="J90" s="256"/>
      <c r="K90" s="599">
        <v>11583000</v>
      </c>
      <c r="L90" s="600" t="s">
        <v>24</v>
      </c>
      <c r="M90" s="600" t="s">
        <v>259</v>
      </c>
      <c r="N90" s="52" t="str">
        <f>IF(AND('331-CT'!$E$7=TH!H90,OR(L90="331",M90="331")),"331",IF(AND(OR(L90="131",M90="131"),H90='131-CT'!$E$7),"131",""))</f>
        <v/>
      </c>
      <c r="O90" s="90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38"/>
      <c r="AC90" s="591" t="str">
        <f>IF(VLOOKUP(H90,DS_131,1,0)=H90,"","x")</f>
        <v/>
      </c>
    </row>
    <row r="91" spans="1:33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9"/>
        <v>2</v>
      </c>
      <c r="C91" s="184">
        <f t="shared" si="10"/>
        <v>42424</v>
      </c>
      <c r="D91" s="184" t="s">
        <v>1069</v>
      </c>
      <c r="E91" s="191">
        <v>42424</v>
      </c>
      <c r="F91" s="189" t="s">
        <v>1355</v>
      </c>
      <c r="G91" s="480" t="s">
        <v>332</v>
      </c>
      <c r="H91" s="193" t="s">
        <v>1361</v>
      </c>
      <c r="I91" s="256"/>
      <c r="J91" s="256"/>
      <c r="K91" s="38">
        <v>12000000</v>
      </c>
      <c r="L91" s="194" t="s">
        <v>47</v>
      </c>
      <c r="M91" s="600" t="s">
        <v>24</v>
      </c>
      <c r="N91" s="52" t="str">
        <f>IF(AND('331-CT'!$E$7=TH!H91,OR(L91="331",M91="331")),"331",IF(AND(OR(L91="131",M91="131"),H91='131-CT'!$E$7),"131",""))</f>
        <v/>
      </c>
      <c r="O91" s="90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>x</v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38"/>
      <c r="AE91" s="211"/>
      <c r="AF91" s="211"/>
      <c r="AG91" s="211"/>
    </row>
    <row r="92" spans="1:33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9"/>
        <v>2</v>
      </c>
      <c r="C92" s="184">
        <f t="shared" si="10"/>
        <v>42425</v>
      </c>
      <c r="D92" s="184" t="s">
        <v>1065</v>
      </c>
      <c r="E92" s="184">
        <v>42425</v>
      </c>
      <c r="F92" s="189" t="s">
        <v>1360</v>
      </c>
      <c r="G92" s="480" t="s">
        <v>332</v>
      </c>
      <c r="H92" s="193"/>
      <c r="I92" s="256"/>
      <c r="J92" s="256"/>
      <c r="K92" s="599">
        <v>3332</v>
      </c>
      <c r="L92" s="600" t="s">
        <v>24</v>
      </c>
      <c r="M92" s="600" t="s">
        <v>40</v>
      </c>
      <c r="N92" s="52" t="str">
        <f>IF(AND('331-CT'!$E$7=TH!H92,OR(L92="331",M92="331")),"331",IF(AND(OR(L92="131",M92="131"),H92='131-CT'!$E$7),"131",""))</f>
        <v/>
      </c>
      <c r="O92" s="90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38"/>
    </row>
    <row r="93" spans="1:33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9"/>
        <v>2</v>
      </c>
      <c r="C93" s="184">
        <f t="shared" si="10"/>
        <v>42426</v>
      </c>
      <c r="D93" s="184" t="s">
        <v>1069</v>
      </c>
      <c r="E93" s="184">
        <v>42426</v>
      </c>
      <c r="F93" s="189" t="s">
        <v>1350</v>
      </c>
      <c r="G93" s="480" t="s">
        <v>1335</v>
      </c>
      <c r="H93" s="193"/>
      <c r="I93" s="256"/>
      <c r="J93" s="256"/>
      <c r="K93" s="599">
        <v>50000</v>
      </c>
      <c r="L93" s="600" t="s">
        <v>83</v>
      </c>
      <c r="M93" s="600" t="s">
        <v>24</v>
      </c>
      <c r="N93" s="52" t="str">
        <f>IF(AND('331-CT'!$E$7=TH!H93,OR(L93="331",M93="331")),"331",IF(AND(OR(L93="131",M93="131"),H93='131-CT'!$E$7),"131",""))</f>
        <v/>
      </c>
      <c r="O93" s="90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>x</v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38">
        <v>1</v>
      </c>
    </row>
    <row r="94" spans="1:33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9"/>
        <v>2</v>
      </c>
      <c r="C94" s="184">
        <f t="shared" si="10"/>
        <v>42426</v>
      </c>
      <c r="D94" s="184" t="s">
        <v>1069</v>
      </c>
      <c r="E94" s="184">
        <v>42426</v>
      </c>
      <c r="F94" s="189" t="s">
        <v>1351</v>
      </c>
      <c r="G94" s="480" t="s">
        <v>1335</v>
      </c>
      <c r="H94" s="193"/>
      <c r="I94" s="256"/>
      <c r="J94" s="256"/>
      <c r="K94" s="599">
        <v>5000</v>
      </c>
      <c r="L94" s="600" t="s">
        <v>9</v>
      </c>
      <c r="M94" s="600" t="s">
        <v>24</v>
      </c>
      <c r="N94" s="52" t="str">
        <f>IF(AND('331-CT'!$E$7=TH!H94,OR(L94="331",M94="331")),"331",IF(AND(OR(L94="131",M94="131"),H94='131-CT'!$E$7),"131",""))</f>
        <v/>
      </c>
      <c r="O94" s="90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38">
        <v>1</v>
      </c>
    </row>
    <row r="95" spans="1:33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9"/>
        <v>3</v>
      </c>
      <c r="C95" s="184">
        <f t="shared" si="10"/>
        <v>42430</v>
      </c>
      <c r="D95" s="184" t="s">
        <v>1065</v>
      </c>
      <c r="E95" s="184">
        <v>42430</v>
      </c>
      <c r="F95" s="189" t="s">
        <v>1066</v>
      </c>
      <c r="G95" s="480" t="s">
        <v>332</v>
      </c>
      <c r="H95" s="193" t="s">
        <v>1365</v>
      </c>
      <c r="I95" s="256"/>
      <c r="J95" s="256"/>
      <c r="K95" s="599">
        <v>8140000</v>
      </c>
      <c r="L95" s="600" t="s">
        <v>24</v>
      </c>
      <c r="M95" s="600" t="s">
        <v>259</v>
      </c>
      <c r="N95" s="52" t="str">
        <f>IF(AND('331-CT'!$E$7=TH!H95,OR(L95="331",M95="331")),"331",IF(AND(OR(L95="131",M95="131"),H95='131-CT'!$E$7),"131",""))</f>
        <v/>
      </c>
      <c r="O95" s="90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38"/>
      <c r="AC95" s="591" t="str">
        <f>IF(VLOOKUP(H95,DS_131,1,0)=H95,"","x")</f>
        <v/>
      </c>
    </row>
    <row r="96" spans="1:33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9"/>
        <v>3</v>
      </c>
      <c r="C96" s="184">
        <f t="shared" si="10"/>
        <v>42430</v>
      </c>
      <c r="D96" s="184" t="s">
        <v>1065</v>
      </c>
      <c r="E96" s="184">
        <v>42430</v>
      </c>
      <c r="F96" s="189" t="s">
        <v>1066</v>
      </c>
      <c r="G96" s="480" t="s">
        <v>332</v>
      </c>
      <c r="H96" s="193" t="s">
        <v>904</v>
      </c>
      <c r="I96" s="256"/>
      <c r="J96" s="256"/>
      <c r="K96" s="599">
        <v>29877710</v>
      </c>
      <c r="L96" s="600" t="s">
        <v>24</v>
      </c>
      <c r="M96" s="600" t="s">
        <v>259</v>
      </c>
      <c r="N96" s="52" t="str">
        <f>IF(AND('331-CT'!$E$7=TH!H96,OR(L96="331",M96="331")),"331",IF(AND(OR(L96="131",M96="131"),H96='131-CT'!$E$7),"131",""))</f>
        <v/>
      </c>
      <c r="O96" s="90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38"/>
      <c r="AC96" s="591" t="str">
        <f>IF(VLOOKUP(H96,DS_131,1,0)=H96,"","x")</f>
        <v/>
      </c>
      <c r="AE96" s="211"/>
    </row>
    <row r="97" spans="1:33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9"/>
        <v>3</v>
      </c>
      <c r="C97" s="184">
        <f t="shared" si="10"/>
        <v>42430</v>
      </c>
      <c r="D97" s="184" t="s">
        <v>1065</v>
      </c>
      <c r="E97" s="191">
        <v>42430</v>
      </c>
      <c r="F97" s="189" t="s">
        <v>1066</v>
      </c>
      <c r="G97" s="480" t="s">
        <v>332</v>
      </c>
      <c r="H97" s="7" t="s">
        <v>1366</v>
      </c>
      <c r="I97" s="256"/>
      <c r="J97" s="911"/>
      <c r="K97" s="599">
        <v>17055720</v>
      </c>
      <c r="L97" s="600" t="s">
        <v>24</v>
      </c>
      <c r="M97" s="600" t="s">
        <v>259</v>
      </c>
      <c r="N97" s="52" t="str">
        <f>IF(AND('331-CT'!$E$7=TH!H97,OR(L97="331",M97="331")),"331",IF(AND(OR(L97="131",M97="131"),H97='131-CT'!$E$7),"131",""))</f>
        <v/>
      </c>
      <c r="O97" s="90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38"/>
      <c r="AC97" s="591" t="str">
        <f>IF(VLOOKUP(H97,DS_131,1,0)=H97,"","x")</f>
        <v/>
      </c>
      <c r="AE97" s="211"/>
    </row>
    <row r="98" spans="1:33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9"/>
        <v>3</v>
      </c>
      <c r="C98" s="184">
        <f t="shared" si="10"/>
        <v>42430</v>
      </c>
      <c r="D98" s="184" t="s">
        <v>1069</v>
      </c>
      <c r="E98" s="191">
        <v>42430</v>
      </c>
      <c r="F98" s="189" t="s">
        <v>1355</v>
      </c>
      <c r="G98" s="480" t="s">
        <v>332</v>
      </c>
      <c r="H98" s="193" t="s">
        <v>1075</v>
      </c>
      <c r="I98" s="256"/>
      <c r="J98" s="256"/>
      <c r="K98" s="38">
        <v>8100000</v>
      </c>
      <c r="L98" s="194" t="s">
        <v>47</v>
      </c>
      <c r="M98" s="600" t="s">
        <v>24</v>
      </c>
      <c r="N98" s="52" t="str">
        <f>IF(AND('331-CT'!$E$7=TH!H98,OR(L98="331",M98="331")),"331",IF(AND(OR(L98="131",M98="131"),H98='131-CT'!$E$7),"131",""))</f>
        <v/>
      </c>
      <c r="O98" s="90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>x</v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38"/>
      <c r="AF98" s="211"/>
      <c r="AG98" s="211"/>
    </row>
    <row r="99" spans="1:33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9"/>
        <v>3</v>
      </c>
      <c r="C99" s="184">
        <f t="shared" si="10"/>
        <v>42430</v>
      </c>
      <c r="D99" s="184" t="s">
        <v>1069</v>
      </c>
      <c r="E99" s="191">
        <v>42430</v>
      </c>
      <c r="F99" s="189" t="s">
        <v>1355</v>
      </c>
      <c r="G99" s="480" t="s">
        <v>332</v>
      </c>
      <c r="H99" s="193" t="s">
        <v>1361</v>
      </c>
      <c r="I99" s="256"/>
      <c r="J99" s="256"/>
      <c r="K99" s="38">
        <v>47000000</v>
      </c>
      <c r="L99" s="194" t="s">
        <v>47</v>
      </c>
      <c r="M99" s="600" t="s">
        <v>24</v>
      </c>
      <c r="N99" s="52" t="str">
        <f>IF(AND('331-CT'!$E$7=TH!H99,OR(L99="331",M99="331")),"331",IF(AND(OR(L99="131",M99="131"),H99='131-CT'!$E$7),"131",""))</f>
        <v/>
      </c>
      <c r="O99" s="90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38"/>
      <c r="AF99" s="211"/>
      <c r="AG99" s="211"/>
    </row>
    <row r="100" spans="1:33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9"/>
        <v>3</v>
      </c>
      <c r="C100" s="184">
        <f t="shared" si="10"/>
        <v>42432</v>
      </c>
      <c r="D100" s="184" t="s">
        <v>1065</v>
      </c>
      <c r="E100" s="191">
        <v>42432</v>
      </c>
      <c r="F100" s="189" t="s">
        <v>1066</v>
      </c>
      <c r="G100" s="480" t="s">
        <v>332</v>
      </c>
      <c r="H100" s="7" t="s">
        <v>426</v>
      </c>
      <c r="I100" s="256"/>
      <c r="J100" s="911"/>
      <c r="K100" s="599">
        <v>9111751</v>
      </c>
      <c r="L100" s="600" t="s">
        <v>24</v>
      </c>
      <c r="M100" s="600" t="s">
        <v>259</v>
      </c>
      <c r="N100" s="52" t="str">
        <f>IF(AND('331-CT'!$E$7=TH!H100,OR(L100="331",M100="331")),"331",IF(AND(OR(L100="131",M100="131"),H100='131-CT'!$E$7),"131",""))</f>
        <v/>
      </c>
      <c r="O100" s="90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38"/>
      <c r="AC100" s="591" t="str">
        <f>IF(VLOOKUP(H100,DS_131,1,0)=H100,"","x")</f>
        <v/>
      </c>
    </row>
    <row r="101" spans="1:33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9"/>
        <v>3</v>
      </c>
      <c r="C101" s="184">
        <f t="shared" si="10"/>
        <v>42432</v>
      </c>
      <c r="D101" s="184" t="s">
        <v>1069</v>
      </c>
      <c r="E101" s="191">
        <v>42432</v>
      </c>
      <c r="F101" s="189" t="s">
        <v>1355</v>
      </c>
      <c r="G101" s="480" t="s">
        <v>332</v>
      </c>
      <c r="H101" s="193" t="s">
        <v>1361</v>
      </c>
      <c r="I101" s="256"/>
      <c r="J101" s="256"/>
      <c r="K101" s="38">
        <v>9100000</v>
      </c>
      <c r="L101" s="194" t="s">
        <v>47</v>
      </c>
      <c r="M101" s="600" t="s">
        <v>24</v>
      </c>
      <c r="N101" s="52" t="str">
        <f>IF(AND('331-CT'!$E$7=TH!H101,OR(L101="331",M101="331")),"331",IF(AND(OR(L101="131",M101="131"),H101='131-CT'!$E$7),"131",""))</f>
        <v/>
      </c>
      <c r="O101" s="90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>x</v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38"/>
      <c r="AE101" s="211"/>
      <c r="AF101" s="211"/>
      <c r="AG101" s="211"/>
    </row>
    <row r="102" spans="1:33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9"/>
        <v>3</v>
      </c>
      <c r="C102" s="184">
        <f t="shared" si="10"/>
        <v>42437</v>
      </c>
      <c r="D102" s="184" t="s">
        <v>1069</v>
      </c>
      <c r="E102" s="184">
        <v>42437</v>
      </c>
      <c r="F102" s="189" t="s">
        <v>1352</v>
      </c>
      <c r="G102" s="480" t="s">
        <v>1335</v>
      </c>
      <c r="H102" s="193"/>
      <c r="I102" s="256"/>
      <c r="J102" s="256"/>
      <c r="K102" s="599">
        <v>15000</v>
      </c>
      <c r="L102" s="600" t="s">
        <v>83</v>
      </c>
      <c r="M102" s="600" t="s">
        <v>24</v>
      </c>
      <c r="N102" s="52" t="str">
        <f>IF(AND('331-CT'!$E$7=TH!H102,OR(L102="331",M102="331")),"331",IF(AND(OR(L102="131",M102="131"),H102='131-CT'!$E$7),"131",""))</f>
        <v/>
      </c>
      <c r="O102" s="90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>x</v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38">
        <v>1</v>
      </c>
    </row>
    <row r="103" spans="1:33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9"/>
        <v>3</v>
      </c>
      <c r="C103" s="184">
        <f t="shared" si="10"/>
        <v>42437</v>
      </c>
      <c r="D103" s="184" t="s">
        <v>1069</v>
      </c>
      <c r="E103" s="184">
        <v>42437</v>
      </c>
      <c r="F103" s="189" t="s">
        <v>1353</v>
      </c>
      <c r="G103" s="480" t="s">
        <v>1335</v>
      </c>
      <c r="H103" s="193"/>
      <c r="I103" s="256"/>
      <c r="J103" s="256"/>
      <c r="K103" s="599">
        <v>1500</v>
      </c>
      <c r="L103" s="600" t="s">
        <v>9</v>
      </c>
      <c r="M103" s="600" t="s">
        <v>24</v>
      </c>
      <c r="N103" s="52" t="str">
        <f>IF(AND('331-CT'!$E$7=TH!H103,OR(L103="331",M103="331")),"331",IF(AND(OR(L103="131",M103="131"),H103='131-CT'!$E$7),"131",""))</f>
        <v/>
      </c>
      <c r="O103" s="90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38">
        <v>1</v>
      </c>
    </row>
    <row r="104" spans="1:33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9"/>
        <v>3</v>
      </c>
      <c r="C104" s="184">
        <f t="shared" si="10"/>
        <v>42437</v>
      </c>
      <c r="D104" s="184" t="s">
        <v>1065</v>
      </c>
      <c r="E104" s="191">
        <v>42437</v>
      </c>
      <c r="F104" s="189" t="s">
        <v>1066</v>
      </c>
      <c r="G104" s="480" t="s">
        <v>332</v>
      </c>
      <c r="H104" s="7" t="s">
        <v>1359</v>
      </c>
      <c r="I104" s="256"/>
      <c r="J104" s="911"/>
      <c r="K104" s="599">
        <v>10151130</v>
      </c>
      <c r="L104" s="600" t="s">
        <v>24</v>
      </c>
      <c r="M104" s="600" t="s">
        <v>259</v>
      </c>
      <c r="N104" s="52" t="str">
        <f>IF(AND('331-CT'!$E$7=TH!H104,OR(L104="331",M104="331")),"331",IF(AND(OR(L104="131",M104="131"),H104='131-CT'!$E$7),"131",""))</f>
        <v/>
      </c>
      <c r="O104" s="90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38"/>
      <c r="AC104" s="591" t="str">
        <f>IF(VLOOKUP(H104,DS_131,1,0)=H104,"","x")</f>
        <v/>
      </c>
    </row>
    <row r="105" spans="1:33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9"/>
        <v>3</v>
      </c>
      <c r="C105" s="184">
        <f t="shared" si="10"/>
        <v>42438</v>
      </c>
      <c r="D105" s="184" t="s">
        <v>1065</v>
      </c>
      <c r="E105" s="184">
        <v>42438</v>
      </c>
      <c r="F105" s="189" t="s">
        <v>1345</v>
      </c>
      <c r="G105" s="480" t="s">
        <v>1335</v>
      </c>
      <c r="H105" s="193" t="s">
        <v>1346</v>
      </c>
      <c r="I105" s="256"/>
      <c r="J105" s="256"/>
      <c r="K105" s="599">
        <v>200000000</v>
      </c>
      <c r="L105" s="600" t="s">
        <v>24</v>
      </c>
      <c r="M105" s="600" t="s">
        <v>1338</v>
      </c>
      <c r="N105" s="52" t="str">
        <f>IF(AND('331-CT'!$E$7=TH!H105,OR(L105="331",M105="331")),"331",IF(AND(OR(L105="131",M105="131"),H105='131-CT'!$E$7),"131",""))</f>
        <v/>
      </c>
      <c r="O105" s="90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38"/>
    </row>
    <row r="106" spans="1:33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9"/>
        <v>3</v>
      </c>
      <c r="C106" s="184">
        <f t="shared" si="10"/>
        <v>42438</v>
      </c>
      <c r="D106" s="184" t="s">
        <v>1069</v>
      </c>
      <c r="E106" s="184">
        <v>42438</v>
      </c>
      <c r="F106" s="189" t="s">
        <v>1354</v>
      </c>
      <c r="G106" s="480" t="s">
        <v>1335</v>
      </c>
      <c r="H106" s="193"/>
      <c r="I106" s="256"/>
      <c r="J106" s="256"/>
      <c r="K106" s="599">
        <v>200000000</v>
      </c>
      <c r="L106" s="600" t="s">
        <v>47</v>
      </c>
      <c r="M106" s="600" t="s">
        <v>24</v>
      </c>
      <c r="N106" s="52" t="str">
        <f>IF(AND('331-CT'!$E$7=TH!H106,OR(L106="331",M106="331")),"331",IF(AND(OR(L106="131",M106="131"),H106='131-CT'!$E$7),"131",""))</f>
        <v/>
      </c>
      <c r="O106" s="90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>x</v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38"/>
    </row>
    <row r="107" spans="1:33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9"/>
        <v>3</v>
      </c>
      <c r="C107" s="184">
        <f t="shared" si="10"/>
        <v>42439</v>
      </c>
      <c r="D107" s="184" t="s">
        <v>1065</v>
      </c>
      <c r="E107" s="191">
        <v>42439</v>
      </c>
      <c r="F107" s="189" t="s">
        <v>1333</v>
      </c>
      <c r="G107" s="480" t="s">
        <v>332</v>
      </c>
      <c r="H107" s="193" t="s">
        <v>1075</v>
      </c>
      <c r="I107" s="256"/>
      <c r="J107" s="911"/>
      <c r="K107" s="599">
        <v>40000000</v>
      </c>
      <c r="L107" s="600" t="s">
        <v>24</v>
      </c>
      <c r="M107" s="600" t="s">
        <v>47</v>
      </c>
      <c r="N107" s="52" t="str">
        <f>IF(AND('331-CT'!$E$7=TH!H107,OR(L107="331",M107="331")),"331",IF(AND(OR(L107="131",M107="131"),H107='131-CT'!$E$7),"131",""))</f>
        <v/>
      </c>
      <c r="O107" s="90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>x</v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38"/>
    </row>
    <row r="108" spans="1:33" s="59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9"/>
        <v>3</v>
      </c>
      <c r="C108" s="184">
        <f t="shared" si="10"/>
        <v>42439</v>
      </c>
      <c r="D108" s="184" t="s">
        <v>1069</v>
      </c>
      <c r="E108" s="191">
        <v>42439</v>
      </c>
      <c r="F108" s="192" t="s">
        <v>1369</v>
      </c>
      <c r="G108" s="480" t="s">
        <v>332</v>
      </c>
      <c r="H108" s="7"/>
      <c r="I108" s="256"/>
      <c r="J108" s="256"/>
      <c r="K108" s="38">
        <v>20000000</v>
      </c>
      <c r="L108" s="194" t="s">
        <v>8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38"/>
      <c r="AD108" s="211"/>
      <c r="AE108" s="211"/>
      <c r="AF108" s="211"/>
      <c r="AG108" s="211"/>
    </row>
    <row r="109" spans="1:33" s="59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9"/>
        <v>3</v>
      </c>
      <c r="C109" s="184">
        <f t="shared" si="10"/>
        <v>42439</v>
      </c>
      <c r="D109" s="184" t="s">
        <v>1069</v>
      </c>
      <c r="E109" s="191">
        <v>42439</v>
      </c>
      <c r="F109" s="192" t="s">
        <v>1369</v>
      </c>
      <c r="G109" s="480" t="s">
        <v>332</v>
      </c>
      <c r="H109" s="7"/>
      <c r="I109" s="256"/>
      <c r="J109" s="256"/>
      <c r="K109" s="38">
        <v>30000000</v>
      </c>
      <c r="L109" s="194" t="s">
        <v>8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38"/>
      <c r="AE109" s="211"/>
      <c r="AF109" s="211"/>
      <c r="AG109" s="211"/>
    </row>
    <row r="110" spans="1:33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9"/>
        <v>3</v>
      </c>
      <c r="C110" s="184">
        <f t="shared" si="10"/>
        <v>42439</v>
      </c>
      <c r="D110" s="184" t="s">
        <v>1069</v>
      </c>
      <c r="E110" s="191">
        <v>42439</v>
      </c>
      <c r="F110" s="192" t="s">
        <v>1072</v>
      </c>
      <c r="G110" s="480" t="s">
        <v>332</v>
      </c>
      <c r="H110" s="45"/>
      <c r="I110" s="256"/>
      <c r="J110" s="256"/>
      <c r="K110" s="38">
        <v>15000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38"/>
      <c r="AD110" s="211"/>
      <c r="AE110" s="211"/>
      <c r="AF110" s="211"/>
      <c r="AG110" s="211"/>
    </row>
    <row r="111" spans="1:33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9"/>
        <v>3</v>
      </c>
      <c r="C111" s="184">
        <f t="shared" si="10"/>
        <v>42439</v>
      </c>
      <c r="D111" s="184" t="s">
        <v>1069</v>
      </c>
      <c r="E111" s="191">
        <v>42439</v>
      </c>
      <c r="F111" s="192" t="s">
        <v>1072</v>
      </c>
      <c r="G111" s="480" t="s">
        <v>332</v>
      </c>
      <c r="H111" s="45"/>
      <c r="I111" s="256"/>
      <c r="J111" s="256"/>
      <c r="K111" s="38">
        <v>10000</v>
      </c>
      <c r="L111" s="194" t="s">
        <v>83</v>
      </c>
      <c r="M111" s="600" t="s">
        <v>24</v>
      </c>
      <c r="N111" s="52" t="str">
        <f>IF(AND('331-CT'!$E$7=TH!H111,OR(L111="331",M111="331")),"331",IF(AND(OR(L111="131",M111="131"),H111='131-CT'!$E$7),"131",""))</f>
        <v/>
      </c>
      <c r="O111" s="90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>x</v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38"/>
      <c r="AE111" s="211"/>
      <c r="AF111" s="211"/>
      <c r="AG111" s="211"/>
    </row>
    <row r="112" spans="1:33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9"/>
        <v>3</v>
      </c>
      <c r="C112" s="184">
        <f t="shared" si="10"/>
        <v>42439</v>
      </c>
      <c r="D112" s="184" t="s">
        <v>1069</v>
      </c>
      <c r="E112" s="191">
        <v>42439</v>
      </c>
      <c r="F112" s="192" t="s">
        <v>1072</v>
      </c>
      <c r="G112" s="480" t="s">
        <v>332</v>
      </c>
      <c r="H112" s="45"/>
      <c r="I112" s="256"/>
      <c r="J112" s="256"/>
      <c r="K112" s="38">
        <v>15000</v>
      </c>
      <c r="L112" s="194" t="s">
        <v>83</v>
      </c>
      <c r="M112" s="600" t="s">
        <v>24</v>
      </c>
      <c r="N112" s="52" t="str">
        <f>IF(AND('331-CT'!$E$7=TH!H112,OR(L112="331",M112="331")),"331",IF(AND(OR(L112="131",M112="131"),H112='131-CT'!$E$7),"131",""))</f>
        <v/>
      </c>
      <c r="O112" s="90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>x</v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38"/>
      <c r="AE112" s="211"/>
      <c r="AF112" s="211"/>
      <c r="AG112" s="211"/>
    </row>
    <row r="113" spans="1:33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9"/>
        <v>3</v>
      </c>
      <c r="C113" s="184">
        <f t="shared" si="10"/>
        <v>42440</v>
      </c>
      <c r="D113" s="184" t="s">
        <v>1065</v>
      </c>
      <c r="E113" s="191">
        <v>42440</v>
      </c>
      <c r="F113" s="189" t="s">
        <v>1066</v>
      </c>
      <c r="G113" s="480" t="s">
        <v>332</v>
      </c>
      <c r="H113" s="7" t="s">
        <v>1357</v>
      </c>
      <c r="I113" s="256"/>
      <c r="J113" s="256"/>
      <c r="K113" s="38">
        <v>6050000</v>
      </c>
      <c r="L113" s="600" t="s">
        <v>24</v>
      </c>
      <c r="M113" s="600" t="s">
        <v>259</v>
      </c>
      <c r="N113" s="52" t="str">
        <f>IF(AND('331-CT'!$E$7=TH!H113,OR(L113="331",M113="331")),"331",IF(AND(OR(L113="131",M113="131"),H113='131-CT'!$E$7),"131",""))</f>
        <v/>
      </c>
      <c r="O113" s="90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38"/>
      <c r="AC113" s="591" t="str">
        <f>IF(VLOOKUP(H113,DS_131,1,0)=H113,"","x")</f>
        <v/>
      </c>
    </row>
    <row r="114" spans="1:33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9"/>
        <v>3</v>
      </c>
      <c r="C114" s="184">
        <f t="shared" si="10"/>
        <v>42440</v>
      </c>
      <c r="D114" s="184" t="s">
        <v>1065</v>
      </c>
      <c r="E114" s="191">
        <v>42440</v>
      </c>
      <c r="F114" s="189" t="s">
        <v>1066</v>
      </c>
      <c r="G114" s="480" t="s">
        <v>332</v>
      </c>
      <c r="H114" s="193" t="s">
        <v>897</v>
      </c>
      <c r="I114" s="256"/>
      <c r="J114" s="256"/>
      <c r="K114" s="38">
        <v>35757150</v>
      </c>
      <c r="L114" s="600" t="s">
        <v>24</v>
      </c>
      <c r="M114" s="600" t="s">
        <v>259</v>
      </c>
      <c r="N114" s="52" t="str">
        <f>IF(AND('331-CT'!$E$7=TH!H114,OR(L114="331",M114="331")),"331",IF(AND(OR(L114="131",M114="131"),H114='131-CT'!$E$7),"131",""))</f>
        <v/>
      </c>
      <c r="O114" s="90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38"/>
      <c r="AC114" s="591" t="str">
        <f>IF(VLOOKUP(H114,DS_131,1,0)=H114,"","x")</f>
        <v/>
      </c>
      <c r="AE114" s="211"/>
    </row>
    <row r="115" spans="1:33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9"/>
        <v>3</v>
      </c>
      <c r="C115" s="184">
        <f t="shared" si="10"/>
        <v>42441</v>
      </c>
      <c r="D115" s="184" t="s">
        <v>1069</v>
      </c>
      <c r="E115" s="191">
        <v>42441</v>
      </c>
      <c r="F115" s="189" t="s">
        <v>1355</v>
      </c>
      <c r="G115" s="480" t="s">
        <v>332</v>
      </c>
      <c r="H115" s="193" t="s">
        <v>1361</v>
      </c>
      <c r="I115" s="256"/>
      <c r="J115" s="256"/>
      <c r="K115" s="38">
        <v>41900000</v>
      </c>
      <c r="L115" s="194" t="s">
        <v>47</v>
      </c>
      <c r="M115" s="600" t="s">
        <v>24</v>
      </c>
      <c r="N115" s="52" t="str">
        <f>IF(AND('331-CT'!$E$7=TH!H115,OR(L115="331",M115="331")),"331",IF(AND(OR(L115="131",M115="131"),H115='131-CT'!$E$7),"131",""))</f>
        <v/>
      </c>
      <c r="O115" s="90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>x</v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38"/>
      <c r="AF115" s="211"/>
      <c r="AG115" s="211"/>
    </row>
    <row r="116" spans="1:33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9"/>
        <v>3</v>
      </c>
      <c r="C116" s="184">
        <f t="shared" si="10"/>
        <v>42445</v>
      </c>
      <c r="D116" s="184" t="s">
        <v>1065</v>
      </c>
      <c r="E116" s="191">
        <v>42445</v>
      </c>
      <c r="F116" s="189" t="s">
        <v>1066</v>
      </c>
      <c r="G116" s="480" t="s">
        <v>332</v>
      </c>
      <c r="H116" s="7" t="s">
        <v>1359</v>
      </c>
      <c r="I116" s="256"/>
      <c r="J116" s="256"/>
      <c r="K116" s="38">
        <v>6985990</v>
      </c>
      <c r="L116" s="600" t="s">
        <v>24</v>
      </c>
      <c r="M116" s="600" t="s">
        <v>259</v>
      </c>
      <c r="N116" s="52" t="str">
        <f>IF(AND('331-CT'!$E$7=TH!H116,OR(L116="331",M116="331")),"331",IF(AND(OR(L116="131",M116="131"),H116='131-CT'!$E$7),"131",""))</f>
        <v/>
      </c>
      <c r="O116" s="90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38"/>
      <c r="AC116" s="591" t="str">
        <f>IF(VLOOKUP(H116,DS_131,1,0)=H116,"","x")</f>
        <v/>
      </c>
      <c r="AD116" s="211"/>
      <c r="AE116" s="211"/>
    </row>
    <row r="117" spans="1:33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9"/>
        <v>3</v>
      </c>
      <c r="C117" s="184">
        <f t="shared" si="10"/>
        <v>42450</v>
      </c>
      <c r="D117" s="184" t="s">
        <v>1065</v>
      </c>
      <c r="E117" s="184">
        <v>42450</v>
      </c>
      <c r="F117" s="189" t="s">
        <v>1333</v>
      </c>
      <c r="G117" s="480" t="s">
        <v>1335</v>
      </c>
      <c r="H117" s="193" t="s">
        <v>1073</v>
      </c>
      <c r="I117" s="256"/>
      <c r="J117" s="256"/>
      <c r="K117" s="599">
        <v>96500000</v>
      </c>
      <c r="L117" s="600" t="s">
        <v>24</v>
      </c>
      <c r="M117" s="600" t="s">
        <v>47</v>
      </c>
      <c r="N117" s="52" t="str">
        <f>IF(AND('331-CT'!$E$7=TH!H117,OR(L117="331",M117="331")),"331",IF(AND(OR(L117="131",M117="131"),H117='131-CT'!$E$7),"131",""))</f>
        <v/>
      </c>
      <c r="O117" s="90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>x</v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38"/>
      <c r="AF117" s="211"/>
      <c r="AG117" s="211"/>
    </row>
    <row r="118" spans="1:33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9"/>
        <v>3</v>
      </c>
      <c r="C118" s="184">
        <f t="shared" si="10"/>
        <v>42450</v>
      </c>
      <c r="D118" s="184" t="s">
        <v>1069</v>
      </c>
      <c r="E118" s="184">
        <v>42450</v>
      </c>
      <c r="F118" s="189" t="s">
        <v>1348</v>
      </c>
      <c r="G118" s="480" t="s">
        <v>1335</v>
      </c>
      <c r="H118" s="193" t="s">
        <v>1336</v>
      </c>
      <c r="I118" s="256"/>
      <c r="J118" s="256"/>
      <c r="K118" s="38">
        <v>83385000</v>
      </c>
      <c r="L118" s="600" t="s">
        <v>1334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38"/>
    </row>
    <row r="119" spans="1:33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9"/>
        <v>3</v>
      </c>
      <c r="C119" s="184">
        <f t="shared" si="10"/>
        <v>42450</v>
      </c>
      <c r="D119" s="184" t="s">
        <v>1069</v>
      </c>
      <c r="E119" s="184">
        <v>42450</v>
      </c>
      <c r="F119" s="189" t="s">
        <v>1349</v>
      </c>
      <c r="G119" s="480" t="s">
        <v>1335</v>
      </c>
      <c r="H119" s="193" t="s">
        <v>1336</v>
      </c>
      <c r="I119" s="256"/>
      <c r="J119" s="256"/>
      <c r="K119" s="599">
        <v>10906176</v>
      </c>
      <c r="L119" s="600" t="s">
        <v>81</v>
      </c>
      <c r="M119" s="600" t="s">
        <v>24</v>
      </c>
      <c r="N119" s="52" t="str">
        <f>IF(AND('331-CT'!$E$7=TH!H119,OR(L119="331",M119="331")),"331",IF(AND(OR(L119="131",M119="131"),H119='131-CT'!$E$7),"131",""))</f>
        <v/>
      </c>
      <c r="O119" s="90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38"/>
    </row>
    <row r="120" spans="1:33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9"/>
        <v>3</v>
      </c>
      <c r="C120" s="184">
        <f t="shared" si="10"/>
        <v>42450</v>
      </c>
      <c r="D120" s="184" t="s">
        <v>1069</v>
      </c>
      <c r="E120" s="184">
        <v>42450</v>
      </c>
      <c r="F120" s="189" t="s">
        <v>1349</v>
      </c>
      <c r="G120" s="480" t="s">
        <v>1335</v>
      </c>
      <c r="H120" s="193" t="s">
        <v>1342</v>
      </c>
      <c r="I120" s="256"/>
      <c r="J120" s="256"/>
      <c r="K120" s="599">
        <v>2158095</v>
      </c>
      <c r="L120" s="600" t="s">
        <v>81</v>
      </c>
      <c r="M120" s="600" t="s">
        <v>24</v>
      </c>
      <c r="N120" s="52" t="str">
        <f>IF(AND('331-CT'!$E$7=TH!H120,OR(L120="331",M120="331")),"331",IF(AND(OR(L120="131",M120="131"),H120='131-CT'!$E$7),"131",""))</f>
        <v/>
      </c>
      <c r="O120" s="90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38"/>
    </row>
    <row r="121" spans="1:33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9"/>
        <v>3</v>
      </c>
      <c r="C121" s="184">
        <f t="shared" si="10"/>
        <v>42450</v>
      </c>
      <c r="D121" s="184" t="s">
        <v>1065</v>
      </c>
      <c r="E121" s="191">
        <v>42450</v>
      </c>
      <c r="F121" s="189" t="s">
        <v>1066</v>
      </c>
      <c r="G121" s="480" t="s">
        <v>332</v>
      </c>
      <c r="H121" s="7" t="s">
        <v>1364</v>
      </c>
      <c r="I121" s="256"/>
      <c r="J121" s="256"/>
      <c r="K121" s="38">
        <v>4784000</v>
      </c>
      <c r="L121" s="600" t="s">
        <v>24</v>
      </c>
      <c r="M121" s="600" t="s">
        <v>259</v>
      </c>
      <c r="N121" s="52" t="str">
        <f>IF(AND('331-CT'!$E$7=TH!H121,OR(L121="331",M121="331")),"331",IF(AND(OR(L121="131",M121="131"),H121='131-CT'!$E$7),"131",""))</f>
        <v/>
      </c>
      <c r="O121" s="90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38"/>
      <c r="AC121" s="591" t="str">
        <f>IF(VLOOKUP(H121,DS_131,1,0)=H121,"","x")</f>
        <v/>
      </c>
      <c r="AE121" s="211"/>
    </row>
    <row r="122" spans="1:33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9"/>
        <v>3</v>
      </c>
      <c r="C122" s="184">
        <f t="shared" si="10"/>
        <v>42450</v>
      </c>
      <c r="D122" s="184" t="s">
        <v>1069</v>
      </c>
      <c r="E122" s="191">
        <v>42450</v>
      </c>
      <c r="F122" s="189" t="s">
        <v>1355</v>
      </c>
      <c r="G122" s="480" t="s">
        <v>332</v>
      </c>
      <c r="H122" s="193" t="s">
        <v>1075</v>
      </c>
      <c r="I122" s="256"/>
      <c r="J122" s="256"/>
      <c r="K122" s="38">
        <v>11500000</v>
      </c>
      <c r="L122" s="194" t="s">
        <v>47</v>
      </c>
      <c r="M122" s="600" t="s">
        <v>24</v>
      </c>
      <c r="N122" s="52" t="str">
        <f>IF(AND('331-CT'!$E$7=TH!H122,OR(L122="331",M122="331")),"331",IF(AND(OR(L122="131",M122="131"),H122='131-CT'!$E$7),"131",""))</f>
        <v/>
      </c>
      <c r="O122" s="90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>x</v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38"/>
      <c r="AF122" s="211"/>
      <c r="AG122" s="211"/>
    </row>
    <row r="123" spans="1:33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9"/>
        <v>3</v>
      </c>
      <c r="C123" s="184">
        <f t="shared" si="10"/>
        <v>42450</v>
      </c>
      <c r="D123" s="184" t="s">
        <v>1069</v>
      </c>
      <c r="E123" s="191">
        <v>42450</v>
      </c>
      <c r="F123" s="192" t="s">
        <v>1072</v>
      </c>
      <c r="G123" s="480" t="s">
        <v>332</v>
      </c>
      <c r="H123" s="45"/>
      <c r="I123" s="256"/>
      <c r="J123" s="256"/>
      <c r="K123" s="38">
        <v>15000</v>
      </c>
      <c r="L123" s="194" t="s">
        <v>83</v>
      </c>
      <c r="M123" s="600" t="s">
        <v>24</v>
      </c>
      <c r="N123" s="52" t="str">
        <f>IF(AND('331-CT'!$E$7=TH!H123,OR(L123="331",M123="331")),"331",IF(AND(OR(L123="131",M123="131"),H123='131-CT'!$E$7),"131",""))</f>
        <v/>
      </c>
      <c r="O123" s="90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>x</v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38"/>
      <c r="AF123" s="211"/>
      <c r="AG123" s="211"/>
    </row>
    <row r="124" spans="1:33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9"/>
        <v>3</v>
      </c>
      <c r="C124" s="184">
        <f t="shared" si="10"/>
        <v>42451</v>
      </c>
      <c r="D124" s="184" t="s">
        <v>1065</v>
      </c>
      <c r="E124" s="191">
        <v>42451</v>
      </c>
      <c r="F124" s="189" t="s">
        <v>1066</v>
      </c>
      <c r="G124" s="480" t="s">
        <v>332</v>
      </c>
      <c r="H124" s="193" t="s">
        <v>897</v>
      </c>
      <c r="I124" s="256"/>
      <c r="J124" s="256"/>
      <c r="K124" s="38">
        <v>13067780</v>
      </c>
      <c r="L124" s="600" t="s">
        <v>24</v>
      </c>
      <c r="M124" s="600" t="s">
        <v>259</v>
      </c>
      <c r="N124" s="52" t="str">
        <f>IF(AND('331-CT'!$E$7=TH!H124,OR(L124="331",M124="331")),"331",IF(AND(OR(L124="131",M124="131"),H124='131-CT'!$E$7),"131",""))</f>
        <v/>
      </c>
      <c r="O124" s="90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38"/>
      <c r="AC124" s="591" t="str">
        <f>IF(VLOOKUP(H124,DS_131,1,0)=H124,"","x")</f>
        <v/>
      </c>
      <c r="AD124" s="211"/>
      <c r="AE124" s="211"/>
    </row>
    <row r="125" spans="1:33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9"/>
        <v>3</v>
      </c>
      <c r="C125" s="184">
        <f t="shared" si="10"/>
        <v>42451</v>
      </c>
      <c r="D125" s="184" t="s">
        <v>1069</v>
      </c>
      <c r="E125" s="191">
        <v>42451</v>
      </c>
      <c r="F125" s="189" t="s">
        <v>1355</v>
      </c>
      <c r="G125" s="480" t="s">
        <v>332</v>
      </c>
      <c r="H125" s="193" t="s">
        <v>1075</v>
      </c>
      <c r="I125" s="256"/>
      <c r="J125" s="256"/>
      <c r="K125" s="38">
        <v>13000000</v>
      </c>
      <c r="L125" s="194" t="s">
        <v>47</v>
      </c>
      <c r="M125" s="600" t="s">
        <v>24</v>
      </c>
      <c r="N125" s="52" t="str">
        <f>IF(AND('331-CT'!$E$7=TH!H125,OR(L125="331",M125="331")),"331",IF(AND(OR(L125="131",M125="131"),H125='131-CT'!$E$7),"131",""))</f>
        <v/>
      </c>
      <c r="O125" s="90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>x</v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38"/>
      <c r="AD125" s="211"/>
      <c r="AE125" s="211"/>
      <c r="AF125" s="211"/>
      <c r="AG125" s="211"/>
    </row>
    <row r="126" spans="1:33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9"/>
        <v>3</v>
      </c>
      <c r="C126" s="184">
        <f t="shared" si="10"/>
        <v>42452</v>
      </c>
      <c r="D126" s="184" t="s">
        <v>1065</v>
      </c>
      <c r="E126" s="184">
        <v>42452</v>
      </c>
      <c r="F126" s="189" t="s">
        <v>1345</v>
      </c>
      <c r="G126" s="480" t="s">
        <v>1335</v>
      </c>
      <c r="H126" s="193" t="s">
        <v>1347</v>
      </c>
      <c r="I126" s="256"/>
      <c r="J126" s="256"/>
      <c r="K126" s="599">
        <v>100000000</v>
      </c>
      <c r="L126" s="600" t="s">
        <v>24</v>
      </c>
      <c r="M126" s="600" t="s">
        <v>1338</v>
      </c>
      <c r="N126" s="52" t="str">
        <f>IF(AND('331-CT'!$E$7=TH!H126,OR(L126="331",M126="331")),"331",IF(AND(OR(L126="131",M126="131"),H126='131-CT'!$E$7),"131",""))</f>
        <v/>
      </c>
      <c r="O126" s="90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38"/>
      <c r="AF126" s="211"/>
      <c r="AG126" s="211"/>
    </row>
    <row r="127" spans="1:33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9"/>
        <v>3</v>
      </c>
      <c r="C127" s="184">
        <f t="shared" si="10"/>
        <v>42452</v>
      </c>
      <c r="D127" s="184" t="s">
        <v>1069</v>
      </c>
      <c r="E127" s="184">
        <v>42452</v>
      </c>
      <c r="F127" s="189" t="s">
        <v>1355</v>
      </c>
      <c r="G127" s="480" t="s">
        <v>1335</v>
      </c>
      <c r="H127" s="193" t="s">
        <v>1073</v>
      </c>
      <c r="I127" s="256"/>
      <c r="J127" s="256"/>
      <c r="K127" s="599">
        <v>100000000</v>
      </c>
      <c r="L127" s="600" t="s">
        <v>47</v>
      </c>
      <c r="M127" s="600" t="s">
        <v>24</v>
      </c>
      <c r="N127" s="52" t="str">
        <f>IF(AND('331-CT'!$E$7=TH!H127,OR(L127="331",M127="331")),"331",IF(AND(OR(L127="131",M127="131"),H127='131-CT'!$E$7),"131",""))</f>
        <v/>
      </c>
      <c r="O127" s="90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>x</v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38"/>
    </row>
    <row r="128" spans="1:33" s="59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9"/>
        <v>3</v>
      </c>
      <c r="C128" s="184">
        <f t="shared" si="10"/>
        <v>42452</v>
      </c>
      <c r="D128" s="184" t="s">
        <v>1065</v>
      </c>
      <c r="E128" s="191">
        <v>42452</v>
      </c>
      <c r="F128" s="189" t="s">
        <v>1066</v>
      </c>
      <c r="G128" s="480" t="s">
        <v>332</v>
      </c>
      <c r="H128" s="7" t="s">
        <v>426</v>
      </c>
      <c r="I128" s="256"/>
      <c r="J128" s="256"/>
      <c r="K128" s="38">
        <v>5457540</v>
      </c>
      <c r="L128" s="600" t="s">
        <v>24</v>
      </c>
      <c r="M128" s="600" t="s">
        <v>259</v>
      </c>
      <c r="N128" s="52" t="str">
        <f>IF(AND('331-CT'!$E$7=TH!H128,OR(L128="331",M128="331")),"331",IF(AND(OR(L128="131",M128="131"),H128='131-CT'!$E$7),"131",""))</f>
        <v/>
      </c>
      <c r="O128" s="90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38"/>
      <c r="AC128" s="591" t="str">
        <f>IF(VLOOKUP(H128,DS_131,1,0)=H128,"","x")</f>
        <v/>
      </c>
      <c r="AE128" s="211"/>
    </row>
    <row r="129" spans="1:33" s="59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9"/>
        <v>3</v>
      </c>
      <c r="C129" s="184">
        <f t="shared" si="10"/>
        <v>42452</v>
      </c>
      <c r="D129" s="184" t="s">
        <v>1065</v>
      </c>
      <c r="E129" s="191">
        <v>42452</v>
      </c>
      <c r="F129" s="189" t="s">
        <v>1066</v>
      </c>
      <c r="G129" s="480" t="s">
        <v>332</v>
      </c>
      <c r="H129" s="7" t="s">
        <v>426</v>
      </c>
      <c r="I129" s="256"/>
      <c r="J129" s="256"/>
      <c r="K129" s="38">
        <v>13347180</v>
      </c>
      <c r="L129" s="600" t="s">
        <v>24</v>
      </c>
      <c r="M129" s="600" t="s">
        <v>259</v>
      </c>
      <c r="N129" s="52" t="str">
        <f>IF(AND('331-CT'!$E$7=TH!H129,OR(L129="331",M129="331")),"331",IF(AND(OR(L129="131",M129="131"),H129='131-CT'!$E$7),"131",""))</f>
        <v/>
      </c>
      <c r="O129" s="90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38"/>
      <c r="AC129" s="591" t="str">
        <f>IF(VLOOKUP(H129,DS_131,1,0)=H129,"","x")</f>
        <v/>
      </c>
      <c r="AE129" s="211"/>
    </row>
    <row r="130" spans="1:33" s="59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9"/>
        <v>3</v>
      </c>
      <c r="C130" s="184">
        <f t="shared" si="10"/>
        <v>42452</v>
      </c>
      <c r="D130" s="184" t="s">
        <v>1065</v>
      </c>
      <c r="E130" s="191">
        <v>42452</v>
      </c>
      <c r="F130" s="189" t="s">
        <v>1066</v>
      </c>
      <c r="G130" s="480" t="s">
        <v>332</v>
      </c>
      <c r="H130" s="7" t="s">
        <v>1367</v>
      </c>
      <c r="I130" s="256"/>
      <c r="J130" s="256"/>
      <c r="K130" s="38">
        <v>7482200</v>
      </c>
      <c r="L130" s="600" t="s">
        <v>24</v>
      </c>
      <c r="M130" s="600" t="s">
        <v>259</v>
      </c>
      <c r="N130" s="52" t="str">
        <f>IF(AND('331-CT'!$E$7=TH!H130,OR(L130="331",M130="331")),"331",IF(AND(OR(L130="131",M130="131"),H130='131-CT'!$E$7),"131",""))</f>
        <v/>
      </c>
      <c r="O130" s="90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38"/>
      <c r="AC130" s="591" t="str">
        <f>IF(VLOOKUP(H130,DS_131,1,0)=H130,"","x")</f>
        <v/>
      </c>
      <c r="AD130" s="211"/>
      <c r="AE130" s="211"/>
    </row>
    <row r="131" spans="1:33" s="59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9"/>
        <v>3</v>
      </c>
      <c r="C131" s="184">
        <f t="shared" si="10"/>
        <v>42452</v>
      </c>
      <c r="D131" s="184" t="s">
        <v>1069</v>
      </c>
      <c r="E131" s="191">
        <v>42452</v>
      </c>
      <c r="F131" s="189" t="s">
        <v>1355</v>
      </c>
      <c r="G131" s="480" t="s">
        <v>332</v>
      </c>
      <c r="H131" s="193" t="s">
        <v>1075</v>
      </c>
      <c r="I131" s="256"/>
      <c r="J131" s="256"/>
      <c r="K131" s="38">
        <v>26500000</v>
      </c>
      <c r="L131" s="194" t="s">
        <v>47</v>
      </c>
      <c r="M131" s="600" t="s">
        <v>24</v>
      </c>
      <c r="N131" s="52" t="str">
        <f>IF(AND('331-CT'!$E$7=TH!H131,OR(L131="331",M131="331")),"331",IF(AND(OR(L131="131",M131="131"),H131='131-CT'!$E$7),"131",""))</f>
        <v/>
      </c>
      <c r="O131" s="90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38"/>
      <c r="AE131" s="211"/>
      <c r="AF131" s="211"/>
      <c r="AG131" s="211"/>
    </row>
    <row r="132" spans="1:33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9"/>
        <v>3</v>
      </c>
      <c r="C132" s="184">
        <f t="shared" si="10"/>
        <v>42454</v>
      </c>
      <c r="D132" s="184" t="s">
        <v>1065</v>
      </c>
      <c r="E132" s="191">
        <v>42454</v>
      </c>
      <c r="F132" s="189" t="s">
        <v>1066</v>
      </c>
      <c r="G132" s="480" t="s">
        <v>332</v>
      </c>
      <c r="H132" s="7" t="s">
        <v>426</v>
      </c>
      <c r="I132" s="256"/>
      <c r="J132" s="256"/>
      <c r="K132" s="38">
        <v>7205000</v>
      </c>
      <c r="L132" s="600" t="s">
        <v>24</v>
      </c>
      <c r="M132" s="600" t="s">
        <v>259</v>
      </c>
      <c r="N132" s="52" t="str">
        <f>IF(AND('331-CT'!$E$7=TH!H132,OR(L132="331",M132="331")),"331",IF(AND(OR(L132="131",M132="131"),H132='131-CT'!$E$7),"131",""))</f>
        <v/>
      </c>
      <c r="O132" s="90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38"/>
      <c r="AC132" s="591" t="str">
        <f>IF(VLOOKUP(H132,DS_131,1,0)=H132,"","x")</f>
        <v/>
      </c>
      <c r="AE132" s="211"/>
    </row>
    <row r="133" spans="1:33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9"/>
        <v>3</v>
      </c>
      <c r="C133" s="184">
        <f t="shared" si="10"/>
        <v>42454</v>
      </c>
      <c r="D133" s="184" t="s">
        <v>1065</v>
      </c>
      <c r="E133" s="191">
        <v>42454</v>
      </c>
      <c r="F133" s="189" t="s">
        <v>1360</v>
      </c>
      <c r="G133" s="480" t="s">
        <v>332</v>
      </c>
      <c r="H133" s="193"/>
      <c r="I133" s="256"/>
      <c r="J133" s="256"/>
      <c r="K133" s="38">
        <v>1457</v>
      </c>
      <c r="L133" s="600" t="s">
        <v>24</v>
      </c>
      <c r="M133" s="600" t="s">
        <v>40</v>
      </c>
      <c r="N133" s="52" t="str">
        <f>IF(AND('331-CT'!$E$7=TH!H133,OR(L133="331",M133="331")),"331",IF(AND(OR(L133="131",M133="131"),H133='131-CT'!$E$7),"131",""))</f>
        <v/>
      </c>
      <c r="O133" s="90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38"/>
      <c r="AE133" s="211"/>
    </row>
    <row r="134" spans="1:33" s="59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9"/>
        <v>3</v>
      </c>
      <c r="C134" s="184">
        <f t="shared" si="10"/>
        <v>42457</v>
      </c>
      <c r="D134" s="184" t="s">
        <v>1065</v>
      </c>
      <c r="E134" s="191">
        <v>42457</v>
      </c>
      <c r="F134" s="189" t="s">
        <v>1066</v>
      </c>
      <c r="G134" s="480" t="s">
        <v>332</v>
      </c>
      <c r="H134" s="193" t="s">
        <v>897</v>
      </c>
      <c r="I134" s="256"/>
      <c r="J134" s="256"/>
      <c r="K134" s="38">
        <v>15742980</v>
      </c>
      <c r="L134" s="600" t="s">
        <v>24</v>
      </c>
      <c r="M134" s="600" t="s">
        <v>259</v>
      </c>
      <c r="N134" s="52" t="str">
        <f>IF(AND('331-CT'!$E$7=TH!H134,OR(L134="331",M134="331")),"331",IF(AND(OR(L134="131",M134="131"),H134='131-CT'!$E$7),"131",""))</f>
        <v/>
      </c>
      <c r="O134" s="90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38"/>
      <c r="AC134" s="591" t="str">
        <f>IF(VLOOKUP(H134,DS_131,1,0)=H134,"","x")</f>
        <v/>
      </c>
      <c r="AE134" s="211"/>
    </row>
    <row r="135" spans="1:33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9"/>
        <v>3</v>
      </c>
      <c r="C135" s="184">
        <f t="shared" si="10"/>
        <v>42457</v>
      </c>
      <c r="D135" s="184" t="s">
        <v>1069</v>
      </c>
      <c r="E135" s="191">
        <v>42457</v>
      </c>
      <c r="F135" s="192" t="s">
        <v>1369</v>
      </c>
      <c r="G135" s="480" t="s">
        <v>332</v>
      </c>
      <c r="H135" s="7"/>
      <c r="I135" s="256"/>
      <c r="J135" s="256"/>
      <c r="K135" s="38">
        <v>13000000</v>
      </c>
      <c r="L135" s="194" t="s">
        <v>8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38"/>
      <c r="AC135" s="591"/>
      <c r="AD135" s="591"/>
    </row>
    <row r="136" spans="1:33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9"/>
        <v>3</v>
      </c>
      <c r="C136" s="184">
        <f t="shared" si="10"/>
        <v>42457</v>
      </c>
      <c r="D136" s="184" t="s">
        <v>1069</v>
      </c>
      <c r="E136" s="191">
        <v>42457</v>
      </c>
      <c r="F136" s="192" t="s">
        <v>1072</v>
      </c>
      <c r="G136" s="480" t="s">
        <v>332</v>
      </c>
      <c r="H136" s="45"/>
      <c r="I136" s="256"/>
      <c r="J136" s="256"/>
      <c r="K136" s="38">
        <v>20000</v>
      </c>
      <c r="L136" s="194" t="s">
        <v>83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>x</v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38"/>
      <c r="AC136" s="591"/>
    </row>
    <row r="137" spans="1:33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9"/>
        <v>3</v>
      </c>
      <c r="C137" s="184">
        <f t="shared" si="10"/>
        <v>42457</v>
      </c>
      <c r="D137" s="184" t="s">
        <v>1069</v>
      </c>
      <c r="E137" s="191">
        <v>42457</v>
      </c>
      <c r="F137" s="192" t="s">
        <v>1369</v>
      </c>
      <c r="G137" s="480" t="s">
        <v>332</v>
      </c>
      <c r="H137" s="7"/>
      <c r="I137" s="256"/>
      <c r="J137" s="256"/>
      <c r="K137" s="38">
        <v>10000000</v>
      </c>
      <c r="L137" s="194" t="s">
        <v>8</v>
      </c>
      <c r="M137" s="600" t="s">
        <v>24</v>
      </c>
      <c r="N137" s="52" t="str">
        <f>IF(AND('331-CT'!$E$7=TH!H137,OR(L137="331",M137="331")),"331",IF(AND(OR(L137="131",M137="131"),H137='131-CT'!$E$7),"131",""))</f>
        <v/>
      </c>
      <c r="O137" s="90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38"/>
      <c r="AC137" s="591"/>
      <c r="AD137" s="591"/>
    </row>
    <row r="138" spans="1:33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9"/>
        <v>3</v>
      </c>
      <c r="C138" s="184">
        <f t="shared" si="10"/>
        <v>42457</v>
      </c>
      <c r="D138" s="184" t="s">
        <v>1069</v>
      </c>
      <c r="E138" s="191">
        <v>42457</v>
      </c>
      <c r="F138" s="192" t="s">
        <v>1072</v>
      </c>
      <c r="G138" s="480" t="s">
        <v>332</v>
      </c>
      <c r="H138" s="45"/>
      <c r="I138" s="256"/>
      <c r="J138" s="256"/>
      <c r="K138" s="38">
        <v>20000</v>
      </c>
      <c r="L138" s="194" t="s">
        <v>83</v>
      </c>
      <c r="M138" s="600" t="s">
        <v>24</v>
      </c>
      <c r="N138" s="52" t="str">
        <f>IF(AND('331-CT'!$E$7=TH!H138,OR(L138="331",M138="331")),"331",IF(AND(OR(L138="131",M138="131"),H138='131-CT'!$E$7),"131",""))</f>
        <v/>
      </c>
      <c r="O138" s="90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>x</v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38"/>
      <c r="AC138" s="591"/>
      <c r="AD138" s="591"/>
    </row>
    <row r="139" spans="1:33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9"/>
        <v>3</v>
      </c>
      <c r="C139" s="184">
        <f t="shared" si="10"/>
        <v>42458</v>
      </c>
      <c r="D139" s="184" t="s">
        <v>1065</v>
      </c>
      <c r="E139" s="191">
        <v>42458</v>
      </c>
      <c r="F139" s="189" t="s">
        <v>1333</v>
      </c>
      <c r="G139" s="480" t="s">
        <v>332</v>
      </c>
      <c r="H139" s="193" t="s">
        <v>1075</v>
      </c>
      <c r="I139" s="256"/>
      <c r="J139" s="256"/>
      <c r="K139" s="38">
        <v>50000000</v>
      </c>
      <c r="L139" s="600" t="s">
        <v>24</v>
      </c>
      <c r="M139" s="600" t="s">
        <v>47</v>
      </c>
      <c r="N139" s="52" t="str">
        <f>IF(AND('331-CT'!$E$7=TH!H139,OR(L139="331",M139="331")),"331",IF(AND(OR(L139="131",M139="131"),H139='131-CT'!$E$7),"131",""))</f>
        <v/>
      </c>
      <c r="O139" s="90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>x</v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38"/>
      <c r="AE139" s="211"/>
      <c r="AF139" s="211"/>
      <c r="AG139" s="211"/>
    </row>
    <row r="140" spans="1:33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9"/>
        <v>3</v>
      </c>
      <c r="C140" s="184">
        <f t="shared" si="10"/>
        <v>42458</v>
      </c>
      <c r="D140" s="184" t="s">
        <v>1069</v>
      </c>
      <c r="E140" s="191">
        <v>42458</v>
      </c>
      <c r="F140" s="192" t="s">
        <v>1369</v>
      </c>
      <c r="G140" s="480" t="s">
        <v>332</v>
      </c>
      <c r="H140" s="7"/>
      <c r="I140" s="256"/>
      <c r="J140" s="256"/>
      <c r="K140" s="38">
        <v>50000000</v>
      </c>
      <c r="L140" s="194" t="s">
        <v>8</v>
      </c>
      <c r="M140" s="600" t="s">
        <v>24</v>
      </c>
      <c r="N140" s="52" t="str">
        <f>IF(AND('331-CT'!$E$7=TH!H140,OR(L140="331",M140="331")),"331",IF(AND(OR(L140="131",M140="131"),H140='131-CT'!$E$7),"131",""))</f>
        <v/>
      </c>
      <c r="O140" s="90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38"/>
      <c r="AD140" s="211"/>
      <c r="AE140" s="211"/>
      <c r="AF140" s="211"/>
      <c r="AG140" s="211"/>
    </row>
    <row r="141" spans="1:33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9"/>
        <v>3</v>
      </c>
      <c r="C141" s="184">
        <f t="shared" si="10"/>
        <v>42458</v>
      </c>
      <c r="D141" s="184" t="s">
        <v>1069</v>
      </c>
      <c r="E141" s="191">
        <v>42458</v>
      </c>
      <c r="F141" s="192" t="s">
        <v>1072</v>
      </c>
      <c r="G141" s="480" t="s">
        <v>332</v>
      </c>
      <c r="H141" s="45"/>
      <c r="I141" s="256"/>
      <c r="J141" s="256"/>
      <c r="K141" s="38">
        <v>15000</v>
      </c>
      <c r="L141" s="194" t="s">
        <v>83</v>
      </c>
      <c r="M141" s="600" t="s">
        <v>24</v>
      </c>
      <c r="N141" s="52" t="str">
        <f>IF(AND('331-CT'!$E$7=TH!H141,OR(L141="331",M141="331")),"331",IF(AND(OR(L141="131",M141="131"),H141='131-CT'!$E$7),"131",""))</f>
        <v/>
      </c>
      <c r="O141" s="90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>x</v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38"/>
      <c r="AE141" s="211"/>
      <c r="AF141" s="211"/>
      <c r="AG141" s="211"/>
    </row>
    <row r="142" spans="1:33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9"/>
        <v>4</v>
      </c>
      <c r="C142" s="184">
        <f t="shared" si="10"/>
        <v>42468</v>
      </c>
      <c r="D142" s="184" t="s">
        <v>1065</v>
      </c>
      <c r="E142" s="762">
        <v>42468</v>
      </c>
      <c r="F142" s="192" t="s">
        <v>1066</v>
      </c>
      <c r="G142" s="192" t="s">
        <v>332</v>
      </c>
      <c r="H142" s="193" t="s">
        <v>897</v>
      </c>
      <c r="I142" s="256"/>
      <c r="J142" s="256"/>
      <c r="K142" s="599">
        <v>98320332</v>
      </c>
      <c r="L142" s="194" t="s">
        <v>24</v>
      </c>
      <c r="M142" s="194" t="s">
        <v>259</v>
      </c>
      <c r="N142" s="52" t="str">
        <f>IF(AND('331-CT'!$E$7=TH!H142,OR(L142="331",M142="331")),"331",IF(AND(OR(L142="131",M142="131"),H142='131-CT'!$E$7),"131",""))</f>
        <v/>
      </c>
      <c r="O142" s="90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39"/>
      <c r="AC142" s="591" t="str">
        <f>IF(VLOOKUP(H142,DS_131,1,0)=H142,"","x")</f>
        <v/>
      </c>
      <c r="AE142" s="211"/>
      <c r="AF142" s="211"/>
      <c r="AG142" s="211"/>
    </row>
    <row r="143" spans="1:33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9"/>
        <v>4</v>
      </c>
      <c r="C143" s="184">
        <f t="shared" si="10"/>
        <v>42468</v>
      </c>
      <c r="D143" s="184" t="s">
        <v>1069</v>
      </c>
      <c r="E143" s="762">
        <v>42468</v>
      </c>
      <c r="F143" s="189" t="s">
        <v>1370</v>
      </c>
      <c r="G143" s="192" t="s">
        <v>332</v>
      </c>
      <c r="H143" s="7" t="s">
        <v>1371</v>
      </c>
      <c r="I143" s="256"/>
      <c r="J143" s="256"/>
      <c r="K143" s="599">
        <v>40700000</v>
      </c>
      <c r="L143" s="194" t="s">
        <v>8</v>
      </c>
      <c r="M143" s="194" t="s">
        <v>24</v>
      </c>
      <c r="N143" s="52" t="str">
        <f>IF(AND('331-CT'!$E$7=TH!H143,OR(L143="331",M143="331")),"331",IF(AND(OR(L143="131",M143="131"),H143='131-CT'!$E$7),"131",""))</f>
        <v/>
      </c>
      <c r="O143" s="90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39"/>
      <c r="AD143" s="211"/>
      <c r="AE143" s="211"/>
      <c r="AF143" s="211"/>
      <c r="AG143" s="211"/>
    </row>
    <row r="144" spans="1:33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9"/>
        <v>4</v>
      </c>
      <c r="C144" s="184">
        <f t="shared" si="10"/>
        <v>42468</v>
      </c>
      <c r="D144" s="184" t="s">
        <v>1069</v>
      </c>
      <c r="E144" s="762">
        <v>42468</v>
      </c>
      <c r="F144" s="192" t="s">
        <v>1071</v>
      </c>
      <c r="G144" s="192" t="s">
        <v>332</v>
      </c>
      <c r="H144" s="193"/>
      <c r="I144" s="256"/>
      <c r="J144" s="256"/>
      <c r="K144" s="599">
        <v>26189560</v>
      </c>
      <c r="L144" s="194" t="s">
        <v>8</v>
      </c>
      <c r="M144" s="194" t="s">
        <v>24</v>
      </c>
      <c r="N144" s="52" t="str">
        <f>IF(AND('331-CT'!$E$7=TH!H144,OR(L144="331",M144="331")),"331",IF(AND(OR(L144="131",M144="131"),H144='131-CT'!$E$7),"131",""))</f>
        <v/>
      </c>
      <c r="O144" s="90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39"/>
      <c r="AE144" s="211"/>
      <c r="AF144" s="211"/>
      <c r="AG144" s="211"/>
    </row>
    <row r="145" spans="1:33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9"/>
        <v>4</v>
      </c>
      <c r="C145" s="184">
        <f t="shared" si="10"/>
        <v>42468</v>
      </c>
      <c r="D145" s="184" t="s">
        <v>1069</v>
      </c>
      <c r="E145" s="762">
        <v>42468</v>
      </c>
      <c r="F145" s="192" t="s">
        <v>1070</v>
      </c>
      <c r="G145" s="192" t="s">
        <v>332</v>
      </c>
      <c r="H145" s="7" t="s">
        <v>1075</v>
      </c>
      <c r="I145" s="256"/>
      <c r="J145" s="256"/>
      <c r="K145" s="599">
        <v>30700000</v>
      </c>
      <c r="L145" s="194" t="s">
        <v>47</v>
      </c>
      <c r="M145" s="194" t="s">
        <v>24</v>
      </c>
      <c r="N145" s="52" t="str">
        <f>IF(AND('331-CT'!$E$7=TH!H145,OR(L145="331",M145="331")),"331",IF(AND(OR(L145="131",M145="131"),H145='131-CT'!$E$7),"131",""))</f>
        <v/>
      </c>
      <c r="O145" s="90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>x</v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39"/>
      <c r="AD145" s="211"/>
      <c r="AE145" s="211"/>
      <c r="AF145" s="211"/>
      <c r="AG145" s="211"/>
    </row>
    <row r="146" spans="1:33" s="59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9"/>
        <v>4</v>
      </c>
      <c r="C146" s="184">
        <f t="shared" si="10"/>
        <v>42468</v>
      </c>
      <c r="D146" s="184" t="s">
        <v>1069</v>
      </c>
      <c r="E146" s="762">
        <v>42468</v>
      </c>
      <c r="F146" s="192" t="s">
        <v>1072</v>
      </c>
      <c r="G146" s="192" t="s">
        <v>332</v>
      </c>
      <c r="H146" s="193"/>
      <c r="I146" s="256"/>
      <c r="J146" s="256"/>
      <c r="K146" s="599">
        <v>13636</v>
      </c>
      <c r="L146" s="194" t="s">
        <v>83</v>
      </c>
      <c r="M146" s="194" t="s">
        <v>24</v>
      </c>
      <c r="N146" s="52" t="str">
        <f>IF(AND('331-CT'!$E$7=TH!H146,OR(L146="331",M146="331")),"331",IF(AND(OR(L146="131",M146="131"),H146='131-CT'!$E$7),"131",""))</f>
        <v/>
      </c>
      <c r="O146" s="90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W146" s="52" t="str">
        <f>IF(OR(TH!L146=TH!$W$7,M146=TH!$W$7),"x","")</f>
        <v>x</v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38">
        <v>2</v>
      </c>
      <c r="AE146" s="211"/>
      <c r="AF146" s="211"/>
      <c r="AG146" s="211"/>
    </row>
    <row r="147" spans="1:33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9"/>
        <v>4</v>
      </c>
      <c r="C147" s="184">
        <f t="shared" si="10"/>
        <v>42468</v>
      </c>
      <c r="D147" s="184" t="s">
        <v>1069</v>
      </c>
      <c r="E147" s="762">
        <v>42468</v>
      </c>
      <c r="F147" s="192" t="s">
        <v>1341</v>
      </c>
      <c r="G147" s="192" t="s">
        <v>332</v>
      </c>
      <c r="H147" s="193"/>
      <c r="I147" s="256"/>
      <c r="J147" s="256"/>
      <c r="K147" s="599">
        <v>1364</v>
      </c>
      <c r="L147" s="194" t="s">
        <v>9</v>
      </c>
      <c r="M147" s="194" t="s">
        <v>24</v>
      </c>
      <c r="N147" s="52" t="str">
        <f>IF(AND('331-CT'!$E$7=TH!H147,OR(L147="331",M147="331")),"331",IF(AND(OR(L147="131",M147="131"),H147='131-CT'!$E$7),"131",""))</f>
        <v/>
      </c>
      <c r="O147" s="90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38">
        <v>2</v>
      </c>
      <c r="AD147" s="211"/>
      <c r="AE147" s="211"/>
      <c r="AF147" s="211"/>
      <c r="AG147" s="211"/>
    </row>
    <row r="148" spans="1:33" s="59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9"/>
        <v>4</v>
      </c>
      <c r="C148" s="184">
        <f t="shared" si="10"/>
        <v>42471</v>
      </c>
      <c r="D148" s="184" t="s">
        <v>1065</v>
      </c>
      <c r="E148" s="762">
        <v>42471</v>
      </c>
      <c r="F148" s="192" t="s">
        <v>1066</v>
      </c>
      <c r="G148" s="192" t="s">
        <v>332</v>
      </c>
      <c r="H148" s="193" t="s">
        <v>904</v>
      </c>
      <c r="I148" s="256"/>
      <c r="J148" s="256"/>
      <c r="K148" s="599">
        <v>62150000</v>
      </c>
      <c r="L148" s="194" t="s">
        <v>24</v>
      </c>
      <c r="M148" s="194" t="s">
        <v>259</v>
      </c>
      <c r="N148" s="52" t="str">
        <f>IF(AND('331-CT'!$E$7=TH!H148,OR(L148="331",M148="331")),"331",IF(AND(OR(L148="131",M148="131"),H148='131-CT'!$E$7),"131",""))</f>
        <v/>
      </c>
      <c r="O148" s="90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39"/>
      <c r="AC148" s="591" t="str">
        <f>IF(VLOOKUP(H148,DS_131,1,0)=H148,"","x")</f>
        <v/>
      </c>
      <c r="AD148" s="211"/>
      <c r="AE148" s="211"/>
      <c r="AF148" s="211"/>
      <c r="AG148" s="211"/>
    </row>
    <row r="149" spans="1:33" s="59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9"/>
        <v>4</v>
      </c>
      <c r="C149" s="184">
        <f t="shared" si="10"/>
        <v>42471</v>
      </c>
      <c r="D149" s="184" t="s">
        <v>1069</v>
      </c>
      <c r="E149" s="762">
        <v>42471</v>
      </c>
      <c r="F149" s="192" t="s">
        <v>1372</v>
      </c>
      <c r="G149" s="192" t="s">
        <v>332</v>
      </c>
      <c r="H149" s="193"/>
      <c r="I149" s="256"/>
      <c r="J149" s="256"/>
      <c r="K149" s="599">
        <v>5000000</v>
      </c>
      <c r="L149" s="194" t="s">
        <v>8</v>
      </c>
      <c r="M149" s="194" t="s">
        <v>24</v>
      </c>
      <c r="N149" s="52" t="str">
        <f>IF(AND('331-CT'!$E$7=TH!H149,OR(L149="331",M149="331")),"331",IF(AND(OR(L149="131",M149="131"),H149='131-CT'!$E$7),"131",""))</f>
        <v/>
      </c>
      <c r="O149" s="90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39"/>
      <c r="AF149" s="211"/>
      <c r="AG149" s="211"/>
    </row>
    <row r="150" spans="1:33" s="59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9"/>
        <v>4</v>
      </c>
      <c r="C150" s="184">
        <f t="shared" si="10"/>
        <v>42471</v>
      </c>
      <c r="D150" s="184" t="s">
        <v>1069</v>
      </c>
      <c r="E150" s="762">
        <v>42471</v>
      </c>
      <c r="F150" s="192" t="s">
        <v>1372</v>
      </c>
      <c r="G150" s="192" t="s">
        <v>332</v>
      </c>
      <c r="H150" s="193"/>
      <c r="I150" s="256"/>
      <c r="J150" s="256"/>
      <c r="K150" s="599">
        <v>15000000</v>
      </c>
      <c r="L150" s="194" t="s">
        <v>8</v>
      </c>
      <c r="M150" s="194" t="s">
        <v>24</v>
      </c>
      <c r="N150" s="52" t="str">
        <f>IF(AND('331-CT'!$E$7=TH!H150,OR(L150="331",M150="331")),"331",IF(AND(OR(L150="131",M150="131"),H150='131-CT'!$E$7),"131",""))</f>
        <v/>
      </c>
      <c r="O150" s="90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39"/>
      <c r="AE150" s="211"/>
      <c r="AF150" s="211"/>
      <c r="AG150" s="211"/>
    </row>
    <row r="151" spans="1:33" s="59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9"/>
        <v>4</v>
      </c>
      <c r="C151" s="184">
        <f t="shared" si="10"/>
        <v>42471</v>
      </c>
      <c r="D151" s="184" t="s">
        <v>1069</v>
      </c>
      <c r="E151" s="762">
        <v>42471</v>
      </c>
      <c r="F151" s="192" t="s">
        <v>1372</v>
      </c>
      <c r="G151" s="192" t="s">
        <v>332</v>
      </c>
      <c r="H151" s="193"/>
      <c r="I151" s="256"/>
      <c r="J151" s="256"/>
      <c r="K151" s="599">
        <v>10000000</v>
      </c>
      <c r="L151" s="194" t="s">
        <v>8</v>
      </c>
      <c r="M151" s="194" t="s">
        <v>24</v>
      </c>
      <c r="N151" s="52" t="str">
        <f>IF(AND('331-CT'!$E$7=TH!H151,OR(L151="331",M151="331")),"331",IF(AND(OR(L151="131",M151="131"),H151='131-CT'!$E$7),"131",""))</f>
        <v/>
      </c>
      <c r="O151" s="90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39"/>
      <c r="AF151" s="211"/>
      <c r="AG151" s="211"/>
    </row>
    <row r="152" spans="1:33" s="59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ref="B152:B216" si="11">IF(C152&lt;&gt;"",MONTH(C152),"")</f>
        <v>4</v>
      </c>
      <c r="C152" s="184">
        <f t="shared" ref="C152:C216" si="12">E152</f>
        <v>42471</v>
      </c>
      <c r="D152" s="184" t="s">
        <v>1069</v>
      </c>
      <c r="E152" s="762">
        <v>42471</v>
      </c>
      <c r="F152" s="192" t="s">
        <v>1072</v>
      </c>
      <c r="G152" s="192" t="s">
        <v>332</v>
      </c>
      <c r="H152" s="193"/>
      <c r="I152" s="256"/>
      <c r="J152" s="256"/>
      <c r="K152" s="599">
        <v>13636</v>
      </c>
      <c r="L152" s="194" t="s">
        <v>83</v>
      </c>
      <c r="M152" s="194" t="s">
        <v>24</v>
      </c>
      <c r="N152" s="52" t="str">
        <f>IF(AND('331-CT'!$E$7=TH!H152,OR(L152="331",M152="331")),"331",IF(AND(OR(L152="131",M152="131"),H152='131-CT'!$E$7),"131",""))</f>
        <v/>
      </c>
      <c r="O152" s="90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38">
        <v>2</v>
      </c>
      <c r="AD152" s="211"/>
      <c r="AE152" s="211"/>
      <c r="AF152" s="211"/>
      <c r="AG152" s="211"/>
    </row>
    <row r="153" spans="1:33" s="59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11"/>
        <v>4</v>
      </c>
      <c r="C153" s="184">
        <f t="shared" si="12"/>
        <v>42471</v>
      </c>
      <c r="D153" s="184" t="s">
        <v>1069</v>
      </c>
      <c r="E153" s="762">
        <v>42471</v>
      </c>
      <c r="F153" s="192" t="s">
        <v>1341</v>
      </c>
      <c r="G153" s="192" t="s">
        <v>332</v>
      </c>
      <c r="H153" s="193"/>
      <c r="I153" s="256"/>
      <c r="J153" s="256"/>
      <c r="K153" s="599">
        <v>1364</v>
      </c>
      <c r="L153" s="194" t="s">
        <v>9</v>
      </c>
      <c r="M153" s="194" t="s">
        <v>24</v>
      </c>
      <c r="N153" s="52" t="str">
        <f>IF(AND('331-CT'!$E$7=TH!H153,OR(L153="331",M153="331")),"331",IF(AND(OR(L153="131",M153="131"),H153='131-CT'!$E$7),"131",""))</f>
        <v/>
      </c>
      <c r="O153" s="90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38">
        <v>2</v>
      </c>
      <c r="AE153" s="211"/>
      <c r="AF153" s="211"/>
      <c r="AG153" s="211"/>
    </row>
    <row r="154" spans="1:33" s="59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11"/>
        <v>4</v>
      </c>
      <c r="C154" s="184">
        <f t="shared" si="12"/>
        <v>42471</v>
      </c>
      <c r="D154" s="184" t="s">
        <v>1069</v>
      </c>
      <c r="E154" s="762">
        <v>42471</v>
      </c>
      <c r="F154" s="192" t="s">
        <v>1072</v>
      </c>
      <c r="G154" s="192" t="s">
        <v>332</v>
      </c>
      <c r="H154" s="193"/>
      <c r="I154" s="256"/>
      <c r="J154" s="256"/>
      <c r="K154" s="599">
        <v>13636</v>
      </c>
      <c r="L154" s="194" t="s">
        <v>83</v>
      </c>
      <c r="M154" s="194" t="s">
        <v>24</v>
      </c>
      <c r="N154" s="52" t="str">
        <f>IF(AND('331-CT'!$E$7=TH!H154,OR(L154="331",M154="331")),"331",IF(AND(OR(L154="131",M154="131"),H154='131-CT'!$E$7),"131",""))</f>
        <v/>
      </c>
      <c r="O154" s="90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642</v>
      </c>
      <c r="W154" s="52" t="str">
        <f>IF(OR(TH!L154=TH!$W$7,M154=TH!$W$7),"x","")</f>
        <v>x</v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38">
        <v>2</v>
      </c>
      <c r="AE154" s="211"/>
      <c r="AF154" s="211"/>
      <c r="AG154" s="211"/>
    </row>
    <row r="155" spans="1:33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11"/>
        <v>4</v>
      </c>
      <c r="C155" s="184">
        <f t="shared" si="12"/>
        <v>42471</v>
      </c>
      <c r="D155" s="184" t="s">
        <v>1069</v>
      </c>
      <c r="E155" s="762">
        <v>42471</v>
      </c>
      <c r="F155" s="192" t="s">
        <v>1341</v>
      </c>
      <c r="G155" s="192" t="s">
        <v>332</v>
      </c>
      <c r="H155" s="7"/>
      <c r="I155" s="256"/>
      <c r="J155" s="256"/>
      <c r="K155" s="599">
        <v>1364</v>
      </c>
      <c r="L155" s="194" t="s">
        <v>9</v>
      </c>
      <c r="M155" s="194" t="s">
        <v>24</v>
      </c>
      <c r="N155" s="52" t="str">
        <f>IF(AND('331-CT'!$E$7=TH!H155,OR(L155="331",M155="331")),"331",IF(AND(OR(L155="131",M155="131"),H155='131-CT'!$E$7),"131",""))</f>
        <v/>
      </c>
      <c r="O155" s="90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38">
        <v>2</v>
      </c>
      <c r="AC155" s="591"/>
      <c r="AD155" s="591"/>
      <c r="AE155" s="591"/>
    </row>
    <row r="156" spans="1:33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11"/>
        <v>4</v>
      </c>
      <c r="C156" s="184">
        <f t="shared" si="12"/>
        <v>42471</v>
      </c>
      <c r="D156" s="184" t="s">
        <v>1069</v>
      </c>
      <c r="E156" s="762">
        <v>42471</v>
      </c>
      <c r="F156" s="192" t="s">
        <v>1072</v>
      </c>
      <c r="G156" s="192" t="s">
        <v>332</v>
      </c>
      <c r="H156" s="7"/>
      <c r="I156" s="256"/>
      <c r="J156" s="256"/>
      <c r="K156" s="599">
        <v>9091</v>
      </c>
      <c r="L156" s="194" t="s">
        <v>83</v>
      </c>
      <c r="M156" s="194" t="s">
        <v>24</v>
      </c>
      <c r="N156" s="52" t="str">
        <f>IF(AND('331-CT'!$E$7=TH!H156,OR(L156="331",M156="331")),"331",IF(AND(OR(L156="131",M156="131"),H156='131-CT'!$E$7),"131",""))</f>
        <v/>
      </c>
      <c r="O156" s="90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642</v>
      </c>
      <c r="W156" s="52" t="str">
        <f>IF(OR(TH!L156=TH!$W$7,M156=TH!$W$7),"x","")</f>
        <v>x</v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38">
        <v>2</v>
      </c>
      <c r="AC156" s="591"/>
      <c r="AD156" s="591"/>
    </row>
    <row r="157" spans="1:33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11"/>
        <v>4</v>
      </c>
      <c r="C157" s="184">
        <f t="shared" si="12"/>
        <v>42471</v>
      </c>
      <c r="D157" s="184" t="s">
        <v>1069</v>
      </c>
      <c r="E157" s="762">
        <v>42471</v>
      </c>
      <c r="F157" s="192" t="s">
        <v>1341</v>
      </c>
      <c r="G157" s="192" t="s">
        <v>332</v>
      </c>
      <c r="H157" s="7"/>
      <c r="I157" s="256"/>
      <c r="J157" s="256"/>
      <c r="K157" s="599">
        <v>909</v>
      </c>
      <c r="L157" s="194" t="s">
        <v>9</v>
      </c>
      <c r="M157" s="194" t="s">
        <v>24</v>
      </c>
      <c r="N157" s="52" t="str">
        <f>IF(AND('331-CT'!$E$7=TH!H157,OR(L157="331",M157="331")),"331",IF(AND(OR(L157="131",M157="131"),H157='131-CT'!$E$7),"131",""))</f>
        <v/>
      </c>
      <c r="O157" s="90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38">
        <v>2</v>
      </c>
      <c r="AC157" s="591"/>
    </row>
    <row r="158" spans="1:33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11"/>
        <v>4</v>
      </c>
      <c r="C158" s="184">
        <f t="shared" si="12"/>
        <v>42473</v>
      </c>
      <c r="D158" s="184" t="s">
        <v>1065</v>
      </c>
      <c r="E158" s="762">
        <v>42473</v>
      </c>
      <c r="F158" s="192" t="s">
        <v>1066</v>
      </c>
      <c r="G158" s="192" t="s">
        <v>332</v>
      </c>
      <c r="H158" s="7" t="s">
        <v>1364</v>
      </c>
      <c r="I158" s="256"/>
      <c r="J158" s="256"/>
      <c r="K158" s="599">
        <v>5000000</v>
      </c>
      <c r="L158" s="194" t="s">
        <v>24</v>
      </c>
      <c r="M158" s="194" t="s">
        <v>259</v>
      </c>
      <c r="N158" s="52" t="str">
        <f>IF(AND('331-CT'!$E$7=TH!H158,OR(L158="331",M158="331")),"331",IF(AND(OR(L158="131",M158="131"),H158='131-CT'!$E$7),"131",""))</f>
        <v/>
      </c>
      <c r="O158" s="90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39"/>
      <c r="AC158" s="591" t="str">
        <f>IF(VLOOKUP(H158,DS_131,1,0)=H158,"","x")</f>
        <v/>
      </c>
      <c r="AD158" s="591"/>
    </row>
    <row r="159" spans="1:33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11"/>
        <v>4</v>
      </c>
      <c r="C159" s="184">
        <f t="shared" si="12"/>
        <v>42474</v>
      </c>
      <c r="D159" s="184" t="s">
        <v>1069</v>
      </c>
      <c r="E159" s="762">
        <v>42474</v>
      </c>
      <c r="F159" s="192" t="s">
        <v>1070</v>
      </c>
      <c r="G159" s="192" t="s">
        <v>332</v>
      </c>
      <c r="H159" s="7" t="s">
        <v>1075</v>
      </c>
      <c r="I159" s="256"/>
      <c r="J159" s="256"/>
      <c r="K159" s="599">
        <v>37800000</v>
      </c>
      <c r="L159" s="194" t="s">
        <v>47</v>
      </c>
      <c r="M159" s="194" t="s">
        <v>24</v>
      </c>
      <c r="N159" s="52" t="str">
        <f>IF(AND('331-CT'!$E$7=TH!H159,OR(L159="331",M159="331")),"331",IF(AND(OR(L159="131",M159="131"),H159='131-CT'!$E$7),"131",""))</f>
        <v/>
      </c>
      <c r="O159" s="90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>x</v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39"/>
      <c r="AC159" s="591"/>
      <c r="AD159" s="591"/>
    </row>
    <row r="160" spans="1:33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11"/>
        <v>4</v>
      </c>
      <c r="C160" s="184">
        <f t="shared" si="12"/>
        <v>42474</v>
      </c>
      <c r="D160" s="184" t="s">
        <v>1069</v>
      </c>
      <c r="E160" s="762">
        <v>42474</v>
      </c>
      <c r="F160" s="189" t="s">
        <v>1074</v>
      </c>
      <c r="G160" s="192" t="s">
        <v>332</v>
      </c>
      <c r="H160" s="7"/>
      <c r="I160" s="256"/>
      <c r="J160" s="256"/>
      <c r="K160" s="599">
        <v>13636</v>
      </c>
      <c r="L160" s="194" t="s">
        <v>83</v>
      </c>
      <c r="M160" s="194" t="s">
        <v>24</v>
      </c>
      <c r="N160" s="52" t="str">
        <f>IF(AND('331-CT'!$E$7=TH!H160,OR(L160="331",M160="331")),"331",IF(AND(OR(L160="131",M160="131"),H160='131-CT'!$E$7),"131",""))</f>
        <v/>
      </c>
      <c r="O160" s="90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W160" s="52" t="str">
        <f>IF(OR(TH!L160=TH!$W$7,M160=TH!$W$7),"x","")</f>
        <v>x</v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38">
        <v>2</v>
      </c>
      <c r="AC160" s="591"/>
      <c r="AD160" s="591"/>
    </row>
    <row r="161" spans="1:33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11"/>
        <v>4</v>
      </c>
      <c r="C161" s="184">
        <f t="shared" si="12"/>
        <v>42474</v>
      </c>
      <c r="D161" s="184" t="s">
        <v>1069</v>
      </c>
      <c r="E161" s="762">
        <v>42474</v>
      </c>
      <c r="F161" s="189" t="s">
        <v>1373</v>
      </c>
      <c r="G161" s="192" t="s">
        <v>332</v>
      </c>
      <c r="H161" s="7"/>
      <c r="I161" s="256"/>
      <c r="J161" s="256"/>
      <c r="K161" s="599">
        <v>1364</v>
      </c>
      <c r="L161" s="194" t="s">
        <v>9</v>
      </c>
      <c r="M161" s="194" t="s">
        <v>24</v>
      </c>
      <c r="N161" s="52" t="str">
        <f>IF(AND('331-CT'!$E$7=TH!H161,OR(L161="331",M161="331")),"331",IF(AND(OR(L161="131",M161="131"),H161='131-CT'!$E$7),"131",""))</f>
        <v/>
      </c>
      <c r="O161" s="90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38">
        <v>2</v>
      </c>
      <c r="AC161" s="591"/>
    </row>
    <row r="162" spans="1:33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11"/>
        <v>4</v>
      </c>
      <c r="C162" s="184">
        <f t="shared" si="12"/>
        <v>42475</v>
      </c>
      <c r="D162" s="184" t="s">
        <v>1065</v>
      </c>
      <c r="E162" s="762">
        <v>42475</v>
      </c>
      <c r="F162" s="192" t="s">
        <v>1066</v>
      </c>
      <c r="G162" s="192" t="s">
        <v>332</v>
      </c>
      <c r="H162" s="7" t="s">
        <v>1357</v>
      </c>
      <c r="I162" s="256"/>
      <c r="J162" s="256"/>
      <c r="K162" s="599">
        <v>6134000</v>
      </c>
      <c r="L162" s="194" t="s">
        <v>24</v>
      </c>
      <c r="M162" s="194" t="s">
        <v>259</v>
      </c>
      <c r="N162" s="52" t="str">
        <f>IF(AND('331-CT'!$E$7=TH!H162,OR(L162="331",M162="331")),"331",IF(AND(OR(L162="131",M162="131"),H162='131-CT'!$E$7),"131",""))</f>
        <v/>
      </c>
      <c r="O162" s="90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39"/>
      <c r="AC162" s="591" t="str">
        <f>IF(VLOOKUP(H162,DS_131,1,0)=H162,"","x")</f>
        <v/>
      </c>
      <c r="AD162" s="591"/>
    </row>
    <row r="163" spans="1:33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11"/>
        <v>4</v>
      </c>
      <c r="C163" s="184">
        <f t="shared" si="12"/>
        <v>42475</v>
      </c>
      <c r="D163" s="184" t="s">
        <v>1065</v>
      </c>
      <c r="E163" s="762">
        <v>42475</v>
      </c>
      <c r="F163" s="192" t="s">
        <v>1066</v>
      </c>
      <c r="G163" s="192" t="s">
        <v>332</v>
      </c>
      <c r="H163" s="193" t="s">
        <v>1860</v>
      </c>
      <c r="I163" s="256"/>
      <c r="J163" s="256"/>
      <c r="K163" s="599">
        <v>5062640</v>
      </c>
      <c r="L163" s="194" t="s">
        <v>24</v>
      </c>
      <c r="M163" s="194" t="s">
        <v>259</v>
      </c>
      <c r="N163" s="52" t="str">
        <f>IF(AND('331-CT'!$E$7=TH!H163,OR(L163="331",M163="331")),"331",IF(AND(OR(L163="131",M163="131"),H163='131-CT'!$E$7),"131",""))</f>
        <v/>
      </c>
      <c r="O163" s="90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39"/>
      <c r="AC163" s="591" t="str">
        <f>IF(VLOOKUP(H163,DS_131,1,0)=H163,"","x")</f>
        <v/>
      </c>
      <c r="AD163" s="591"/>
    </row>
    <row r="164" spans="1:33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11"/>
        <v>4</v>
      </c>
      <c r="C164" s="184">
        <f t="shared" si="12"/>
        <v>42479</v>
      </c>
      <c r="D164" s="184" t="s">
        <v>1065</v>
      </c>
      <c r="E164" s="184">
        <v>42479</v>
      </c>
      <c r="F164" s="192" t="s">
        <v>1333</v>
      </c>
      <c r="G164" s="483" t="s">
        <v>1335</v>
      </c>
      <c r="H164" s="193" t="s">
        <v>1073</v>
      </c>
      <c r="I164" s="256"/>
      <c r="J164" s="256"/>
      <c r="K164" s="599">
        <v>14400000</v>
      </c>
      <c r="L164" s="194" t="s">
        <v>24</v>
      </c>
      <c r="M164" s="600" t="s">
        <v>47</v>
      </c>
      <c r="N164" s="52" t="str">
        <f>IF(AND('331-CT'!$E$7=TH!H164,OR(L164="331",M164="331")),"331",IF(AND(OR(L164="131",M164="131"),H164='131-CT'!$E$7),"131",""))</f>
        <v/>
      </c>
      <c r="O164" s="90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>x</v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38"/>
      <c r="AC164" s="591"/>
      <c r="AD164" s="591"/>
      <c r="AE164" s="591"/>
      <c r="AF164" s="591"/>
      <c r="AG164" s="591"/>
    </row>
    <row r="165" spans="1:33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11"/>
        <v>4</v>
      </c>
      <c r="C165" s="184">
        <f t="shared" si="12"/>
        <v>42479</v>
      </c>
      <c r="D165" s="184" t="s">
        <v>1069</v>
      </c>
      <c r="E165" s="184">
        <v>42479</v>
      </c>
      <c r="F165" s="189" t="s">
        <v>1349</v>
      </c>
      <c r="G165" s="480" t="s">
        <v>1335</v>
      </c>
      <c r="H165" s="193" t="s">
        <v>1346</v>
      </c>
      <c r="I165" s="256"/>
      <c r="J165" s="256"/>
      <c r="K165" s="599">
        <v>1646637</v>
      </c>
      <c r="L165" s="600" t="s">
        <v>81</v>
      </c>
      <c r="M165" s="600" t="s">
        <v>24</v>
      </c>
      <c r="N165" s="52" t="str">
        <f>IF(AND('331-CT'!$E$7=TH!H165,OR(L165="331",M165="331")),"331",IF(AND(OR(L165="131",M165="131"),H165='131-CT'!$E$7),"131",""))</f>
        <v/>
      </c>
      <c r="O165" s="90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38"/>
      <c r="AC165" s="591"/>
      <c r="AD165" s="591"/>
      <c r="AE165" s="591"/>
      <c r="AF165" s="591"/>
      <c r="AG165" s="591"/>
    </row>
    <row r="166" spans="1:33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11"/>
        <v>4</v>
      </c>
      <c r="C166" s="184">
        <f t="shared" si="12"/>
        <v>42479</v>
      </c>
      <c r="D166" s="184" t="s">
        <v>1069</v>
      </c>
      <c r="E166" s="184">
        <v>42479</v>
      </c>
      <c r="F166" s="189" t="s">
        <v>1349</v>
      </c>
      <c r="G166" s="480" t="s">
        <v>1335</v>
      </c>
      <c r="H166" s="193" t="s">
        <v>1336</v>
      </c>
      <c r="I166" s="256"/>
      <c r="J166" s="256"/>
      <c r="K166" s="599">
        <v>11179858</v>
      </c>
      <c r="L166" s="600" t="s">
        <v>81</v>
      </c>
      <c r="M166" s="600" t="s">
        <v>24</v>
      </c>
      <c r="N166" s="52" t="str">
        <f>IF(AND('331-CT'!$E$7=TH!H166,OR(L166="331",M166="331")),"331",IF(AND(OR(L166="131",M166="131"),H166='131-CT'!$E$7),"131",""))</f>
        <v/>
      </c>
      <c r="O166" s="90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38"/>
      <c r="AC166" s="591"/>
      <c r="AD166" s="591"/>
      <c r="AE166" s="591"/>
      <c r="AF166" s="591"/>
      <c r="AG166" s="591"/>
    </row>
    <row r="167" spans="1:33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11"/>
        <v>4</v>
      </c>
      <c r="C167" s="184">
        <f t="shared" si="12"/>
        <v>42479</v>
      </c>
      <c r="D167" s="184" t="s">
        <v>1069</v>
      </c>
      <c r="E167" s="184">
        <v>42479</v>
      </c>
      <c r="F167" s="189" t="s">
        <v>1349</v>
      </c>
      <c r="G167" s="480" t="s">
        <v>1335</v>
      </c>
      <c r="H167" s="193" t="s">
        <v>1342</v>
      </c>
      <c r="I167" s="256"/>
      <c r="J167" s="256"/>
      <c r="K167" s="599">
        <v>2305203</v>
      </c>
      <c r="L167" s="600" t="s">
        <v>81</v>
      </c>
      <c r="M167" s="600" t="s">
        <v>24</v>
      </c>
      <c r="N167" s="52" t="str">
        <f>IF(AND('331-CT'!$E$7=TH!H167,OR(L167="331",M167="331")),"331",IF(AND(OR(L167="131",M167="131"),H167='131-CT'!$E$7),"131",""))</f>
        <v/>
      </c>
      <c r="O167" s="90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38"/>
      <c r="AC167" s="591"/>
      <c r="AD167" s="591"/>
      <c r="AE167" s="591"/>
    </row>
    <row r="168" spans="1:33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11"/>
        <v>4</v>
      </c>
      <c r="C168" s="184">
        <f t="shared" si="12"/>
        <v>42479</v>
      </c>
      <c r="D168" s="184" t="s">
        <v>1065</v>
      </c>
      <c r="E168" s="762">
        <v>42479</v>
      </c>
      <c r="F168" s="192" t="s">
        <v>1068</v>
      </c>
      <c r="G168" s="192" t="s">
        <v>332</v>
      </c>
      <c r="H168" s="7" t="s">
        <v>1361</v>
      </c>
      <c r="I168" s="256"/>
      <c r="J168" s="256"/>
      <c r="K168" s="599">
        <v>31500000</v>
      </c>
      <c r="L168" s="194" t="s">
        <v>24</v>
      </c>
      <c r="M168" s="194" t="s">
        <v>47</v>
      </c>
      <c r="N168" s="52" t="str">
        <f>IF(AND('331-CT'!$E$7=TH!H168,OR(L168="331",M168="331")),"331",IF(AND(OR(L168="131",M168="131"),H168='131-CT'!$E$7),"131",""))</f>
        <v/>
      </c>
      <c r="O168" s="90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>x</v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39"/>
      <c r="AC168" s="591"/>
      <c r="AD168" s="591"/>
    </row>
    <row r="169" spans="1:33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11"/>
        <v>4</v>
      </c>
      <c r="C169" s="184">
        <f t="shared" si="12"/>
        <v>42479</v>
      </c>
      <c r="D169" s="184" t="s">
        <v>1069</v>
      </c>
      <c r="E169" s="191">
        <v>42479</v>
      </c>
      <c r="F169" s="192" t="s">
        <v>1071</v>
      </c>
      <c r="G169" s="192" t="s">
        <v>332</v>
      </c>
      <c r="H169" s="7"/>
      <c r="I169" s="256"/>
      <c r="J169" s="256"/>
      <c r="K169" s="599">
        <v>25000000</v>
      </c>
      <c r="L169" s="194" t="s">
        <v>8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39"/>
      <c r="AC169" s="591"/>
      <c r="AD169" s="591"/>
      <c r="AE169" s="591"/>
    </row>
    <row r="170" spans="1:33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11"/>
        <v>4</v>
      </c>
      <c r="C170" s="184">
        <f t="shared" si="12"/>
        <v>42479</v>
      </c>
      <c r="D170" s="184" t="s">
        <v>1065</v>
      </c>
      <c r="E170" s="191">
        <v>42479</v>
      </c>
      <c r="F170" s="192" t="s">
        <v>1374</v>
      </c>
      <c r="G170" s="192" t="s">
        <v>1343</v>
      </c>
      <c r="H170" s="7" t="s">
        <v>1375</v>
      </c>
      <c r="I170" s="256"/>
      <c r="J170" s="256"/>
      <c r="K170" s="599">
        <v>17600000</v>
      </c>
      <c r="L170" s="194" t="s">
        <v>24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39"/>
      <c r="AC170" s="591"/>
    </row>
    <row r="171" spans="1:33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11"/>
        <v>4</v>
      </c>
      <c r="C171" s="184">
        <f t="shared" si="12"/>
        <v>42479</v>
      </c>
      <c r="D171" s="184" t="s">
        <v>1069</v>
      </c>
      <c r="E171" s="191">
        <v>42479</v>
      </c>
      <c r="F171" s="189" t="s">
        <v>1074</v>
      </c>
      <c r="G171" s="192" t="s">
        <v>332</v>
      </c>
      <c r="H171" s="7"/>
      <c r="I171" s="256"/>
      <c r="J171" s="256"/>
      <c r="K171" s="599">
        <v>13636</v>
      </c>
      <c r="L171" s="194" t="s">
        <v>83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642</v>
      </c>
      <c r="W171" s="52" t="str">
        <f>IF(OR(TH!L171=TH!$W$7,M171=TH!$W$7),"x","")</f>
        <v>x</v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38">
        <v>2</v>
      </c>
      <c r="AC171" s="591"/>
      <c r="AD171" s="591"/>
    </row>
    <row r="172" spans="1:33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11"/>
        <v>4</v>
      </c>
      <c r="C172" s="184">
        <f t="shared" si="12"/>
        <v>42479</v>
      </c>
      <c r="D172" s="184" t="s">
        <v>1069</v>
      </c>
      <c r="E172" s="191">
        <v>42479</v>
      </c>
      <c r="F172" s="189" t="s">
        <v>1373</v>
      </c>
      <c r="G172" s="192" t="s">
        <v>332</v>
      </c>
      <c r="H172" s="7"/>
      <c r="I172" s="256"/>
      <c r="J172" s="256"/>
      <c r="K172" s="599">
        <v>1364</v>
      </c>
      <c r="L172" s="194" t="s">
        <v>9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38">
        <v>2</v>
      </c>
      <c r="AC172" s="591"/>
      <c r="AD172" s="591"/>
    </row>
    <row r="173" spans="1:33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11"/>
        <v>4</v>
      </c>
      <c r="C173" s="184">
        <f t="shared" si="12"/>
        <v>42479</v>
      </c>
      <c r="D173" s="184" t="s">
        <v>1069</v>
      </c>
      <c r="E173" s="191">
        <v>42479</v>
      </c>
      <c r="F173" s="192" t="s">
        <v>1072</v>
      </c>
      <c r="G173" s="192" t="s">
        <v>332</v>
      </c>
      <c r="H173" s="7"/>
      <c r="I173" s="256"/>
      <c r="J173" s="256"/>
      <c r="K173" s="599">
        <v>13636</v>
      </c>
      <c r="L173" s="194" t="s">
        <v>83</v>
      </c>
      <c r="M173" s="194" t="s">
        <v>24</v>
      </c>
      <c r="N173" s="52" t="str">
        <f>IF(AND('331-CT'!$E$7=TH!H173,OR(L173="331",M173="331")),"331",IF(AND(OR(L173="131",M173="131"),H173='131-CT'!$E$7),"131",""))</f>
        <v/>
      </c>
      <c r="O173" s="90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642</v>
      </c>
      <c r="W173" s="52" t="str">
        <f>IF(OR(TH!L173=TH!$W$7,M173=TH!$W$7),"x","")</f>
        <v>x</v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38">
        <v>2</v>
      </c>
      <c r="AC173" s="591"/>
      <c r="AD173" s="591"/>
    </row>
    <row r="174" spans="1:33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11"/>
        <v>4</v>
      </c>
      <c r="C174" s="184">
        <f t="shared" si="12"/>
        <v>42479</v>
      </c>
      <c r="D174" s="184" t="s">
        <v>1069</v>
      </c>
      <c r="E174" s="191">
        <v>42479</v>
      </c>
      <c r="F174" s="192" t="s">
        <v>1341</v>
      </c>
      <c r="G174" s="192" t="s">
        <v>332</v>
      </c>
      <c r="H174" s="7"/>
      <c r="I174" s="256"/>
      <c r="J174" s="256"/>
      <c r="K174" s="599">
        <v>1364</v>
      </c>
      <c r="L174" s="194" t="s">
        <v>9</v>
      </c>
      <c r="M174" s="194" t="s">
        <v>24</v>
      </c>
      <c r="N174" s="52" t="str">
        <f>IF(AND('331-CT'!$E$7=TH!H174,OR(L174="331",M174="331")),"331",IF(AND(OR(L174="131",M174="131"),H174='131-CT'!$E$7),"131",""))</f>
        <v/>
      </c>
      <c r="O174" s="90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38">
        <v>2</v>
      </c>
      <c r="AC174" s="591"/>
      <c r="AD174" s="591"/>
    </row>
    <row r="175" spans="1:33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11"/>
        <v>4</v>
      </c>
      <c r="C175" s="184">
        <f t="shared" si="12"/>
        <v>42480</v>
      </c>
      <c r="D175" s="184" t="s">
        <v>1069</v>
      </c>
      <c r="E175" s="184">
        <v>42480</v>
      </c>
      <c r="F175" s="189" t="s">
        <v>1348</v>
      </c>
      <c r="G175" s="480" t="s">
        <v>1335</v>
      </c>
      <c r="H175" s="193" t="s">
        <v>1342</v>
      </c>
      <c r="I175" s="256"/>
      <c r="J175" s="256"/>
      <c r="K175" s="38">
        <v>16500000</v>
      </c>
      <c r="L175" s="600" t="s">
        <v>1334</v>
      </c>
      <c r="M175" s="600" t="s">
        <v>24</v>
      </c>
      <c r="N175" s="52" t="str">
        <f>IF(AND('331-CT'!$E$7=TH!H175,OR(L175="331",M175="331")),"331",IF(AND(OR(L175="131",M175="131"),H175='131-CT'!$E$7),"131",""))</f>
        <v/>
      </c>
      <c r="O175" s="90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38"/>
      <c r="AC175" s="591"/>
      <c r="AD175" s="591"/>
      <c r="AE175" s="591"/>
    </row>
    <row r="176" spans="1:33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11"/>
        <v>4</v>
      </c>
      <c r="C176" s="184">
        <f t="shared" si="12"/>
        <v>42480</v>
      </c>
      <c r="D176" s="184" t="s">
        <v>1065</v>
      </c>
      <c r="E176" s="156">
        <v>42480</v>
      </c>
      <c r="F176" s="192" t="s">
        <v>1066</v>
      </c>
      <c r="G176" s="192" t="s">
        <v>332</v>
      </c>
      <c r="H176" s="7" t="s">
        <v>1363</v>
      </c>
      <c r="I176" s="256"/>
      <c r="J176" s="256"/>
      <c r="K176" s="599">
        <v>3110800</v>
      </c>
      <c r="L176" s="194" t="s">
        <v>24</v>
      </c>
      <c r="M176" s="194" t="s">
        <v>259</v>
      </c>
      <c r="N176" s="52" t="str">
        <f>IF(AND('331-CT'!$E$7=TH!H176,OR(L176="331",M176="331")),"331",IF(AND(OR(L176="131",M176="131"),H176='131-CT'!$E$7),"131",""))</f>
        <v/>
      </c>
      <c r="O176" s="90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39"/>
      <c r="AC176" s="591" t="str">
        <f t="shared" ref="AC176:AC181" si="13">IF(VLOOKUP(H176,DS_131,1,0)=H176,"","x")</f>
        <v/>
      </c>
      <c r="AD176" s="591"/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11"/>
        <v>4</v>
      </c>
      <c r="C177" s="184">
        <f t="shared" si="12"/>
        <v>42481</v>
      </c>
      <c r="D177" s="184" t="s">
        <v>1065</v>
      </c>
      <c r="E177" s="156">
        <v>42481</v>
      </c>
      <c r="F177" s="192" t="s">
        <v>1066</v>
      </c>
      <c r="G177" s="192" t="s">
        <v>332</v>
      </c>
      <c r="H177" s="193" t="s">
        <v>489</v>
      </c>
      <c r="I177" s="256"/>
      <c r="J177" s="256"/>
      <c r="K177" s="599">
        <v>18112160</v>
      </c>
      <c r="L177" s="194" t="s">
        <v>24</v>
      </c>
      <c r="M177" s="194" t="s">
        <v>259</v>
      </c>
      <c r="N177" s="52" t="str">
        <f>IF(AND('331-CT'!$E$7=TH!H177,OR(L177="331",M177="331")),"331",IF(AND(OR(L177="131",M177="131"),H177='131-CT'!$E$7),"131",""))</f>
        <v/>
      </c>
      <c r="O177" s="90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39"/>
      <c r="AC177" s="591" t="str">
        <f t="shared" si="13"/>
        <v/>
      </c>
      <c r="AD177" s="591"/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11"/>
        <v>4</v>
      </c>
      <c r="C178" s="184">
        <f t="shared" si="12"/>
        <v>42482</v>
      </c>
      <c r="D178" s="184" t="s">
        <v>1065</v>
      </c>
      <c r="E178" s="156">
        <v>42482</v>
      </c>
      <c r="F178" s="192" t="s">
        <v>1066</v>
      </c>
      <c r="G178" s="192" t="s">
        <v>332</v>
      </c>
      <c r="H178" s="7" t="s">
        <v>1362</v>
      </c>
      <c r="I178" s="256"/>
      <c r="J178" s="256"/>
      <c r="K178" s="599">
        <v>3569280</v>
      </c>
      <c r="L178" s="194" t="s">
        <v>24</v>
      </c>
      <c r="M178" s="194" t="s">
        <v>259</v>
      </c>
      <c r="N178" s="52" t="str">
        <f>IF(AND('331-CT'!$E$7=TH!H178,OR(L178="331",M178="331")),"331",IF(AND(OR(L178="131",M178="131"),H178='131-CT'!$E$7),"131",""))</f>
        <v/>
      </c>
      <c r="O178" s="90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39"/>
      <c r="AC178" s="591" t="str">
        <f t="shared" si="13"/>
        <v/>
      </c>
      <c r="AD178" s="591"/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11"/>
        <v>4</v>
      </c>
      <c r="C179" s="184">
        <f t="shared" si="12"/>
        <v>42482</v>
      </c>
      <c r="D179" s="184" t="s">
        <v>1065</v>
      </c>
      <c r="E179" s="156">
        <v>42482</v>
      </c>
      <c r="F179" s="192" t="s">
        <v>1066</v>
      </c>
      <c r="G179" s="192" t="s">
        <v>332</v>
      </c>
      <c r="H179" s="7" t="s">
        <v>1054</v>
      </c>
      <c r="I179" s="256"/>
      <c r="J179" s="256"/>
      <c r="K179" s="599">
        <v>8530500</v>
      </c>
      <c r="L179" s="194" t="s">
        <v>24</v>
      </c>
      <c r="M179" s="194" t="s">
        <v>259</v>
      </c>
      <c r="N179" s="52" t="str">
        <f>IF(AND('331-CT'!$E$7=TH!H179,OR(L179="331",M179="331")),"331",IF(AND(OR(L179="131",M179="131"),H179='131-CT'!$E$7),"131",""))</f>
        <v/>
      </c>
      <c r="O179" s="90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39"/>
      <c r="AC179" s="591" t="str">
        <f t="shared" si="13"/>
        <v/>
      </c>
      <c r="AD179" s="591"/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ref="B180" si="14">IF(C180&lt;&gt;"",MONTH(C180),"")</f>
        <v>4</v>
      </c>
      <c r="C180" s="184">
        <f t="shared" ref="C180" si="15">E180</f>
        <v>42482</v>
      </c>
      <c r="D180" s="184" t="s">
        <v>1065</v>
      </c>
      <c r="E180" s="156">
        <v>42482</v>
      </c>
      <c r="F180" s="192" t="s">
        <v>1072</v>
      </c>
      <c r="G180" s="192" t="s">
        <v>332</v>
      </c>
      <c r="H180" s="7" t="s">
        <v>1054</v>
      </c>
      <c r="I180" s="256"/>
      <c r="J180" s="256"/>
      <c r="K180" s="599">
        <v>22000</v>
      </c>
      <c r="L180" s="194" t="s">
        <v>83</v>
      </c>
      <c r="M180" s="194" t="s">
        <v>259</v>
      </c>
      <c r="N180" s="52" t="str">
        <f>IF(AND('331-CT'!$E$7=TH!H180,OR(L180="331",M180="331")),"331",IF(AND(OR(L180="131",M180="131"),H180='131-CT'!$E$7),"131",""))</f>
        <v/>
      </c>
      <c r="O180" s="90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642</v>
      </c>
      <c r="W180" s="52" t="str">
        <f>IF(OR(TH!L180=TH!$W$7,M180=TH!$W$7),"x","")</f>
        <v>x</v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39"/>
      <c r="AC180" s="591" t="str">
        <f t="shared" si="13"/>
        <v/>
      </c>
      <c r="AD180" s="591"/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11"/>
        <v>4</v>
      </c>
      <c r="C181" s="184">
        <f t="shared" si="12"/>
        <v>42482</v>
      </c>
      <c r="D181" s="184" t="s">
        <v>1065</v>
      </c>
      <c r="E181" s="156">
        <v>42482</v>
      </c>
      <c r="F181" s="192" t="s">
        <v>1066</v>
      </c>
      <c r="G181" s="192" t="s">
        <v>332</v>
      </c>
      <c r="H181" s="193" t="s">
        <v>426</v>
      </c>
      <c r="I181" s="256"/>
      <c r="J181" s="256"/>
      <c r="K181" s="599">
        <v>13144340</v>
      </c>
      <c r="L181" s="194" t="s">
        <v>24</v>
      </c>
      <c r="M181" s="194" t="s">
        <v>259</v>
      </c>
      <c r="N181" s="52" t="str">
        <f>IF(AND('331-CT'!$E$7=TH!H181,OR(L181="331",M181="331")),"331",IF(AND(OR(L181="131",M181="131"),H181='131-CT'!$E$7),"131",""))</f>
        <v/>
      </c>
      <c r="O181" s="90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39"/>
      <c r="AC181" s="591" t="str">
        <f t="shared" si="13"/>
        <v/>
      </c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11"/>
        <v>4</v>
      </c>
      <c r="C182" s="184">
        <f t="shared" si="12"/>
        <v>42485</v>
      </c>
      <c r="D182" s="184" t="s">
        <v>1065</v>
      </c>
      <c r="E182" s="156">
        <v>42485</v>
      </c>
      <c r="F182" s="192" t="s">
        <v>1067</v>
      </c>
      <c r="G182" s="192" t="s">
        <v>332</v>
      </c>
      <c r="H182" s="7"/>
      <c r="I182" s="256"/>
      <c r="J182" s="256"/>
      <c r="K182" s="599">
        <v>4510</v>
      </c>
      <c r="L182" s="194" t="s">
        <v>24</v>
      </c>
      <c r="M182" s="194" t="s">
        <v>40</v>
      </c>
      <c r="N182" s="52" t="str">
        <f>IF(AND('331-CT'!$E$7=TH!H182,OR(L182="331",M182="331")),"331",IF(AND(OR(L182="131",M182="131"),H182='131-CT'!$E$7),"131",""))</f>
        <v/>
      </c>
      <c r="O182" s="90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39"/>
      <c r="AC182" s="591"/>
      <c r="AD182" s="591"/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11"/>
        <v>4</v>
      </c>
      <c r="C183" s="184">
        <f t="shared" si="12"/>
        <v>42485</v>
      </c>
      <c r="D183" s="184" t="s">
        <v>1069</v>
      </c>
      <c r="E183" s="191">
        <v>42485</v>
      </c>
      <c r="F183" s="192" t="s">
        <v>1071</v>
      </c>
      <c r="G183" s="192" t="s">
        <v>332</v>
      </c>
      <c r="H183" s="7"/>
      <c r="I183" s="256"/>
      <c r="J183" s="256"/>
      <c r="K183" s="599">
        <v>8000000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90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39"/>
      <c r="AC183" s="591"/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11"/>
        <v>4</v>
      </c>
      <c r="C184" s="184">
        <f t="shared" si="12"/>
        <v>42485</v>
      </c>
      <c r="D184" s="184" t="s">
        <v>1069</v>
      </c>
      <c r="E184" s="191">
        <v>42485</v>
      </c>
      <c r="F184" s="192" t="s">
        <v>1070</v>
      </c>
      <c r="G184" s="192" t="s">
        <v>332</v>
      </c>
      <c r="H184" s="7" t="s">
        <v>1361</v>
      </c>
      <c r="I184" s="256"/>
      <c r="J184" s="256"/>
      <c r="K184" s="599">
        <v>38500000</v>
      </c>
      <c r="L184" s="194" t="s">
        <v>47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90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>x</v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39"/>
      <c r="AC184" s="591"/>
      <c r="AD184" s="591"/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11"/>
        <v>4</v>
      </c>
      <c r="C185" s="184">
        <f t="shared" si="12"/>
        <v>42486</v>
      </c>
      <c r="D185" s="184" t="s">
        <v>1065</v>
      </c>
      <c r="E185" s="156">
        <v>42486</v>
      </c>
      <c r="F185" s="192" t="s">
        <v>1066</v>
      </c>
      <c r="G185" s="192" t="s">
        <v>332</v>
      </c>
      <c r="H185" s="7" t="s">
        <v>1878</v>
      </c>
      <c r="I185" s="256"/>
      <c r="J185" s="256"/>
      <c r="K185" s="599">
        <v>15372500</v>
      </c>
      <c r="L185" s="194" t="s">
        <v>24</v>
      </c>
      <c r="M185" s="194" t="s">
        <v>259</v>
      </c>
      <c r="N185" s="52" t="str">
        <f>IF(AND('331-CT'!$E$7=TH!H185,OR(L185="331",M185="331")),"331",IF(AND(OR(L185="131",M185="131"),H185='131-CT'!$E$7),"131",""))</f>
        <v/>
      </c>
      <c r="O185" s="90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39"/>
      <c r="AC185" s="591" t="str">
        <f>IF(VLOOKUP(H185,DS_131,1,0)=H185,"","x")</f>
        <v/>
      </c>
      <c r="AD185" s="591"/>
      <c r="AE185" s="591"/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11"/>
        <v>4</v>
      </c>
      <c r="C186" s="184">
        <f t="shared" si="12"/>
        <v>42487</v>
      </c>
      <c r="D186" s="184" t="s">
        <v>1065</v>
      </c>
      <c r="E186" s="156">
        <v>42487</v>
      </c>
      <c r="F186" s="192" t="s">
        <v>1066</v>
      </c>
      <c r="G186" s="192" t="s">
        <v>332</v>
      </c>
      <c r="H186" s="193" t="s">
        <v>897</v>
      </c>
      <c r="I186" s="256"/>
      <c r="J186" s="256"/>
      <c r="K186" s="599">
        <v>24892857</v>
      </c>
      <c r="L186" s="194" t="s">
        <v>24</v>
      </c>
      <c r="M186" s="194" t="s">
        <v>259</v>
      </c>
      <c r="N186" s="52" t="str">
        <f>IF(AND('331-CT'!$E$7=TH!H186,OR(L186="331",M186="331")),"331",IF(AND(OR(L186="131",M186="131"),H186='131-CT'!$E$7),"131",""))</f>
        <v/>
      </c>
      <c r="O186" s="90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39"/>
      <c r="AC186" s="591" t="str">
        <f>IF(VLOOKUP(H186,DS_131,1,0)=H186,"","x")</f>
        <v/>
      </c>
      <c r="AD186" s="591"/>
      <c r="AE186" s="591"/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11"/>
        <v>4</v>
      </c>
      <c r="C187" s="184">
        <f t="shared" si="12"/>
        <v>42488</v>
      </c>
      <c r="D187" s="184" t="s">
        <v>1069</v>
      </c>
      <c r="E187" s="191">
        <v>42488</v>
      </c>
      <c r="F187" s="192" t="s">
        <v>1071</v>
      </c>
      <c r="G187" s="192" t="s">
        <v>332</v>
      </c>
      <c r="H187" s="7"/>
      <c r="I187" s="256"/>
      <c r="J187" s="256"/>
      <c r="K187" s="599">
        <v>8000000</v>
      </c>
      <c r="L187" s="194" t="s">
        <v>8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90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39"/>
      <c r="AC187" s="591"/>
      <c r="AD187" s="591"/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11"/>
        <v>4</v>
      </c>
      <c r="C188" s="184">
        <f t="shared" si="12"/>
        <v>42488</v>
      </c>
      <c r="D188" s="184" t="s">
        <v>1069</v>
      </c>
      <c r="E188" s="191">
        <v>42488</v>
      </c>
      <c r="F188" s="192" t="s">
        <v>1071</v>
      </c>
      <c r="G188" s="192" t="s">
        <v>332</v>
      </c>
      <c r="H188" s="7"/>
      <c r="I188" s="256"/>
      <c r="J188" s="256"/>
      <c r="K188" s="599">
        <v>6000000</v>
      </c>
      <c r="L188" s="194" t="s">
        <v>8</v>
      </c>
      <c r="M188" s="194" t="s">
        <v>24</v>
      </c>
      <c r="N188" s="52" t="str">
        <f>IF(AND('331-CT'!$E$7=TH!H188,OR(L188="331",M188="331")),"331",IF(AND(OR(L188="131",M188="131"),H188='131-CT'!$E$7),"131",""))</f>
        <v/>
      </c>
      <c r="O188" s="90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39"/>
      <c r="AC188" s="591"/>
      <c r="AD188" s="591"/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11"/>
        <v>4</v>
      </c>
      <c r="C189" s="184">
        <f t="shared" si="12"/>
        <v>42488</v>
      </c>
      <c r="D189" s="184" t="s">
        <v>1065</v>
      </c>
      <c r="E189" s="775">
        <v>42488</v>
      </c>
      <c r="F189" s="192" t="s">
        <v>1066</v>
      </c>
      <c r="G189" s="192" t="s">
        <v>332</v>
      </c>
      <c r="H189" s="7" t="s">
        <v>1376</v>
      </c>
      <c r="I189" s="257"/>
      <c r="J189" s="257"/>
      <c r="K189" s="38">
        <v>4069120</v>
      </c>
      <c r="L189" s="194" t="s">
        <v>24</v>
      </c>
      <c r="M189" s="194" t="s">
        <v>259</v>
      </c>
      <c r="N189" s="52" t="str">
        <f>IF(AND('331-CT'!$E$7=TH!H189,OR(L189="331",M189="331")),"331",IF(AND(OR(L189="131",M189="131"),H189='131-CT'!$E$7),"131",""))</f>
        <v/>
      </c>
      <c r="O189" s="90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39"/>
      <c r="AC189" s="591" t="str">
        <f>IF(VLOOKUP(H189,DS_131,1,0)=H189,"","x")</f>
        <v/>
      </c>
      <c r="AD189" s="591"/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11"/>
        <v>4</v>
      </c>
      <c r="C190" s="184">
        <f t="shared" si="12"/>
        <v>42488</v>
      </c>
      <c r="D190" s="184" t="s">
        <v>1069</v>
      </c>
      <c r="E190" s="191">
        <v>42488</v>
      </c>
      <c r="F190" s="192" t="s">
        <v>1072</v>
      </c>
      <c r="G190" s="192" t="s">
        <v>332</v>
      </c>
      <c r="H190" s="193"/>
      <c r="I190" s="256"/>
      <c r="J190" s="256"/>
      <c r="K190" s="599">
        <v>13636</v>
      </c>
      <c r="L190" s="194" t="s">
        <v>83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642</v>
      </c>
      <c r="W190" s="52" t="str">
        <f>IF(OR(TH!L190=TH!$W$7,M190=TH!$W$7),"x","")</f>
        <v>x</v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38">
        <v>2</v>
      </c>
      <c r="AC190" s="591"/>
      <c r="AD190" s="591"/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11"/>
        <v>4</v>
      </c>
      <c r="C191" s="184">
        <f t="shared" si="12"/>
        <v>42488</v>
      </c>
      <c r="D191" s="184" t="s">
        <v>1069</v>
      </c>
      <c r="E191" s="191">
        <v>42488</v>
      </c>
      <c r="F191" s="192" t="s">
        <v>1341</v>
      </c>
      <c r="G191" s="192" t="s">
        <v>332</v>
      </c>
      <c r="H191" s="193"/>
      <c r="I191" s="256"/>
      <c r="J191" s="256"/>
      <c r="K191" s="599">
        <v>1364</v>
      </c>
      <c r="L191" s="194" t="s">
        <v>9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90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38">
        <v>2</v>
      </c>
      <c r="AC191" s="591"/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11"/>
        <v>5</v>
      </c>
      <c r="C192" s="184">
        <f t="shared" si="12"/>
        <v>42494</v>
      </c>
      <c r="D192" s="184" t="s">
        <v>1065</v>
      </c>
      <c r="E192" s="775">
        <v>42494</v>
      </c>
      <c r="F192" s="192" t="s">
        <v>1066</v>
      </c>
      <c r="G192" s="192" t="s">
        <v>332</v>
      </c>
      <c r="H192" s="193" t="s">
        <v>489</v>
      </c>
      <c r="I192" s="256"/>
      <c r="J192" s="256"/>
      <c r="K192" s="599">
        <v>1760000</v>
      </c>
      <c r="L192" s="194" t="s">
        <v>24</v>
      </c>
      <c r="M192" s="194" t="s">
        <v>259</v>
      </c>
      <c r="N192" s="52" t="str">
        <f>IF(AND('331-CT'!$E$7=TH!H192,OR(L192="331",M192="331")),"331",IF(AND(OR(L192="131",M192="131"),H192='131-CT'!$E$7),"131",""))</f>
        <v/>
      </c>
      <c r="O192" s="90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39"/>
      <c r="AC192" s="591" t="str">
        <f>IF(VLOOKUP(H192,DS_131,1,0)=H192,"","x")</f>
        <v/>
      </c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11"/>
        <v>5</v>
      </c>
      <c r="C193" s="184">
        <f t="shared" si="12"/>
        <v>42495</v>
      </c>
      <c r="D193" s="184" t="s">
        <v>1065</v>
      </c>
      <c r="E193" s="775">
        <v>42495</v>
      </c>
      <c r="F193" s="192" t="s">
        <v>1068</v>
      </c>
      <c r="G193" s="192" t="s">
        <v>332</v>
      </c>
      <c r="H193" s="7" t="s">
        <v>1075</v>
      </c>
      <c r="I193" s="256"/>
      <c r="J193" s="256"/>
      <c r="K193" s="38">
        <v>19000000</v>
      </c>
      <c r="L193" s="194" t="s">
        <v>24</v>
      </c>
      <c r="M193" s="194" t="s">
        <v>47</v>
      </c>
      <c r="N193" s="52" t="str">
        <f>IF(AND('331-CT'!$E$7=TH!H193,OR(L193="331",M193="331")),"331",IF(AND(OR(L193="131",M193="131"),H193='131-CT'!$E$7),"131",""))</f>
        <v/>
      </c>
      <c r="O193" s="90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>x</v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39"/>
      <c r="AC193" s="591"/>
      <c r="AD193" s="591"/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11"/>
        <v>5</v>
      </c>
      <c r="C194" s="184">
        <f t="shared" si="12"/>
        <v>42495</v>
      </c>
      <c r="D194" s="184" t="s">
        <v>1069</v>
      </c>
      <c r="E194" s="191">
        <v>42495</v>
      </c>
      <c r="F194" s="192" t="s">
        <v>1378</v>
      </c>
      <c r="G194" s="192" t="s">
        <v>332</v>
      </c>
      <c r="H194" s="193"/>
      <c r="I194" s="256"/>
      <c r="J194" s="256"/>
      <c r="K194" s="599">
        <v>1000000</v>
      </c>
      <c r="L194" s="194" t="s">
        <v>63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90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39"/>
      <c r="AC194" s="591"/>
      <c r="AD194" s="591"/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11"/>
        <v>5</v>
      </c>
      <c r="C195" s="184">
        <f t="shared" si="12"/>
        <v>42495</v>
      </c>
      <c r="D195" s="191" t="s">
        <v>1069</v>
      </c>
      <c r="E195" s="191">
        <v>42495</v>
      </c>
      <c r="F195" s="192" t="s">
        <v>1379</v>
      </c>
      <c r="G195" s="192" t="s">
        <v>332</v>
      </c>
      <c r="H195" s="193"/>
      <c r="I195" s="256"/>
      <c r="J195" s="256"/>
      <c r="K195" s="599">
        <v>1000000</v>
      </c>
      <c r="L195" s="194" t="s">
        <v>83</v>
      </c>
      <c r="M195" s="194" t="s">
        <v>63</v>
      </c>
      <c r="N195" s="52" t="str">
        <f>IF(AND('331-CT'!$E$7=TH!H195,OR(L195="331",M195="331")),"331",IF(AND(OR(L195="131",M195="131"),H195='131-CT'!$E$7),"131",""))</f>
        <v/>
      </c>
      <c r="O195" s="90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W195" s="52" t="str">
        <f>IF(OR(TH!L195=TH!$W$7,M195=TH!$W$7),"x","")</f>
        <v>x</v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39"/>
      <c r="AC195" s="591"/>
      <c r="AD195" s="591"/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11"/>
        <v>5</v>
      </c>
      <c r="C196" s="184">
        <f t="shared" si="12"/>
        <v>42495</v>
      </c>
      <c r="D196" s="184" t="s">
        <v>1069</v>
      </c>
      <c r="E196" s="191">
        <v>42495</v>
      </c>
      <c r="F196" s="192" t="s">
        <v>1072</v>
      </c>
      <c r="G196" s="192" t="s">
        <v>332</v>
      </c>
      <c r="H196" s="193"/>
      <c r="I196" s="256"/>
      <c r="J196" s="256"/>
      <c r="K196" s="599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38">
        <v>2</v>
      </c>
      <c r="AC196" s="591"/>
      <c r="AD196" s="591"/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11"/>
        <v>5</v>
      </c>
      <c r="C197" s="184">
        <f t="shared" si="12"/>
        <v>42495</v>
      </c>
      <c r="D197" s="184" t="s">
        <v>1069</v>
      </c>
      <c r="E197" s="191">
        <v>42495</v>
      </c>
      <c r="F197" s="192" t="s">
        <v>1341</v>
      </c>
      <c r="G197" s="192" t="s">
        <v>332</v>
      </c>
      <c r="H197" s="193"/>
      <c r="I197" s="256"/>
      <c r="J197" s="256"/>
      <c r="K197" s="599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38">
        <v>2</v>
      </c>
      <c r="AC197" s="591"/>
      <c r="AD197" s="591"/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11"/>
        <v>5</v>
      </c>
      <c r="C198" s="184">
        <f t="shared" si="12"/>
        <v>42495</v>
      </c>
      <c r="D198" s="184" t="s">
        <v>1069</v>
      </c>
      <c r="E198" s="191">
        <v>42495</v>
      </c>
      <c r="F198" s="192" t="s">
        <v>1370</v>
      </c>
      <c r="G198" s="192" t="s">
        <v>332</v>
      </c>
      <c r="H198" s="7" t="s">
        <v>1371</v>
      </c>
      <c r="I198" s="256"/>
      <c r="J198" s="256"/>
      <c r="K198" s="599">
        <v>40700000</v>
      </c>
      <c r="L198" s="194" t="s">
        <v>8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39"/>
      <c r="AC198" s="591"/>
      <c r="AD198" s="591"/>
      <c r="AE198" s="591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11"/>
        <v>5</v>
      </c>
      <c r="C199" s="184">
        <f t="shared" si="12"/>
        <v>42495</v>
      </c>
      <c r="D199" s="184" t="s">
        <v>1069</v>
      </c>
      <c r="E199" s="191">
        <v>42495</v>
      </c>
      <c r="F199" s="192" t="s">
        <v>1072</v>
      </c>
      <c r="G199" s="192" t="s">
        <v>332</v>
      </c>
      <c r="H199" s="193"/>
      <c r="I199" s="256"/>
      <c r="J199" s="256"/>
      <c r="K199" s="599">
        <v>13636</v>
      </c>
      <c r="L199" s="194" t="s">
        <v>83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642</v>
      </c>
      <c r="W199" s="52" t="str">
        <f>IF(OR(TH!L199=TH!$W$7,M199=TH!$W$7),"x","")</f>
        <v>x</v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38">
        <v>2</v>
      </c>
      <c r="AC199" s="591"/>
      <c r="AD199" s="591"/>
      <c r="AE199" s="591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11"/>
        <v>5</v>
      </c>
      <c r="C200" s="184">
        <f t="shared" si="12"/>
        <v>42495</v>
      </c>
      <c r="D200" s="184" t="s">
        <v>1069</v>
      </c>
      <c r="E200" s="191">
        <v>42495</v>
      </c>
      <c r="F200" s="192" t="s">
        <v>1341</v>
      </c>
      <c r="G200" s="192" t="s">
        <v>332</v>
      </c>
      <c r="H200" s="193"/>
      <c r="I200" s="256"/>
      <c r="J200" s="256"/>
      <c r="K200" s="599">
        <v>1364</v>
      </c>
      <c r="L200" s="194" t="s">
        <v>9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90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38">
        <v>2</v>
      </c>
      <c r="AC200" s="591"/>
      <c r="AD200" s="591"/>
      <c r="AE200" s="591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11"/>
        <v>5</v>
      </c>
      <c r="C201" s="184">
        <f t="shared" si="12"/>
        <v>42495</v>
      </c>
      <c r="D201" s="184" t="s">
        <v>1069</v>
      </c>
      <c r="E201" s="191">
        <v>42495</v>
      </c>
      <c r="F201" s="192" t="s">
        <v>1380</v>
      </c>
      <c r="G201" s="192" t="s">
        <v>332</v>
      </c>
      <c r="H201" s="7" t="s">
        <v>1371</v>
      </c>
      <c r="I201" s="256"/>
      <c r="J201" s="256"/>
      <c r="K201" s="599">
        <v>8870400</v>
      </c>
      <c r="L201" s="194" t="s">
        <v>8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90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39"/>
      <c r="AC201" s="591"/>
      <c r="AD201" s="591"/>
      <c r="AE201" s="591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11"/>
        <v>5</v>
      </c>
      <c r="C202" s="184">
        <f t="shared" si="12"/>
        <v>42495</v>
      </c>
      <c r="D202" s="184" t="s">
        <v>1069</v>
      </c>
      <c r="E202" s="191">
        <v>42495</v>
      </c>
      <c r="F202" s="192" t="s">
        <v>1072</v>
      </c>
      <c r="G202" s="192" t="s">
        <v>332</v>
      </c>
      <c r="H202" s="193"/>
      <c r="I202" s="256"/>
      <c r="J202" s="256"/>
      <c r="K202" s="599">
        <v>13636</v>
      </c>
      <c r="L202" s="194" t="s">
        <v>83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90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642</v>
      </c>
      <c r="W202" s="52" t="str">
        <f>IF(OR(TH!L202=TH!$W$7,M202=TH!$W$7),"x","")</f>
        <v>x</v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38">
        <v>2</v>
      </c>
      <c r="AC202" s="591"/>
      <c r="AD202" s="591"/>
      <c r="AE202" s="591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11"/>
        <v>5</v>
      </c>
      <c r="C203" s="184">
        <f t="shared" si="12"/>
        <v>42495</v>
      </c>
      <c r="D203" s="184" t="s">
        <v>1069</v>
      </c>
      <c r="E203" s="191">
        <v>42495</v>
      </c>
      <c r="F203" s="192" t="s">
        <v>1341</v>
      </c>
      <c r="G203" s="192" t="s">
        <v>332</v>
      </c>
      <c r="H203" s="193"/>
      <c r="I203" s="256"/>
      <c r="J203" s="256"/>
      <c r="K203" s="599">
        <v>1364</v>
      </c>
      <c r="L203" s="194" t="s">
        <v>9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90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38">
        <v>2</v>
      </c>
      <c r="AC203" s="591"/>
      <c r="AD203" s="591"/>
      <c r="AE203" s="591"/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11"/>
        <v>5</v>
      </c>
      <c r="C204" s="184">
        <f t="shared" si="12"/>
        <v>42495</v>
      </c>
      <c r="D204" s="184" t="s">
        <v>1069</v>
      </c>
      <c r="E204" s="191">
        <v>42495</v>
      </c>
      <c r="F204" s="189" t="s">
        <v>1074</v>
      </c>
      <c r="G204" s="192" t="s">
        <v>332</v>
      </c>
      <c r="H204" s="7"/>
      <c r="I204" s="256"/>
      <c r="J204" s="256"/>
      <c r="K204" s="599">
        <v>13636</v>
      </c>
      <c r="L204" s="194" t="s">
        <v>83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90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642</v>
      </c>
      <c r="W204" s="52" t="str">
        <f>IF(OR(TH!L204=TH!$W$7,M204=TH!$W$7),"x","")</f>
        <v>x</v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38">
        <v>2</v>
      </c>
      <c r="AC204" s="591"/>
      <c r="AD204" s="591"/>
      <c r="AE204" s="591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11"/>
        <v>5</v>
      </c>
      <c r="C205" s="184">
        <f t="shared" si="12"/>
        <v>42495</v>
      </c>
      <c r="D205" s="184" t="s">
        <v>1069</v>
      </c>
      <c r="E205" s="191">
        <v>42495</v>
      </c>
      <c r="F205" s="189" t="s">
        <v>1373</v>
      </c>
      <c r="G205" s="192" t="s">
        <v>332</v>
      </c>
      <c r="H205" s="7"/>
      <c r="I205" s="256"/>
      <c r="J205" s="256"/>
      <c r="K205" s="599">
        <v>1364</v>
      </c>
      <c r="L205" s="194" t="s">
        <v>9</v>
      </c>
      <c r="M205" s="194" t="s">
        <v>24</v>
      </c>
      <c r="N205" s="52" t="str">
        <f>IF(AND('331-CT'!$E$7=TH!H205,OR(L205="331",M205="331")),"331",IF(AND(OR(L205="131",M205="131"),H205='131-CT'!$E$7),"131",""))</f>
        <v/>
      </c>
      <c r="O205" s="90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38">
        <v>2</v>
      </c>
      <c r="AC205" s="591"/>
      <c r="AD205" s="591"/>
      <c r="AE205" s="591"/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11"/>
        <v>5</v>
      </c>
      <c r="C206" s="184">
        <f t="shared" si="12"/>
        <v>42496</v>
      </c>
      <c r="D206" s="184" t="s">
        <v>1065</v>
      </c>
      <c r="E206" s="191">
        <v>42496</v>
      </c>
      <c r="F206" s="192" t="s">
        <v>1066</v>
      </c>
      <c r="G206" s="192" t="s">
        <v>332</v>
      </c>
      <c r="H206" s="210" t="s">
        <v>636</v>
      </c>
      <c r="I206" s="256"/>
      <c r="J206" s="256"/>
      <c r="K206" s="599">
        <v>20005440</v>
      </c>
      <c r="L206" s="194" t="s">
        <v>24</v>
      </c>
      <c r="M206" s="194" t="s">
        <v>259</v>
      </c>
      <c r="N206" s="52" t="str">
        <f>IF(AND('331-CT'!$E$7=TH!H206,OR(L206="331",M206="331")),"331",IF(AND(OR(L206="131",M206="131"),H206='131-CT'!$E$7),"131",""))</f>
        <v/>
      </c>
      <c r="O206" s="90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39"/>
      <c r="AC206" s="591" t="str">
        <f>IF(VLOOKUP(H206,DS_131,1,0)=H206,"","x")</f>
        <v/>
      </c>
      <c r="AD206" s="591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11"/>
        <v>5</v>
      </c>
      <c r="C207" s="184">
        <f t="shared" si="12"/>
        <v>42497</v>
      </c>
      <c r="D207" s="184" t="s">
        <v>1069</v>
      </c>
      <c r="E207" s="191">
        <v>42497</v>
      </c>
      <c r="F207" s="192" t="s">
        <v>1070</v>
      </c>
      <c r="G207" s="192" t="s">
        <v>332</v>
      </c>
      <c r="H207" s="7" t="s">
        <v>1361</v>
      </c>
      <c r="I207" s="256"/>
      <c r="J207" s="256"/>
      <c r="K207" s="599">
        <v>20500000</v>
      </c>
      <c r="L207" s="194" t="s">
        <v>47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90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>x</v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39"/>
      <c r="AC207" s="591"/>
      <c r="AD207" s="591"/>
      <c r="AE207" s="591"/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11"/>
        <v>5</v>
      </c>
      <c r="C208" s="184">
        <f t="shared" si="12"/>
        <v>42500</v>
      </c>
      <c r="D208" s="184" t="s">
        <v>1065</v>
      </c>
      <c r="E208" s="191">
        <v>42500</v>
      </c>
      <c r="F208" s="192" t="s">
        <v>1066</v>
      </c>
      <c r="G208" s="192" t="s">
        <v>332</v>
      </c>
      <c r="H208" s="193" t="s">
        <v>904</v>
      </c>
      <c r="I208" s="256"/>
      <c r="J208" s="256"/>
      <c r="K208" s="599">
        <v>23100000</v>
      </c>
      <c r="L208" s="194" t="s">
        <v>24</v>
      </c>
      <c r="M208" s="194" t="s">
        <v>259</v>
      </c>
      <c r="N208" s="52" t="str">
        <f>IF(AND('331-CT'!$E$7=TH!H208,OR(L208="331",M208="331")),"331",IF(AND(OR(L208="131",M208="131"),H208='131-CT'!$E$7),"131",""))</f>
        <v/>
      </c>
      <c r="O208" s="90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39"/>
      <c r="AC208" s="591" t="str">
        <f>IF(VLOOKUP(H208,DS_131,1,0)=H208,"","x")</f>
        <v/>
      </c>
      <c r="AD208" s="591"/>
    </row>
    <row r="209" spans="1:33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11"/>
        <v>5</v>
      </c>
      <c r="C209" s="184">
        <f t="shared" si="12"/>
        <v>42501</v>
      </c>
      <c r="D209" s="184" t="s">
        <v>1065</v>
      </c>
      <c r="E209" s="191">
        <v>42501</v>
      </c>
      <c r="F209" s="192" t="s">
        <v>1066</v>
      </c>
      <c r="G209" s="192" t="s">
        <v>332</v>
      </c>
      <c r="H209" s="7" t="s">
        <v>1377</v>
      </c>
      <c r="I209" s="256"/>
      <c r="J209" s="256"/>
      <c r="K209" s="599">
        <v>15754200</v>
      </c>
      <c r="L209" s="194" t="s">
        <v>24</v>
      </c>
      <c r="M209" s="194" t="s">
        <v>259</v>
      </c>
      <c r="N209" s="52" t="str">
        <f>IF(AND('331-CT'!$E$7=TH!H209,OR(L209="331",M209="331")),"331",IF(AND(OR(L209="131",M209="131"),H209='131-CT'!$E$7),"131",""))</f>
        <v/>
      </c>
      <c r="O209" s="90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39"/>
      <c r="AC209" s="591" t="str">
        <f>IF(VLOOKUP(H209,DS_131,1,0)=H209,"","x")</f>
        <v/>
      </c>
      <c r="AD209" s="591"/>
    </row>
    <row r="210" spans="1:33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11"/>
        <v>5</v>
      </c>
      <c r="C210" s="184">
        <f t="shared" si="12"/>
        <v>42502</v>
      </c>
      <c r="D210" s="184" t="s">
        <v>1065</v>
      </c>
      <c r="E210" s="191">
        <v>42502</v>
      </c>
      <c r="F210" s="192" t="s">
        <v>1068</v>
      </c>
      <c r="G210" s="192" t="s">
        <v>332</v>
      </c>
      <c r="H210" s="7" t="s">
        <v>1075</v>
      </c>
      <c r="I210" s="256"/>
      <c r="J210" s="256"/>
      <c r="K210" s="599">
        <v>35000000</v>
      </c>
      <c r="L210" s="194" t="s">
        <v>24</v>
      </c>
      <c r="M210" s="194" t="s">
        <v>47</v>
      </c>
      <c r="N210" s="52" t="str">
        <f>IF(AND('331-CT'!$E$7=TH!H210,OR(L210="331",M210="331")),"331",IF(AND(OR(L210="131",M210="131"),H210='131-CT'!$E$7),"131",""))</f>
        <v/>
      </c>
      <c r="O210" s="90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>x</v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39"/>
      <c r="AC210" s="591"/>
      <c r="AD210" s="591"/>
    </row>
    <row r="211" spans="1:33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11"/>
        <v>5</v>
      </c>
      <c r="C211" s="184">
        <f t="shared" si="12"/>
        <v>42502</v>
      </c>
      <c r="D211" s="184" t="s">
        <v>1069</v>
      </c>
      <c r="E211" s="191">
        <v>42502</v>
      </c>
      <c r="F211" s="192" t="s">
        <v>1071</v>
      </c>
      <c r="G211" s="192" t="s">
        <v>332</v>
      </c>
      <c r="H211" s="913" t="s">
        <v>1381</v>
      </c>
      <c r="I211" s="256"/>
      <c r="J211" s="256"/>
      <c r="K211" s="599">
        <v>35000000</v>
      </c>
      <c r="L211" s="194" t="s">
        <v>8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39"/>
      <c r="AC211" s="591"/>
      <c r="AD211" s="591"/>
      <c r="AE211" s="591"/>
    </row>
    <row r="212" spans="1:33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11"/>
        <v>5</v>
      </c>
      <c r="C212" s="184">
        <f t="shared" si="12"/>
        <v>42502</v>
      </c>
      <c r="D212" s="184" t="s">
        <v>1069</v>
      </c>
      <c r="E212" s="191">
        <v>42502</v>
      </c>
      <c r="F212" s="192" t="s">
        <v>1072</v>
      </c>
      <c r="G212" s="192" t="s">
        <v>332</v>
      </c>
      <c r="H212" s="7"/>
      <c r="I212" s="256"/>
      <c r="J212" s="256"/>
      <c r="K212" s="599">
        <v>13636</v>
      </c>
      <c r="L212" s="194" t="s">
        <v>83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>642</v>
      </c>
      <c r="W212" s="52" t="str">
        <f>IF(OR(TH!L212=TH!$W$7,M212=TH!$W$7),"x","")</f>
        <v>x</v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38">
        <v>2</v>
      </c>
      <c r="AC212" s="591"/>
      <c r="AD212" s="591"/>
      <c r="AE212" s="591"/>
    </row>
    <row r="213" spans="1:33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11"/>
        <v>5</v>
      </c>
      <c r="C213" s="184">
        <f t="shared" si="12"/>
        <v>42502</v>
      </c>
      <c r="D213" s="184" t="s">
        <v>1069</v>
      </c>
      <c r="E213" s="191">
        <v>42502</v>
      </c>
      <c r="F213" s="192" t="s">
        <v>1341</v>
      </c>
      <c r="G213" s="192" t="s">
        <v>332</v>
      </c>
      <c r="H213" s="7"/>
      <c r="I213" s="256"/>
      <c r="J213" s="256"/>
      <c r="K213" s="599">
        <v>1364</v>
      </c>
      <c r="L213" s="194" t="s">
        <v>9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38">
        <v>2</v>
      </c>
      <c r="AC213" s="591"/>
      <c r="AD213" s="591"/>
      <c r="AE213" s="591"/>
    </row>
    <row r="214" spans="1:33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11"/>
        <v>5</v>
      </c>
      <c r="C214" s="184">
        <f t="shared" si="12"/>
        <v>42502</v>
      </c>
      <c r="D214" s="184" t="s">
        <v>1069</v>
      </c>
      <c r="E214" s="191">
        <v>42502</v>
      </c>
      <c r="F214" s="192" t="s">
        <v>1071</v>
      </c>
      <c r="G214" s="192" t="s">
        <v>332</v>
      </c>
      <c r="H214" s="913" t="s">
        <v>1382</v>
      </c>
      <c r="I214" s="256"/>
      <c r="J214" s="256"/>
      <c r="K214" s="599">
        <v>38000000</v>
      </c>
      <c r="L214" s="194" t="s">
        <v>8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39"/>
      <c r="AC214" s="591"/>
      <c r="AD214" s="591"/>
      <c r="AE214" s="591"/>
    </row>
    <row r="215" spans="1:33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11"/>
        <v>5</v>
      </c>
      <c r="C215" s="184">
        <f t="shared" si="12"/>
        <v>42502</v>
      </c>
      <c r="D215" s="184" t="s">
        <v>1069</v>
      </c>
      <c r="E215" s="191">
        <v>42502</v>
      </c>
      <c r="F215" s="189" t="s">
        <v>1074</v>
      </c>
      <c r="G215" s="192" t="s">
        <v>332</v>
      </c>
      <c r="H215" s="7"/>
      <c r="I215" s="256"/>
      <c r="J215" s="256"/>
      <c r="K215" s="599">
        <v>13636</v>
      </c>
      <c r="L215" s="194" t="s">
        <v>83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>642</v>
      </c>
      <c r="W215" s="52" t="str">
        <f>IF(OR(TH!L215=TH!$W$7,M215=TH!$W$7),"x","")</f>
        <v>x</v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38">
        <v>2</v>
      </c>
      <c r="AC215" s="591"/>
      <c r="AD215" s="591"/>
      <c r="AE215" s="591"/>
    </row>
    <row r="216" spans="1:33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11"/>
        <v>5</v>
      </c>
      <c r="C216" s="184">
        <f t="shared" si="12"/>
        <v>42502</v>
      </c>
      <c r="D216" s="184" t="s">
        <v>1069</v>
      </c>
      <c r="E216" s="191">
        <v>42502</v>
      </c>
      <c r="F216" s="189" t="s">
        <v>1373</v>
      </c>
      <c r="G216" s="192" t="s">
        <v>332</v>
      </c>
      <c r="H216" s="7"/>
      <c r="I216" s="256"/>
      <c r="J216" s="256"/>
      <c r="K216" s="599">
        <v>1364</v>
      </c>
      <c r="L216" s="194" t="s">
        <v>9</v>
      </c>
      <c r="M216" s="194" t="s">
        <v>24</v>
      </c>
      <c r="N216" s="52" t="str">
        <f>IF(AND('331-CT'!$E$7=TH!H216,OR(L216="331",M216="331")),"331",IF(AND(OR(L216="131",M216="131"),H216='131-CT'!$E$7),"131",""))</f>
        <v/>
      </c>
      <c r="O216" s="90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38">
        <v>2</v>
      </c>
      <c r="AC216" s="591"/>
    </row>
    <row r="217" spans="1:33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ref="B217:B280" si="16">IF(C217&lt;&gt;"",MONTH(C217),"")</f>
        <v>5</v>
      </c>
      <c r="C217" s="184">
        <f t="shared" ref="C217:C280" si="17">E217</f>
        <v>42502</v>
      </c>
      <c r="D217" s="184" t="s">
        <v>1069</v>
      </c>
      <c r="E217" s="191">
        <v>42502</v>
      </c>
      <c r="F217" s="192" t="s">
        <v>1072</v>
      </c>
      <c r="G217" s="192" t="s">
        <v>332</v>
      </c>
      <c r="H217" s="7"/>
      <c r="I217" s="256"/>
      <c r="J217" s="256"/>
      <c r="K217" s="599">
        <v>13636</v>
      </c>
      <c r="L217" s="194" t="s">
        <v>83</v>
      </c>
      <c r="M217" s="194" t="s">
        <v>24</v>
      </c>
      <c r="N217" s="52" t="str">
        <f>IF(AND('331-CT'!$E$7=TH!H217,OR(L217="331",M217="331")),"331",IF(AND(OR(L217="131",M217="131"),H217='131-CT'!$E$7),"131",""))</f>
        <v/>
      </c>
      <c r="O217" s="90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>642</v>
      </c>
      <c r="W217" s="52" t="str">
        <f>IF(OR(TH!L217=TH!$W$7,M217=TH!$W$7),"x","")</f>
        <v>x</v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38">
        <v>2</v>
      </c>
      <c r="AC217" s="591"/>
      <c r="AD217" s="591"/>
      <c r="AE217" s="591"/>
    </row>
    <row r="218" spans="1:33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16"/>
        <v>5</v>
      </c>
      <c r="C218" s="184">
        <f t="shared" si="17"/>
        <v>42502</v>
      </c>
      <c r="D218" s="184" t="s">
        <v>1069</v>
      </c>
      <c r="E218" s="191">
        <v>42502</v>
      </c>
      <c r="F218" s="192" t="s">
        <v>1341</v>
      </c>
      <c r="G218" s="192" t="s">
        <v>332</v>
      </c>
      <c r="H218" s="7"/>
      <c r="I218" s="256"/>
      <c r="J218" s="256"/>
      <c r="K218" s="599">
        <v>1364</v>
      </c>
      <c r="L218" s="194" t="s">
        <v>9</v>
      </c>
      <c r="M218" s="194" t="s">
        <v>24</v>
      </c>
      <c r="N218" s="52" t="str">
        <f>IF(AND('331-CT'!$E$7=TH!H218,OR(L218="331",M218="331")),"331",IF(AND(OR(L218="131",M218="131"),H218='131-CT'!$E$7),"131",""))</f>
        <v/>
      </c>
      <c r="O218" s="90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38">
        <v>2</v>
      </c>
      <c r="AC218" s="591"/>
      <c r="AD218" s="591"/>
      <c r="AE218" s="591"/>
    </row>
    <row r="219" spans="1:33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16"/>
        <v>5</v>
      </c>
      <c r="C219" s="184">
        <f t="shared" si="17"/>
        <v>42504</v>
      </c>
      <c r="D219" s="184" t="s">
        <v>1065</v>
      </c>
      <c r="E219" s="191">
        <v>42504</v>
      </c>
      <c r="F219" s="192" t="s">
        <v>1066</v>
      </c>
      <c r="G219" s="192" t="s">
        <v>332</v>
      </c>
      <c r="H219" s="7" t="s">
        <v>1364</v>
      </c>
      <c r="I219" s="256"/>
      <c r="J219" s="256"/>
      <c r="K219" s="599">
        <v>3431000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90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39"/>
      <c r="AC219" s="591" t="str">
        <f>IF(VLOOKUP(H219,DS_131,1,0)=H219,"","x")</f>
        <v/>
      </c>
      <c r="AD219" s="591"/>
    </row>
    <row r="220" spans="1:33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16"/>
        <v>5</v>
      </c>
      <c r="C220" s="184">
        <f t="shared" si="17"/>
        <v>42505</v>
      </c>
      <c r="D220" s="184" t="s">
        <v>1069</v>
      </c>
      <c r="E220" s="184">
        <v>42505</v>
      </c>
      <c r="F220" s="189" t="s">
        <v>1349</v>
      </c>
      <c r="G220" s="480" t="s">
        <v>1335</v>
      </c>
      <c r="H220" s="193" t="s">
        <v>1347</v>
      </c>
      <c r="I220" s="256"/>
      <c r="J220" s="256"/>
      <c r="K220" s="599">
        <v>1325000</v>
      </c>
      <c r="L220" s="600" t="s">
        <v>81</v>
      </c>
      <c r="M220" s="600" t="s">
        <v>24</v>
      </c>
      <c r="N220" s="52" t="str">
        <f>IF(AND('331-CT'!$E$7=TH!H220,OR(L220="331",M220="331")),"331",IF(AND(OR(L220="131",M220="131"),H220='131-CT'!$E$7),"131",""))</f>
        <v/>
      </c>
      <c r="O220" s="90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38"/>
      <c r="AC220" s="591"/>
      <c r="AD220" s="591"/>
      <c r="AE220" s="591"/>
      <c r="AF220" s="591"/>
      <c r="AG220" s="591"/>
    </row>
    <row r="221" spans="1:33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16"/>
        <v>5</v>
      </c>
      <c r="C221" s="184">
        <f t="shared" si="17"/>
        <v>42506</v>
      </c>
      <c r="D221" s="184" t="s">
        <v>1065</v>
      </c>
      <c r="E221" s="191">
        <v>42506</v>
      </c>
      <c r="F221" s="192" t="s">
        <v>1066</v>
      </c>
      <c r="G221" s="192" t="s">
        <v>332</v>
      </c>
      <c r="H221" s="7" t="s">
        <v>1367</v>
      </c>
      <c r="I221" s="256"/>
      <c r="J221" s="256"/>
      <c r="K221" s="599">
        <v>9293240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90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39"/>
      <c r="AC221" s="591" t="str">
        <f>IF(VLOOKUP(H221,DS_131,1,0)=H221,"","x")</f>
        <v/>
      </c>
      <c r="AD221" s="591"/>
    </row>
    <row r="222" spans="1:33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16"/>
        <v>5</v>
      </c>
      <c r="C222" s="184">
        <f t="shared" si="17"/>
        <v>42506</v>
      </c>
      <c r="D222" s="184" t="s">
        <v>1069</v>
      </c>
      <c r="E222" s="191">
        <v>42506</v>
      </c>
      <c r="F222" s="192" t="s">
        <v>1070</v>
      </c>
      <c r="G222" s="192" t="s">
        <v>332</v>
      </c>
      <c r="H222" s="7" t="s">
        <v>1075</v>
      </c>
      <c r="I222" s="256"/>
      <c r="J222" s="256"/>
      <c r="K222" s="599">
        <v>4000000</v>
      </c>
      <c r="L222" s="194" t="s">
        <v>47</v>
      </c>
      <c r="M222" s="194" t="s">
        <v>24</v>
      </c>
      <c r="N222" s="52" t="str">
        <f>IF(AND('331-CT'!$E$7=TH!H222,OR(L222="331",M222="331")),"331",IF(AND(OR(L222="131",M222="131"),H222='131-CT'!$E$7),"131",""))</f>
        <v/>
      </c>
      <c r="O222" s="90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>x</v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39"/>
      <c r="AC222" s="591"/>
      <c r="AD222" s="591"/>
      <c r="AE222" s="591"/>
    </row>
    <row r="223" spans="1:33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16"/>
        <v>5</v>
      </c>
      <c r="C223" s="184">
        <f t="shared" si="17"/>
        <v>42506</v>
      </c>
      <c r="D223" s="184" t="s">
        <v>1069</v>
      </c>
      <c r="E223" s="191">
        <v>42506</v>
      </c>
      <c r="F223" s="189" t="s">
        <v>1074</v>
      </c>
      <c r="G223" s="192" t="s">
        <v>332</v>
      </c>
      <c r="H223" s="7"/>
      <c r="I223" s="256"/>
      <c r="J223" s="256"/>
      <c r="K223" s="599">
        <v>13636</v>
      </c>
      <c r="L223" s="194" t="s">
        <v>83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642</v>
      </c>
      <c r="W223" s="52" t="str">
        <f>IF(OR(TH!L223=TH!$W$7,M223=TH!$W$7),"x","")</f>
        <v>x</v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38">
        <v>2</v>
      </c>
      <c r="AC223" s="591"/>
      <c r="AD223" s="591"/>
      <c r="AE223" s="591"/>
    </row>
    <row r="224" spans="1:33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16"/>
        <v>5</v>
      </c>
      <c r="C224" s="184">
        <f t="shared" si="17"/>
        <v>42506</v>
      </c>
      <c r="D224" s="184" t="s">
        <v>1069</v>
      </c>
      <c r="E224" s="191">
        <v>42506</v>
      </c>
      <c r="F224" s="189" t="s">
        <v>1373</v>
      </c>
      <c r="G224" s="192" t="s">
        <v>332</v>
      </c>
      <c r="H224" s="7"/>
      <c r="I224" s="256"/>
      <c r="J224" s="256"/>
      <c r="K224" s="599">
        <v>1364</v>
      </c>
      <c r="L224" s="194" t="s">
        <v>9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90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38">
        <v>2</v>
      </c>
      <c r="AC224" s="591"/>
      <c r="AD224" s="591"/>
      <c r="AE224" s="591"/>
    </row>
    <row r="225" spans="1:33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16"/>
        <v>5</v>
      </c>
      <c r="C225" s="184">
        <f t="shared" si="17"/>
        <v>42507</v>
      </c>
      <c r="D225" s="184" t="s">
        <v>1065</v>
      </c>
      <c r="E225" s="191">
        <v>42507</v>
      </c>
      <c r="F225" s="192" t="s">
        <v>1066</v>
      </c>
      <c r="G225" s="192" t="s">
        <v>332</v>
      </c>
      <c r="H225" s="193" t="s">
        <v>426</v>
      </c>
      <c r="I225" s="256"/>
      <c r="J225" s="256"/>
      <c r="K225" s="599">
        <v>12267970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90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39"/>
      <c r="AC225" s="591" t="str">
        <f>IF(VLOOKUP(H225,DS_131,1,0)=H225,"","x")</f>
        <v/>
      </c>
      <c r="AD225" s="591"/>
    </row>
    <row r="226" spans="1:33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16"/>
        <v>5</v>
      </c>
      <c r="C226" s="184">
        <f t="shared" si="17"/>
        <v>42507</v>
      </c>
      <c r="D226" s="184" t="s">
        <v>1065</v>
      </c>
      <c r="E226" s="191">
        <v>42507</v>
      </c>
      <c r="F226" s="192" t="s">
        <v>1066</v>
      </c>
      <c r="G226" s="192" t="s">
        <v>332</v>
      </c>
      <c r="H226" s="193" t="s">
        <v>897</v>
      </c>
      <c r="I226" s="256"/>
      <c r="J226" s="256"/>
      <c r="K226" s="599">
        <v>13415050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90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39"/>
      <c r="AC226" s="591" t="str">
        <f>IF(VLOOKUP(H226,DS_131,1,0)=H226,"","x")</f>
        <v/>
      </c>
    </row>
    <row r="227" spans="1:33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16"/>
        <v>5</v>
      </c>
      <c r="C227" s="184">
        <f t="shared" si="17"/>
        <v>42507</v>
      </c>
      <c r="D227" s="184" t="s">
        <v>1069</v>
      </c>
      <c r="E227" s="191">
        <v>42507</v>
      </c>
      <c r="F227" s="192" t="s">
        <v>1070</v>
      </c>
      <c r="G227" s="192" t="s">
        <v>332</v>
      </c>
      <c r="H227" s="7" t="s">
        <v>1075</v>
      </c>
      <c r="I227" s="256"/>
      <c r="J227" s="256"/>
      <c r="K227" s="599">
        <v>10000000</v>
      </c>
      <c r="L227" s="194" t="s">
        <v>47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90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39"/>
      <c r="AC227" s="591"/>
      <c r="AD227" s="591"/>
      <c r="AE227" s="591"/>
    </row>
    <row r="228" spans="1:33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16"/>
        <v>5</v>
      </c>
      <c r="C228" s="184">
        <f t="shared" si="17"/>
        <v>42510</v>
      </c>
      <c r="D228" s="184" t="s">
        <v>1065</v>
      </c>
      <c r="E228" s="191">
        <v>42510</v>
      </c>
      <c r="F228" s="192" t="s">
        <v>1374</v>
      </c>
      <c r="G228" s="192" t="s">
        <v>1343</v>
      </c>
      <c r="H228" s="7" t="s">
        <v>1375</v>
      </c>
      <c r="I228" s="256"/>
      <c r="J228" s="256"/>
      <c r="K228" s="599">
        <v>14000000</v>
      </c>
      <c r="L228" s="194" t="s">
        <v>24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90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39"/>
      <c r="AC228" s="591"/>
      <c r="AD228" s="591"/>
      <c r="AE228" s="591"/>
    </row>
    <row r="229" spans="1:33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16"/>
        <v>5</v>
      </c>
      <c r="C229" s="184">
        <f t="shared" si="17"/>
        <v>42510</v>
      </c>
      <c r="D229" s="184" t="s">
        <v>1069</v>
      </c>
      <c r="E229" s="184">
        <v>42510</v>
      </c>
      <c r="F229" s="189" t="s">
        <v>1349</v>
      </c>
      <c r="G229" s="480" t="s">
        <v>1335</v>
      </c>
      <c r="H229" s="193" t="s">
        <v>1346</v>
      </c>
      <c r="I229" s="256"/>
      <c r="J229" s="256"/>
      <c r="K229" s="599">
        <v>1335555</v>
      </c>
      <c r="L229" s="600" t="s">
        <v>81</v>
      </c>
      <c r="M229" s="600" t="s">
        <v>24</v>
      </c>
      <c r="N229" s="52" t="str">
        <f>IF(AND('331-CT'!$E$7=TH!H229,OR(L229="331",M229="331")),"331",IF(AND(OR(L229="131",M229="131"),H229='131-CT'!$E$7),"131",""))</f>
        <v/>
      </c>
      <c r="O229" s="90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38"/>
      <c r="AC229" s="591"/>
      <c r="AD229" s="591"/>
      <c r="AE229" s="591"/>
      <c r="AF229" s="591"/>
      <c r="AG229" s="591"/>
    </row>
    <row r="230" spans="1:33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16"/>
        <v>5</v>
      </c>
      <c r="C230" s="184">
        <f t="shared" si="17"/>
        <v>42510</v>
      </c>
      <c r="D230" s="184" t="s">
        <v>1069</v>
      </c>
      <c r="E230" s="184">
        <v>42510</v>
      </c>
      <c r="F230" s="189" t="s">
        <v>1349</v>
      </c>
      <c r="G230" s="480" t="s">
        <v>1335</v>
      </c>
      <c r="H230" s="193" t="s">
        <v>1336</v>
      </c>
      <c r="I230" s="256"/>
      <c r="J230" s="256"/>
      <c r="K230" s="599">
        <v>10651469</v>
      </c>
      <c r="L230" s="600" t="s">
        <v>81</v>
      </c>
      <c r="M230" s="600" t="s">
        <v>24</v>
      </c>
      <c r="N230" s="52" t="str">
        <f>IF(AND('331-CT'!$E$7=TH!H230,OR(L230="331",M230="331")),"331",IF(AND(OR(L230="131",M230="131"),H230='131-CT'!$E$7),"131",""))</f>
        <v/>
      </c>
      <c r="O230" s="90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38"/>
      <c r="AC230" s="591"/>
      <c r="AD230" s="591"/>
      <c r="AE230" s="591"/>
      <c r="AF230" s="591"/>
      <c r="AG230" s="591"/>
    </row>
    <row r="231" spans="1:33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16"/>
        <v>5</v>
      </c>
      <c r="C231" s="184">
        <f t="shared" si="17"/>
        <v>42510</v>
      </c>
      <c r="D231" s="184" t="s">
        <v>1069</v>
      </c>
      <c r="E231" s="184">
        <v>42510</v>
      </c>
      <c r="F231" s="189" t="s">
        <v>1349</v>
      </c>
      <c r="G231" s="480" t="s">
        <v>1335</v>
      </c>
      <c r="H231" s="193" t="s">
        <v>1342</v>
      </c>
      <c r="I231" s="256"/>
      <c r="J231" s="256"/>
      <c r="K231" s="599">
        <v>2128358</v>
      </c>
      <c r="L231" s="600" t="s">
        <v>81</v>
      </c>
      <c r="M231" s="600" t="s">
        <v>24</v>
      </c>
      <c r="N231" s="52" t="str">
        <f>IF(AND('331-CT'!$E$7=TH!H231,OR(L231="331",M231="331")),"331",IF(AND(OR(L231="131",M231="131"),H231='131-CT'!$E$7),"131",""))</f>
        <v/>
      </c>
      <c r="O231" s="90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38"/>
      <c r="AC231" s="591"/>
      <c r="AD231" s="591"/>
      <c r="AE231" s="591"/>
      <c r="AF231" s="591"/>
      <c r="AG231" s="591"/>
    </row>
    <row r="232" spans="1:33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16"/>
        <v>5</v>
      </c>
      <c r="C232" s="184">
        <f t="shared" si="17"/>
        <v>42510</v>
      </c>
      <c r="D232" s="184" t="s">
        <v>1065</v>
      </c>
      <c r="E232" s="191">
        <v>42510</v>
      </c>
      <c r="F232" s="192" t="s">
        <v>1068</v>
      </c>
      <c r="G232" s="192" t="s">
        <v>332</v>
      </c>
      <c r="H232" s="7" t="s">
        <v>1075</v>
      </c>
      <c r="I232" s="256"/>
      <c r="J232" s="256"/>
      <c r="K232" s="599">
        <v>8600000</v>
      </c>
      <c r="L232" s="194" t="s">
        <v>24</v>
      </c>
      <c r="M232" s="194" t="s">
        <v>47</v>
      </c>
      <c r="N232" s="52" t="str">
        <f>IF(AND('331-CT'!$E$7=TH!H232,OR(L232="331",M232="331")),"331",IF(AND(OR(L232="131",M232="131"),H232='131-CT'!$E$7),"131",""))</f>
        <v/>
      </c>
      <c r="O232" s="90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>x</v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39"/>
      <c r="AC232" s="591"/>
      <c r="AD232" s="591"/>
    </row>
    <row r="233" spans="1:33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16"/>
        <v>5</v>
      </c>
      <c r="C233" s="184">
        <f t="shared" si="17"/>
        <v>42510</v>
      </c>
      <c r="D233" s="184" t="s">
        <v>1069</v>
      </c>
      <c r="E233" s="191">
        <v>42510</v>
      </c>
      <c r="F233" s="192" t="s">
        <v>1380</v>
      </c>
      <c r="G233" s="192" t="s">
        <v>332</v>
      </c>
      <c r="H233" s="7" t="s">
        <v>1371</v>
      </c>
      <c r="I233" s="256"/>
      <c r="J233" s="256"/>
      <c r="K233" s="599">
        <v>8307530</v>
      </c>
      <c r="L233" s="194" t="s">
        <v>8</v>
      </c>
      <c r="M233" s="194" t="s">
        <v>24</v>
      </c>
      <c r="N233" s="52" t="str">
        <f>IF(AND('331-CT'!$E$7=TH!H233,OR(L233="331",M233="331")),"331",IF(AND(OR(L233="131",M233="131"),H233='131-CT'!$E$7),"131",""))</f>
        <v/>
      </c>
      <c r="O233" s="90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39"/>
      <c r="AC233" s="591"/>
      <c r="AD233" s="591"/>
      <c r="AE233" s="591"/>
    </row>
    <row r="234" spans="1:33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16"/>
        <v>5</v>
      </c>
      <c r="C234" s="184">
        <f t="shared" si="17"/>
        <v>42510</v>
      </c>
      <c r="D234" s="184" t="s">
        <v>1069</v>
      </c>
      <c r="E234" s="191">
        <v>42510</v>
      </c>
      <c r="F234" s="192" t="s">
        <v>1072</v>
      </c>
      <c r="G234" s="192" t="s">
        <v>332</v>
      </c>
      <c r="H234" s="7"/>
      <c r="I234" s="256"/>
      <c r="J234" s="256"/>
      <c r="K234" s="599">
        <v>13636</v>
      </c>
      <c r="L234" s="194" t="s">
        <v>83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90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W234" s="52" t="str">
        <f>IF(OR(TH!L234=TH!$W$7,M234=TH!$W$7),"x","")</f>
        <v>x</v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38">
        <v>2</v>
      </c>
      <c r="AC234" s="591"/>
      <c r="AD234" s="591"/>
      <c r="AE234" s="591"/>
    </row>
    <row r="235" spans="1:33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16"/>
        <v>5</v>
      </c>
      <c r="C235" s="184">
        <f t="shared" si="17"/>
        <v>42510</v>
      </c>
      <c r="D235" s="184" t="s">
        <v>1069</v>
      </c>
      <c r="E235" s="191">
        <v>42510</v>
      </c>
      <c r="F235" s="192" t="s">
        <v>1341</v>
      </c>
      <c r="G235" s="192" t="s">
        <v>332</v>
      </c>
      <c r="H235" s="7"/>
      <c r="I235" s="256"/>
      <c r="J235" s="256"/>
      <c r="K235" s="599">
        <v>1364</v>
      </c>
      <c r="L235" s="194" t="s">
        <v>9</v>
      </c>
      <c r="M235" s="194" t="s">
        <v>24</v>
      </c>
      <c r="N235" s="52" t="str">
        <f>IF(AND('331-CT'!$E$7=TH!H235,OR(L235="331",M235="331")),"331",IF(AND(OR(L235="131",M235="131"),H235='131-CT'!$E$7),"131",""))</f>
        <v/>
      </c>
      <c r="O235" s="90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38">
        <v>2</v>
      </c>
      <c r="AC235" s="591"/>
      <c r="AD235" s="591"/>
    </row>
    <row r="236" spans="1:33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16"/>
        <v>5</v>
      </c>
      <c r="C236" s="184">
        <f t="shared" si="17"/>
        <v>42510</v>
      </c>
      <c r="D236" s="184" t="s">
        <v>1069</v>
      </c>
      <c r="E236" s="191">
        <v>42510</v>
      </c>
      <c r="F236" s="192" t="s">
        <v>1072</v>
      </c>
      <c r="G236" s="192" t="s">
        <v>332</v>
      </c>
      <c r="H236" s="7"/>
      <c r="I236" s="256"/>
      <c r="J236" s="256"/>
      <c r="K236" s="599">
        <v>13636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38">
        <v>2</v>
      </c>
      <c r="AC236" s="591"/>
      <c r="AD236" s="591"/>
    </row>
    <row r="237" spans="1:33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16"/>
        <v>5</v>
      </c>
      <c r="C237" s="184">
        <f t="shared" si="17"/>
        <v>42510</v>
      </c>
      <c r="D237" s="184" t="s">
        <v>1069</v>
      </c>
      <c r="E237" s="191">
        <v>42510</v>
      </c>
      <c r="F237" s="192" t="s">
        <v>1341</v>
      </c>
      <c r="G237" s="192" t="s">
        <v>332</v>
      </c>
      <c r="H237" s="7"/>
      <c r="I237" s="256"/>
      <c r="J237" s="256"/>
      <c r="K237" s="599">
        <v>1364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90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38">
        <v>2</v>
      </c>
      <c r="AC237" s="591"/>
    </row>
    <row r="238" spans="1:33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16"/>
        <v>5</v>
      </c>
      <c r="C238" s="184">
        <f t="shared" si="17"/>
        <v>42513</v>
      </c>
      <c r="D238" s="184" t="s">
        <v>1069</v>
      </c>
      <c r="E238" s="184">
        <v>42513</v>
      </c>
      <c r="F238" s="192" t="s">
        <v>1665</v>
      </c>
      <c r="G238" s="483" t="s">
        <v>1335</v>
      </c>
      <c r="H238" s="193"/>
      <c r="I238" s="256"/>
      <c r="J238" s="256"/>
      <c r="K238" s="599">
        <v>100000</v>
      </c>
      <c r="L238" s="600" t="s">
        <v>83</v>
      </c>
      <c r="M238" s="600" t="s">
        <v>24</v>
      </c>
      <c r="N238" s="52" t="str">
        <f>IF(AND('331-CT'!$E$7=TH!H238,OR(L238="331",M238="331")),"331",IF(AND(OR(L238="131",M238="131"),H238='131-CT'!$E$7),"131",""))</f>
        <v/>
      </c>
      <c r="O238" s="90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W238" s="52" t="str">
        <f>IF(OR(TH!L238=TH!$W$7,M238=TH!$W$7),"x","")</f>
        <v>x</v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38">
        <v>3</v>
      </c>
      <c r="AC238" s="591"/>
      <c r="AE238" s="591"/>
      <c r="AF238" s="591"/>
      <c r="AG238" s="591"/>
    </row>
    <row r="239" spans="1:33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16"/>
        <v>5</v>
      </c>
      <c r="C239" s="184">
        <f t="shared" si="17"/>
        <v>42513</v>
      </c>
      <c r="D239" s="184" t="s">
        <v>1069</v>
      </c>
      <c r="E239" s="184">
        <v>42513</v>
      </c>
      <c r="F239" s="192" t="s">
        <v>1666</v>
      </c>
      <c r="G239" s="483" t="s">
        <v>1335</v>
      </c>
      <c r="H239" s="193"/>
      <c r="I239" s="256"/>
      <c r="J239" s="256"/>
      <c r="K239" s="599">
        <v>10000</v>
      </c>
      <c r="L239" s="600" t="s">
        <v>9</v>
      </c>
      <c r="M239" s="600" t="s">
        <v>24</v>
      </c>
      <c r="N239" s="52" t="str">
        <f>IF(AND('331-CT'!$E$7=TH!H239,OR(L239="331",M239="331")),"331",IF(AND(OR(L239="131",M239="131"),H239='131-CT'!$E$7),"131",""))</f>
        <v/>
      </c>
      <c r="O239" s="90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38">
        <v>3</v>
      </c>
      <c r="AC239" s="591"/>
      <c r="AD239" s="591"/>
      <c r="AE239" s="591"/>
      <c r="AF239" s="591"/>
      <c r="AG239" s="591"/>
    </row>
    <row r="240" spans="1:33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16"/>
        <v>5</v>
      </c>
      <c r="C240" s="184">
        <f t="shared" si="17"/>
        <v>42513</v>
      </c>
      <c r="D240" s="184" t="s">
        <v>1065</v>
      </c>
      <c r="E240" s="191">
        <v>42513</v>
      </c>
      <c r="F240" s="192" t="s">
        <v>1068</v>
      </c>
      <c r="G240" s="192" t="s">
        <v>332</v>
      </c>
      <c r="H240" s="7" t="s">
        <v>1383</v>
      </c>
      <c r="I240" s="256"/>
      <c r="J240" s="256"/>
      <c r="K240" s="599">
        <v>9000000</v>
      </c>
      <c r="L240" s="194" t="s">
        <v>24</v>
      </c>
      <c r="M240" s="194" t="s">
        <v>47</v>
      </c>
      <c r="N240" s="52" t="str">
        <f>IF(AND('331-CT'!$E$7=TH!H240,OR(L240="331",M240="331")),"331",IF(AND(OR(L240="131",M240="131"),H240='131-CT'!$E$7),"131",""))</f>
        <v/>
      </c>
      <c r="O240" s="90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>x</v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39"/>
      <c r="AC240" s="591"/>
    </row>
    <row r="241" spans="1:33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16"/>
        <v>5</v>
      </c>
      <c r="C241" s="184">
        <f t="shared" si="17"/>
        <v>42513</v>
      </c>
      <c r="D241" s="184" t="s">
        <v>1069</v>
      </c>
      <c r="E241" s="191">
        <v>42513</v>
      </c>
      <c r="F241" s="192" t="s">
        <v>1071</v>
      </c>
      <c r="G241" s="192" t="s">
        <v>332</v>
      </c>
      <c r="H241" s="7"/>
      <c r="I241" s="256"/>
      <c r="J241" s="256"/>
      <c r="K241" s="599">
        <v>20000000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38"/>
      <c r="AC241" s="591"/>
      <c r="AD241" s="591"/>
    </row>
    <row r="242" spans="1:33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16"/>
        <v>5</v>
      </c>
      <c r="C242" s="184">
        <f t="shared" si="17"/>
        <v>42513</v>
      </c>
      <c r="D242" s="184" t="s">
        <v>1069</v>
      </c>
      <c r="E242" s="191">
        <v>42513</v>
      </c>
      <c r="F242" s="189" t="s">
        <v>1074</v>
      </c>
      <c r="G242" s="192" t="s">
        <v>332</v>
      </c>
      <c r="H242" s="7"/>
      <c r="I242" s="256"/>
      <c r="J242" s="256"/>
      <c r="K242" s="599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38">
        <v>2</v>
      </c>
      <c r="AC242" s="591"/>
      <c r="AD242" s="591"/>
    </row>
    <row r="243" spans="1:33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16"/>
        <v>5</v>
      </c>
      <c r="C243" s="184">
        <f t="shared" si="17"/>
        <v>42513</v>
      </c>
      <c r="D243" s="184" t="s">
        <v>1069</v>
      </c>
      <c r="E243" s="191">
        <v>42513</v>
      </c>
      <c r="F243" s="189" t="s">
        <v>1373</v>
      </c>
      <c r="G243" s="192" t="s">
        <v>332</v>
      </c>
      <c r="H243" s="7"/>
      <c r="I243" s="256"/>
      <c r="J243" s="256"/>
      <c r="K243" s="599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90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38">
        <v>2</v>
      </c>
      <c r="AC243" s="591"/>
      <c r="AD243" s="591"/>
    </row>
    <row r="244" spans="1:33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6"/>
        <v>5</v>
      </c>
      <c r="C244" s="184">
        <f t="shared" si="17"/>
        <v>42514</v>
      </c>
      <c r="D244" s="184" t="s">
        <v>1065</v>
      </c>
      <c r="E244" s="191">
        <v>42514</v>
      </c>
      <c r="F244" s="192" t="s">
        <v>1066</v>
      </c>
      <c r="G244" s="192" t="s">
        <v>332</v>
      </c>
      <c r="H244" s="193" t="s">
        <v>489</v>
      </c>
      <c r="I244" s="256"/>
      <c r="J244" s="256"/>
      <c r="K244" s="599">
        <v>19262760</v>
      </c>
      <c r="L244" s="194" t="s">
        <v>24</v>
      </c>
      <c r="M244" s="194" t="s">
        <v>259</v>
      </c>
      <c r="N244" s="52" t="str">
        <f>IF(AND('331-CT'!$E$7=TH!H244,OR(L244="331",M244="331")),"331",IF(AND(OR(L244="131",M244="131"),H244='131-CT'!$E$7),"131",""))</f>
        <v/>
      </c>
      <c r="O244" s="90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39"/>
      <c r="AC244" s="591"/>
      <c r="AD244" s="591"/>
    </row>
    <row r="245" spans="1:33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6"/>
        <v>5</v>
      </c>
      <c r="C245" s="184">
        <f t="shared" si="17"/>
        <v>42514</v>
      </c>
      <c r="D245" s="184" t="s">
        <v>1065</v>
      </c>
      <c r="E245" s="191">
        <v>42514</v>
      </c>
      <c r="F245" s="192" t="s">
        <v>1066</v>
      </c>
      <c r="G245" s="192" t="s">
        <v>332</v>
      </c>
      <c r="H245" s="7" t="s">
        <v>1357</v>
      </c>
      <c r="I245" s="256"/>
      <c r="J245" s="256"/>
      <c r="K245" s="599">
        <v>6213000</v>
      </c>
      <c r="L245" s="194" t="s">
        <v>24</v>
      </c>
      <c r="M245" s="194" t="s">
        <v>259</v>
      </c>
      <c r="N245" s="52" t="str">
        <f>IF(AND('331-CT'!$E$7=TH!H245,OR(L245="331",M245="331")),"331",IF(AND(OR(L245="131",M245="131"),H245='131-CT'!$E$7),"131",""))</f>
        <v/>
      </c>
      <c r="O245" s="90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39"/>
      <c r="AC245" s="591" t="str">
        <f>IF(VLOOKUP(H245,DS_131,1,0)=H245,"","x")</f>
        <v/>
      </c>
    </row>
    <row r="246" spans="1:33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6"/>
        <v>5</v>
      </c>
      <c r="C246" s="184">
        <f t="shared" si="17"/>
        <v>42515</v>
      </c>
      <c r="D246" s="184" t="s">
        <v>1065</v>
      </c>
      <c r="E246" s="191">
        <v>42515</v>
      </c>
      <c r="F246" s="192" t="s">
        <v>1067</v>
      </c>
      <c r="G246" s="192" t="s">
        <v>332</v>
      </c>
      <c r="H246" s="7"/>
      <c r="I246" s="256"/>
      <c r="J246" s="256"/>
      <c r="K246" s="599">
        <v>7297</v>
      </c>
      <c r="L246" s="194" t="s">
        <v>24</v>
      </c>
      <c r="M246" s="194" t="s">
        <v>40</v>
      </c>
      <c r="N246" s="52" t="str">
        <f>IF(AND('331-CT'!$E$7=TH!H246,OR(L246="331",M246="331")),"331",IF(AND(OR(L246="131",M246="131"),H246='131-CT'!$E$7),"131",""))</f>
        <v/>
      </c>
      <c r="O246" s="90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39"/>
      <c r="AC246" s="591"/>
      <c r="AD246" s="591"/>
    </row>
    <row r="247" spans="1:33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6"/>
        <v>5</v>
      </c>
      <c r="C247" s="184">
        <f t="shared" si="17"/>
        <v>42516</v>
      </c>
      <c r="D247" s="184" t="s">
        <v>1069</v>
      </c>
      <c r="E247" s="184">
        <v>42516</v>
      </c>
      <c r="F247" s="189" t="s">
        <v>1350</v>
      </c>
      <c r="G247" s="480" t="s">
        <v>1335</v>
      </c>
      <c r="H247" s="193"/>
      <c r="I247" s="256"/>
      <c r="J247" s="256"/>
      <c r="K247" s="599">
        <v>50000</v>
      </c>
      <c r="L247" s="600" t="s">
        <v>83</v>
      </c>
      <c r="M247" s="600" t="s">
        <v>24</v>
      </c>
      <c r="N247" s="52" t="str">
        <f>IF(AND('331-CT'!$E$7=TH!H247,OR(L247="331",M247="331")),"331",IF(AND(OR(L247="131",M247="131"),H247='131-CT'!$E$7),"131",""))</f>
        <v/>
      </c>
      <c r="O247" s="90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>642</v>
      </c>
      <c r="W247" s="52" t="str">
        <f>IF(OR(TH!L247=TH!$W$7,M247=TH!$W$7),"x","")</f>
        <v>x</v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38">
        <v>3</v>
      </c>
      <c r="AC247" s="591"/>
      <c r="AD247" s="591"/>
      <c r="AE247" s="591"/>
      <c r="AF247" s="591"/>
      <c r="AG247" s="591"/>
    </row>
    <row r="248" spans="1:33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6"/>
        <v>5</v>
      </c>
      <c r="C248" s="184">
        <f t="shared" si="17"/>
        <v>42516</v>
      </c>
      <c r="D248" s="184" t="s">
        <v>1069</v>
      </c>
      <c r="E248" s="184">
        <v>42516</v>
      </c>
      <c r="F248" s="189" t="s">
        <v>1351</v>
      </c>
      <c r="G248" s="480" t="s">
        <v>1335</v>
      </c>
      <c r="H248" s="193"/>
      <c r="I248" s="256"/>
      <c r="J248" s="256"/>
      <c r="K248" s="599">
        <v>5000</v>
      </c>
      <c r="L248" s="600" t="s">
        <v>9</v>
      </c>
      <c r="M248" s="600" t="s">
        <v>24</v>
      </c>
      <c r="N248" s="52" t="str">
        <f>IF(AND('331-CT'!$E$7=TH!H248,OR(L248="331",M248="331")),"331",IF(AND(OR(L248="131",M248="131"),H248='131-CT'!$E$7),"131",""))</f>
        <v/>
      </c>
      <c r="O248" s="90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38">
        <v>3</v>
      </c>
      <c r="AC248" s="591"/>
      <c r="AD248" s="591"/>
      <c r="AE248" s="591"/>
      <c r="AF248" s="591"/>
      <c r="AG248" s="591"/>
    </row>
    <row r="249" spans="1:33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6"/>
        <v>5</v>
      </c>
      <c r="C249" s="184">
        <f t="shared" si="17"/>
        <v>42516</v>
      </c>
      <c r="D249" s="184" t="s">
        <v>1065</v>
      </c>
      <c r="E249" s="191">
        <v>42516</v>
      </c>
      <c r="F249" s="192" t="s">
        <v>1066</v>
      </c>
      <c r="G249" s="192" t="s">
        <v>332</v>
      </c>
      <c r="H249" s="193" t="s">
        <v>897</v>
      </c>
      <c r="I249" s="256"/>
      <c r="J249" s="256"/>
      <c r="K249" s="599">
        <v>19145225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90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39"/>
      <c r="AC249" s="591" t="str">
        <f>IF(VLOOKUP(H249,DS_131,1,0)=H249,"","x")</f>
        <v/>
      </c>
      <c r="AD249" s="591"/>
    </row>
    <row r="250" spans="1:33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6"/>
        <v>5</v>
      </c>
      <c r="C250" s="184">
        <f t="shared" si="17"/>
        <v>42516</v>
      </c>
      <c r="D250" s="184" t="s">
        <v>1069</v>
      </c>
      <c r="E250" s="191">
        <v>42516</v>
      </c>
      <c r="F250" s="192" t="s">
        <v>1070</v>
      </c>
      <c r="G250" s="192" t="s">
        <v>332</v>
      </c>
      <c r="H250" s="7" t="s">
        <v>1075</v>
      </c>
      <c r="I250" s="256"/>
      <c r="J250" s="256"/>
      <c r="K250" s="599">
        <v>6000000</v>
      </c>
      <c r="L250" s="194" t="s">
        <v>47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>x</v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39"/>
      <c r="AC250" s="591"/>
      <c r="AD250" s="591"/>
    </row>
    <row r="251" spans="1:33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16"/>
        <v>5</v>
      </c>
      <c r="C251" s="184">
        <f t="shared" si="17"/>
        <v>42517</v>
      </c>
      <c r="D251" s="184" t="s">
        <v>1069</v>
      </c>
      <c r="E251" s="191">
        <v>42517</v>
      </c>
      <c r="F251" s="192" t="s">
        <v>1070</v>
      </c>
      <c r="G251" s="192" t="s">
        <v>332</v>
      </c>
      <c r="H251" s="7" t="s">
        <v>1075</v>
      </c>
      <c r="I251" s="256"/>
      <c r="J251" s="256"/>
      <c r="K251" s="599">
        <v>9000000</v>
      </c>
      <c r="L251" s="194" t="s">
        <v>47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90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39"/>
      <c r="AC251" s="591"/>
    </row>
    <row r="252" spans="1:33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16"/>
        <v>5</v>
      </c>
      <c r="C252" s="184">
        <f t="shared" si="17"/>
        <v>42521</v>
      </c>
      <c r="D252" s="184" t="s">
        <v>1065</v>
      </c>
      <c r="E252" s="191">
        <v>42521</v>
      </c>
      <c r="F252" s="192" t="s">
        <v>1066</v>
      </c>
      <c r="G252" s="192" t="s">
        <v>332</v>
      </c>
      <c r="H252" s="193" t="s">
        <v>904</v>
      </c>
      <c r="I252" s="256"/>
      <c r="J252" s="256"/>
      <c r="K252" s="599">
        <v>15873000</v>
      </c>
      <c r="L252" s="194" t="s">
        <v>24</v>
      </c>
      <c r="M252" s="194" t="s">
        <v>259</v>
      </c>
      <c r="N252" s="52" t="str">
        <f>IF(AND('331-CT'!$E$7=TH!H252,OR(L252="331",M252="331")),"331",IF(AND(OR(L252="131",M252="131"),H252='131-CT'!$E$7),"131",""))</f>
        <v/>
      </c>
      <c r="O252" s="90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39"/>
      <c r="AC252" s="591" t="str">
        <f>IF(VLOOKUP(H252,DS_131,1,0)=H252,"","x")</f>
        <v/>
      </c>
      <c r="AD252" s="591"/>
    </row>
    <row r="253" spans="1:33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6"/>
        <v>5</v>
      </c>
      <c r="C253" s="184">
        <f t="shared" si="17"/>
        <v>42521</v>
      </c>
      <c r="D253" s="184" t="s">
        <v>1069</v>
      </c>
      <c r="E253" s="191">
        <v>42521</v>
      </c>
      <c r="F253" s="192" t="s">
        <v>1071</v>
      </c>
      <c r="G253" s="192" t="s">
        <v>332</v>
      </c>
      <c r="H253" s="193"/>
      <c r="I253" s="256"/>
      <c r="J253" s="256"/>
      <c r="K253" s="599">
        <v>30000000</v>
      </c>
      <c r="L253" s="194" t="s">
        <v>8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90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39"/>
      <c r="AC253" s="591"/>
      <c r="AD253" s="591"/>
    </row>
    <row r="254" spans="1:33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6"/>
        <v>5</v>
      </c>
      <c r="C254" s="184">
        <f t="shared" si="17"/>
        <v>42521</v>
      </c>
      <c r="D254" s="184" t="s">
        <v>1069</v>
      </c>
      <c r="E254" s="191">
        <v>42521</v>
      </c>
      <c r="F254" s="192" t="s">
        <v>1380</v>
      </c>
      <c r="G254" s="192" t="s">
        <v>332</v>
      </c>
      <c r="H254" s="7" t="s">
        <v>1371</v>
      </c>
      <c r="I254" s="256"/>
      <c r="J254" s="256"/>
      <c r="K254" s="599">
        <v>9670540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90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39"/>
      <c r="AC254" s="591"/>
      <c r="AD254" s="591"/>
    </row>
    <row r="255" spans="1:33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16"/>
        <v>5</v>
      </c>
      <c r="C255" s="184">
        <f t="shared" si="17"/>
        <v>42521</v>
      </c>
      <c r="D255" s="184" t="s">
        <v>1069</v>
      </c>
      <c r="E255" s="191">
        <v>42521</v>
      </c>
      <c r="F255" s="192" t="s">
        <v>1072</v>
      </c>
      <c r="G255" s="192" t="s">
        <v>332</v>
      </c>
      <c r="H255" s="193"/>
      <c r="I255" s="256"/>
      <c r="J255" s="256"/>
      <c r="K255" s="599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90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38">
        <v>2</v>
      </c>
      <c r="AC255" s="591"/>
      <c r="AD255" s="591"/>
    </row>
    <row r="256" spans="1:33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6"/>
        <v>5</v>
      </c>
      <c r="C256" s="184">
        <f t="shared" si="17"/>
        <v>42521</v>
      </c>
      <c r="D256" s="184" t="s">
        <v>1069</v>
      </c>
      <c r="E256" s="191">
        <v>42521</v>
      </c>
      <c r="F256" s="192" t="s">
        <v>1341</v>
      </c>
      <c r="G256" s="192" t="s">
        <v>332</v>
      </c>
      <c r="H256" s="7"/>
      <c r="I256" s="256"/>
      <c r="J256" s="256"/>
      <c r="K256" s="599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90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38">
        <v>2</v>
      </c>
      <c r="AC256" s="591"/>
      <c r="AD256" s="591"/>
    </row>
    <row r="257" spans="1:30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6"/>
        <v>5</v>
      </c>
      <c r="C257" s="184">
        <f t="shared" si="17"/>
        <v>42521</v>
      </c>
      <c r="D257" s="184" t="s">
        <v>1069</v>
      </c>
      <c r="E257" s="191">
        <v>42521</v>
      </c>
      <c r="F257" s="192" t="s">
        <v>1072</v>
      </c>
      <c r="G257" s="192" t="s">
        <v>332</v>
      </c>
      <c r="H257" s="7"/>
      <c r="I257" s="256"/>
      <c r="J257" s="256"/>
      <c r="K257" s="599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90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38">
        <v>2</v>
      </c>
      <c r="AC257" s="591"/>
      <c r="AD257" s="591"/>
    </row>
    <row r="258" spans="1:30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16"/>
        <v>5</v>
      </c>
      <c r="C258" s="184">
        <f t="shared" si="17"/>
        <v>42521</v>
      </c>
      <c r="D258" s="184" t="s">
        <v>1069</v>
      </c>
      <c r="E258" s="191">
        <v>42521</v>
      </c>
      <c r="F258" s="192" t="s">
        <v>1341</v>
      </c>
      <c r="G258" s="192" t="s">
        <v>332</v>
      </c>
      <c r="H258" s="7"/>
      <c r="I258" s="256"/>
      <c r="J258" s="256"/>
      <c r="K258" s="599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90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38">
        <v>2</v>
      </c>
      <c r="AC258" s="591"/>
      <c r="AD258" s="591"/>
    </row>
    <row r="259" spans="1:30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16"/>
        <v>6</v>
      </c>
      <c r="C259" s="184">
        <f t="shared" si="17"/>
        <v>42523</v>
      </c>
      <c r="D259" s="184" t="s">
        <v>1065</v>
      </c>
      <c r="E259" s="191">
        <v>42523</v>
      </c>
      <c r="F259" s="192" t="s">
        <v>1066</v>
      </c>
      <c r="G259" s="192" t="s">
        <v>332</v>
      </c>
      <c r="H259" s="7" t="s">
        <v>1359</v>
      </c>
      <c r="I259" s="256"/>
      <c r="J259" s="256"/>
      <c r="K259" s="599">
        <v>18718590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90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39"/>
      <c r="AC259" s="591" t="str">
        <f>IF(VLOOKUP(H259,DS_131,1,0)=H259,"","x")</f>
        <v/>
      </c>
      <c r="AD259" s="591"/>
    </row>
    <row r="260" spans="1:30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16"/>
        <v>6</v>
      </c>
      <c r="C260" s="184">
        <f t="shared" si="17"/>
        <v>42524</v>
      </c>
      <c r="D260" s="184" t="s">
        <v>1065</v>
      </c>
      <c r="E260" s="191">
        <v>42524</v>
      </c>
      <c r="F260" s="192" t="s">
        <v>1066</v>
      </c>
      <c r="G260" s="192" t="s">
        <v>332</v>
      </c>
      <c r="H260" s="7" t="s">
        <v>1376</v>
      </c>
      <c r="I260" s="256"/>
      <c r="J260" s="256"/>
      <c r="K260" s="599">
        <v>12267860</v>
      </c>
      <c r="L260" s="194" t="s">
        <v>24</v>
      </c>
      <c r="M260" s="194" t="s">
        <v>259</v>
      </c>
      <c r="N260" s="52" t="str">
        <f>IF(AND('331-CT'!$E$7=TH!H260,OR(L260="331",M260="331")),"331",IF(AND(OR(L260="131",M260="131"),H260='131-CT'!$E$7),"131",""))</f>
        <v/>
      </c>
      <c r="O260" s="90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39"/>
      <c r="AC260" s="591" t="str">
        <f>IF(VLOOKUP(H260,DS_131,1,0)=H260,"","x")</f>
        <v/>
      </c>
    </row>
    <row r="261" spans="1:30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16"/>
        <v>6</v>
      </c>
      <c r="C261" s="184">
        <f t="shared" si="17"/>
        <v>42525</v>
      </c>
      <c r="D261" s="184" t="s">
        <v>1065</v>
      </c>
      <c r="E261" s="191">
        <v>42525</v>
      </c>
      <c r="F261" s="192" t="s">
        <v>1066</v>
      </c>
      <c r="G261" s="192" t="s">
        <v>332</v>
      </c>
      <c r="H261" s="193" t="s">
        <v>426</v>
      </c>
      <c r="I261" s="257"/>
      <c r="J261" s="257"/>
      <c r="K261" s="599">
        <v>16802500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90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39"/>
      <c r="AC261" s="591" t="str">
        <f>IF(VLOOKUP(H261,DS_131,1,0)=H261,"","x")</f>
        <v/>
      </c>
      <c r="AD261" s="591"/>
    </row>
    <row r="262" spans="1:30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16"/>
        <v>6</v>
      </c>
      <c r="C262" s="184">
        <f t="shared" si="17"/>
        <v>42527</v>
      </c>
      <c r="D262" s="184" t="s">
        <v>1065</v>
      </c>
      <c r="E262" s="191">
        <v>42527</v>
      </c>
      <c r="F262" s="192" t="s">
        <v>1068</v>
      </c>
      <c r="G262" s="192" t="s">
        <v>332</v>
      </c>
      <c r="H262" s="193" t="s">
        <v>1361</v>
      </c>
      <c r="I262" s="256"/>
      <c r="J262" s="256"/>
      <c r="K262" s="599">
        <v>31800000</v>
      </c>
      <c r="L262" s="194" t="s">
        <v>24</v>
      </c>
      <c r="M262" s="194" t="s">
        <v>47</v>
      </c>
      <c r="N262" s="52" t="str">
        <f>IF(AND('331-CT'!$E$7=TH!H262,OR(L262="331",M262="331")),"331",IF(AND(OR(L262="131",M262="131"),H262='131-CT'!$E$7),"131",""))</f>
        <v/>
      </c>
      <c r="O262" s="90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>x</v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39"/>
      <c r="AC262" s="591"/>
    </row>
    <row r="263" spans="1:30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16"/>
        <v>6</v>
      </c>
      <c r="C263" s="184">
        <f t="shared" si="17"/>
        <v>42527</v>
      </c>
      <c r="D263" s="184" t="s">
        <v>1069</v>
      </c>
      <c r="E263" s="191">
        <v>42527</v>
      </c>
      <c r="F263" s="192" t="s">
        <v>1071</v>
      </c>
      <c r="G263" s="192" t="s">
        <v>332</v>
      </c>
      <c r="H263" s="7"/>
      <c r="I263" s="256"/>
      <c r="J263" s="256"/>
      <c r="K263" s="599">
        <v>10000000</v>
      </c>
      <c r="L263" s="194" t="s">
        <v>8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90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39"/>
      <c r="AC263" s="591"/>
      <c r="AD263" s="591"/>
    </row>
    <row r="264" spans="1:30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16"/>
        <v>6</v>
      </c>
      <c r="C264" s="184">
        <f t="shared" si="17"/>
        <v>42527</v>
      </c>
      <c r="D264" s="184" t="s">
        <v>1069</v>
      </c>
      <c r="E264" s="191">
        <v>42527</v>
      </c>
      <c r="F264" s="192" t="s">
        <v>1072</v>
      </c>
      <c r="G264" s="192" t="s">
        <v>332</v>
      </c>
      <c r="H264" s="7"/>
      <c r="I264" s="256"/>
      <c r="J264" s="256"/>
      <c r="K264" s="599">
        <v>9091</v>
      </c>
      <c r="L264" s="194" t="s">
        <v>83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90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>642</v>
      </c>
      <c r="W264" s="52" t="str">
        <f>IF(OR(TH!L264=TH!$W$7,M264=TH!$W$7),"x","")</f>
        <v>x</v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38">
        <v>2</v>
      </c>
      <c r="AC264" s="591"/>
      <c r="AD264" s="591"/>
    </row>
    <row r="265" spans="1:30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16"/>
        <v>6</v>
      </c>
      <c r="C265" s="184">
        <f t="shared" si="17"/>
        <v>42527</v>
      </c>
      <c r="D265" s="184" t="s">
        <v>1069</v>
      </c>
      <c r="E265" s="191">
        <v>42527</v>
      </c>
      <c r="F265" s="192" t="s">
        <v>1341</v>
      </c>
      <c r="G265" s="192" t="s">
        <v>332</v>
      </c>
      <c r="H265" s="7"/>
      <c r="I265" s="256"/>
      <c r="J265" s="256"/>
      <c r="K265" s="599">
        <v>909</v>
      </c>
      <c r="L265" s="194" t="s">
        <v>9</v>
      </c>
      <c r="M265" s="194" t="s">
        <v>24</v>
      </c>
      <c r="N265" s="52" t="str">
        <f>IF(AND('331-CT'!$E$7=TH!H265,OR(L265="331",M265="331")),"331",IF(AND(OR(L265="131",M265="131"),H265='131-CT'!$E$7),"131",""))</f>
        <v/>
      </c>
      <c r="O265" s="90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38">
        <v>2</v>
      </c>
      <c r="AC265" s="591"/>
    </row>
    <row r="266" spans="1:30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16"/>
        <v>6</v>
      </c>
      <c r="C266" s="184">
        <f t="shared" si="17"/>
        <v>42527</v>
      </c>
      <c r="D266" s="184" t="s">
        <v>1069</v>
      </c>
      <c r="E266" s="191">
        <v>42527</v>
      </c>
      <c r="F266" s="192" t="s">
        <v>1370</v>
      </c>
      <c r="G266" s="192" t="s">
        <v>332</v>
      </c>
      <c r="H266" s="7" t="s">
        <v>1371</v>
      </c>
      <c r="I266" s="256"/>
      <c r="J266" s="256"/>
      <c r="K266" s="599">
        <v>40700000</v>
      </c>
      <c r="L266" s="194" t="s">
        <v>8</v>
      </c>
      <c r="M266" s="194" t="s">
        <v>24</v>
      </c>
      <c r="N266" s="52" t="str">
        <f>IF(AND('331-CT'!$E$7=TH!H266,OR(L266="331",M266="331")),"331",IF(AND(OR(L266="131",M266="131"),H266='131-CT'!$E$7),"131",""))</f>
        <v/>
      </c>
      <c r="O266" s="90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39"/>
      <c r="AC266" s="591"/>
      <c r="AD266" s="591"/>
    </row>
    <row r="267" spans="1:30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16"/>
        <v>6</v>
      </c>
      <c r="C267" s="184">
        <f t="shared" si="17"/>
        <v>42527</v>
      </c>
      <c r="D267" s="184" t="s">
        <v>1069</v>
      </c>
      <c r="E267" s="191">
        <v>42527</v>
      </c>
      <c r="F267" s="192" t="s">
        <v>1071</v>
      </c>
      <c r="G267" s="192" t="s">
        <v>332</v>
      </c>
      <c r="H267" s="7"/>
      <c r="I267" s="256"/>
      <c r="J267" s="256"/>
      <c r="K267" s="599">
        <v>25000000</v>
      </c>
      <c r="L267" s="194" t="s">
        <v>8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90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39"/>
      <c r="AC267" s="591"/>
      <c r="AD267" s="591"/>
    </row>
    <row r="268" spans="1:30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16"/>
        <v>6</v>
      </c>
      <c r="C268" s="184">
        <f t="shared" si="17"/>
        <v>42527</v>
      </c>
      <c r="D268" s="184" t="s">
        <v>1069</v>
      </c>
      <c r="E268" s="191">
        <v>42527</v>
      </c>
      <c r="F268" s="192" t="s">
        <v>1071</v>
      </c>
      <c r="G268" s="192" t="s">
        <v>332</v>
      </c>
      <c r="H268" s="7"/>
      <c r="I268" s="256"/>
      <c r="J268" s="256"/>
      <c r="K268" s="599">
        <v>10000000</v>
      </c>
      <c r="L268" s="194" t="s">
        <v>8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90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39"/>
      <c r="AC268" s="591"/>
    </row>
    <row r="269" spans="1:30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16"/>
        <v>6</v>
      </c>
      <c r="C269" s="184">
        <f t="shared" si="17"/>
        <v>42527</v>
      </c>
      <c r="D269" s="184" t="s">
        <v>1069</v>
      </c>
      <c r="E269" s="191">
        <v>42527</v>
      </c>
      <c r="F269" s="189" t="s">
        <v>1074</v>
      </c>
      <c r="G269" s="192" t="s">
        <v>332</v>
      </c>
      <c r="H269" s="7"/>
      <c r="I269" s="256"/>
      <c r="J269" s="256"/>
      <c r="K269" s="599">
        <v>13636</v>
      </c>
      <c r="L269" s="194" t="s">
        <v>83</v>
      </c>
      <c r="M269" s="194" t="s">
        <v>24</v>
      </c>
      <c r="N269" s="52" t="str">
        <f>IF(AND('331-CT'!$E$7=TH!H269,OR(L269="331",M269="331")),"331",IF(AND(OR(L269="131",M269="131"),H269='131-CT'!$E$7),"131",""))</f>
        <v/>
      </c>
      <c r="O269" s="90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>642</v>
      </c>
      <c r="W269" s="52" t="str">
        <f>IF(OR(TH!L269=TH!$W$7,M269=TH!$W$7),"x","")</f>
        <v>x</v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38">
        <v>2</v>
      </c>
      <c r="AC269" s="591"/>
      <c r="AD269" s="591"/>
    </row>
    <row r="270" spans="1:30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16"/>
        <v>6</v>
      </c>
      <c r="C270" s="184">
        <f t="shared" si="17"/>
        <v>42527</v>
      </c>
      <c r="D270" s="184" t="s">
        <v>1069</v>
      </c>
      <c r="E270" s="191">
        <v>42527</v>
      </c>
      <c r="F270" s="189" t="s">
        <v>1373</v>
      </c>
      <c r="G270" s="192" t="s">
        <v>332</v>
      </c>
      <c r="H270" s="7"/>
      <c r="I270" s="256"/>
      <c r="J270" s="256"/>
      <c r="K270" s="599">
        <v>1364</v>
      </c>
      <c r="L270" s="194" t="s">
        <v>9</v>
      </c>
      <c r="M270" s="194" t="s">
        <v>24</v>
      </c>
      <c r="N270" s="52" t="str">
        <f>IF(AND('331-CT'!$E$7=TH!H270,OR(L270="331",M270="331")),"331",IF(AND(OR(L270="131",M270="131"),H270='131-CT'!$E$7),"131",""))</f>
        <v/>
      </c>
      <c r="O270" s="90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38">
        <v>2</v>
      </c>
      <c r="AC270" s="591"/>
      <c r="AD270" s="591"/>
    </row>
    <row r="271" spans="1:30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6"/>
        <v>6</v>
      </c>
      <c r="C271" s="184">
        <f t="shared" si="17"/>
        <v>42527</v>
      </c>
      <c r="D271" s="184" t="s">
        <v>1069</v>
      </c>
      <c r="E271" s="191">
        <v>42527</v>
      </c>
      <c r="F271" s="192" t="s">
        <v>1072</v>
      </c>
      <c r="G271" s="192" t="s">
        <v>332</v>
      </c>
      <c r="H271" s="7"/>
      <c r="I271" s="256"/>
      <c r="J271" s="256"/>
      <c r="K271" s="599">
        <v>13636</v>
      </c>
      <c r="L271" s="194" t="s">
        <v>83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90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>642</v>
      </c>
      <c r="W271" s="52" t="str">
        <f>IF(OR(TH!L271=TH!$W$7,M271=TH!$W$7),"x","")</f>
        <v>x</v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38">
        <v>2</v>
      </c>
      <c r="AC271" s="591"/>
      <c r="AD271" s="591"/>
    </row>
    <row r="272" spans="1:30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6"/>
        <v>6</v>
      </c>
      <c r="C272" s="184">
        <f t="shared" si="17"/>
        <v>42527</v>
      </c>
      <c r="D272" s="184" t="s">
        <v>1069</v>
      </c>
      <c r="E272" s="191">
        <v>42527</v>
      </c>
      <c r="F272" s="192" t="s">
        <v>1341</v>
      </c>
      <c r="G272" s="192" t="s">
        <v>332</v>
      </c>
      <c r="H272" s="7"/>
      <c r="I272" s="256"/>
      <c r="J272" s="256"/>
      <c r="K272" s="599">
        <v>1364</v>
      </c>
      <c r="L272" s="194" t="s">
        <v>9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90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38">
        <v>2</v>
      </c>
      <c r="AC272" s="591"/>
      <c r="AD272" s="591"/>
    </row>
    <row r="273" spans="1:33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6"/>
        <v>6</v>
      </c>
      <c r="C273" s="184">
        <f t="shared" si="17"/>
        <v>42527</v>
      </c>
      <c r="D273" s="184" t="s">
        <v>1069</v>
      </c>
      <c r="E273" s="191">
        <v>42527</v>
      </c>
      <c r="F273" s="192" t="s">
        <v>1072</v>
      </c>
      <c r="G273" s="192" t="s">
        <v>332</v>
      </c>
      <c r="H273" s="7"/>
      <c r="I273" s="256"/>
      <c r="J273" s="256"/>
      <c r="K273" s="599">
        <v>13636</v>
      </c>
      <c r="L273" s="194" t="s">
        <v>83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90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>642</v>
      </c>
      <c r="W273" s="52" t="str">
        <f>IF(OR(TH!L273=TH!$W$7,M273=TH!$W$7),"x","")</f>
        <v>x</v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38">
        <v>2</v>
      </c>
      <c r="AC273" s="591"/>
    </row>
    <row r="274" spans="1:33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6"/>
        <v>6</v>
      </c>
      <c r="C274" s="184">
        <f t="shared" si="17"/>
        <v>42527</v>
      </c>
      <c r="D274" s="184" t="s">
        <v>1069</v>
      </c>
      <c r="E274" s="191">
        <v>42527</v>
      </c>
      <c r="F274" s="192" t="s">
        <v>1341</v>
      </c>
      <c r="G274" s="192" t="s">
        <v>332</v>
      </c>
      <c r="H274" s="7"/>
      <c r="I274" s="256"/>
      <c r="J274" s="256"/>
      <c r="K274" s="599">
        <v>1364</v>
      </c>
      <c r="L274" s="194" t="s">
        <v>9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90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38">
        <v>2</v>
      </c>
      <c r="AC274" s="591"/>
      <c r="AD274" s="591"/>
    </row>
    <row r="275" spans="1:33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6"/>
        <v>6</v>
      </c>
      <c r="C275" s="184">
        <f t="shared" si="17"/>
        <v>42527</v>
      </c>
      <c r="D275" s="184" t="s">
        <v>1069</v>
      </c>
      <c r="E275" s="191">
        <v>42527</v>
      </c>
      <c r="F275" s="192" t="s">
        <v>1072</v>
      </c>
      <c r="G275" s="192" t="s">
        <v>332</v>
      </c>
      <c r="H275" s="7"/>
      <c r="I275" s="256"/>
      <c r="J275" s="256"/>
      <c r="K275" s="599">
        <v>13636</v>
      </c>
      <c r="L275" s="194" t="s">
        <v>83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90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>642</v>
      </c>
      <c r="W275" s="52" t="str">
        <f>IF(OR(TH!L275=TH!$W$7,M275=TH!$W$7),"x","")</f>
        <v>x</v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38">
        <v>2</v>
      </c>
      <c r="AC275" s="591"/>
      <c r="AD275" s="591"/>
    </row>
    <row r="276" spans="1:33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6"/>
        <v>6</v>
      </c>
      <c r="C276" s="184">
        <f t="shared" si="17"/>
        <v>42527</v>
      </c>
      <c r="D276" s="184" t="s">
        <v>1069</v>
      </c>
      <c r="E276" s="191">
        <v>42527</v>
      </c>
      <c r="F276" s="192" t="s">
        <v>1341</v>
      </c>
      <c r="G276" s="192" t="s">
        <v>332</v>
      </c>
      <c r="H276" s="7"/>
      <c r="I276" s="256"/>
      <c r="J276" s="256"/>
      <c r="K276" s="599">
        <v>1364</v>
      </c>
      <c r="L276" s="194" t="s">
        <v>9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90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38">
        <v>2</v>
      </c>
      <c r="AC276" s="591"/>
      <c r="AD276" s="591"/>
    </row>
    <row r="277" spans="1:33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6"/>
        <v>6</v>
      </c>
      <c r="C277" s="184">
        <f t="shared" si="17"/>
        <v>42528</v>
      </c>
      <c r="D277" s="184" t="s">
        <v>1069</v>
      </c>
      <c r="E277" s="184">
        <v>42528</v>
      </c>
      <c r="F277" s="189" t="s">
        <v>1869</v>
      </c>
      <c r="G277" s="480" t="s">
        <v>1335</v>
      </c>
      <c r="H277" s="193"/>
      <c r="I277" s="256"/>
      <c r="J277" s="256"/>
      <c r="K277" s="599">
        <v>18000</v>
      </c>
      <c r="L277" s="600" t="s">
        <v>83</v>
      </c>
      <c r="M277" s="600" t="s">
        <v>24</v>
      </c>
      <c r="N277" s="52" t="str">
        <f>IF(AND('331-CT'!$E$7=TH!H277,OR(L277="331",M277="331")),"331",IF(AND(OR(L277="131",M277="131"),H277='131-CT'!$E$7),"131",""))</f>
        <v/>
      </c>
      <c r="O277" s="90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>642</v>
      </c>
      <c r="W277" s="52" t="str">
        <f>IF(OR(TH!L277=TH!$W$7,M277=TH!$W$7),"x","")</f>
        <v>x</v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38">
        <v>3</v>
      </c>
      <c r="AC277" s="591"/>
      <c r="AD277" s="591"/>
      <c r="AE277" s="591"/>
      <c r="AF277" s="591"/>
      <c r="AG277" s="591"/>
    </row>
    <row r="278" spans="1:33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6"/>
        <v>6</v>
      </c>
      <c r="C278" s="184">
        <f t="shared" si="17"/>
        <v>42528</v>
      </c>
      <c r="D278" s="184" t="s">
        <v>1069</v>
      </c>
      <c r="E278" s="184">
        <v>42528</v>
      </c>
      <c r="F278" s="189" t="s">
        <v>1870</v>
      </c>
      <c r="G278" s="480" t="s">
        <v>1335</v>
      </c>
      <c r="H278" s="193"/>
      <c r="I278" s="256"/>
      <c r="J278" s="256"/>
      <c r="K278" s="599">
        <v>1800</v>
      </c>
      <c r="L278" s="600" t="s">
        <v>9</v>
      </c>
      <c r="M278" s="600" t="s">
        <v>24</v>
      </c>
      <c r="N278" s="52" t="str">
        <f>IF(AND('331-CT'!$E$7=TH!H278,OR(L278="331",M278="331")),"331",IF(AND(OR(L278="131",M278="131"),H278='131-CT'!$E$7),"131",""))</f>
        <v/>
      </c>
      <c r="O278" s="90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38">
        <v>3</v>
      </c>
      <c r="AC278" s="591"/>
      <c r="AD278" s="591"/>
      <c r="AE278" s="591"/>
      <c r="AF278" s="591"/>
      <c r="AG278" s="591"/>
    </row>
    <row r="279" spans="1:33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6"/>
        <v>6</v>
      </c>
      <c r="C279" s="184">
        <f t="shared" si="17"/>
        <v>42534</v>
      </c>
      <c r="D279" s="184" t="s">
        <v>1065</v>
      </c>
      <c r="E279" s="191">
        <v>42534</v>
      </c>
      <c r="F279" s="192" t="s">
        <v>1066</v>
      </c>
      <c r="G279" s="192" t="s">
        <v>332</v>
      </c>
      <c r="H279" s="785" t="s">
        <v>1356</v>
      </c>
      <c r="I279" s="256"/>
      <c r="J279" s="256"/>
      <c r="K279" s="599">
        <v>10000000</v>
      </c>
      <c r="L279" s="194" t="s">
        <v>24</v>
      </c>
      <c r="M279" s="194" t="s">
        <v>259</v>
      </c>
      <c r="N279" s="52" t="str">
        <f>IF(AND('331-CT'!$E$7=TH!H279,OR(L279="331",M279="331")),"331",IF(AND(OR(L279="131",M279="131"),H279='131-CT'!$E$7),"131",""))</f>
        <v>131</v>
      </c>
      <c r="O279" s="90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39"/>
      <c r="AC279" s="591" t="str">
        <f>IF(VLOOKUP(H279,DS_131,1,0)=H279,"","x")</f>
        <v/>
      </c>
      <c r="AD279" s="591"/>
    </row>
    <row r="280" spans="1:33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16"/>
        <v>6</v>
      </c>
      <c r="C280" s="184">
        <f t="shared" si="17"/>
        <v>42534</v>
      </c>
      <c r="D280" s="184" t="s">
        <v>1065</v>
      </c>
      <c r="E280" s="191">
        <v>42534</v>
      </c>
      <c r="F280" s="192" t="s">
        <v>1068</v>
      </c>
      <c r="G280" s="192" t="s">
        <v>332</v>
      </c>
      <c r="H280" s="7" t="s">
        <v>1073</v>
      </c>
      <c r="I280" s="256"/>
      <c r="J280" s="256"/>
      <c r="K280" s="599">
        <v>40000000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90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39"/>
      <c r="AC280" s="591"/>
      <c r="AD280" s="591"/>
    </row>
    <row r="281" spans="1:33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ref="B281:B344" si="18">IF(C281&lt;&gt;"",MONTH(C281),"")</f>
        <v>6</v>
      </c>
      <c r="C281" s="184">
        <f t="shared" ref="C281:C344" si="19">E281</f>
        <v>42535</v>
      </c>
      <c r="D281" s="184" t="s">
        <v>1065</v>
      </c>
      <c r="E281" s="191">
        <v>42535</v>
      </c>
      <c r="F281" s="192" t="s">
        <v>1066</v>
      </c>
      <c r="G281" s="192" t="s">
        <v>332</v>
      </c>
      <c r="H281" s="193" t="s">
        <v>426</v>
      </c>
      <c r="I281" s="256"/>
      <c r="J281" s="256"/>
      <c r="K281" s="599">
        <v>4791900</v>
      </c>
      <c r="L281" s="194" t="s">
        <v>24</v>
      </c>
      <c r="M281" s="194" t="s">
        <v>259</v>
      </c>
      <c r="N281" s="52" t="str">
        <f>IF(AND('331-CT'!$E$7=TH!H281,OR(L281="331",M281="331")),"331",IF(AND(OR(L281="131",M281="131"),H281='131-CT'!$E$7),"131",""))</f>
        <v/>
      </c>
      <c r="O281" s="90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39"/>
      <c r="AC281" s="591" t="str">
        <f>IF(VLOOKUP(H281,DS_131,1,0)=H281,"","x")</f>
        <v/>
      </c>
    </row>
    <row r="282" spans="1:33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18"/>
        <v>6</v>
      </c>
      <c r="C282" s="184">
        <f t="shared" si="19"/>
        <v>42535</v>
      </c>
      <c r="D282" s="184" t="s">
        <v>1069</v>
      </c>
      <c r="E282" s="191">
        <v>42535</v>
      </c>
      <c r="F282" s="192" t="s">
        <v>1070</v>
      </c>
      <c r="G282" s="192" t="s">
        <v>332</v>
      </c>
      <c r="H282" s="7" t="s">
        <v>1075</v>
      </c>
      <c r="I282" s="256"/>
      <c r="J282" s="256"/>
      <c r="K282" s="599">
        <v>14900000</v>
      </c>
      <c r="L282" s="194" t="s">
        <v>47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90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>x</v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39"/>
      <c r="AC282" s="591"/>
      <c r="AD282" s="591"/>
    </row>
    <row r="283" spans="1:33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8"/>
        <v>6</v>
      </c>
      <c r="C283" s="184">
        <f t="shared" si="19"/>
        <v>42536</v>
      </c>
      <c r="D283" s="184" t="s">
        <v>1065</v>
      </c>
      <c r="E283" s="191">
        <v>42536</v>
      </c>
      <c r="F283" s="192" t="s">
        <v>1066</v>
      </c>
      <c r="G283" s="192" t="s">
        <v>332</v>
      </c>
      <c r="H283" s="7" t="s">
        <v>1377</v>
      </c>
      <c r="I283" s="256"/>
      <c r="J283" s="256"/>
      <c r="K283" s="599">
        <v>16020180</v>
      </c>
      <c r="L283" s="194" t="s">
        <v>24</v>
      </c>
      <c r="M283" s="194" t="s">
        <v>259</v>
      </c>
      <c r="N283" s="52" t="str">
        <f>IF(AND('331-CT'!$E$7=TH!H283,OR(L283="331",M283="331")),"331",IF(AND(OR(L283="131",M283="131"),H283='131-CT'!$E$7),"131",""))</f>
        <v/>
      </c>
      <c r="O283" s="90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39"/>
      <c r="AC283" s="591" t="str">
        <f>IF(VLOOKUP(H283,DS_131,1,0)=H283,"","x")</f>
        <v/>
      </c>
      <c r="AD283" s="591"/>
    </row>
    <row r="284" spans="1:33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8"/>
        <v>6</v>
      </c>
      <c r="C284" s="184">
        <f t="shared" si="19"/>
        <v>42537</v>
      </c>
      <c r="D284" s="184" t="s">
        <v>1065</v>
      </c>
      <c r="E284" s="191">
        <v>42537</v>
      </c>
      <c r="F284" s="192" t="s">
        <v>1066</v>
      </c>
      <c r="G284" s="192" t="s">
        <v>332</v>
      </c>
      <c r="H284" s="193" t="s">
        <v>897</v>
      </c>
      <c r="I284" s="256"/>
      <c r="J284" s="256"/>
      <c r="K284" s="599">
        <v>19274915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90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39"/>
      <c r="AC284" s="591" t="str">
        <f>IF(VLOOKUP(H284,DS_131,1,0)=H284,"","x")</f>
        <v/>
      </c>
      <c r="AD284" s="591"/>
    </row>
    <row r="285" spans="1:33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8"/>
        <v>6</v>
      </c>
      <c r="C285" s="184">
        <f t="shared" si="19"/>
        <v>42537</v>
      </c>
      <c r="D285" s="184" t="s">
        <v>1069</v>
      </c>
      <c r="E285" s="191">
        <v>42537</v>
      </c>
      <c r="F285" s="192" t="s">
        <v>1070</v>
      </c>
      <c r="G285" s="192" t="s">
        <v>332</v>
      </c>
      <c r="H285" s="7" t="s">
        <v>1075</v>
      </c>
      <c r="I285" s="256"/>
      <c r="J285" s="256"/>
      <c r="K285" s="599">
        <v>16000000</v>
      </c>
      <c r="L285" s="194" t="s">
        <v>47</v>
      </c>
      <c r="M285" s="194" t="s">
        <v>24</v>
      </c>
      <c r="N285" s="52" t="str">
        <f>IF(AND('331-CT'!$E$7=TH!H285,OR(L285="331",M285="331")),"331",IF(AND(OR(L285="131",M285="131"),H285='131-CT'!$E$7),"131",""))</f>
        <v/>
      </c>
      <c r="O285" s="90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>x</v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39"/>
      <c r="AC285" s="591"/>
      <c r="AD285" s="591"/>
    </row>
    <row r="286" spans="1:33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8"/>
        <v>6</v>
      </c>
      <c r="C286" s="184">
        <f t="shared" si="19"/>
        <v>42537</v>
      </c>
      <c r="D286" s="184" t="s">
        <v>1069</v>
      </c>
      <c r="E286" s="191">
        <v>42537</v>
      </c>
      <c r="F286" s="192" t="s">
        <v>1071</v>
      </c>
      <c r="G286" s="192" t="s">
        <v>332</v>
      </c>
      <c r="H286" s="193"/>
      <c r="I286" s="256"/>
      <c r="J286" s="256"/>
      <c r="K286" s="599">
        <v>20000000</v>
      </c>
      <c r="L286" s="194" t="s">
        <v>8</v>
      </c>
      <c r="M286" s="194" t="s">
        <v>24</v>
      </c>
      <c r="N286" s="52" t="str">
        <f>IF(AND('331-CT'!$E$7=TH!H286,OR(L286="331",M286="331")),"331",IF(AND(OR(L286="131",M286="131"),H286='131-CT'!$E$7),"131",""))</f>
        <v/>
      </c>
      <c r="O286" s="90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39"/>
      <c r="AC286" s="591"/>
      <c r="AD286" s="591"/>
    </row>
    <row r="287" spans="1:33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8"/>
        <v>6</v>
      </c>
      <c r="C287" s="184">
        <f t="shared" si="19"/>
        <v>42538</v>
      </c>
      <c r="D287" s="184" t="s">
        <v>1065</v>
      </c>
      <c r="E287" s="191">
        <v>42538</v>
      </c>
      <c r="F287" s="192" t="s">
        <v>1066</v>
      </c>
      <c r="G287" s="192" t="s">
        <v>332</v>
      </c>
      <c r="H287" s="193" t="s">
        <v>489</v>
      </c>
      <c r="I287" s="256"/>
      <c r="J287" s="256"/>
      <c r="K287" s="599">
        <v>19100400</v>
      </c>
      <c r="L287" s="194" t="s">
        <v>24</v>
      </c>
      <c r="M287" s="194" t="s">
        <v>259</v>
      </c>
      <c r="N287" s="52" t="str">
        <f>IF(AND('331-CT'!$E$7=TH!H287,OR(L287="331",M287="331")),"331",IF(AND(OR(L287="131",M287="131"),H287='131-CT'!$E$7),"131",""))</f>
        <v/>
      </c>
      <c r="O287" s="901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39"/>
      <c r="AC287" s="591" t="str">
        <f>IF(VLOOKUP(H287,DS_131,1,0)=H287,"","x")</f>
        <v/>
      </c>
      <c r="AD287" s="591"/>
    </row>
    <row r="288" spans="1:33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8"/>
        <v>6</v>
      </c>
      <c r="C288" s="184">
        <f t="shared" si="19"/>
        <v>42541</v>
      </c>
      <c r="D288" s="184" t="s">
        <v>1065</v>
      </c>
      <c r="E288" s="184">
        <v>42541</v>
      </c>
      <c r="F288" s="192" t="s">
        <v>1333</v>
      </c>
      <c r="G288" s="483" t="s">
        <v>1335</v>
      </c>
      <c r="H288" s="193" t="s">
        <v>1075</v>
      </c>
      <c r="I288" s="256"/>
      <c r="J288" s="256"/>
      <c r="K288" s="599">
        <v>99000000</v>
      </c>
      <c r="L288" s="194" t="s">
        <v>24</v>
      </c>
      <c r="M288" s="600" t="s">
        <v>47</v>
      </c>
      <c r="N288" s="52" t="str">
        <f>IF(AND('331-CT'!$E$7=TH!H288,OR(L288="331",M288="331")),"331",IF(AND(OR(L288="131",M288="131"),H288='131-CT'!$E$7),"131",""))</f>
        <v/>
      </c>
      <c r="O288" s="90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38"/>
      <c r="AC288" s="591"/>
      <c r="AD288" s="591"/>
      <c r="AE288" s="591"/>
      <c r="AF288" s="591"/>
      <c r="AG288" s="591"/>
    </row>
    <row r="289" spans="1:33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8"/>
        <v>6</v>
      </c>
      <c r="C289" s="184">
        <f t="shared" si="19"/>
        <v>42541</v>
      </c>
      <c r="D289" s="184" t="s">
        <v>1069</v>
      </c>
      <c r="E289" s="184">
        <v>42541</v>
      </c>
      <c r="F289" s="189" t="s">
        <v>1349</v>
      </c>
      <c r="G289" s="480" t="s">
        <v>1335</v>
      </c>
      <c r="H289" s="193" t="s">
        <v>1342</v>
      </c>
      <c r="I289" s="256"/>
      <c r="J289" s="256"/>
      <c r="K289" s="599">
        <v>2178494</v>
      </c>
      <c r="L289" s="600" t="s">
        <v>81</v>
      </c>
      <c r="M289" s="600" t="s">
        <v>24</v>
      </c>
      <c r="N289" s="52" t="str">
        <f>IF(AND('331-CT'!$E$7=TH!H289,OR(L289="331",M289="331")),"331",IF(AND(OR(L289="131",M289="131"),H289='131-CT'!$E$7),"131",""))</f>
        <v/>
      </c>
      <c r="O289" s="90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38"/>
      <c r="AC289" s="591"/>
      <c r="AD289" s="591"/>
      <c r="AE289" s="591"/>
      <c r="AF289" s="591"/>
      <c r="AG289" s="591"/>
    </row>
    <row r="290" spans="1:33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8"/>
        <v>6</v>
      </c>
      <c r="C290" s="184">
        <f t="shared" si="19"/>
        <v>42541</v>
      </c>
      <c r="D290" s="184" t="s">
        <v>1069</v>
      </c>
      <c r="E290" s="184">
        <v>42541</v>
      </c>
      <c r="F290" s="189" t="s">
        <v>1348</v>
      </c>
      <c r="G290" s="480" t="s">
        <v>1335</v>
      </c>
      <c r="H290" s="193" t="s">
        <v>1336</v>
      </c>
      <c r="I290" s="256"/>
      <c r="J290" s="256"/>
      <c r="K290" s="599">
        <v>83385000</v>
      </c>
      <c r="L290" s="600" t="s">
        <v>1334</v>
      </c>
      <c r="M290" s="600" t="s">
        <v>24</v>
      </c>
      <c r="N290" s="52" t="str">
        <f>IF(AND('331-CT'!$E$7=TH!H290,OR(L290="331",M290="331")),"331",IF(AND(OR(L290="131",M290="131"),H290='131-CT'!$E$7),"131",""))</f>
        <v/>
      </c>
      <c r="O290" s="90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38"/>
      <c r="AC290" s="591"/>
      <c r="AD290" s="591"/>
      <c r="AE290" s="591"/>
      <c r="AF290" s="591"/>
      <c r="AG290" s="591"/>
    </row>
    <row r="291" spans="1:33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8"/>
        <v>6</v>
      </c>
      <c r="C291" s="184">
        <f t="shared" si="19"/>
        <v>42541</v>
      </c>
      <c r="D291" s="184" t="s">
        <v>1069</v>
      </c>
      <c r="E291" s="184">
        <v>42541</v>
      </c>
      <c r="F291" s="189" t="s">
        <v>1349</v>
      </c>
      <c r="G291" s="480" t="s">
        <v>1335</v>
      </c>
      <c r="H291" s="193" t="s">
        <v>1336</v>
      </c>
      <c r="I291" s="256"/>
      <c r="J291" s="256"/>
      <c r="K291" s="599">
        <v>12193817</v>
      </c>
      <c r="L291" s="600" t="s">
        <v>81</v>
      </c>
      <c r="M291" s="600" t="s">
        <v>24</v>
      </c>
      <c r="N291" s="52" t="str">
        <f>IF(AND('331-CT'!$E$7=TH!H291,OR(L291="331",M291="331")),"331",IF(AND(OR(L291="131",M291="131"),H291='131-CT'!$E$7),"131",""))</f>
        <v/>
      </c>
      <c r="O291" s="901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38"/>
      <c r="AC291" s="591"/>
      <c r="AD291" s="591"/>
      <c r="AE291" s="591"/>
      <c r="AF291" s="591"/>
      <c r="AG291" s="591"/>
    </row>
    <row r="292" spans="1:33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8"/>
        <v>6</v>
      </c>
      <c r="C292" s="184">
        <f t="shared" si="19"/>
        <v>42541</v>
      </c>
      <c r="D292" s="184" t="s">
        <v>1069</v>
      </c>
      <c r="E292" s="184">
        <v>42541</v>
      </c>
      <c r="F292" s="189" t="s">
        <v>1349</v>
      </c>
      <c r="G292" s="480" t="s">
        <v>1335</v>
      </c>
      <c r="H292" s="193" t="s">
        <v>1347</v>
      </c>
      <c r="I292" s="256"/>
      <c r="J292" s="256"/>
      <c r="K292" s="599">
        <v>776453</v>
      </c>
      <c r="L292" s="600" t="s">
        <v>81</v>
      </c>
      <c r="M292" s="600" t="s">
        <v>24</v>
      </c>
      <c r="N292" s="52" t="str">
        <f>IF(AND('331-CT'!$E$7=TH!H292,OR(L292="331",M292="331")),"331",IF(AND(OR(L292="131",M292="131"),H292='131-CT'!$E$7),"131",""))</f>
        <v/>
      </c>
      <c r="O292" s="90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38"/>
      <c r="AC292" s="591"/>
      <c r="AD292" s="591"/>
      <c r="AE292" s="591"/>
      <c r="AF292" s="591"/>
      <c r="AG292" s="591"/>
    </row>
    <row r="293" spans="1:33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8"/>
        <v>6</v>
      </c>
      <c r="C293" s="184">
        <f t="shared" si="19"/>
        <v>42541</v>
      </c>
      <c r="D293" s="184" t="s">
        <v>1069</v>
      </c>
      <c r="E293" s="191">
        <v>42541</v>
      </c>
      <c r="F293" s="192" t="s">
        <v>1071</v>
      </c>
      <c r="G293" s="192" t="s">
        <v>332</v>
      </c>
      <c r="H293" s="193"/>
      <c r="I293" s="256"/>
      <c r="J293" s="256"/>
      <c r="K293" s="599">
        <v>35000000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39"/>
      <c r="AC293" s="591"/>
    </row>
    <row r="294" spans="1:33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8"/>
        <v>6</v>
      </c>
      <c r="C294" s="184">
        <f t="shared" si="19"/>
        <v>42541</v>
      </c>
      <c r="D294" s="184" t="s">
        <v>1069</v>
      </c>
      <c r="E294" s="191">
        <v>42541</v>
      </c>
      <c r="F294" s="192" t="s">
        <v>1071</v>
      </c>
      <c r="G294" s="192" t="s">
        <v>332</v>
      </c>
      <c r="H294" s="193"/>
      <c r="I294" s="256"/>
      <c r="J294" s="256"/>
      <c r="K294" s="599">
        <v>5000000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39"/>
      <c r="AC294" s="591"/>
      <c r="AD294" s="591"/>
    </row>
    <row r="295" spans="1:33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8"/>
        <v>6</v>
      </c>
      <c r="C295" s="184">
        <f t="shared" si="19"/>
        <v>42541</v>
      </c>
      <c r="D295" s="184" t="s">
        <v>1069</v>
      </c>
      <c r="E295" s="191">
        <v>42541</v>
      </c>
      <c r="F295" s="192" t="s">
        <v>1072</v>
      </c>
      <c r="G295" s="192" t="s">
        <v>332</v>
      </c>
      <c r="H295" s="193"/>
      <c r="I295" s="256"/>
      <c r="J295" s="256"/>
      <c r="K295" s="599">
        <v>18182</v>
      </c>
      <c r="L295" s="194" t="s">
        <v>83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1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W295" s="52" t="str">
        <f>IF(OR(TH!L295=TH!$W$7,M295=TH!$W$7),"x","")</f>
        <v>x</v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38">
        <v>2</v>
      </c>
      <c r="AC295" s="591"/>
      <c r="AD295" s="591"/>
    </row>
    <row r="296" spans="1:33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8"/>
        <v>6</v>
      </c>
      <c r="C296" s="184">
        <f t="shared" si="19"/>
        <v>42541</v>
      </c>
      <c r="D296" s="184" t="s">
        <v>1069</v>
      </c>
      <c r="E296" s="191">
        <v>42541</v>
      </c>
      <c r="F296" s="192" t="s">
        <v>1341</v>
      </c>
      <c r="G296" s="192" t="s">
        <v>332</v>
      </c>
      <c r="H296" s="7"/>
      <c r="I296" s="256"/>
      <c r="J296" s="256"/>
      <c r="K296" s="599">
        <v>1818</v>
      </c>
      <c r="L296" s="194" t="s">
        <v>9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38">
        <v>2</v>
      </c>
      <c r="AC296" s="591"/>
      <c r="AD296" s="591"/>
    </row>
    <row r="297" spans="1:33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8"/>
        <v>6</v>
      </c>
      <c r="C297" s="184">
        <f t="shared" si="19"/>
        <v>42541</v>
      </c>
      <c r="D297" s="184" t="s">
        <v>1069</v>
      </c>
      <c r="E297" s="191">
        <v>42541</v>
      </c>
      <c r="F297" s="192" t="s">
        <v>1072</v>
      </c>
      <c r="G297" s="192" t="s">
        <v>332</v>
      </c>
      <c r="H297" s="7"/>
      <c r="I297" s="256"/>
      <c r="J297" s="256"/>
      <c r="K297" s="599">
        <v>13636</v>
      </c>
      <c r="L297" s="194" t="s">
        <v>83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W297" s="52" t="str">
        <f>IF(OR(TH!L297=TH!$W$7,M297=TH!$W$7),"x","")</f>
        <v>x</v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38">
        <v>2</v>
      </c>
      <c r="AC297" s="591"/>
      <c r="AD297" s="591"/>
    </row>
    <row r="298" spans="1:33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8"/>
        <v>6</v>
      </c>
      <c r="C298" s="184">
        <f t="shared" si="19"/>
        <v>42541</v>
      </c>
      <c r="D298" s="184" t="s">
        <v>1069</v>
      </c>
      <c r="E298" s="191">
        <v>42541</v>
      </c>
      <c r="F298" s="192" t="s">
        <v>1341</v>
      </c>
      <c r="G298" s="192" t="s">
        <v>332</v>
      </c>
      <c r="H298" s="7"/>
      <c r="I298" s="256"/>
      <c r="J298" s="256"/>
      <c r="K298" s="599">
        <v>1364</v>
      </c>
      <c r="L298" s="194" t="s">
        <v>9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38">
        <v>2</v>
      </c>
      <c r="AC298" s="591"/>
      <c r="AD298" s="591"/>
    </row>
    <row r="299" spans="1:33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8"/>
        <v>6</v>
      </c>
      <c r="C299" s="184">
        <f t="shared" si="19"/>
        <v>42541</v>
      </c>
      <c r="D299" s="184" t="s">
        <v>1069</v>
      </c>
      <c r="E299" s="191">
        <v>42541</v>
      </c>
      <c r="F299" s="192" t="s">
        <v>1070</v>
      </c>
      <c r="G299" s="192" t="s">
        <v>332</v>
      </c>
      <c r="H299" s="7" t="s">
        <v>1075</v>
      </c>
      <c r="I299" s="256"/>
      <c r="J299" s="256"/>
      <c r="K299" s="599">
        <v>8000000</v>
      </c>
      <c r="L299" s="194" t="s">
        <v>47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>x</v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39"/>
      <c r="AC299" s="591"/>
      <c r="AD299" s="591"/>
    </row>
    <row r="300" spans="1:33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8"/>
        <v>6</v>
      </c>
      <c r="C300" s="184">
        <f t="shared" si="19"/>
        <v>42541</v>
      </c>
      <c r="D300" s="184" t="s">
        <v>1069</v>
      </c>
      <c r="E300" s="191">
        <v>42541</v>
      </c>
      <c r="F300" s="192" t="s">
        <v>1380</v>
      </c>
      <c r="G300" s="192" t="s">
        <v>332</v>
      </c>
      <c r="H300" s="7" t="s">
        <v>1371</v>
      </c>
      <c r="I300" s="256"/>
      <c r="J300" s="256"/>
      <c r="K300" s="599">
        <v>10232860</v>
      </c>
      <c r="L300" s="194" t="s">
        <v>8</v>
      </c>
      <c r="M300" s="194" t="s">
        <v>24</v>
      </c>
      <c r="N300" s="52" t="str">
        <f>IF(AND('331-CT'!$E$7=TH!H300,OR(L300="331",M300="331")),"331",IF(AND(OR(L300="131",M300="131"),H300='131-CT'!$E$7),"131",""))</f>
        <v/>
      </c>
      <c r="O300" s="90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39"/>
      <c r="AC300" s="591"/>
    </row>
    <row r="301" spans="1:33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8"/>
        <v>6</v>
      </c>
      <c r="C301" s="184">
        <f t="shared" si="19"/>
        <v>42541</v>
      </c>
      <c r="D301" s="184" t="s">
        <v>1069</v>
      </c>
      <c r="E301" s="191">
        <v>42541</v>
      </c>
      <c r="F301" s="192" t="s">
        <v>1072</v>
      </c>
      <c r="G301" s="192" t="s">
        <v>332</v>
      </c>
      <c r="H301" s="7"/>
      <c r="I301" s="256"/>
      <c r="J301" s="256"/>
      <c r="K301" s="599">
        <v>13636</v>
      </c>
      <c r="L301" s="194" t="s">
        <v>83</v>
      </c>
      <c r="M301" s="194" t="s">
        <v>24</v>
      </c>
      <c r="N301" s="52" t="str">
        <f>IF(AND('331-CT'!$E$7=TH!H301,OR(L301="331",M301="331")),"331",IF(AND(OR(L301="131",M301="131"),H301='131-CT'!$E$7),"131",""))</f>
        <v/>
      </c>
      <c r="O301" s="90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642</v>
      </c>
      <c r="W301" s="52" t="str">
        <f>IF(OR(TH!L301=TH!$W$7,M301=TH!$W$7),"x","")</f>
        <v>x</v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38">
        <v>2</v>
      </c>
      <c r="AC301" s="591"/>
      <c r="AD301" s="591"/>
    </row>
    <row r="302" spans="1:33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8"/>
        <v>6</v>
      </c>
      <c r="C302" s="184">
        <f t="shared" si="19"/>
        <v>42541</v>
      </c>
      <c r="D302" s="184" t="s">
        <v>1069</v>
      </c>
      <c r="E302" s="191">
        <v>42541</v>
      </c>
      <c r="F302" s="192" t="s">
        <v>1341</v>
      </c>
      <c r="G302" s="192" t="s">
        <v>332</v>
      </c>
      <c r="H302" s="7"/>
      <c r="I302" s="256"/>
      <c r="J302" s="256"/>
      <c r="K302" s="599">
        <v>1364</v>
      </c>
      <c r="L302" s="194" t="s">
        <v>9</v>
      </c>
      <c r="M302" s="194" t="s">
        <v>24</v>
      </c>
      <c r="N302" s="52" t="str">
        <f>IF(AND('331-CT'!$E$7=TH!H302,OR(L302="331",M302="331")),"331",IF(AND(OR(L302="131",M302="131"),H302='131-CT'!$E$7),"131",""))</f>
        <v/>
      </c>
      <c r="O302" s="90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38">
        <v>2</v>
      </c>
      <c r="AC302" s="591"/>
      <c r="AD302" s="591"/>
    </row>
    <row r="303" spans="1:33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8"/>
        <v>6</v>
      </c>
      <c r="C303" s="184">
        <f t="shared" si="19"/>
        <v>42542</v>
      </c>
      <c r="D303" s="184" t="s">
        <v>1065</v>
      </c>
      <c r="E303" s="184">
        <v>42542</v>
      </c>
      <c r="F303" s="192" t="s">
        <v>1333</v>
      </c>
      <c r="G303" s="483" t="s">
        <v>1335</v>
      </c>
      <c r="H303" s="193" t="s">
        <v>1871</v>
      </c>
      <c r="I303" s="256"/>
      <c r="J303" s="256"/>
      <c r="K303" s="599">
        <v>800000</v>
      </c>
      <c r="L303" s="194" t="s">
        <v>24</v>
      </c>
      <c r="M303" s="600" t="s">
        <v>47</v>
      </c>
      <c r="N303" s="52" t="str">
        <f>IF(AND('331-CT'!$E$7=TH!H303,OR(L303="331",M303="331")),"331",IF(AND(OR(L303="131",M303="131"),H303='131-CT'!$E$7),"131",""))</f>
        <v/>
      </c>
      <c r="O303" s="90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38"/>
      <c r="AC303" s="591"/>
      <c r="AD303" s="591"/>
      <c r="AE303" s="591"/>
      <c r="AF303" s="591"/>
      <c r="AG303" s="591"/>
    </row>
    <row r="304" spans="1:33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8"/>
        <v>6</v>
      </c>
      <c r="C304" s="184">
        <f t="shared" si="19"/>
        <v>42542</v>
      </c>
      <c r="D304" s="184" t="s">
        <v>1069</v>
      </c>
      <c r="E304" s="184">
        <v>42542</v>
      </c>
      <c r="F304" s="189" t="s">
        <v>1349</v>
      </c>
      <c r="G304" s="480" t="s">
        <v>1335</v>
      </c>
      <c r="H304" s="193" t="s">
        <v>1346</v>
      </c>
      <c r="I304" s="256"/>
      <c r="J304" s="256"/>
      <c r="K304" s="599">
        <v>1380534</v>
      </c>
      <c r="L304" s="600" t="s">
        <v>81</v>
      </c>
      <c r="M304" s="600" t="s">
        <v>24</v>
      </c>
      <c r="N304" s="52" t="str">
        <f>IF(AND('331-CT'!$E$7=TH!H304,OR(L304="331",M304="331")),"331",IF(AND(OR(L304="131",M304="131"),H304='131-CT'!$E$7),"131",""))</f>
        <v/>
      </c>
      <c r="O304" s="90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38"/>
      <c r="AC304" s="591"/>
      <c r="AD304" s="591"/>
      <c r="AE304" s="591"/>
      <c r="AF304" s="591"/>
      <c r="AG304" s="591"/>
    </row>
    <row r="305" spans="1:33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8"/>
        <v>6</v>
      </c>
      <c r="C305" s="184">
        <f t="shared" si="19"/>
        <v>42542</v>
      </c>
      <c r="D305" s="184" t="s">
        <v>1065</v>
      </c>
      <c r="E305" s="184">
        <v>42542</v>
      </c>
      <c r="F305" s="189" t="s">
        <v>1345</v>
      </c>
      <c r="G305" s="480" t="s">
        <v>1335</v>
      </c>
      <c r="H305" s="193" t="s">
        <v>1872</v>
      </c>
      <c r="I305" s="256"/>
      <c r="J305" s="256"/>
      <c r="K305" s="599">
        <v>99149000</v>
      </c>
      <c r="L305" s="600" t="s">
        <v>24</v>
      </c>
      <c r="M305" s="600" t="s">
        <v>1334</v>
      </c>
      <c r="N305" s="52" t="str">
        <f>IF(AND('331-CT'!$E$7=TH!H305,OR(L305="331",M305="331")),"331",IF(AND(OR(L305="131",M305="131"),H305='131-CT'!$E$7),"131",""))</f>
        <v/>
      </c>
      <c r="O305" s="90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38"/>
      <c r="AC305" s="591"/>
      <c r="AD305" s="591"/>
      <c r="AE305" s="591"/>
      <c r="AF305" s="591"/>
      <c r="AG305" s="591"/>
    </row>
    <row r="306" spans="1:33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8"/>
        <v>6</v>
      </c>
      <c r="C306" s="184">
        <f t="shared" si="19"/>
        <v>42542</v>
      </c>
      <c r="D306" s="184" t="s">
        <v>1065</v>
      </c>
      <c r="E306" s="191">
        <v>42542</v>
      </c>
      <c r="F306" s="192" t="s">
        <v>1066</v>
      </c>
      <c r="G306" s="192" t="s">
        <v>332</v>
      </c>
      <c r="H306" s="193" t="s">
        <v>1860</v>
      </c>
      <c r="I306" s="256"/>
      <c r="J306" s="256"/>
      <c r="K306" s="599">
        <v>13612500</v>
      </c>
      <c r="L306" s="194" t="s">
        <v>24</v>
      </c>
      <c r="M306" s="194" t="s">
        <v>259</v>
      </c>
      <c r="N306" s="52" t="str">
        <f>IF(AND('331-CT'!$E$7=TH!H306,OR(L306="331",M306="331")),"331",IF(AND(OR(L306="131",M306="131"),H306='131-CT'!$E$7),"131",""))</f>
        <v/>
      </c>
      <c r="O306" s="90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39"/>
      <c r="AC306" s="591" t="str">
        <f>IF(VLOOKUP(H306,DS_131,1,0)=H306,"","x")</f>
        <v/>
      </c>
      <c r="AD306" s="591"/>
    </row>
    <row r="307" spans="1:33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8"/>
        <v>6</v>
      </c>
      <c r="C307" s="184">
        <f t="shared" si="19"/>
        <v>42542</v>
      </c>
      <c r="D307" s="184" t="s">
        <v>1069</v>
      </c>
      <c r="E307" s="191">
        <v>42542</v>
      </c>
      <c r="F307" s="192" t="s">
        <v>1070</v>
      </c>
      <c r="G307" s="192" t="s">
        <v>332</v>
      </c>
      <c r="H307" s="7" t="s">
        <v>1075</v>
      </c>
      <c r="I307" s="256"/>
      <c r="J307" s="256"/>
      <c r="K307" s="599">
        <v>13500000</v>
      </c>
      <c r="L307" s="194" t="s">
        <v>47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90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>x</v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39"/>
      <c r="AC307" s="591"/>
      <c r="AD307" s="591"/>
    </row>
    <row r="308" spans="1:33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8"/>
        <v>6</v>
      </c>
      <c r="C308" s="184">
        <f t="shared" si="19"/>
        <v>42544</v>
      </c>
      <c r="D308" s="184" t="s">
        <v>1069</v>
      </c>
      <c r="E308" s="184">
        <v>42544</v>
      </c>
      <c r="F308" s="189" t="s">
        <v>1355</v>
      </c>
      <c r="G308" s="480" t="s">
        <v>1335</v>
      </c>
      <c r="H308" s="193" t="s">
        <v>1073</v>
      </c>
      <c r="I308" s="256"/>
      <c r="J308" s="256"/>
      <c r="K308" s="599">
        <v>99000000</v>
      </c>
      <c r="L308" s="600" t="s">
        <v>47</v>
      </c>
      <c r="M308" s="600" t="s">
        <v>24</v>
      </c>
      <c r="N308" s="52" t="str">
        <f>IF(AND('331-CT'!$E$7=TH!H308,OR(L308="331",M308="331")),"331",IF(AND(OR(L308="131",M308="131"),H308='131-CT'!$E$7),"131",""))</f>
        <v/>
      </c>
      <c r="O308" s="90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>x</v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38"/>
      <c r="AC308" s="591"/>
      <c r="AD308" s="591"/>
      <c r="AE308" s="591"/>
      <c r="AF308" s="591"/>
      <c r="AG308" s="591"/>
    </row>
    <row r="309" spans="1:33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8"/>
        <v>6</v>
      </c>
      <c r="C309" s="184">
        <f t="shared" si="19"/>
        <v>42544</v>
      </c>
      <c r="D309" s="184" t="s">
        <v>1065</v>
      </c>
      <c r="E309" s="191">
        <v>42544</v>
      </c>
      <c r="F309" s="192" t="s">
        <v>1068</v>
      </c>
      <c r="G309" s="192" t="s">
        <v>332</v>
      </c>
      <c r="H309" s="193" t="s">
        <v>1361</v>
      </c>
      <c r="I309" s="256"/>
      <c r="J309" s="256"/>
      <c r="K309" s="599">
        <v>70000000</v>
      </c>
      <c r="L309" s="194" t="s">
        <v>24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90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>x</v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39"/>
      <c r="AC309" s="591"/>
      <c r="AD309" s="591"/>
    </row>
    <row r="310" spans="1:33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8"/>
        <v>6</v>
      </c>
      <c r="C310" s="184">
        <f t="shared" si="19"/>
        <v>42544</v>
      </c>
      <c r="D310" s="184" t="s">
        <v>1069</v>
      </c>
      <c r="E310" s="191">
        <v>42544</v>
      </c>
      <c r="F310" s="192" t="s">
        <v>1071</v>
      </c>
      <c r="G310" s="192" t="s">
        <v>332</v>
      </c>
      <c r="H310" s="7"/>
      <c r="I310" s="256"/>
      <c r="J310" s="256"/>
      <c r="K310" s="599">
        <v>30000000</v>
      </c>
      <c r="L310" s="194" t="s">
        <v>8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39"/>
      <c r="AC310" s="591"/>
      <c r="AD310" s="591"/>
    </row>
    <row r="311" spans="1:33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8"/>
        <v>6</v>
      </c>
      <c r="C311" s="184">
        <f t="shared" si="19"/>
        <v>42544</v>
      </c>
      <c r="D311" s="184" t="s">
        <v>1069</v>
      </c>
      <c r="E311" s="191">
        <v>42544</v>
      </c>
      <c r="F311" s="192" t="s">
        <v>1071</v>
      </c>
      <c r="G311" s="192" t="s">
        <v>332</v>
      </c>
      <c r="H311" s="7"/>
      <c r="I311" s="256"/>
      <c r="J311" s="256"/>
      <c r="K311" s="599">
        <v>20000000</v>
      </c>
      <c r="L311" s="194" t="s">
        <v>8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39"/>
      <c r="AC311" s="591"/>
      <c r="AD311" s="591"/>
    </row>
    <row r="312" spans="1:33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8"/>
        <v>6</v>
      </c>
      <c r="C312" s="184">
        <f t="shared" si="19"/>
        <v>42544</v>
      </c>
      <c r="D312" s="184" t="s">
        <v>1069</v>
      </c>
      <c r="E312" s="191">
        <v>42544</v>
      </c>
      <c r="F312" s="192" t="s">
        <v>1071</v>
      </c>
      <c r="G312" s="192" t="s">
        <v>332</v>
      </c>
      <c r="H312" s="7"/>
      <c r="I312" s="256"/>
      <c r="J312" s="256"/>
      <c r="K312" s="599">
        <v>20000000</v>
      </c>
      <c r="L312" s="194" t="s">
        <v>8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39"/>
      <c r="AC312" s="591"/>
      <c r="AD312" s="591"/>
    </row>
    <row r="313" spans="1:33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8"/>
        <v>6</v>
      </c>
      <c r="C313" s="184">
        <f t="shared" si="19"/>
        <v>42544</v>
      </c>
      <c r="D313" s="184" t="s">
        <v>1069</v>
      </c>
      <c r="E313" s="191">
        <v>42544</v>
      </c>
      <c r="F313" s="189" t="s">
        <v>1074</v>
      </c>
      <c r="G313" s="192" t="s">
        <v>332</v>
      </c>
      <c r="H313" s="7"/>
      <c r="I313" s="256"/>
      <c r="J313" s="256"/>
      <c r="K313" s="599">
        <v>19021</v>
      </c>
      <c r="L313" s="194" t="s">
        <v>83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90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W313" s="52" t="str">
        <f>IF(OR(TH!L313=TH!$W$7,M313=TH!$W$7),"x","")</f>
        <v>x</v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38">
        <v>2</v>
      </c>
      <c r="AC313" s="591"/>
    </row>
    <row r="314" spans="1:33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8"/>
        <v>6</v>
      </c>
      <c r="C314" s="184">
        <f t="shared" si="19"/>
        <v>42544</v>
      </c>
      <c r="D314" s="184" t="s">
        <v>1069</v>
      </c>
      <c r="E314" s="191">
        <v>42544</v>
      </c>
      <c r="F314" s="189" t="s">
        <v>1373</v>
      </c>
      <c r="G314" s="192" t="s">
        <v>332</v>
      </c>
      <c r="H314" s="7"/>
      <c r="I314" s="256"/>
      <c r="J314" s="256"/>
      <c r="K314" s="599">
        <v>1902</v>
      </c>
      <c r="L314" s="194" t="s">
        <v>9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901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38">
        <v>2</v>
      </c>
      <c r="AC314" s="591"/>
      <c r="AD314" s="591"/>
    </row>
    <row r="315" spans="1:33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8"/>
        <v>6</v>
      </c>
      <c r="C315" s="184">
        <f t="shared" si="19"/>
        <v>42544</v>
      </c>
      <c r="D315" s="184" t="s">
        <v>1069</v>
      </c>
      <c r="E315" s="191">
        <v>42544</v>
      </c>
      <c r="F315" s="192" t="s">
        <v>1072</v>
      </c>
      <c r="G315" s="192" t="s">
        <v>332</v>
      </c>
      <c r="H315" s="7"/>
      <c r="I315" s="256"/>
      <c r="J315" s="256"/>
      <c r="K315" s="599">
        <v>13636</v>
      </c>
      <c r="L315" s="194" t="s">
        <v>83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90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W315" s="52" t="str">
        <f>IF(OR(TH!L315=TH!$W$7,M315=TH!$W$7),"x","")</f>
        <v>x</v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38">
        <v>2</v>
      </c>
      <c r="AC315" s="591"/>
      <c r="AD315" s="591"/>
    </row>
    <row r="316" spans="1:33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8"/>
        <v>6</v>
      </c>
      <c r="C316" s="184">
        <f t="shared" si="19"/>
        <v>42544</v>
      </c>
      <c r="D316" s="184" t="s">
        <v>1069</v>
      </c>
      <c r="E316" s="191">
        <v>42544</v>
      </c>
      <c r="F316" s="192" t="s">
        <v>1341</v>
      </c>
      <c r="G316" s="192" t="s">
        <v>332</v>
      </c>
      <c r="H316" s="7"/>
      <c r="I316" s="256"/>
      <c r="J316" s="256"/>
      <c r="K316" s="599">
        <v>1364</v>
      </c>
      <c r="L316" s="194" t="s">
        <v>9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90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38">
        <v>2</v>
      </c>
      <c r="AC316" s="591"/>
    </row>
    <row r="317" spans="1:33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8"/>
        <v>6</v>
      </c>
      <c r="C317" s="184">
        <f t="shared" si="19"/>
        <v>42545</v>
      </c>
      <c r="D317" s="184" t="s">
        <v>1065</v>
      </c>
      <c r="E317" s="191">
        <v>42545</v>
      </c>
      <c r="F317" s="192" t="s">
        <v>1066</v>
      </c>
      <c r="G317" s="192" t="s">
        <v>332</v>
      </c>
      <c r="H317" s="193" t="s">
        <v>897</v>
      </c>
      <c r="I317" s="256"/>
      <c r="J317" s="256"/>
      <c r="K317" s="599">
        <v>20820360</v>
      </c>
      <c r="L317" s="194" t="s">
        <v>24</v>
      </c>
      <c r="M317" s="194" t="s">
        <v>259</v>
      </c>
      <c r="N317" s="52" t="str">
        <f>IF(AND('331-CT'!$E$7=TH!H317,OR(L317="331",M317="331")),"331",IF(AND(OR(L317="131",M317="131"),H317='131-CT'!$E$7),"131",""))</f>
        <v/>
      </c>
      <c r="O317" s="90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39"/>
      <c r="AC317" s="591" t="str">
        <f>IF(VLOOKUP(H317,DS_131,1,0)=H317,"","x")</f>
        <v/>
      </c>
      <c r="AD317" s="591"/>
    </row>
    <row r="318" spans="1:33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8"/>
        <v>6</v>
      </c>
      <c r="C318" s="184">
        <f t="shared" si="19"/>
        <v>42545</v>
      </c>
      <c r="D318" s="184" t="s">
        <v>1065</v>
      </c>
      <c r="E318" s="191">
        <v>42545</v>
      </c>
      <c r="F318" s="192" t="s">
        <v>1066</v>
      </c>
      <c r="G318" s="192" t="s">
        <v>332</v>
      </c>
      <c r="H318" s="785" t="s">
        <v>1356</v>
      </c>
      <c r="I318" s="256"/>
      <c r="J318" s="256"/>
      <c r="K318" s="599">
        <v>11226260</v>
      </c>
      <c r="L318" s="194" t="s">
        <v>24</v>
      </c>
      <c r="M318" s="194" t="s">
        <v>259</v>
      </c>
      <c r="N318" s="52" t="str">
        <f>IF(AND('331-CT'!$E$7=TH!H318,OR(L318="331",M318="331")),"331",IF(AND(OR(L318="131",M318="131"),H318='131-CT'!$E$7),"131",""))</f>
        <v>131</v>
      </c>
      <c r="O318" s="90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39"/>
      <c r="AC318" s="591" t="str">
        <f>IF(VLOOKUP(H318,DS_131,1,0)=H318,"","x")</f>
        <v/>
      </c>
      <c r="AD318" s="591"/>
    </row>
    <row r="319" spans="1:33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18"/>
        <v>6</v>
      </c>
      <c r="C319" s="184">
        <f t="shared" si="19"/>
        <v>42546</v>
      </c>
      <c r="D319" s="184" t="s">
        <v>1065</v>
      </c>
      <c r="E319" s="191">
        <v>42546</v>
      </c>
      <c r="F319" s="192" t="s">
        <v>1067</v>
      </c>
      <c r="G319" s="192" t="s">
        <v>332</v>
      </c>
      <c r="H319" s="7"/>
      <c r="I319" s="256"/>
      <c r="J319" s="256"/>
      <c r="K319" s="599">
        <v>10223</v>
      </c>
      <c r="L319" s="194" t="s">
        <v>24</v>
      </c>
      <c r="M319" s="194" t="s">
        <v>40</v>
      </c>
      <c r="N319" s="52" t="str">
        <f>IF(AND('331-CT'!$E$7=TH!H319,OR(L319="331",M319="331")),"331",IF(AND(OR(L319="131",M319="131"),H319='131-CT'!$E$7),"131",""))</f>
        <v/>
      </c>
      <c r="O319" s="90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39"/>
      <c r="AC319" s="591"/>
    </row>
    <row r="320" spans="1:33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18"/>
        <v>6</v>
      </c>
      <c r="C320" s="184">
        <f t="shared" si="19"/>
        <v>42546</v>
      </c>
      <c r="D320" s="184" t="s">
        <v>1069</v>
      </c>
      <c r="E320" s="191">
        <v>42546</v>
      </c>
      <c r="F320" s="192" t="s">
        <v>1070</v>
      </c>
      <c r="G320" s="192" t="s">
        <v>332</v>
      </c>
      <c r="H320" s="7" t="s">
        <v>1075</v>
      </c>
      <c r="I320" s="256"/>
      <c r="J320" s="256"/>
      <c r="K320" s="599">
        <v>32000000</v>
      </c>
      <c r="L320" s="194" t="s">
        <v>47</v>
      </c>
      <c r="M320" s="194" t="s">
        <v>24</v>
      </c>
      <c r="N320" s="52" t="str">
        <f>IF(AND('331-CT'!$E$7=TH!H320,OR(L320="331",M320="331")),"331",IF(AND(OR(L320="131",M320="131"),H320='131-CT'!$E$7),"131",""))</f>
        <v/>
      </c>
      <c r="O320" s="901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>x</v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39"/>
      <c r="AC320" s="591"/>
      <c r="AD320" s="591"/>
    </row>
    <row r="321" spans="1:33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18"/>
        <v>7</v>
      </c>
      <c r="C321" s="184">
        <f t="shared" si="19"/>
        <v>42572</v>
      </c>
      <c r="D321" s="184" t="s">
        <v>1065</v>
      </c>
      <c r="E321" s="184">
        <v>42572</v>
      </c>
      <c r="F321" s="192" t="s">
        <v>1333</v>
      </c>
      <c r="G321" s="483" t="s">
        <v>1335</v>
      </c>
      <c r="H321" s="193" t="s">
        <v>1075</v>
      </c>
      <c r="I321" s="256"/>
      <c r="J321" s="256"/>
      <c r="K321" s="599">
        <v>32810000</v>
      </c>
      <c r="L321" s="194" t="s">
        <v>24</v>
      </c>
      <c r="M321" s="600" t="s">
        <v>47</v>
      </c>
      <c r="N321" s="52" t="str">
        <f>IF(AND('331-CT'!$E$7=TH!H321,OR(L321="331",M321="331")),"331",IF(AND(OR(L321="131",M321="131"),H321='131-CT'!$E$7),"131",""))</f>
        <v/>
      </c>
      <c r="O321" s="901" t="str">
        <f>IF(AND('341-CT'!$E$9=H321,OR(LEFT(L321,3)=$O$7,LEFT(M321,3)=$O$7)),"x","")</f>
        <v/>
      </c>
      <c r="P321" s="52" t="str">
        <f>IF(AND($B321&gt;='111'!$N$11,$B321&lt;='111'!$O$11,OR($L321=$P$7,$M321=$P$7)),"x","")</f>
        <v>x</v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938"/>
      <c r="AC321" s="591"/>
      <c r="AD321" s="591"/>
      <c r="AE321" s="591"/>
      <c r="AF321" s="591"/>
      <c r="AG321" s="591"/>
    </row>
    <row r="322" spans="1:33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18"/>
        <v>7</v>
      </c>
      <c r="C322" s="184">
        <f t="shared" si="19"/>
        <v>42572</v>
      </c>
      <c r="D322" s="184" t="s">
        <v>1069</v>
      </c>
      <c r="E322" s="184">
        <v>42572</v>
      </c>
      <c r="F322" s="189" t="s">
        <v>1349</v>
      </c>
      <c r="G322" s="480" t="s">
        <v>1335</v>
      </c>
      <c r="H322" s="193" t="s">
        <v>1347</v>
      </c>
      <c r="I322" s="256"/>
      <c r="J322" s="256"/>
      <c r="K322" s="599">
        <v>751688</v>
      </c>
      <c r="L322" s="600" t="s">
        <v>81</v>
      </c>
      <c r="M322" s="600" t="s">
        <v>24</v>
      </c>
      <c r="N322" s="52" t="str">
        <f>IF(AND('331-CT'!$E$7=TH!H322,OR(L322="331",M322="331")),"331",IF(AND(OR(L322="131",M322="131"),H322='131-CT'!$E$7),"131",""))</f>
        <v/>
      </c>
      <c r="O322" s="90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938"/>
      <c r="AC322" s="591"/>
      <c r="AD322" s="591"/>
      <c r="AE322" s="591"/>
      <c r="AF322" s="591"/>
      <c r="AG322" s="591"/>
    </row>
    <row r="323" spans="1:33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18"/>
        <v>7</v>
      </c>
      <c r="C323" s="184">
        <f t="shared" si="19"/>
        <v>42572</v>
      </c>
      <c r="D323" s="184" t="s">
        <v>1069</v>
      </c>
      <c r="E323" s="184">
        <v>42572</v>
      </c>
      <c r="F323" s="189" t="s">
        <v>1349</v>
      </c>
      <c r="G323" s="480" t="s">
        <v>1335</v>
      </c>
      <c r="H323" s="193" t="s">
        <v>1346</v>
      </c>
      <c r="I323" s="256"/>
      <c r="J323" s="256"/>
      <c r="K323" s="599">
        <v>1336000</v>
      </c>
      <c r="L323" s="600" t="s">
        <v>81</v>
      </c>
      <c r="M323" s="600" t="s">
        <v>24</v>
      </c>
      <c r="N323" s="52" t="str">
        <f>IF(AND('331-CT'!$E$7=TH!H323,OR(L323="331",M323="331")),"331",IF(AND(OR(L323="131",M323="131"),H323='131-CT'!$E$7),"131",""))</f>
        <v/>
      </c>
      <c r="O323" s="901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938"/>
      <c r="AC323" s="591"/>
      <c r="AD323" s="591"/>
      <c r="AE323" s="591"/>
      <c r="AF323" s="591"/>
      <c r="AG323" s="591"/>
    </row>
    <row r="324" spans="1:33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18"/>
        <v>7</v>
      </c>
      <c r="C324" s="184">
        <f t="shared" si="19"/>
        <v>42572</v>
      </c>
      <c r="D324" s="184" t="s">
        <v>1069</v>
      </c>
      <c r="E324" s="184">
        <v>42572</v>
      </c>
      <c r="F324" s="189" t="s">
        <v>1348</v>
      </c>
      <c r="G324" s="480" t="s">
        <v>1335</v>
      </c>
      <c r="H324" s="193" t="s">
        <v>1342</v>
      </c>
      <c r="I324" s="256"/>
      <c r="J324" s="256"/>
      <c r="K324" s="38">
        <v>16500000</v>
      </c>
      <c r="L324" s="600" t="s">
        <v>1334</v>
      </c>
      <c r="M324" s="600" t="s">
        <v>24</v>
      </c>
      <c r="N324" s="52" t="str">
        <f>IF(AND('331-CT'!$E$7=TH!H324,OR(L324="331",M324="331")),"331",IF(AND(OR(L324="131",M324="131"),H324='131-CT'!$E$7),"131",""))</f>
        <v/>
      </c>
      <c r="O324" s="90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938"/>
      <c r="AC324" s="591"/>
      <c r="AD324" s="591"/>
      <c r="AE324" s="591"/>
      <c r="AF324" s="591"/>
      <c r="AG324" s="591"/>
    </row>
    <row r="325" spans="1:33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18"/>
        <v>7</v>
      </c>
      <c r="C325" s="184">
        <f t="shared" si="19"/>
        <v>42572</v>
      </c>
      <c r="D325" s="184" t="s">
        <v>1069</v>
      </c>
      <c r="E325" s="184">
        <v>42572</v>
      </c>
      <c r="F325" s="189" t="s">
        <v>1349</v>
      </c>
      <c r="G325" s="480" t="s">
        <v>1335</v>
      </c>
      <c r="H325" s="193" t="s">
        <v>1342</v>
      </c>
      <c r="I325" s="256"/>
      <c r="J325" s="256"/>
      <c r="K325" s="599">
        <v>2437381</v>
      </c>
      <c r="L325" s="600" t="s">
        <v>81</v>
      </c>
      <c r="M325" s="600" t="s">
        <v>24</v>
      </c>
      <c r="N325" s="52" t="str">
        <f>IF(AND('331-CT'!$E$7=TH!H325,OR(L325="331",M325="331")),"331",IF(AND(OR(L325="131",M325="131"),H325='131-CT'!$E$7),"131",""))</f>
        <v/>
      </c>
      <c r="O325" s="90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938"/>
      <c r="AC325" s="591"/>
      <c r="AD325" s="591"/>
      <c r="AE325" s="591"/>
      <c r="AF325" s="591"/>
      <c r="AG325" s="591"/>
    </row>
    <row r="326" spans="1:33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18"/>
        <v>7</v>
      </c>
      <c r="C326" s="184">
        <f t="shared" si="19"/>
        <v>42572</v>
      </c>
      <c r="D326" s="184" t="s">
        <v>1069</v>
      </c>
      <c r="E326" s="184">
        <v>42572</v>
      </c>
      <c r="F326" s="189" t="s">
        <v>1349</v>
      </c>
      <c r="G326" s="480" t="s">
        <v>1335</v>
      </c>
      <c r="H326" s="193" t="s">
        <v>1336</v>
      </c>
      <c r="I326" s="256"/>
      <c r="J326" s="256"/>
      <c r="K326" s="599">
        <v>11875175</v>
      </c>
      <c r="L326" s="600" t="s">
        <v>81</v>
      </c>
      <c r="M326" s="600" t="s">
        <v>24</v>
      </c>
      <c r="N326" s="52" t="str">
        <f>IF(AND('331-CT'!$E$7=TH!H326,OR(L326="331",M326="331")),"331",IF(AND(OR(L326="131",M326="131"),H326='131-CT'!$E$7),"131",""))</f>
        <v/>
      </c>
      <c r="O326" s="901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938"/>
      <c r="AC326" s="591"/>
      <c r="AD326" s="591"/>
      <c r="AE326" s="591"/>
      <c r="AF326" s="591"/>
      <c r="AG326" s="591"/>
    </row>
    <row r="327" spans="1:33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18"/>
        <v>8</v>
      </c>
      <c r="C327" s="184">
        <f t="shared" si="19"/>
        <v>42597</v>
      </c>
      <c r="D327" s="184" t="s">
        <v>1065</v>
      </c>
      <c r="E327" s="184">
        <v>42597</v>
      </c>
      <c r="F327" s="192" t="s">
        <v>1333</v>
      </c>
      <c r="G327" s="483" t="s">
        <v>1335</v>
      </c>
      <c r="H327" s="193" t="s">
        <v>1873</v>
      </c>
      <c r="I327" s="256"/>
      <c r="J327" s="256"/>
      <c r="K327" s="599">
        <v>2020000000</v>
      </c>
      <c r="L327" s="194" t="s">
        <v>24</v>
      </c>
      <c r="M327" s="600" t="s">
        <v>47</v>
      </c>
      <c r="N327" s="52" t="str">
        <f>IF(AND('331-CT'!$E$7=TH!H327,OR(L327="331",M327="331")),"331",IF(AND(OR(L327="131",M327="131"),H327='131-CT'!$E$7),"131",""))</f>
        <v/>
      </c>
      <c r="O327" s="901" t="str">
        <f>IF(AND('341-CT'!$E$9=H327,OR(LEFT(L327,3)=$O$7,LEFT(M327,3)=$O$7)),"x","")</f>
        <v/>
      </c>
      <c r="P327" s="52" t="str">
        <f>IF(AND($B327&gt;='111'!$N$11,$B327&lt;='111'!$O$11,OR($L327=$P$7,$M327=$P$7)),"x","")</f>
        <v>x</v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938"/>
      <c r="AC327" s="591"/>
      <c r="AD327" s="591"/>
      <c r="AE327" s="591"/>
      <c r="AF327" s="591"/>
      <c r="AG327" s="591"/>
    </row>
    <row r="328" spans="1:33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18"/>
        <v>8</v>
      </c>
      <c r="C328" s="184">
        <f t="shared" si="19"/>
        <v>42597</v>
      </c>
      <c r="D328" s="184" t="s">
        <v>1069</v>
      </c>
      <c r="E328" s="184">
        <v>42597</v>
      </c>
      <c r="F328" s="189" t="s">
        <v>1874</v>
      </c>
      <c r="G328" s="480" t="s">
        <v>1335</v>
      </c>
      <c r="H328" s="193" t="s">
        <v>1346</v>
      </c>
      <c r="I328" s="256"/>
      <c r="J328" s="256"/>
      <c r="K328" s="599">
        <v>200000000</v>
      </c>
      <c r="L328" s="600" t="s">
        <v>1334</v>
      </c>
      <c r="M328" s="600" t="s">
        <v>24</v>
      </c>
      <c r="N328" s="52" t="str">
        <f>IF(AND('331-CT'!$E$7=TH!H328,OR(L328="331",M328="331")),"331",IF(AND(OR(L328="131",M328="131"),H328='131-CT'!$E$7),"131",""))</f>
        <v/>
      </c>
      <c r="O328" s="90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938"/>
      <c r="AC328" s="591"/>
      <c r="AD328" s="591"/>
      <c r="AE328" s="591"/>
      <c r="AF328" s="591"/>
      <c r="AG328" s="591"/>
    </row>
    <row r="329" spans="1:33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18"/>
        <v>8</v>
      </c>
      <c r="C329" s="184">
        <f t="shared" si="19"/>
        <v>42597</v>
      </c>
      <c r="D329" s="184" t="s">
        <v>1069</v>
      </c>
      <c r="E329" s="184">
        <v>42597</v>
      </c>
      <c r="F329" s="189" t="s">
        <v>1349</v>
      </c>
      <c r="G329" s="480" t="s">
        <v>1335</v>
      </c>
      <c r="H329" s="193" t="s">
        <v>1346</v>
      </c>
      <c r="I329" s="256"/>
      <c r="J329" s="256"/>
      <c r="K329" s="599">
        <v>1377778</v>
      </c>
      <c r="L329" s="600" t="s">
        <v>81</v>
      </c>
      <c r="M329" s="600" t="s">
        <v>24</v>
      </c>
      <c r="N329" s="52" t="str">
        <f>IF(AND('331-CT'!$E$7=TH!H329,OR(L329="331",M329="331")),"331",IF(AND(OR(L329="131",M329="131"),H329='131-CT'!$E$7),"131",""))</f>
        <v/>
      </c>
      <c r="O329" s="90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938"/>
      <c r="AC329" s="591"/>
      <c r="AD329" s="591"/>
      <c r="AE329" s="591"/>
      <c r="AF329" s="591"/>
      <c r="AG329" s="591"/>
    </row>
    <row r="330" spans="1:33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18"/>
        <v>8</v>
      </c>
      <c r="C330" s="184">
        <f t="shared" si="19"/>
        <v>42597</v>
      </c>
      <c r="D330" s="184" t="s">
        <v>1069</v>
      </c>
      <c r="E330" s="184">
        <v>42597</v>
      </c>
      <c r="F330" s="189" t="s">
        <v>1874</v>
      </c>
      <c r="G330" s="480" t="s">
        <v>1335</v>
      </c>
      <c r="H330" s="193" t="s">
        <v>1347</v>
      </c>
      <c r="I330" s="256"/>
      <c r="J330" s="256"/>
      <c r="K330" s="599">
        <v>100000000</v>
      </c>
      <c r="L330" s="600" t="s">
        <v>1334</v>
      </c>
      <c r="M330" s="600" t="s">
        <v>24</v>
      </c>
      <c r="N330" s="52" t="str">
        <f>IF(AND('331-CT'!$E$7=TH!H330,OR(L330="331",M330="331")),"331",IF(AND(OR(L330="131",M330="131"),H330='131-CT'!$E$7),"131",""))</f>
        <v/>
      </c>
      <c r="O330" s="90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938"/>
      <c r="AC330" s="591"/>
      <c r="AD330" s="591"/>
      <c r="AE330" s="591"/>
      <c r="AF330" s="591"/>
      <c r="AG330" s="591"/>
    </row>
    <row r="331" spans="1:33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18"/>
        <v>8</v>
      </c>
      <c r="C331" s="184">
        <f t="shared" si="19"/>
        <v>42597</v>
      </c>
      <c r="D331" s="184" t="s">
        <v>1069</v>
      </c>
      <c r="E331" s="184">
        <v>42597</v>
      </c>
      <c r="F331" s="189" t="s">
        <v>1349</v>
      </c>
      <c r="G331" s="480" t="s">
        <v>1335</v>
      </c>
      <c r="H331" s="193" t="s">
        <v>1347</v>
      </c>
      <c r="I331" s="256"/>
      <c r="J331" s="256"/>
      <c r="K331" s="599">
        <v>775000</v>
      </c>
      <c r="L331" s="600" t="s">
        <v>81</v>
      </c>
      <c r="M331" s="600" t="s">
        <v>24</v>
      </c>
      <c r="N331" s="52" t="str">
        <f>IF(AND('331-CT'!$E$7=TH!H331,OR(L331="331",M331="331")),"331",IF(AND(OR(L331="131",M331="131"),H331='131-CT'!$E$7),"131",""))</f>
        <v/>
      </c>
      <c r="O331" s="90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938"/>
      <c r="AC331" s="591"/>
      <c r="AD331" s="591"/>
      <c r="AE331" s="591"/>
      <c r="AF331" s="591"/>
      <c r="AG331" s="591"/>
    </row>
    <row r="332" spans="1:33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8"/>
        <v>8</v>
      </c>
      <c r="C332" s="184">
        <f t="shared" si="19"/>
        <v>42597</v>
      </c>
      <c r="D332" s="184" t="s">
        <v>1069</v>
      </c>
      <c r="E332" s="184">
        <v>42597</v>
      </c>
      <c r="F332" s="189" t="s">
        <v>1874</v>
      </c>
      <c r="G332" s="480" t="s">
        <v>1335</v>
      </c>
      <c r="H332" s="193" t="s">
        <v>1872</v>
      </c>
      <c r="I332" s="256"/>
      <c r="J332" s="256"/>
      <c r="K332" s="599">
        <v>99149000</v>
      </c>
      <c r="L332" s="600" t="s">
        <v>1334</v>
      </c>
      <c r="M332" s="600" t="s">
        <v>24</v>
      </c>
      <c r="N332" s="52" t="str">
        <f>IF(AND('331-CT'!$E$7=TH!H332,OR(L332="331",M332="331")),"331",IF(AND(OR(L332="131",M332="131"),H332='131-CT'!$E$7),"131",""))</f>
        <v/>
      </c>
      <c r="O332" s="901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938"/>
      <c r="AC332" s="591"/>
      <c r="AD332" s="591"/>
      <c r="AE332" s="591"/>
      <c r="AF332" s="591"/>
      <c r="AG332" s="591"/>
    </row>
    <row r="333" spans="1:33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8"/>
        <v>8</v>
      </c>
      <c r="C333" s="184">
        <f t="shared" si="19"/>
        <v>42597</v>
      </c>
      <c r="D333" s="184" t="s">
        <v>1069</v>
      </c>
      <c r="E333" s="184">
        <v>42597</v>
      </c>
      <c r="F333" s="189" t="s">
        <v>1349</v>
      </c>
      <c r="G333" s="480" t="s">
        <v>1335</v>
      </c>
      <c r="H333" s="193" t="s">
        <v>1872</v>
      </c>
      <c r="I333" s="256"/>
      <c r="J333" s="256"/>
      <c r="K333" s="599">
        <v>1211821</v>
      </c>
      <c r="L333" s="600" t="s">
        <v>81</v>
      </c>
      <c r="M333" s="600" t="s">
        <v>24</v>
      </c>
      <c r="N333" s="52" t="str">
        <f>IF(AND('331-CT'!$E$7=TH!H333,OR(L333="331",M333="331")),"331",IF(AND(OR(L333="131",M333="131"),H333='131-CT'!$E$7),"131",""))</f>
        <v/>
      </c>
      <c r="O333" s="90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938"/>
      <c r="AC333" s="591"/>
      <c r="AD333" s="591"/>
      <c r="AE333" s="591"/>
      <c r="AF333" s="591"/>
      <c r="AG333" s="591"/>
    </row>
    <row r="334" spans="1:33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18"/>
        <v>8</v>
      </c>
      <c r="C334" s="184">
        <f t="shared" si="19"/>
        <v>42597</v>
      </c>
      <c r="D334" s="184" t="s">
        <v>1069</v>
      </c>
      <c r="E334" s="184">
        <v>42597</v>
      </c>
      <c r="F334" s="189" t="s">
        <v>1874</v>
      </c>
      <c r="G334" s="480" t="s">
        <v>1335</v>
      </c>
      <c r="H334" s="193" t="s">
        <v>1336</v>
      </c>
      <c r="I334" s="256"/>
      <c r="J334" s="256"/>
      <c r="K334" s="599">
        <v>1334153000</v>
      </c>
      <c r="L334" s="600" t="s">
        <v>1334</v>
      </c>
      <c r="M334" s="600" t="s">
        <v>24</v>
      </c>
      <c r="N334" s="52" t="str">
        <f>IF(AND('331-CT'!$E$7=TH!H334,OR(L334="331",M334="331")),"331",IF(AND(OR(L334="131",M334="131"),H334='131-CT'!$E$7),"131",""))</f>
        <v/>
      </c>
      <c r="O334" s="90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938"/>
      <c r="AC334" s="591"/>
      <c r="AD334" s="591"/>
      <c r="AE334" s="591"/>
      <c r="AF334" s="591"/>
      <c r="AG334" s="591"/>
    </row>
    <row r="335" spans="1:33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8"/>
        <v>8</v>
      </c>
      <c r="C335" s="184">
        <f t="shared" si="19"/>
        <v>42597</v>
      </c>
      <c r="D335" s="184" t="s">
        <v>1069</v>
      </c>
      <c r="E335" s="184">
        <v>42597</v>
      </c>
      <c r="F335" s="189" t="s">
        <v>1349</v>
      </c>
      <c r="G335" s="480" t="s">
        <v>1335</v>
      </c>
      <c r="H335" s="193" t="s">
        <v>1336</v>
      </c>
      <c r="I335" s="256"/>
      <c r="J335" s="256"/>
      <c r="K335" s="599">
        <v>12062967</v>
      </c>
      <c r="L335" s="600" t="s">
        <v>81</v>
      </c>
      <c r="M335" s="600" t="s">
        <v>24</v>
      </c>
      <c r="N335" s="52" t="str">
        <f>IF(AND('331-CT'!$E$7=TH!H335,OR(L335="331",M335="331")),"331",IF(AND(OR(L335="131",M335="131"),H335='131-CT'!$E$7),"131",""))</f>
        <v/>
      </c>
      <c r="O335" s="90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938"/>
      <c r="AC335" s="591"/>
      <c r="AD335" s="591"/>
      <c r="AE335" s="591"/>
      <c r="AF335" s="591"/>
      <c r="AG335" s="591"/>
    </row>
    <row r="336" spans="1:33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8"/>
        <v>8</v>
      </c>
      <c r="C336" s="184">
        <f t="shared" si="19"/>
        <v>42597</v>
      </c>
      <c r="D336" s="184" t="s">
        <v>1069</v>
      </c>
      <c r="E336" s="184">
        <v>42597</v>
      </c>
      <c r="F336" s="189" t="s">
        <v>1874</v>
      </c>
      <c r="G336" s="480" t="s">
        <v>1335</v>
      </c>
      <c r="H336" s="193" t="s">
        <v>1342</v>
      </c>
      <c r="I336" s="256"/>
      <c r="J336" s="256"/>
      <c r="K336" s="599">
        <v>264000000</v>
      </c>
      <c r="L336" s="600" t="s">
        <v>1334</v>
      </c>
      <c r="M336" s="600" t="s">
        <v>24</v>
      </c>
      <c r="N336" s="52" t="str">
        <f>IF(AND('331-CT'!$E$7=TH!H336,OR(L336="331",M336="331")),"331",IF(AND(OR(L336="131",M336="131"),H336='131-CT'!$E$7),"131",""))</f>
        <v/>
      </c>
      <c r="O336" s="90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938"/>
      <c r="AC336" s="591"/>
      <c r="AD336" s="591"/>
      <c r="AE336" s="591"/>
      <c r="AF336" s="591"/>
      <c r="AG336" s="591"/>
    </row>
    <row r="337" spans="1:33" s="21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8"/>
        <v>8</v>
      </c>
      <c r="C337" s="184">
        <f t="shared" si="19"/>
        <v>42597</v>
      </c>
      <c r="D337" s="184" t="s">
        <v>1069</v>
      </c>
      <c r="E337" s="184">
        <v>42597</v>
      </c>
      <c r="F337" s="189" t="s">
        <v>1349</v>
      </c>
      <c r="G337" s="480" t="s">
        <v>1335</v>
      </c>
      <c r="H337" s="193" t="s">
        <v>1342</v>
      </c>
      <c r="I337" s="256"/>
      <c r="J337" s="256"/>
      <c r="K337" s="599">
        <v>2427906</v>
      </c>
      <c r="L337" s="600" t="s">
        <v>81</v>
      </c>
      <c r="M337" s="600" t="s">
        <v>24</v>
      </c>
      <c r="N337" s="52" t="str">
        <f>IF(AND('331-CT'!$E$7=TH!H337,OR(L337="331",M337="331")),"331",IF(AND(OR(L337="131",M337="131"),H337='131-CT'!$E$7),"131",""))</f>
        <v/>
      </c>
      <c r="O337" s="901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938"/>
      <c r="AC337" s="591"/>
      <c r="AD337" s="591"/>
      <c r="AE337" s="591"/>
      <c r="AF337" s="591"/>
      <c r="AG337" s="591"/>
    </row>
    <row r="338" spans="1:33" s="21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8"/>
        <v>8</v>
      </c>
      <c r="C338" s="184">
        <f t="shared" si="19"/>
        <v>42601</v>
      </c>
      <c r="D338" s="184" t="s">
        <v>1069</v>
      </c>
      <c r="E338" s="184">
        <v>42601</v>
      </c>
      <c r="F338" s="189" t="s">
        <v>1355</v>
      </c>
      <c r="G338" s="480" t="s">
        <v>1335</v>
      </c>
      <c r="H338" s="193" t="s">
        <v>1075</v>
      </c>
      <c r="I338" s="256"/>
      <c r="J338" s="256"/>
      <c r="K338" s="599">
        <v>4500000</v>
      </c>
      <c r="L338" s="600" t="s">
        <v>47</v>
      </c>
      <c r="M338" s="600" t="s">
        <v>24</v>
      </c>
      <c r="N338" s="52" t="str">
        <f>IF(AND('331-CT'!$E$7=TH!H338,OR(L338="331",M338="331")),"331",IF(AND(OR(L338="131",M338="131"),H338='131-CT'!$E$7),"131",""))</f>
        <v/>
      </c>
      <c r="O338" s="901" t="str">
        <f>IF(AND('341-CT'!$E$9=H338,OR(LEFT(L338,3)=$O$7,LEFT(M338,3)=$O$7)),"x","")</f>
        <v/>
      </c>
      <c r="P338" s="52" t="str">
        <f>IF(AND($B338&gt;='111'!$N$11,$B338&lt;='111'!$O$11,OR($L338=$P$7,$M338=$P$7)),"x","")</f>
        <v>x</v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938"/>
      <c r="AC338" s="591"/>
      <c r="AD338" s="591"/>
      <c r="AE338" s="591"/>
      <c r="AF338" s="591"/>
      <c r="AG338" s="591"/>
    </row>
    <row r="339" spans="1:33" s="21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8"/>
        <v>8</v>
      </c>
      <c r="C339" s="184">
        <f t="shared" si="19"/>
        <v>42608</v>
      </c>
      <c r="D339" s="184" t="s">
        <v>1069</v>
      </c>
      <c r="E339" s="184">
        <v>42608</v>
      </c>
      <c r="F339" s="189" t="s">
        <v>1350</v>
      </c>
      <c r="G339" s="480" t="s">
        <v>1335</v>
      </c>
      <c r="H339" s="193"/>
      <c r="I339" s="256"/>
      <c r="J339" s="256"/>
      <c r="K339" s="599">
        <v>50000</v>
      </c>
      <c r="L339" s="600" t="s">
        <v>83</v>
      </c>
      <c r="M339" s="600" t="s">
        <v>24</v>
      </c>
      <c r="N339" s="52" t="str">
        <f>IF(AND('331-CT'!$E$7=TH!H339,OR(L339="331",M339="331")),"331",IF(AND(OR(L339="131",M339="131"),H339='131-CT'!$E$7),"131",""))</f>
        <v/>
      </c>
      <c r="O339" s="90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938">
        <v>3</v>
      </c>
      <c r="AC339" s="591"/>
      <c r="AD339" s="591"/>
      <c r="AE339" s="591"/>
      <c r="AF339" s="591"/>
      <c r="AG339" s="591"/>
    </row>
    <row r="340" spans="1:33" s="21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18"/>
        <v>8</v>
      </c>
      <c r="C340" s="184">
        <f t="shared" si="19"/>
        <v>42608</v>
      </c>
      <c r="D340" s="184" t="s">
        <v>1069</v>
      </c>
      <c r="E340" s="184">
        <v>42608</v>
      </c>
      <c r="F340" s="189" t="s">
        <v>1351</v>
      </c>
      <c r="G340" s="480" t="s">
        <v>1335</v>
      </c>
      <c r="H340" s="193"/>
      <c r="I340" s="256"/>
      <c r="J340" s="256"/>
      <c r="K340" s="599">
        <v>5000</v>
      </c>
      <c r="L340" s="600" t="s">
        <v>9</v>
      </c>
      <c r="M340" s="600" t="s">
        <v>24</v>
      </c>
      <c r="N340" s="52" t="str">
        <f>IF(AND('331-CT'!$E$7=TH!H340,OR(L340="331",M340="331")),"331",IF(AND(OR(L340="131",M340="131"),H340='131-CT'!$E$7),"131",""))</f>
        <v/>
      </c>
      <c r="O340" s="901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938">
        <v>3</v>
      </c>
      <c r="AC340" s="591"/>
      <c r="AD340" s="591"/>
      <c r="AE340" s="591"/>
      <c r="AF340" s="591"/>
      <c r="AG340" s="591"/>
    </row>
    <row r="341" spans="1:33" s="21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8"/>
        <v>8</v>
      </c>
      <c r="C341" s="184">
        <f t="shared" si="19"/>
        <v>42608</v>
      </c>
      <c r="D341" s="184" t="s">
        <v>1069</v>
      </c>
      <c r="E341" s="184">
        <v>42608</v>
      </c>
      <c r="F341" s="189" t="s">
        <v>1355</v>
      </c>
      <c r="G341" s="480" t="s">
        <v>1335</v>
      </c>
      <c r="H341" s="193" t="s">
        <v>1075</v>
      </c>
      <c r="I341" s="256"/>
      <c r="J341" s="256"/>
      <c r="K341" s="599">
        <v>525207</v>
      </c>
      <c r="L341" s="600" t="s">
        <v>47</v>
      </c>
      <c r="M341" s="600" t="s">
        <v>24</v>
      </c>
      <c r="N341" s="52" t="str">
        <f>IF(AND('331-CT'!$E$7=TH!H341,OR(L341="331",M341="331")),"331",IF(AND(OR(L341="131",M341="131"),H341='131-CT'!$E$7),"131",""))</f>
        <v/>
      </c>
      <c r="O341" s="901" t="str">
        <f>IF(AND('341-CT'!$E$9=H341,OR(LEFT(L341,3)=$O$7,LEFT(M341,3)=$O$7)),"x","")</f>
        <v/>
      </c>
      <c r="P341" s="52" t="str">
        <f>IF(AND($B341&gt;='111'!$N$11,$B341&lt;='111'!$O$11,OR($L341=$P$7,$M341=$P$7)),"x","")</f>
        <v>x</v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938"/>
      <c r="AC341" s="591"/>
      <c r="AD341" s="591"/>
      <c r="AE341" s="591"/>
      <c r="AF341" s="591"/>
      <c r="AG341" s="591"/>
    </row>
    <row r="342" spans="1:33" s="21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8"/>
        <v>7</v>
      </c>
      <c r="C342" s="184">
        <f t="shared" si="19"/>
        <v>42552</v>
      </c>
      <c r="D342" s="184" t="s">
        <v>1065</v>
      </c>
      <c r="E342" s="191">
        <v>42552</v>
      </c>
      <c r="F342" s="192" t="s">
        <v>1066</v>
      </c>
      <c r="G342" s="192" t="s">
        <v>332</v>
      </c>
      <c r="H342" s="7" t="s">
        <v>904</v>
      </c>
      <c r="I342" s="256"/>
      <c r="J342" s="256"/>
      <c r="K342" s="599">
        <v>6820000</v>
      </c>
      <c r="L342" s="194" t="s">
        <v>24</v>
      </c>
      <c r="M342" s="194" t="s">
        <v>259</v>
      </c>
      <c r="N342" s="52" t="str">
        <f>IF(AND('331-CT'!$E$7=TH!H342,OR(L342="331",M342="331")),"331",IF(AND(OR(L342="131",M342="131"),H342='131-CT'!$E$7),"131",""))</f>
        <v/>
      </c>
      <c r="O342" s="90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939"/>
      <c r="AC342" s="591" t="str">
        <f>IF(VLOOKUP(H342,DS_131,1,0)=H342,"","x")</f>
        <v/>
      </c>
    </row>
    <row r="343" spans="1:33" s="21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8"/>
        <v>7</v>
      </c>
      <c r="C343" s="184">
        <f t="shared" si="19"/>
        <v>42552</v>
      </c>
      <c r="D343" s="184" t="s">
        <v>1065</v>
      </c>
      <c r="E343" s="191">
        <v>42552</v>
      </c>
      <c r="F343" s="192" t="s">
        <v>1066</v>
      </c>
      <c r="G343" s="192" t="s">
        <v>332</v>
      </c>
      <c r="H343" s="7" t="s">
        <v>426</v>
      </c>
      <c r="I343" s="256"/>
      <c r="J343" s="256"/>
      <c r="K343" s="599">
        <v>12535644</v>
      </c>
      <c r="L343" s="194" t="s">
        <v>24</v>
      </c>
      <c r="M343" s="194" t="s">
        <v>259</v>
      </c>
      <c r="N343" s="52" t="str">
        <f>IF(AND('331-CT'!$E$7=TH!H343,OR(L343="331",M343="331")),"331",IF(AND(OR(L343="131",M343="131"),H343='131-CT'!$E$7),"131",""))</f>
        <v/>
      </c>
      <c r="O343" s="901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939"/>
      <c r="AC343" s="591" t="str">
        <f>IF(VLOOKUP(H343,DS_131,1,0)=H343,"","x")</f>
        <v/>
      </c>
      <c r="AD343" s="591"/>
    </row>
    <row r="344" spans="1:33" s="21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8"/>
        <v>7</v>
      </c>
      <c r="C344" s="184">
        <f t="shared" si="19"/>
        <v>42555</v>
      </c>
      <c r="D344" s="184" t="s">
        <v>1065</v>
      </c>
      <c r="E344" s="191">
        <v>42555</v>
      </c>
      <c r="F344" s="192" t="s">
        <v>1333</v>
      </c>
      <c r="G344" s="192" t="s">
        <v>332</v>
      </c>
      <c r="H344" s="193" t="s">
        <v>1075</v>
      </c>
      <c r="I344" s="256"/>
      <c r="J344" s="256"/>
      <c r="K344" s="599">
        <v>8500000</v>
      </c>
      <c r="L344" s="194" t="s">
        <v>24</v>
      </c>
      <c r="M344" s="194" t="s">
        <v>47</v>
      </c>
      <c r="N344" s="52" t="str">
        <f>IF(AND('331-CT'!$E$7=TH!H344,OR(L344="331",M344="331")),"331",IF(AND(OR(L344="131",M344="131"),H344='131-CT'!$E$7),"131",""))</f>
        <v/>
      </c>
      <c r="O344" s="901" t="str">
        <f>IF(AND('341-CT'!$E$9=H344,OR(LEFT(L344,3)=$O$7,LEFT(M344,3)=$O$7)),"x","")</f>
        <v/>
      </c>
      <c r="P344" s="52" t="str">
        <f>IF(AND($B344&gt;='111'!$N$11,$B344&lt;='111'!$O$11,OR($L344=$P$7,$M344=$P$7)),"x","")</f>
        <v>x</v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939"/>
      <c r="AC344" s="591"/>
    </row>
    <row r="345" spans="1:33" s="21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ref="B345:B408" si="20">IF(C345&lt;&gt;"",MONTH(C345),"")</f>
        <v>7</v>
      </c>
      <c r="C345" s="184">
        <f t="shared" ref="C345:C408" si="21">E345</f>
        <v>42556</v>
      </c>
      <c r="D345" s="184" t="s">
        <v>1065</v>
      </c>
      <c r="E345" s="191">
        <v>42556</v>
      </c>
      <c r="F345" s="192" t="s">
        <v>1333</v>
      </c>
      <c r="G345" s="192" t="s">
        <v>332</v>
      </c>
      <c r="H345" s="193" t="s">
        <v>1075</v>
      </c>
      <c r="I345" s="256"/>
      <c r="J345" s="256"/>
      <c r="K345" s="599">
        <v>10000000</v>
      </c>
      <c r="L345" s="194" t="s">
        <v>24</v>
      </c>
      <c r="M345" s="194" t="s">
        <v>47</v>
      </c>
      <c r="N345" s="52" t="str">
        <f>IF(AND('331-CT'!$E$7=TH!H345,OR(L345="331",M345="331")),"331",IF(AND(OR(L345="131",M345="131"),H345='131-CT'!$E$7),"131",""))</f>
        <v/>
      </c>
      <c r="O345" s="901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939"/>
      <c r="AC345" s="591"/>
      <c r="AD345" s="591"/>
    </row>
    <row r="346" spans="1:33" s="21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20"/>
        <v>7</v>
      </c>
      <c r="C346" s="184">
        <f t="shared" si="21"/>
        <v>42556</v>
      </c>
      <c r="D346" s="184" t="s">
        <v>1065</v>
      </c>
      <c r="E346" s="191">
        <v>42556</v>
      </c>
      <c r="F346" s="192" t="s">
        <v>1066</v>
      </c>
      <c r="G346" s="192" t="s">
        <v>332</v>
      </c>
      <c r="H346" s="7" t="s">
        <v>897</v>
      </c>
      <c r="I346" s="256"/>
      <c r="J346" s="256"/>
      <c r="K346" s="599">
        <v>24116015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90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939"/>
      <c r="AC346" s="591" t="str">
        <f>IF(VLOOKUP(H346,DS_131,1,0)=H346,"","x")</f>
        <v/>
      </c>
    </row>
    <row r="347" spans="1:33" s="21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20"/>
        <v>7</v>
      </c>
      <c r="C347" s="184">
        <f t="shared" si="21"/>
        <v>42557</v>
      </c>
      <c r="D347" s="184" t="s">
        <v>1065</v>
      </c>
      <c r="E347" s="191">
        <v>42557</v>
      </c>
      <c r="F347" s="192" t="s">
        <v>1066</v>
      </c>
      <c r="G347" s="192" t="s">
        <v>332</v>
      </c>
      <c r="H347" s="7" t="s">
        <v>636</v>
      </c>
      <c r="I347" s="256"/>
      <c r="J347" s="256"/>
      <c r="K347" s="599">
        <v>13380000</v>
      </c>
      <c r="L347" s="194" t="s">
        <v>24</v>
      </c>
      <c r="M347" s="194" t="s">
        <v>259</v>
      </c>
      <c r="N347" s="52" t="str">
        <f>IF(AND('331-CT'!$E$7=TH!H347,OR(L347="331",M347="331")),"331",IF(AND(OR(L347="131",M347="131"),H347='131-CT'!$E$7),"131",""))</f>
        <v/>
      </c>
      <c r="O347" s="90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939"/>
      <c r="AC347" s="591" t="str">
        <f>IF(VLOOKUP(H347,DS_131,1,0)=H347,"","x")</f>
        <v/>
      </c>
      <c r="AD347" s="591"/>
    </row>
    <row r="348" spans="1:33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20"/>
        <v>7</v>
      </c>
      <c r="C348" s="184">
        <f t="shared" si="21"/>
        <v>42558</v>
      </c>
      <c r="D348" s="184" t="s">
        <v>1065</v>
      </c>
      <c r="E348" s="191">
        <v>42558</v>
      </c>
      <c r="F348" s="192" t="s">
        <v>1066</v>
      </c>
      <c r="G348" s="192" t="s">
        <v>332</v>
      </c>
      <c r="H348" s="7" t="s">
        <v>489</v>
      </c>
      <c r="I348" s="256"/>
      <c r="J348" s="256"/>
      <c r="K348" s="599">
        <v>20348900</v>
      </c>
      <c r="L348" s="194" t="s">
        <v>24</v>
      </c>
      <c r="M348" s="194" t="s">
        <v>259</v>
      </c>
      <c r="N348" s="52" t="str">
        <f>IF(AND('331-CT'!$E$7=TH!H348,OR(L348="331",M348="331")),"331",IF(AND(OR(L348="131",M348="131"),H348='131-CT'!$E$7),"131",""))</f>
        <v/>
      </c>
      <c r="O348" s="90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939"/>
      <c r="AC348" s="591" t="str">
        <f>IF(VLOOKUP(H348,DS_131,1,0)=H348,"","x")</f>
        <v/>
      </c>
    </row>
    <row r="349" spans="1:33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20"/>
        <v>7</v>
      </c>
      <c r="C349" s="184">
        <f t="shared" si="21"/>
        <v>42563</v>
      </c>
      <c r="D349" s="184" t="s">
        <v>1065</v>
      </c>
      <c r="E349" s="191">
        <v>42563</v>
      </c>
      <c r="F349" s="192" t="s">
        <v>1066</v>
      </c>
      <c r="G349" s="192" t="s">
        <v>332</v>
      </c>
      <c r="H349" s="7" t="s">
        <v>1364</v>
      </c>
      <c r="I349" s="256"/>
      <c r="J349" s="256"/>
      <c r="K349" s="599">
        <v>4171860</v>
      </c>
      <c r="L349" s="194" t="s">
        <v>24</v>
      </c>
      <c r="M349" s="194" t="s">
        <v>259</v>
      </c>
      <c r="N349" s="52" t="str">
        <f>IF(AND('331-CT'!$E$7=TH!H349,OR(L349="331",M349="331")),"331",IF(AND(OR(L349="131",M349="131"),H349='131-CT'!$E$7),"131",""))</f>
        <v/>
      </c>
      <c r="O349" s="901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939"/>
      <c r="AC349" s="591" t="str">
        <f>IF(VLOOKUP(H349,DS_131,1,0)=H349,"","x")</f>
        <v/>
      </c>
      <c r="AD349" s="591"/>
    </row>
    <row r="350" spans="1:33" s="21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20"/>
        <v>7</v>
      </c>
      <c r="C350" s="184">
        <f t="shared" si="21"/>
        <v>42563</v>
      </c>
      <c r="D350" s="184" t="s">
        <v>1065</v>
      </c>
      <c r="E350" s="191">
        <v>42563</v>
      </c>
      <c r="F350" s="192" t="s">
        <v>1333</v>
      </c>
      <c r="G350" s="192" t="s">
        <v>332</v>
      </c>
      <c r="H350" s="193" t="s">
        <v>1075</v>
      </c>
      <c r="I350" s="256"/>
      <c r="J350" s="256"/>
      <c r="K350" s="599">
        <v>26000000</v>
      </c>
      <c r="L350" s="194" t="s">
        <v>24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901" t="str">
        <f>IF(AND('341-CT'!$E$9=H350,OR(LEFT(L350,3)=$O$7,LEFT(M350,3)=$O$7)),"x","")</f>
        <v/>
      </c>
      <c r="P350" s="52" t="str">
        <f>IF(AND($B350&gt;='111'!$N$11,$B350&lt;='111'!$O$11,OR($L350=$P$7,$M350=$P$7)),"x","")</f>
        <v>x</v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939"/>
      <c r="AC350" s="591"/>
    </row>
    <row r="351" spans="1:33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20"/>
        <v>7</v>
      </c>
      <c r="C351" s="184">
        <f t="shared" si="21"/>
        <v>42564</v>
      </c>
      <c r="D351" s="184" t="s">
        <v>1065</v>
      </c>
      <c r="E351" s="191">
        <v>42564</v>
      </c>
      <c r="F351" s="192" t="s">
        <v>1066</v>
      </c>
      <c r="G351" s="192" t="s">
        <v>332</v>
      </c>
      <c r="H351" s="7" t="s">
        <v>1364</v>
      </c>
      <c r="I351" s="256"/>
      <c r="J351" s="256"/>
      <c r="K351" s="599">
        <v>3000000</v>
      </c>
      <c r="L351" s="194" t="s">
        <v>24</v>
      </c>
      <c r="M351" s="194" t="s">
        <v>259</v>
      </c>
      <c r="N351" s="52" t="str">
        <f>IF(AND('331-CT'!$E$7=TH!H351,OR(L351="331",M351="331")),"331",IF(AND(OR(L351="131",M351="131"),H351='131-CT'!$E$7),"131",""))</f>
        <v/>
      </c>
      <c r="O351" s="90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939"/>
      <c r="AC351" s="591" t="str">
        <f>IF(VLOOKUP(H351,DS_131,1,0)=H351,"","x")</f>
        <v/>
      </c>
      <c r="AD351" s="591"/>
    </row>
    <row r="352" spans="1:33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20"/>
        <v>7</v>
      </c>
      <c r="C352" s="184">
        <f t="shared" si="21"/>
        <v>42555</v>
      </c>
      <c r="D352" s="184" t="s">
        <v>1069</v>
      </c>
      <c r="E352" s="191">
        <v>42555</v>
      </c>
      <c r="F352" s="192" t="s">
        <v>1071</v>
      </c>
      <c r="G352" s="192" t="s">
        <v>332</v>
      </c>
      <c r="H352" s="7"/>
      <c r="I352" s="256"/>
      <c r="J352" s="256"/>
      <c r="K352" s="599">
        <v>28000000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90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939"/>
      <c r="AC352" s="591"/>
    </row>
    <row r="353" spans="1:30" s="21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20"/>
        <v>7</v>
      </c>
      <c r="C353" s="184">
        <f t="shared" si="21"/>
        <v>42555</v>
      </c>
      <c r="D353" s="184" t="s">
        <v>1069</v>
      </c>
      <c r="E353" s="191">
        <v>42555</v>
      </c>
      <c r="F353" s="192" t="s">
        <v>1074</v>
      </c>
      <c r="G353" s="192" t="s">
        <v>332</v>
      </c>
      <c r="H353" s="7"/>
      <c r="I353" s="256"/>
      <c r="J353" s="256"/>
      <c r="K353" s="599">
        <v>13637</v>
      </c>
      <c r="L353" s="600" t="s">
        <v>83</v>
      </c>
      <c r="M353" s="600" t="s">
        <v>24</v>
      </c>
      <c r="N353" s="52" t="str">
        <f>IF(AND('331-CT'!$E$7=TH!H353,OR(L353="331",M353="331")),"331",IF(AND(OR(L353="131",M353="131"),H353='131-CT'!$E$7),"131",""))</f>
        <v/>
      </c>
      <c r="O353" s="90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938">
        <v>3</v>
      </c>
      <c r="AC353" s="591"/>
      <c r="AD353" s="591"/>
    </row>
    <row r="354" spans="1:30" s="21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20"/>
        <v>7</v>
      </c>
      <c r="C354" s="184">
        <f t="shared" si="21"/>
        <v>42555</v>
      </c>
      <c r="D354" s="184" t="s">
        <v>1069</v>
      </c>
      <c r="E354" s="191">
        <v>42555</v>
      </c>
      <c r="F354" s="192" t="s">
        <v>1373</v>
      </c>
      <c r="G354" s="192" t="s">
        <v>332</v>
      </c>
      <c r="H354" s="7"/>
      <c r="I354" s="256"/>
      <c r="J354" s="256"/>
      <c r="K354" s="599">
        <v>1363</v>
      </c>
      <c r="L354" s="600" t="s">
        <v>9</v>
      </c>
      <c r="M354" s="600" t="s">
        <v>24</v>
      </c>
      <c r="N354" s="52" t="str">
        <f>IF(AND('331-CT'!$E$7=TH!H354,OR(L354="331",M354="331")),"331",IF(AND(OR(L354="131",M354="131"),H354='131-CT'!$E$7),"131",""))</f>
        <v/>
      </c>
      <c r="O354" s="90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938">
        <v>3</v>
      </c>
      <c r="AC354" s="591"/>
    </row>
    <row r="355" spans="1:30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20"/>
        <v>7</v>
      </c>
      <c r="C355" s="184">
        <f t="shared" si="21"/>
        <v>42556</v>
      </c>
      <c r="D355" s="184" t="s">
        <v>1069</v>
      </c>
      <c r="E355" s="191">
        <v>42556</v>
      </c>
      <c r="F355" s="192" t="s">
        <v>1071</v>
      </c>
      <c r="G355" s="192" t="s">
        <v>332</v>
      </c>
      <c r="H355" s="7"/>
      <c r="I355" s="256"/>
      <c r="J355" s="256"/>
      <c r="K355" s="599">
        <v>10000000</v>
      </c>
      <c r="L355" s="194" t="s">
        <v>8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90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938"/>
      <c r="AC355" s="591"/>
      <c r="AD355" s="591"/>
    </row>
    <row r="356" spans="1:30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20"/>
        <v>7</v>
      </c>
      <c r="C356" s="184">
        <f t="shared" si="21"/>
        <v>42556</v>
      </c>
      <c r="D356" s="184" t="s">
        <v>1069</v>
      </c>
      <c r="E356" s="191">
        <v>42556</v>
      </c>
      <c r="F356" s="192" t="s">
        <v>1074</v>
      </c>
      <c r="G356" s="192" t="s">
        <v>332</v>
      </c>
      <c r="H356" s="7"/>
      <c r="I356" s="256"/>
      <c r="J356" s="256"/>
      <c r="K356" s="599">
        <v>13637</v>
      </c>
      <c r="L356" s="600" t="s">
        <v>83</v>
      </c>
      <c r="M356" s="600" t="s">
        <v>24</v>
      </c>
      <c r="N356" s="52" t="str">
        <f>IF(AND('331-CT'!$E$7=TH!H356,OR(L356="331",M356="331")),"331",IF(AND(OR(L356="131",M356="131"),H356='131-CT'!$E$7),"131",""))</f>
        <v/>
      </c>
      <c r="O356" s="90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>x</v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938">
        <v>3</v>
      </c>
      <c r="AC356" s="591"/>
    </row>
    <row r="357" spans="1:30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20"/>
        <v>7</v>
      </c>
      <c r="C357" s="184">
        <f t="shared" si="21"/>
        <v>42556</v>
      </c>
      <c r="D357" s="184" t="s">
        <v>1069</v>
      </c>
      <c r="E357" s="191">
        <v>42556</v>
      </c>
      <c r="F357" s="192" t="s">
        <v>1373</v>
      </c>
      <c r="G357" s="192" t="s">
        <v>332</v>
      </c>
      <c r="H357" s="7"/>
      <c r="I357" s="256"/>
      <c r="J357" s="256"/>
      <c r="K357" s="599">
        <v>1363</v>
      </c>
      <c r="L357" s="600" t="s">
        <v>9</v>
      </c>
      <c r="M357" s="600" t="s">
        <v>24</v>
      </c>
      <c r="N357" s="52" t="str">
        <f>IF(AND('331-CT'!$E$7=TH!H357,OR(L357="331",M357="331")),"331",IF(AND(OR(L357="131",M357="131"),H357='131-CT'!$E$7),"131",""))</f>
        <v/>
      </c>
      <c r="O357" s="901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938">
        <v>3</v>
      </c>
      <c r="AC357" s="591"/>
      <c r="AD357" s="591"/>
    </row>
    <row r="358" spans="1:30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20"/>
        <v>7</v>
      </c>
      <c r="C358" s="184">
        <f t="shared" si="21"/>
        <v>42556</v>
      </c>
      <c r="D358" s="184" t="s">
        <v>1069</v>
      </c>
      <c r="E358" s="191">
        <v>42556</v>
      </c>
      <c r="F358" s="192" t="s">
        <v>1072</v>
      </c>
      <c r="G358" s="192" t="s">
        <v>332</v>
      </c>
      <c r="H358" s="7"/>
      <c r="I358" s="256"/>
      <c r="J358" s="256"/>
      <c r="K358" s="599">
        <v>13637</v>
      </c>
      <c r="L358" s="600" t="s">
        <v>83</v>
      </c>
      <c r="M358" s="600" t="s">
        <v>24</v>
      </c>
      <c r="N358" s="52" t="str">
        <f>IF(AND('331-CT'!$E$7=TH!H358,OR(L358="331",M358="331")),"331",IF(AND(OR(L358="131",M358="131"),H358='131-CT'!$E$7),"131",""))</f>
        <v/>
      </c>
      <c r="O358" s="90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>x</v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938">
        <v>3</v>
      </c>
      <c r="AC358" s="591"/>
    </row>
    <row r="359" spans="1:30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20"/>
        <v>7</v>
      </c>
      <c r="C359" s="184">
        <f t="shared" si="21"/>
        <v>42556</v>
      </c>
      <c r="D359" s="184" t="s">
        <v>1069</v>
      </c>
      <c r="E359" s="191">
        <v>42556</v>
      </c>
      <c r="F359" s="192" t="s">
        <v>1341</v>
      </c>
      <c r="G359" s="192" t="s">
        <v>332</v>
      </c>
      <c r="H359" s="7"/>
      <c r="I359" s="256"/>
      <c r="J359" s="256"/>
      <c r="K359" s="599">
        <v>1363</v>
      </c>
      <c r="L359" s="600" t="s">
        <v>9</v>
      </c>
      <c r="M359" s="600" t="s">
        <v>24</v>
      </c>
      <c r="N359" s="52" t="str">
        <f>IF(AND('331-CT'!$E$7=TH!H359,OR(L359="331",M359="331")),"331",IF(AND(OR(L359="131",M359="131"),H359='131-CT'!$E$7),"131",""))</f>
        <v/>
      </c>
      <c r="O359" s="90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938">
        <v>3</v>
      </c>
      <c r="AC359" s="591"/>
      <c r="AD359" s="591"/>
    </row>
    <row r="360" spans="1:30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20"/>
        <v>7</v>
      </c>
      <c r="C360" s="184">
        <f t="shared" si="21"/>
        <v>42558</v>
      </c>
      <c r="D360" s="184" t="s">
        <v>1069</v>
      </c>
      <c r="E360" s="191">
        <v>42558</v>
      </c>
      <c r="F360" s="192" t="s">
        <v>1071</v>
      </c>
      <c r="G360" s="192" t="s">
        <v>332</v>
      </c>
      <c r="H360" s="7"/>
      <c r="I360" s="256"/>
      <c r="J360" s="256"/>
      <c r="K360" s="599">
        <v>34625550</v>
      </c>
      <c r="L360" s="194" t="s">
        <v>8</v>
      </c>
      <c r="M360" s="600" t="s">
        <v>24</v>
      </c>
      <c r="N360" s="52" t="str">
        <f>IF(AND('331-CT'!$E$7=TH!H360,OR(L360="331",M360="331")),"331",IF(AND(OR(L360="131",M360="131"),H360='131-CT'!$E$7),"131",""))</f>
        <v/>
      </c>
      <c r="O360" s="90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939"/>
      <c r="AC360" s="591"/>
    </row>
    <row r="361" spans="1:30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20"/>
        <v>7</v>
      </c>
      <c r="C361" s="184">
        <f t="shared" si="21"/>
        <v>42558</v>
      </c>
      <c r="D361" s="184" t="s">
        <v>1069</v>
      </c>
      <c r="E361" s="191">
        <v>42558</v>
      </c>
      <c r="F361" s="192" t="s">
        <v>1071</v>
      </c>
      <c r="G361" s="192" t="s">
        <v>332</v>
      </c>
      <c r="H361" s="7"/>
      <c r="I361" s="256"/>
      <c r="J361" s="256"/>
      <c r="K361" s="599">
        <v>23200000</v>
      </c>
      <c r="L361" s="194" t="s">
        <v>8</v>
      </c>
      <c r="M361" s="600" t="s">
        <v>24</v>
      </c>
      <c r="N361" s="52" t="str">
        <f>IF(AND('331-CT'!$E$7=TH!H361,OR(L361="331",M361="331")),"331",IF(AND(OR(L361="131",M361="131"),H361='131-CT'!$E$7),"131",""))</f>
        <v/>
      </c>
      <c r="O361" s="901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39"/>
      <c r="AC361" s="591"/>
      <c r="AD361" s="591"/>
    </row>
    <row r="362" spans="1:30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20"/>
        <v>7</v>
      </c>
      <c r="C362" s="184">
        <f t="shared" si="21"/>
        <v>42558</v>
      </c>
      <c r="D362" s="184" t="s">
        <v>1069</v>
      </c>
      <c r="E362" s="191">
        <v>42558</v>
      </c>
      <c r="F362" s="192" t="s">
        <v>1072</v>
      </c>
      <c r="G362" s="192" t="s">
        <v>332</v>
      </c>
      <c r="H362" s="7"/>
      <c r="I362" s="256"/>
      <c r="J362" s="256"/>
      <c r="K362" s="599">
        <v>13637</v>
      </c>
      <c r="L362" s="600" t="s">
        <v>83</v>
      </c>
      <c r="M362" s="600" t="s">
        <v>24</v>
      </c>
      <c r="N362" s="52" t="str">
        <f>IF(AND('331-CT'!$E$7=TH!H362,OR(L362="331",M362="331")),"331",IF(AND(OR(L362="131",M362="131"),H362='131-CT'!$E$7),"131",""))</f>
        <v/>
      </c>
      <c r="O362" s="901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>x</v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38">
        <v>3</v>
      </c>
      <c r="AC362" s="591"/>
    </row>
    <row r="363" spans="1:30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20"/>
        <v>7</v>
      </c>
      <c r="C363" s="184">
        <f t="shared" si="21"/>
        <v>42558</v>
      </c>
      <c r="D363" s="184" t="s">
        <v>1069</v>
      </c>
      <c r="E363" s="191">
        <v>42558</v>
      </c>
      <c r="F363" s="192" t="s">
        <v>1341</v>
      </c>
      <c r="G363" s="192" t="s">
        <v>332</v>
      </c>
      <c r="H363" s="7"/>
      <c r="I363" s="256"/>
      <c r="J363" s="256"/>
      <c r="K363" s="599">
        <v>1363</v>
      </c>
      <c r="L363" s="600" t="s">
        <v>9</v>
      </c>
      <c r="M363" s="600" t="s">
        <v>24</v>
      </c>
      <c r="N363" s="52" t="str">
        <f>IF(AND('331-CT'!$E$7=TH!H363,OR(L363="331",M363="331")),"331",IF(AND(OR(L363="131",M363="131"),H363='131-CT'!$E$7),"131",""))</f>
        <v/>
      </c>
      <c r="O363" s="90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38">
        <v>3</v>
      </c>
      <c r="AC363" s="591"/>
      <c r="AD363" s="591"/>
    </row>
    <row r="364" spans="1:30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20"/>
        <v>7</v>
      </c>
      <c r="C364" s="184">
        <f t="shared" si="21"/>
        <v>42563</v>
      </c>
      <c r="D364" s="184" t="s">
        <v>1069</v>
      </c>
      <c r="E364" s="191">
        <v>42563</v>
      </c>
      <c r="F364" s="192" t="s">
        <v>1071</v>
      </c>
      <c r="G364" s="192" t="s">
        <v>332</v>
      </c>
      <c r="H364" s="7"/>
      <c r="I364" s="256"/>
      <c r="J364" s="256"/>
      <c r="K364" s="599">
        <v>30000000</v>
      </c>
      <c r="L364" s="194" t="s">
        <v>8</v>
      </c>
      <c r="M364" s="600" t="s">
        <v>24</v>
      </c>
      <c r="N364" s="52" t="str">
        <f>IF(AND('331-CT'!$E$7=TH!H364,OR(L364="331",M364="331")),"331",IF(AND(OR(L364="131",M364="131"),H364='131-CT'!$E$7),"131",""))</f>
        <v/>
      </c>
      <c r="O364" s="90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39"/>
      <c r="AC364" s="591"/>
    </row>
    <row r="365" spans="1:30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20"/>
        <v>7</v>
      </c>
      <c r="C365" s="184">
        <f t="shared" si="21"/>
        <v>42563</v>
      </c>
      <c r="D365" s="184" t="s">
        <v>1069</v>
      </c>
      <c r="E365" s="191">
        <v>42563</v>
      </c>
      <c r="F365" s="192" t="s">
        <v>1074</v>
      </c>
      <c r="G365" s="192" t="s">
        <v>332</v>
      </c>
      <c r="H365" s="7"/>
      <c r="I365" s="256"/>
      <c r="J365" s="256"/>
      <c r="K365" s="599">
        <v>13637</v>
      </c>
      <c r="L365" s="600" t="s">
        <v>83</v>
      </c>
      <c r="M365" s="600" t="s">
        <v>24</v>
      </c>
      <c r="N365" s="52" t="str">
        <f>IF(AND('331-CT'!$E$7=TH!H365,OR(L365="331",M365="331")),"331",IF(AND(OR(L365="131",M365="131"),H365='131-CT'!$E$7),"131",""))</f>
        <v/>
      </c>
      <c r="O365" s="90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>x</v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38">
        <v>3</v>
      </c>
      <c r="AC365" s="591"/>
      <c r="AD365" s="591"/>
    </row>
    <row r="366" spans="1:30" s="21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20"/>
        <v>7</v>
      </c>
      <c r="C366" s="184">
        <f t="shared" si="21"/>
        <v>42563</v>
      </c>
      <c r="D366" s="184" t="s">
        <v>1069</v>
      </c>
      <c r="E366" s="191">
        <v>42563</v>
      </c>
      <c r="F366" s="192" t="s">
        <v>1373</v>
      </c>
      <c r="G366" s="192" t="s">
        <v>332</v>
      </c>
      <c r="H366" s="7"/>
      <c r="I366" s="256"/>
      <c r="J366" s="256"/>
      <c r="K366" s="599">
        <v>1363</v>
      </c>
      <c r="L366" s="600" t="s">
        <v>9</v>
      </c>
      <c r="M366" s="600" t="s">
        <v>24</v>
      </c>
      <c r="N366" s="52" t="str">
        <f>IF(AND('331-CT'!$E$7=TH!H366,OR(L366="331",M366="331")),"331",IF(AND(OR(L366="131",M366="131"),H366='131-CT'!$E$7),"131",""))</f>
        <v/>
      </c>
      <c r="O366" s="90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38">
        <v>3</v>
      </c>
      <c r="AC366" s="591"/>
    </row>
    <row r="367" spans="1:30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20"/>
        <v>7</v>
      </c>
      <c r="C367" s="184">
        <f t="shared" si="21"/>
        <v>42563</v>
      </c>
      <c r="D367" s="184" t="s">
        <v>1069</v>
      </c>
      <c r="E367" s="191">
        <v>42563</v>
      </c>
      <c r="F367" s="192" t="s">
        <v>1072</v>
      </c>
      <c r="G367" s="192" t="s">
        <v>332</v>
      </c>
      <c r="H367" s="7"/>
      <c r="I367" s="256"/>
      <c r="J367" s="256"/>
      <c r="K367" s="599">
        <v>13637</v>
      </c>
      <c r="L367" s="600" t="s">
        <v>83</v>
      </c>
      <c r="M367" s="600" t="s">
        <v>24</v>
      </c>
      <c r="N367" s="52" t="str">
        <f>IF(AND('331-CT'!$E$7=TH!H367,OR(L367="331",M367="331")),"331",IF(AND(OR(L367="131",M367="131"),H367='131-CT'!$E$7),"131",""))</f>
        <v/>
      </c>
      <c r="O367" s="901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>x</v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38">
        <v>3</v>
      </c>
      <c r="AC367" s="591"/>
      <c r="AD367" s="591"/>
    </row>
    <row r="368" spans="1:30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20"/>
        <v>7</v>
      </c>
      <c r="C368" s="184">
        <f t="shared" si="21"/>
        <v>42563</v>
      </c>
      <c r="D368" s="184" t="s">
        <v>1069</v>
      </c>
      <c r="E368" s="191">
        <v>42563</v>
      </c>
      <c r="F368" s="192" t="s">
        <v>1341</v>
      </c>
      <c r="G368" s="192" t="s">
        <v>332</v>
      </c>
      <c r="H368" s="7"/>
      <c r="I368" s="256"/>
      <c r="J368" s="256"/>
      <c r="K368" s="599">
        <v>1363</v>
      </c>
      <c r="L368" s="600" t="s">
        <v>9</v>
      </c>
      <c r="M368" s="600" t="s">
        <v>24</v>
      </c>
      <c r="N368" s="52" t="str">
        <f>IF(AND('331-CT'!$E$7=TH!H368,OR(L368="331",M368="331")),"331",IF(AND(OR(L368="131",M368="131"),H368='131-CT'!$E$7),"131",""))</f>
        <v/>
      </c>
      <c r="O368" s="901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38">
        <v>3</v>
      </c>
      <c r="AC368" s="591"/>
    </row>
    <row r="369" spans="1:30" s="21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20"/>
        <v>7</v>
      </c>
      <c r="C369" s="184">
        <f t="shared" si="21"/>
        <v>42564</v>
      </c>
      <c r="D369" s="184" t="s">
        <v>1065</v>
      </c>
      <c r="E369" s="191">
        <v>42564</v>
      </c>
      <c r="F369" s="192" t="s">
        <v>1066</v>
      </c>
      <c r="G369" s="192" t="s">
        <v>332</v>
      </c>
      <c r="H369" s="7" t="s">
        <v>426</v>
      </c>
      <c r="I369" s="256"/>
      <c r="J369" s="256"/>
      <c r="K369" s="599">
        <v>13077350</v>
      </c>
      <c r="L369" s="194" t="s">
        <v>24</v>
      </c>
      <c r="M369" s="194" t="s">
        <v>259</v>
      </c>
      <c r="N369" s="52" t="str">
        <f>IF(AND('331-CT'!$E$7=TH!H369,OR(L369="331",M369="331")),"331",IF(AND(OR(L369="131",M369="131"),H369='131-CT'!$E$7),"131",""))</f>
        <v/>
      </c>
      <c r="O369" s="90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39"/>
      <c r="AC369" s="591" t="str">
        <f>IF(VLOOKUP(H369,DS_131,1,0)=H369,"","x")</f>
        <v/>
      </c>
      <c r="AD369" s="591"/>
    </row>
    <row r="370" spans="1:30" s="21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20"/>
        <v>7</v>
      </c>
      <c r="C370" s="184">
        <f t="shared" si="21"/>
        <v>42576</v>
      </c>
      <c r="D370" s="184" t="s">
        <v>1065</v>
      </c>
      <c r="E370" s="191">
        <v>42576</v>
      </c>
      <c r="F370" s="192" t="s">
        <v>1067</v>
      </c>
      <c r="G370" s="192" t="s">
        <v>332</v>
      </c>
      <c r="H370" s="7"/>
      <c r="I370" s="256"/>
      <c r="J370" s="256"/>
      <c r="K370" s="599">
        <v>1903</v>
      </c>
      <c r="L370" s="194" t="s">
        <v>24</v>
      </c>
      <c r="M370" s="194" t="s">
        <v>40</v>
      </c>
      <c r="N370" s="52" t="str">
        <f>IF(AND('331-CT'!$E$7=TH!H370,OR(L370="331",M370="331")),"331",IF(AND(OR(L370="131",M370="131"),H370='131-CT'!$E$7),"131",""))</f>
        <v/>
      </c>
      <c r="O370" s="901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39"/>
      <c r="AC370" s="591"/>
    </row>
    <row r="371" spans="1:30" s="21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20"/>
        <v>7</v>
      </c>
      <c r="C371" s="184">
        <f t="shared" si="21"/>
        <v>42579</v>
      </c>
      <c r="D371" s="184" t="s">
        <v>1065</v>
      </c>
      <c r="E371" s="191">
        <v>42579</v>
      </c>
      <c r="F371" s="192" t="s">
        <v>1066</v>
      </c>
      <c r="G371" s="192" t="s">
        <v>332</v>
      </c>
      <c r="H371" s="7" t="s">
        <v>897</v>
      </c>
      <c r="I371" s="256"/>
      <c r="J371" s="256"/>
      <c r="K371" s="599">
        <v>28028836</v>
      </c>
      <c r="L371" s="194" t="s">
        <v>24</v>
      </c>
      <c r="M371" s="194" t="s">
        <v>259</v>
      </c>
      <c r="N371" s="52" t="str">
        <f>IF(AND('331-CT'!$E$7=TH!H371,OR(L371="331",M371="331")),"331",IF(AND(OR(L371="131",M371="131"),H371='131-CT'!$E$7),"131",""))</f>
        <v/>
      </c>
      <c r="O371" s="901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39"/>
      <c r="AC371" s="591" t="str">
        <f>IF(VLOOKUP(H371,DS_131,1,0)=H371,"","x")</f>
        <v/>
      </c>
      <c r="AD371" s="591"/>
    </row>
    <row r="372" spans="1:30" s="21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20"/>
        <v>7</v>
      </c>
      <c r="C372" s="184">
        <f t="shared" si="21"/>
        <v>42565</v>
      </c>
      <c r="D372" s="184" t="s">
        <v>1069</v>
      </c>
      <c r="E372" s="191">
        <v>42565</v>
      </c>
      <c r="F372" s="189" t="s">
        <v>1355</v>
      </c>
      <c r="G372" s="192" t="s">
        <v>332</v>
      </c>
      <c r="H372" s="193" t="s">
        <v>1075</v>
      </c>
      <c r="I372" s="256"/>
      <c r="J372" s="256"/>
      <c r="K372" s="599">
        <v>16000000</v>
      </c>
      <c r="L372" s="600" t="s">
        <v>47</v>
      </c>
      <c r="M372" s="600" t="s">
        <v>24</v>
      </c>
      <c r="N372" s="52" t="str">
        <f>IF(AND('331-CT'!$E$7=TH!H372,OR(L372="331",M372="331")),"331",IF(AND(OR(L372="131",M372="131"),H372='131-CT'!$E$7),"131",""))</f>
        <v/>
      </c>
      <c r="O372" s="901" t="str">
        <f>IF(AND('341-CT'!$E$9=H372,OR(LEFT(L372,3)=$O$7,LEFT(M372,3)=$O$7)),"x","")</f>
        <v/>
      </c>
      <c r="P372" s="52" t="str">
        <f>IF(AND($B372&gt;='111'!$N$11,$B372&lt;='111'!$O$11,OR($L372=$P$7,$M372=$P$7)),"x","")</f>
        <v>x</v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39"/>
      <c r="AC372" s="591"/>
    </row>
    <row r="373" spans="1:30" s="21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20"/>
        <v>7</v>
      </c>
      <c r="C373" s="184">
        <f t="shared" si="21"/>
        <v>42580</v>
      </c>
      <c r="D373" s="184" t="s">
        <v>1069</v>
      </c>
      <c r="E373" s="191">
        <v>42580</v>
      </c>
      <c r="F373" s="189" t="s">
        <v>1355</v>
      </c>
      <c r="G373" s="192" t="s">
        <v>332</v>
      </c>
      <c r="H373" s="193" t="s">
        <v>1075</v>
      </c>
      <c r="I373" s="256"/>
      <c r="J373" s="256"/>
      <c r="K373" s="599">
        <v>23000000</v>
      </c>
      <c r="L373" s="600" t="s">
        <v>47</v>
      </c>
      <c r="M373" s="600" t="s">
        <v>24</v>
      </c>
      <c r="N373" s="52" t="str">
        <f>IF(AND('331-CT'!$E$7=TH!H373,OR(L373="331",M373="331")),"331",IF(AND(OR(L373="131",M373="131"),H373='131-CT'!$E$7),"131",""))</f>
        <v/>
      </c>
      <c r="O373" s="901" t="str">
        <f>IF(AND('341-CT'!$E$9=H373,OR(LEFT(L373,3)=$O$7,LEFT(M373,3)=$O$7)),"x","")</f>
        <v/>
      </c>
      <c r="P373" s="52" t="str">
        <f>IF(AND($B373&gt;='111'!$N$11,$B373&lt;='111'!$O$11,OR($L373=$P$7,$M373=$P$7)),"x","")</f>
        <v>x</v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39"/>
      <c r="AC373" s="591"/>
      <c r="AD373" s="591"/>
    </row>
    <row r="374" spans="1:30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20"/>
        <v>7</v>
      </c>
      <c r="C374" s="184">
        <f t="shared" si="21"/>
        <v>42580</v>
      </c>
      <c r="D374" s="184" t="s">
        <v>1069</v>
      </c>
      <c r="E374" s="191">
        <v>42580</v>
      </c>
      <c r="F374" s="192" t="s">
        <v>1071</v>
      </c>
      <c r="G374" s="192" t="s">
        <v>332</v>
      </c>
      <c r="H374" s="7"/>
      <c r="I374" s="256"/>
      <c r="J374" s="256"/>
      <c r="K374" s="599">
        <v>5000000</v>
      </c>
      <c r="L374" s="194" t="s">
        <v>8</v>
      </c>
      <c r="M374" s="600" t="s">
        <v>24</v>
      </c>
      <c r="N374" s="52" t="str">
        <f>IF(AND('331-CT'!$E$7=TH!H374,OR(L374="331",M374="331")),"331",IF(AND(OR(L374="131",M374="131"),H374='131-CT'!$E$7),"131",""))</f>
        <v/>
      </c>
      <c r="O374" s="90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39"/>
      <c r="AC374" s="591"/>
    </row>
    <row r="375" spans="1:30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20"/>
        <v>7</v>
      </c>
      <c r="C375" s="184">
        <f t="shared" si="21"/>
        <v>42580</v>
      </c>
      <c r="D375" s="184" t="s">
        <v>1069</v>
      </c>
      <c r="E375" s="191">
        <v>42580</v>
      </c>
      <c r="F375" s="192" t="s">
        <v>1072</v>
      </c>
      <c r="G375" s="192" t="s">
        <v>332</v>
      </c>
      <c r="H375" s="7"/>
      <c r="I375" s="256"/>
      <c r="J375" s="256"/>
      <c r="K375" s="599">
        <v>13637</v>
      </c>
      <c r="L375" s="600" t="s">
        <v>83</v>
      </c>
      <c r="M375" s="600" t="s">
        <v>24</v>
      </c>
      <c r="N375" s="52" t="str">
        <f>IF(AND('331-CT'!$E$7=TH!H375,OR(L375="331",M375="331")),"331",IF(AND(OR(L375="131",M375="131"),H375='131-CT'!$E$7),"131",""))</f>
        <v/>
      </c>
      <c r="O375" s="90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>x</v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38">
        <v>3</v>
      </c>
      <c r="AC375" s="591"/>
      <c r="AD375" s="591"/>
    </row>
    <row r="376" spans="1:30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20"/>
        <v>7</v>
      </c>
      <c r="C376" s="184">
        <f t="shared" si="21"/>
        <v>42580</v>
      </c>
      <c r="D376" s="184" t="s">
        <v>1069</v>
      </c>
      <c r="E376" s="191">
        <v>42580</v>
      </c>
      <c r="F376" s="192" t="s">
        <v>1341</v>
      </c>
      <c r="G376" s="192" t="s">
        <v>332</v>
      </c>
      <c r="H376" s="7"/>
      <c r="I376" s="256"/>
      <c r="J376" s="256"/>
      <c r="K376" s="599">
        <v>1363</v>
      </c>
      <c r="L376" s="600" t="s">
        <v>9</v>
      </c>
      <c r="M376" s="600" t="s">
        <v>24</v>
      </c>
      <c r="N376" s="52" t="str">
        <f>IF(AND('331-CT'!$E$7=TH!H376,OR(L376="331",M376="331")),"331",IF(AND(OR(L376="131",M376="131"),H376='131-CT'!$E$7),"131",""))</f>
        <v/>
      </c>
      <c r="O376" s="90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38">
        <v>3</v>
      </c>
      <c r="AC376" s="591"/>
    </row>
    <row r="377" spans="1:30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20"/>
        <v>8</v>
      </c>
      <c r="C377" s="184">
        <f t="shared" si="21"/>
        <v>42583</v>
      </c>
      <c r="D377" s="184" t="s">
        <v>1065</v>
      </c>
      <c r="E377" s="191">
        <v>42583</v>
      </c>
      <c r="F377" s="192" t="s">
        <v>1066</v>
      </c>
      <c r="G377" s="192" t="s">
        <v>332</v>
      </c>
      <c r="H377" s="785" t="s">
        <v>1356</v>
      </c>
      <c r="I377" s="256"/>
      <c r="J377" s="256"/>
      <c r="K377" s="599">
        <v>2877820</v>
      </c>
      <c r="L377" s="194" t="s">
        <v>24</v>
      </c>
      <c r="M377" s="194" t="s">
        <v>259</v>
      </c>
      <c r="N377" s="52" t="str">
        <f>IF(AND('331-CT'!$E$7=TH!H377,OR(L377="331",M377="331")),"331",IF(AND(OR(L377="131",M377="131"),H377='131-CT'!$E$7),"131",""))</f>
        <v>131</v>
      </c>
      <c r="O377" s="90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39"/>
      <c r="AC377" s="591" t="str">
        <f>IF(VLOOKUP(H377,DS_131,1,0)=H377,"","x")</f>
        <v/>
      </c>
      <c r="AD377" s="591"/>
    </row>
    <row r="378" spans="1:30" s="21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20"/>
        <v>8</v>
      </c>
      <c r="C378" s="184">
        <f t="shared" si="21"/>
        <v>42583</v>
      </c>
      <c r="D378" s="184" t="s">
        <v>1065</v>
      </c>
      <c r="E378" s="191">
        <v>42583</v>
      </c>
      <c r="F378" s="192" t="s">
        <v>1066</v>
      </c>
      <c r="G378" s="192" t="s">
        <v>332</v>
      </c>
      <c r="H378" s="7" t="s">
        <v>996</v>
      </c>
      <c r="I378" s="256"/>
      <c r="J378" s="256"/>
      <c r="K378" s="599">
        <v>9671200</v>
      </c>
      <c r="L378" s="194" t="s">
        <v>24</v>
      </c>
      <c r="M378" s="194" t="s">
        <v>259</v>
      </c>
      <c r="N378" s="52" t="str">
        <f>IF(AND('331-CT'!$E$7=TH!H378,OR(L378="331",M378="331")),"331",IF(AND(OR(L378="131",M378="131"),H378='131-CT'!$E$7),"131",""))</f>
        <v/>
      </c>
      <c r="O378" s="901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39"/>
      <c r="AC378" s="591" t="str">
        <f>IF(VLOOKUP(H378,DS_131,1,0)=H378,"","x")</f>
        <v/>
      </c>
    </row>
    <row r="379" spans="1:30" s="21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20"/>
        <v>8</v>
      </c>
      <c r="C379" s="184">
        <f t="shared" si="21"/>
        <v>42583</v>
      </c>
      <c r="D379" s="184" t="s">
        <v>1065</v>
      </c>
      <c r="E379" s="191">
        <v>42583</v>
      </c>
      <c r="F379" s="192" t="s">
        <v>1333</v>
      </c>
      <c r="G379" s="192" t="s">
        <v>332</v>
      </c>
      <c r="H379" s="193" t="s">
        <v>1075</v>
      </c>
      <c r="I379" s="256"/>
      <c r="J379" s="256"/>
      <c r="K379" s="599">
        <v>7500000</v>
      </c>
      <c r="L379" s="194" t="s">
        <v>24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901" t="str">
        <f>IF(AND('341-CT'!$E$9=H379,OR(LEFT(L379,3)=$O$7,LEFT(M379,3)=$O$7)),"x","")</f>
        <v/>
      </c>
      <c r="P379" s="52" t="str">
        <f>IF(AND($B379&gt;='111'!$N$11,$B379&lt;='111'!$O$11,OR($L379=$P$7,$M379=$P$7)),"x","")</f>
        <v>x</v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39"/>
      <c r="AC379" s="591"/>
      <c r="AD379" s="591"/>
    </row>
    <row r="380" spans="1:30" s="21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20"/>
        <v>8</v>
      </c>
      <c r="C380" s="184">
        <f t="shared" si="21"/>
        <v>42587</v>
      </c>
      <c r="D380" s="184" t="s">
        <v>1065</v>
      </c>
      <c r="E380" s="191">
        <v>42587</v>
      </c>
      <c r="F380" s="192" t="s">
        <v>1333</v>
      </c>
      <c r="G380" s="192" t="s">
        <v>332</v>
      </c>
      <c r="H380" s="193" t="s">
        <v>1075</v>
      </c>
      <c r="I380" s="256"/>
      <c r="J380" s="256"/>
      <c r="K380" s="599">
        <v>10000000</v>
      </c>
      <c r="L380" s="194" t="s">
        <v>24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901" t="str">
        <f>IF(AND('341-CT'!$E$9=H380,OR(LEFT(L380,3)=$O$7,LEFT(M380,3)=$O$7)),"x","")</f>
        <v/>
      </c>
      <c r="P380" s="52" t="str">
        <f>IF(AND($B380&gt;='111'!$N$11,$B380&lt;='111'!$O$11,OR($L380=$P$7,$M380=$P$7)),"x","")</f>
        <v>x</v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39"/>
      <c r="AC380" s="591"/>
    </row>
    <row r="381" spans="1:30" s="21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20"/>
        <v>8</v>
      </c>
      <c r="C381" s="184">
        <f t="shared" si="21"/>
        <v>42588</v>
      </c>
      <c r="D381" s="184" t="s">
        <v>1065</v>
      </c>
      <c r="E381" s="191">
        <v>42588</v>
      </c>
      <c r="F381" s="192" t="s">
        <v>1333</v>
      </c>
      <c r="G381" s="192" t="s">
        <v>332</v>
      </c>
      <c r="H381" s="193" t="s">
        <v>1075</v>
      </c>
      <c r="I381" s="256"/>
      <c r="J381" s="256"/>
      <c r="K381" s="599">
        <v>13225000</v>
      </c>
      <c r="L381" s="194" t="s">
        <v>24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901" t="str">
        <f>IF(AND('341-CT'!$E$9=H381,OR(LEFT(L381,3)=$O$7,LEFT(M381,3)=$O$7)),"x","")</f>
        <v/>
      </c>
      <c r="P381" s="52" t="str">
        <f>IF(AND($B381&gt;='111'!$N$11,$B381&lt;='111'!$O$11,OR($L381=$P$7,$M381=$P$7)),"x","")</f>
        <v>x</v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39"/>
      <c r="AC381" s="591"/>
      <c r="AD381" s="591"/>
    </row>
    <row r="382" spans="1:30" s="21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20"/>
        <v>8</v>
      </c>
      <c r="C382" s="184">
        <f t="shared" si="21"/>
        <v>42593</v>
      </c>
      <c r="D382" s="184" t="s">
        <v>1065</v>
      </c>
      <c r="E382" s="191">
        <v>42593</v>
      </c>
      <c r="F382" s="192" t="s">
        <v>1066</v>
      </c>
      <c r="G382" s="192" t="s">
        <v>332</v>
      </c>
      <c r="H382" s="7" t="s">
        <v>1362</v>
      </c>
      <c r="I382" s="256"/>
      <c r="J382" s="256"/>
      <c r="K382" s="599">
        <v>5127760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/>
      </c>
      <c r="O382" s="901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39"/>
      <c r="AC382" s="591" t="str">
        <f>IF(VLOOKUP(H382,DS_131,1,0)=H382,"","x")</f>
        <v/>
      </c>
    </row>
    <row r="383" spans="1:30" s="21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20"/>
        <v>8</v>
      </c>
      <c r="C383" s="184">
        <f t="shared" si="21"/>
        <v>42593</v>
      </c>
      <c r="D383" s="184" t="s">
        <v>1065</v>
      </c>
      <c r="E383" s="191">
        <v>42593</v>
      </c>
      <c r="F383" s="192" t="s">
        <v>1066</v>
      </c>
      <c r="G383" s="192" t="s">
        <v>332</v>
      </c>
      <c r="H383" s="7" t="s">
        <v>897</v>
      </c>
      <c r="I383" s="256"/>
      <c r="J383" s="256"/>
      <c r="K383" s="599">
        <v>45974390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90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39"/>
      <c r="AC383" s="591" t="str">
        <f>IF(VLOOKUP(H383,DS_131,1,0)=H383,"","x")</f>
        <v/>
      </c>
      <c r="AD383" s="591"/>
    </row>
    <row r="384" spans="1:30" s="21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20"/>
        <v>8</v>
      </c>
      <c r="C384" s="184">
        <f t="shared" si="21"/>
        <v>42583</v>
      </c>
      <c r="D384" s="184" t="s">
        <v>1069</v>
      </c>
      <c r="E384" s="191">
        <v>42583</v>
      </c>
      <c r="F384" s="192" t="s">
        <v>1071</v>
      </c>
      <c r="G384" s="192" t="s">
        <v>332</v>
      </c>
      <c r="H384" s="7"/>
      <c r="I384" s="256"/>
      <c r="J384" s="256"/>
      <c r="K384" s="599">
        <v>20000000</v>
      </c>
      <c r="L384" s="194" t="s">
        <v>8</v>
      </c>
      <c r="M384" s="600" t="s">
        <v>24</v>
      </c>
      <c r="N384" s="52" t="str">
        <f>IF(AND('331-CT'!$E$7=TH!H384,OR(L384="331",M384="331")),"331",IF(AND(OR(L384="131",M384="131"),H384='131-CT'!$E$7),"131",""))</f>
        <v/>
      </c>
      <c r="O384" s="901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39"/>
      <c r="AC384" s="591"/>
    </row>
    <row r="385" spans="1:30" s="21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20"/>
        <v>8</v>
      </c>
      <c r="C385" s="184">
        <f t="shared" si="21"/>
        <v>42583</v>
      </c>
      <c r="D385" s="184" t="s">
        <v>1069</v>
      </c>
      <c r="E385" s="191">
        <v>42583</v>
      </c>
      <c r="F385" s="192" t="s">
        <v>1072</v>
      </c>
      <c r="G385" s="192" t="s">
        <v>332</v>
      </c>
      <c r="H385" s="7"/>
      <c r="I385" s="256"/>
      <c r="J385" s="256"/>
      <c r="K385" s="599">
        <v>13637</v>
      </c>
      <c r="L385" s="600" t="s">
        <v>83</v>
      </c>
      <c r="M385" s="600" t="s">
        <v>24</v>
      </c>
      <c r="N385" s="52" t="str">
        <f>IF(AND('331-CT'!$E$7=TH!H385,OR(L385="331",M385="331")),"331",IF(AND(OR(L385="131",M385="131"),H385='131-CT'!$E$7),"131",""))</f>
        <v/>
      </c>
      <c r="O385" s="901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>x</v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38">
        <v>3</v>
      </c>
      <c r="AC385" s="591"/>
      <c r="AD385" s="591"/>
    </row>
    <row r="386" spans="1:30" s="21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20"/>
        <v>8</v>
      </c>
      <c r="C386" s="184">
        <f t="shared" si="21"/>
        <v>42583</v>
      </c>
      <c r="D386" s="184" t="s">
        <v>1069</v>
      </c>
      <c r="E386" s="191">
        <v>42583</v>
      </c>
      <c r="F386" s="192" t="s">
        <v>1341</v>
      </c>
      <c r="G386" s="192" t="s">
        <v>332</v>
      </c>
      <c r="H386" s="7"/>
      <c r="I386" s="256"/>
      <c r="J386" s="256"/>
      <c r="K386" s="599">
        <v>1363</v>
      </c>
      <c r="L386" s="600" t="s">
        <v>9</v>
      </c>
      <c r="M386" s="600" t="s">
        <v>24</v>
      </c>
      <c r="N386" s="52" t="str">
        <f>IF(AND('331-CT'!$E$7=TH!H386,OR(L386="331",M386="331")),"331",IF(AND(OR(L386="131",M386="131"),H386='131-CT'!$E$7),"131",""))</f>
        <v/>
      </c>
      <c r="O386" s="901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38">
        <v>3</v>
      </c>
      <c r="AC386" s="591"/>
    </row>
    <row r="387" spans="1:30" s="21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20"/>
        <v>8</v>
      </c>
      <c r="C387" s="184">
        <f t="shared" si="21"/>
        <v>42583</v>
      </c>
      <c r="D387" s="184" t="s">
        <v>1069</v>
      </c>
      <c r="E387" s="191">
        <v>42583</v>
      </c>
      <c r="F387" s="192" t="s">
        <v>1074</v>
      </c>
      <c r="G387" s="192" t="s">
        <v>332</v>
      </c>
      <c r="H387" s="7"/>
      <c r="I387" s="256"/>
      <c r="J387" s="256"/>
      <c r="K387" s="599">
        <v>13637</v>
      </c>
      <c r="L387" s="600" t="s">
        <v>83</v>
      </c>
      <c r="M387" s="600" t="s">
        <v>24</v>
      </c>
      <c r="N387" s="52" t="str">
        <f>IF(AND('331-CT'!$E$7=TH!H387,OR(L387="331",M387="331")),"331",IF(AND(OR(L387="131",M387="131"),H387='131-CT'!$E$7),"131",""))</f>
        <v/>
      </c>
      <c r="O387" s="90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>x</v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38">
        <v>3</v>
      </c>
      <c r="AC387" s="591"/>
      <c r="AD387" s="591"/>
    </row>
    <row r="388" spans="1:30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20"/>
        <v>8</v>
      </c>
      <c r="C388" s="184">
        <f t="shared" si="21"/>
        <v>42583</v>
      </c>
      <c r="D388" s="184" t="s">
        <v>1069</v>
      </c>
      <c r="E388" s="191">
        <v>42583</v>
      </c>
      <c r="F388" s="192" t="s">
        <v>1373</v>
      </c>
      <c r="G388" s="192" t="s">
        <v>332</v>
      </c>
      <c r="H388" s="7"/>
      <c r="I388" s="256"/>
      <c r="J388" s="256"/>
      <c r="K388" s="599">
        <v>1363</v>
      </c>
      <c r="L388" s="600" t="s">
        <v>9</v>
      </c>
      <c r="M388" s="600" t="s">
        <v>24</v>
      </c>
      <c r="N388" s="52" t="str">
        <f>IF(AND('331-CT'!$E$7=TH!H388,OR(L388="331",M388="331")),"331",IF(AND(OR(L388="131",M388="131"),H388='131-CT'!$E$7),"131",""))</f>
        <v/>
      </c>
      <c r="O388" s="90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38">
        <v>3</v>
      </c>
      <c r="AC388" s="591"/>
    </row>
    <row r="389" spans="1:30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20"/>
        <v>8</v>
      </c>
      <c r="C389" s="184">
        <f t="shared" si="21"/>
        <v>42587</v>
      </c>
      <c r="D389" s="184" t="s">
        <v>1069</v>
      </c>
      <c r="E389" s="191">
        <v>42587</v>
      </c>
      <c r="F389" s="192" t="s">
        <v>1071</v>
      </c>
      <c r="G389" s="192" t="s">
        <v>332</v>
      </c>
      <c r="H389" s="7"/>
      <c r="I389" s="256"/>
      <c r="J389" s="256"/>
      <c r="K389" s="599">
        <v>10000000</v>
      </c>
      <c r="L389" s="194" t="s">
        <v>8</v>
      </c>
      <c r="M389" s="600" t="s">
        <v>24</v>
      </c>
      <c r="N389" s="52" t="str">
        <f>IF(AND('331-CT'!$E$7=TH!H389,OR(L389="331",M389="331")),"331",IF(AND(OR(L389="131",M389="131"),H389='131-CT'!$E$7),"131",""))</f>
        <v/>
      </c>
      <c r="O389" s="90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39"/>
      <c r="AC389" s="591"/>
      <c r="AD389" s="591"/>
    </row>
    <row r="390" spans="1:30" s="21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20"/>
        <v>8</v>
      </c>
      <c r="C390" s="184">
        <f t="shared" si="21"/>
        <v>42587</v>
      </c>
      <c r="D390" s="184" t="s">
        <v>1069</v>
      </c>
      <c r="E390" s="191">
        <v>42587</v>
      </c>
      <c r="F390" s="192" t="s">
        <v>1072</v>
      </c>
      <c r="G390" s="192" t="s">
        <v>332</v>
      </c>
      <c r="H390" s="7"/>
      <c r="I390" s="256"/>
      <c r="J390" s="256"/>
      <c r="K390" s="599">
        <v>13637</v>
      </c>
      <c r="L390" s="600" t="s">
        <v>83</v>
      </c>
      <c r="M390" s="600" t="s">
        <v>24</v>
      </c>
      <c r="N390" s="52" t="str">
        <f>IF(AND('331-CT'!$E$7=TH!H390,OR(L390="331",M390="331")),"331",IF(AND(OR(L390="131",M390="131"),H390='131-CT'!$E$7),"131",""))</f>
        <v/>
      </c>
      <c r="O390" s="901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>x</v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38">
        <v>3</v>
      </c>
      <c r="AC390" s="591"/>
    </row>
    <row r="391" spans="1:30" s="21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20"/>
        <v>8</v>
      </c>
      <c r="C391" s="184">
        <f t="shared" si="21"/>
        <v>42587</v>
      </c>
      <c r="D391" s="184" t="s">
        <v>1069</v>
      </c>
      <c r="E391" s="191">
        <v>42587</v>
      </c>
      <c r="F391" s="192" t="s">
        <v>1341</v>
      </c>
      <c r="G391" s="192" t="s">
        <v>332</v>
      </c>
      <c r="H391" s="7"/>
      <c r="I391" s="256"/>
      <c r="J391" s="256"/>
      <c r="K391" s="599">
        <v>1363</v>
      </c>
      <c r="L391" s="600" t="s">
        <v>9</v>
      </c>
      <c r="M391" s="600" t="s">
        <v>24</v>
      </c>
      <c r="N391" s="52" t="str">
        <f>IF(AND('331-CT'!$E$7=TH!H391,OR(L391="331",M391="331")),"331",IF(AND(OR(L391="131",M391="131"),H391='131-CT'!$E$7),"131",""))</f>
        <v/>
      </c>
      <c r="O391" s="901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38">
        <v>3</v>
      </c>
      <c r="AC391" s="591"/>
      <c r="AD391" s="591"/>
    </row>
    <row r="392" spans="1:30" s="21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20"/>
        <v>8</v>
      </c>
      <c r="C392" s="184">
        <f t="shared" si="21"/>
        <v>42587</v>
      </c>
      <c r="D392" s="184" t="s">
        <v>1069</v>
      </c>
      <c r="E392" s="191">
        <v>42587</v>
      </c>
      <c r="F392" s="192" t="s">
        <v>1074</v>
      </c>
      <c r="G392" s="192" t="s">
        <v>332</v>
      </c>
      <c r="H392" s="7"/>
      <c r="I392" s="256"/>
      <c r="J392" s="256"/>
      <c r="K392" s="599">
        <v>13637</v>
      </c>
      <c r="L392" s="600" t="s">
        <v>83</v>
      </c>
      <c r="M392" s="600" t="s">
        <v>24</v>
      </c>
      <c r="N392" s="52" t="str">
        <f>IF(AND('331-CT'!$E$7=TH!H392,OR(L392="331",M392="331")),"331",IF(AND(OR(L392="131",M392="131"),H392='131-CT'!$E$7),"131",""))</f>
        <v/>
      </c>
      <c r="O392" s="90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>x</v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38">
        <v>3</v>
      </c>
      <c r="AC392" s="591"/>
    </row>
    <row r="393" spans="1:30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20"/>
        <v>8</v>
      </c>
      <c r="C393" s="184">
        <f t="shared" si="21"/>
        <v>42587</v>
      </c>
      <c r="D393" s="184" t="s">
        <v>1069</v>
      </c>
      <c r="E393" s="191">
        <v>42587</v>
      </c>
      <c r="F393" s="192" t="s">
        <v>1373</v>
      </c>
      <c r="G393" s="192" t="s">
        <v>332</v>
      </c>
      <c r="H393" s="7"/>
      <c r="I393" s="256"/>
      <c r="J393" s="256"/>
      <c r="K393" s="599">
        <v>1363</v>
      </c>
      <c r="L393" s="600" t="s">
        <v>9</v>
      </c>
      <c r="M393" s="600" t="s">
        <v>24</v>
      </c>
      <c r="N393" s="52" t="str">
        <f>IF(AND('331-CT'!$E$7=TH!H393,OR(L393="331",M393="331")),"331",IF(AND(OR(L393="131",M393="131"),H393='131-CT'!$E$7),"131",""))</f>
        <v/>
      </c>
      <c r="O393" s="90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38">
        <v>3</v>
      </c>
      <c r="AC393" s="591"/>
      <c r="AD393" s="591"/>
    </row>
    <row r="394" spans="1:30" s="21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20"/>
        <v>8</v>
      </c>
      <c r="C394" s="184">
        <f t="shared" si="21"/>
        <v>42588</v>
      </c>
      <c r="D394" s="184" t="s">
        <v>1069</v>
      </c>
      <c r="E394" s="191">
        <v>42588</v>
      </c>
      <c r="F394" s="192" t="s">
        <v>1071</v>
      </c>
      <c r="G394" s="192" t="s">
        <v>332</v>
      </c>
      <c r="H394" s="7"/>
      <c r="I394" s="256"/>
      <c r="J394" s="256"/>
      <c r="K394" s="599">
        <v>13224860</v>
      </c>
      <c r="L394" s="194" t="s">
        <v>8</v>
      </c>
      <c r="M394" s="600" t="s">
        <v>24</v>
      </c>
      <c r="N394" s="52" t="str">
        <f>IF(AND('331-CT'!$E$7=TH!H394,OR(L394="331",M394="331")),"331",IF(AND(OR(L394="131",M394="131"),H394='131-CT'!$E$7),"131",""))</f>
        <v/>
      </c>
      <c r="O394" s="90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39"/>
      <c r="AC394" s="591"/>
    </row>
    <row r="395" spans="1:30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20"/>
        <v>8</v>
      </c>
      <c r="C395" s="184">
        <f t="shared" si="21"/>
        <v>42588</v>
      </c>
      <c r="D395" s="184" t="s">
        <v>1069</v>
      </c>
      <c r="E395" s="191">
        <v>42588</v>
      </c>
      <c r="F395" s="192" t="s">
        <v>1072</v>
      </c>
      <c r="G395" s="192" t="s">
        <v>332</v>
      </c>
      <c r="H395" s="7"/>
      <c r="I395" s="256"/>
      <c r="J395" s="256"/>
      <c r="K395" s="599">
        <v>9091</v>
      </c>
      <c r="L395" s="600" t="s">
        <v>83</v>
      </c>
      <c r="M395" s="600" t="s">
        <v>24</v>
      </c>
      <c r="N395" s="52" t="str">
        <f>IF(AND('331-CT'!$E$7=TH!H395,OR(L395="331",M395="331")),"331",IF(AND(OR(L395="131",M395="131"),H395='131-CT'!$E$7),"131",""))</f>
        <v/>
      </c>
      <c r="O395" s="90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>x</v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38">
        <v>3</v>
      </c>
      <c r="AC395" s="591"/>
      <c r="AD395" s="591"/>
    </row>
    <row r="396" spans="1:30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20"/>
        <v>8</v>
      </c>
      <c r="C396" s="184">
        <f t="shared" si="21"/>
        <v>42588</v>
      </c>
      <c r="D396" s="184" t="s">
        <v>1069</v>
      </c>
      <c r="E396" s="191">
        <v>42588</v>
      </c>
      <c r="F396" s="192" t="s">
        <v>1341</v>
      </c>
      <c r="G396" s="192" t="s">
        <v>332</v>
      </c>
      <c r="H396" s="7"/>
      <c r="I396" s="256"/>
      <c r="J396" s="256"/>
      <c r="K396" s="599">
        <v>909</v>
      </c>
      <c r="L396" s="600" t="s">
        <v>9</v>
      </c>
      <c r="M396" s="600" t="s">
        <v>24</v>
      </c>
      <c r="N396" s="52" t="str">
        <f>IF(AND('331-CT'!$E$7=TH!H396,OR(L396="331",M396="331")),"331",IF(AND(OR(L396="131",M396="131"),H396='131-CT'!$E$7),"131",""))</f>
        <v/>
      </c>
      <c r="O396" s="90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38">
        <v>3</v>
      </c>
      <c r="AC396" s="591"/>
    </row>
    <row r="397" spans="1:30" s="21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20"/>
        <v>8</v>
      </c>
      <c r="C397" s="184">
        <f t="shared" si="21"/>
        <v>42588</v>
      </c>
      <c r="D397" s="184" t="s">
        <v>1069</v>
      </c>
      <c r="E397" s="191">
        <v>42588</v>
      </c>
      <c r="F397" s="192" t="s">
        <v>1074</v>
      </c>
      <c r="G397" s="192" t="s">
        <v>332</v>
      </c>
      <c r="H397" s="7"/>
      <c r="I397" s="256"/>
      <c r="J397" s="256"/>
      <c r="K397" s="599">
        <v>13637</v>
      </c>
      <c r="L397" s="600" t="s">
        <v>83</v>
      </c>
      <c r="M397" s="600" t="s">
        <v>24</v>
      </c>
      <c r="N397" s="52" t="str">
        <f>IF(AND('331-CT'!$E$7=TH!H397,OR(L397="331",M397="331")),"331",IF(AND(OR(L397="131",M397="131"),H397='131-CT'!$E$7),"131",""))</f>
        <v/>
      </c>
      <c r="O397" s="901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>x</v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38">
        <v>3</v>
      </c>
      <c r="AC397" s="591"/>
      <c r="AD397" s="591"/>
    </row>
    <row r="398" spans="1:30" s="21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20"/>
        <v>8</v>
      </c>
      <c r="C398" s="184">
        <f t="shared" si="21"/>
        <v>42588</v>
      </c>
      <c r="D398" s="184" t="s">
        <v>1069</v>
      </c>
      <c r="E398" s="191">
        <v>42588</v>
      </c>
      <c r="F398" s="192" t="s">
        <v>1373</v>
      </c>
      <c r="G398" s="192" t="s">
        <v>332</v>
      </c>
      <c r="H398" s="7"/>
      <c r="I398" s="256"/>
      <c r="J398" s="256"/>
      <c r="K398" s="599">
        <v>1363</v>
      </c>
      <c r="L398" s="600" t="s">
        <v>9</v>
      </c>
      <c r="M398" s="600" t="s">
        <v>24</v>
      </c>
      <c r="N398" s="52" t="str">
        <f>IF(AND('331-CT'!$E$7=TH!H398,OR(L398="331",M398="331")),"331",IF(AND(OR(L398="131",M398="131"),H398='131-CT'!$E$7),"131",""))</f>
        <v/>
      </c>
      <c r="O398" s="901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38">
        <v>3</v>
      </c>
      <c r="AC398" s="591"/>
    </row>
    <row r="399" spans="1:30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20"/>
        <v>8</v>
      </c>
      <c r="C399" s="184">
        <f t="shared" si="21"/>
        <v>42594</v>
      </c>
      <c r="D399" s="184" t="s">
        <v>1069</v>
      </c>
      <c r="E399" s="191">
        <v>42594</v>
      </c>
      <c r="F399" s="189" t="s">
        <v>1355</v>
      </c>
      <c r="G399" s="192" t="s">
        <v>332</v>
      </c>
      <c r="H399" s="193" t="s">
        <v>1075</v>
      </c>
      <c r="I399" s="256"/>
      <c r="J399" s="256"/>
      <c r="K399" s="599">
        <v>46300000</v>
      </c>
      <c r="L399" s="600" t="s">
        <v>47</v>
      </c>
      <c r="M399" s="600" t="s">
        <v>24</v>
      </c>
      <c r="N399" s="52" t="str">
        <f>IF(AND('331-CT'!$E$7=TH!H399,OR(L399="331",M399="331")),"331",IF(AND(OR(L399="131",M399="131"),H399='131-CT'!$E$7),"131",""))</f>
        <v/>
      </c>
      <c r="O399" s="901" t="str">
        <f>IF(AND('341-CT'!$E$9=H399,OR(LEFT(L399,3)=$O$7,LEFT(M399,3)=$O$7)),"x","")</f>
        <v/>
      </c>
      <c r="P399" s="52" t="str">
        <f>IF(AND($B399&gt;='111'!$N$11,$B399&lt;='111'!$O$11,OR($L399=$P$7,$M399=$P$7)),"x","")</f>
        <v>x</v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39"/>
      <c r="AC399" s="591"/>
      <c r="AD399" s="591"/>
    </row>
    <row r="400" spans="1:30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20"/>
        <v>8</v>
      </c>
      <c r="C400" s="184">
        <f t="shared" si="21"/>
        <v>42594</v>
      </c>
      <c r="D400" s="184" t="s">
        <v>1069</v>
      </c>
      <c r="E400" s="191">
        <v>42594</v>
      </c>
      <c r="F400" s="192" t="s">
        <v>1071</v>
      </c>
      <c r="G400" s="192" t="s">
        <v>332</v>
      </c>
      <c r="H400" s="7"/>
      <c r="I400" s="256"/>
      <c r="J400" s="256"/>
      <c r="K400" s="599">
        <v>5000000</v>
      </c>
      <c r="L400" s="194" t="s">
        <v>8</v>
      </c>
      <c r="M400" s="600" t="s">
        <v>24</v>
      </c>
      <c r="N400" s="52" t="str">
        <f>IF(AND('331-CT'!$E$7=TH!H400,OR(L400="331",M400="331")),"331",IF(AND(OR(L400="131",M400="131"),H400='131-CT'!$E$7),"131",""))</f>
        <v/>
      </c>
      <c r="O400" s="90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39"/>
      <c r="AC400" s="591"/>
    </row>
    <row r="401" spans="1:30" s="21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20"/>
        <v>8</v>
      </c>
      <c r="C401" s="184">
        <f t="shared" si="21"/>
        <v>42594</v>
      </c>
      <c r="D401" s="184" t="s">
        <v>1069</v>
      </c>
      <c r="E401" s="191">
        <v>42594</v>
      </c>
      <c r="F401" s="192" t="s">
        <v>1072</v>
      </c>
      <c r="G401" s="192" t="s">
        <v>332</v>
      </c>
      <c r="H401" s="7"/>
      <c r="I401" s="256"/>
      <c r="J401" s="256"/>
      <c r="K401" s="599">
        <v>13637</v>
      </c>
      <c r="L401" s="600" t="s">
        <v>83</v>
      </c>
      <c r="M401" s="600" t="s">
        <v>24</v>
      </c>
      <c r="N401" s="52" t="str">
        <f>IF(AND('331-CT'!$E$7=TH!H401,OR(L401="331",M401="331")),"331",IF(AND(OR(L401="131",M401="131"),H401='131-CT'!$E$7),"131",""))</f>
        <v/>
      </c>
      <c r="O401" s="90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>x</v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38">
        <v>3</v>
      </c>
      <c r="AC401" s="591"/>
      <c r="AD401" s="591"/>
    </row>
    <row r="402" spans="1:30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20"/>
        <v>8</v>
      </c>
      <c r="C402" s="184">
        <f t="shared" si="21"/>
        <v>42594</v>
      </c>
      <c r="D402" s="184" t="s">
        <v>1069</v>
      </c>
      <c r="E402" s="191">
        <v>42594</v>
      </c>
      <c r="F402" s="192" t="s">
        <v>1341</v>
      </c>
      <c r="G402" s="192" t="s">
        <v>332</v>
      </c>
      <c r="H402" s="7"/>
      <c r="I402" s="256"/>
      <c r="J402" s="256"/>
      <c r="K402" s="599">
        <v>1363</v>
      </c>
      <c r="L402" s="600" t="s">
        <v>9</v>
      </c>
      <c r="M402" s="600" t="s">
        <v>24</v>
      </c>
      <c r="N402" s="52" t="str">
        <f>IF(AND('331-CT'!$E$7=TH!H402,OR(L402="331",M402="331")),"331",IF(AND(OR(L402="131",M402="131"),H402='131-CT'!$E$7),"131",""))</f>
        <v/>
      </c>
      <c r="O402" s="90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38">
        <v>3</v>
      </c>
      <c r="AC402" s="591"/>
    </row>
    <row r="403" spans="1:30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20"/>
        <v>8</v>
      </c>
      <c r="C403" s="184">
        <f t="shared" si="21"/>
        <v>42595</v>
      </c>
      <c r="D403" s="184" t="s">
        <v>1065</v>
      </c>
      <c r="E403" s="191">
        <v>42595</v>
      </c>
      <c r="F403" s="192" t="s">
        <v>1066</v>
      </c>
      <c r="G403" s="192" t="s">
        <v>332</v>
      </c>
      <c r="H403" s="7" t="s">
        <v>426</v>
      </c>
      <c r="I403" s="256"/>
      <c r="J403" s="256"/>
      <c r="K403" s="599">
        <v>13518120</v>
      </c>
      <c r="L403" s="194" t="s">
        <v>24</v>
      </c>
      <c r="M403" s="194" t="s">
        <v>259</v>
      </c>
      <c r="N403" s="52" t="str">
        <f>IF(AND('331-CT'!$E$7=TH!H403,OR(L403="331",M403="331")),"331",IF(AND(OR(L403="131",M403="131"),H403='131-CT'!$E$7),"131",""))</f>
        <v/>
      </c>
      <c r="O403" s="90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39"/>
      <c r="AC403" s="591" t="str">
        <f>IF(VLOOKUP(H403,DS_131,1,0)=H403,"","x")</f>
        <v/>
      </c>
      <c r="AD403" s="591"/>
    </row>
    <row r="404" spans="1:30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20"/>
        <v>8</v>
      </c>
      <c r="C404" s="184">
        <f t="shared" si="21"/>
        <v>42605</v>
      </c>
      <c r="D404" s="184" t="s">
        <v>1065</v>
      </c>
      <c r="E404" s="191">
        <v>42605</v>
      </c>
      <c r="F404" s="192" t="s">
        <v>1066</v>
      </c>
      <c r="G404" s="192" t="s">
        <v>332</v>
      </c>
      <c r="H404" s="7" t="s">
        <v>1359</v>
      </c>
      <c r="I404" s="256"/>
      <c r="J404" s="256"/>
      <c r="K404" s="599">
        <v>1695000</v>
      </c>
      <c r="L404" s="194" t="s">
        <v>24</v>
      </c>
      <c r="M404" s="194" t="s">
        <v>259</v>
      </c>
      <c r="N404" s="52" t="str">
        <f>IF(AND('331-CT'!$E$7=TH!H404,OR(L404="331",M404="331")),"331",IF(AND(OR(L404="131",M404="131"),H404='131-CT'!$E$7),"131",""))</f>
        <v/>
      </c>
      <c r="O404" s="90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39"/>
      <c r="AC404" s="591" t="str">
        <f>IF(VLOOKUP(H404,DS_131,1,0)=H404,"","x")</f>
        <v/>
      </c>
    </row>
    <row r="405" spans="1:30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20"/>
        <v>8</v>
      </c>
      <c r="C405" s="184">
        <f t="shared" si="21"/>
        <v>42605</v>
      </c>
      <c r="D405" s="184" t="s">
        <v>1065</v>
      </c>
      <c r="E405" s="191">
        <v>42605</v>
      </c>
      <c r="F405" s="192" t="s">
        <v>1066</v>
      </c>
      <c r="G405" s="192" t="s">
        <v>332</v>
      </c>
      <c r="H405" s="7" t="s">
        <v>1359</v>
      </c>
      <c r="I405" s="256"/>
      <c r="J405" s="256"/>
      <c r="K405" s="599">
        <v>16193430</v>
      </c>
      <c r="L405" s="194" t="s">
        <v>24</v>
      </c>
      <c r="M405" s="194" t="s">
        <v>259</v>
      </c>
      <c r="N405" s="52" t="str">
        <f>IF(AND('331-CT'!$E$7=TH!H405,OR(L405="331",M405="331")),"331",IF(AND(OR(L405="131",M405="131"),H405='131-CT'!$E$7),"131",""))</f>
        <v/>
      </c>
      <c r="O405" s="90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39"/>
      <c r="AC405" s="591" t="str">
        <f>IF(VLOOKUP(H405,DS_131,1,0)=H405,"","x")</f>
        <v/>
      </c>
    </row>
    <row r="406" spans="1:30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20"/>
        <v>8</v>
      </c>
      <c r="C406" s="184">
        <f t="shared" si="21"/>
        <v>42605</v>
      </c>
      <c r="D406" s="184" t="s">
        <v>1065</v>
      </c>
      <c r="E406" s="191">
        <v>42605</v>
      </c>
      <c r="F406" s="192" t="s">
        <v>1066</v>
      </c>
      <c r="G406" s="192" t="s">
        <v>332</v>
      </c>
      <c r="H406" s="7" t="s">
        <v>1359</v>
      </c>
      <c r="I406" s="256"/>
      <c r="J406" s="256"/>
      <c r="K406" s="599">
        <v>20986900</v>
      </c>
      <c r="L406" s="194" t="s">
        <v>24</v>
      </c>
      <c r="M406" s="194" t="s">
        <v>259</v>
      </c>
      <c r="N406" s="52" t="str">
        <f>IF(AND('331-CT'!$E$7=TH!H406,OR(L406="331",M406="331")),"331",IF(AND(OR(L406="131",M406="131"),H406='131-CT'!$E$7),"131",""))</f>
        <v/>
      </c>
      <c r="O406" s="90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39"/>
      <c r="AC406" s="591" t="str">
        <f>IF(VLOOKUP(H406,DS_131,1,0)=H406,"","x")</f>
        <v/>
      </c>
      <c r="AD406" s="591"/>
    </row>
    <row r="407" spans="1:30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20"/>
        <v>8</v>
      </c>
      <c r="C407" s="184">
        <f t="shared" si="21"/>
        <v>42607</v>
      </c>
      <c r="D407" s="184" t="s">
        <v>1065</v>
      </c>
      <c r="E407" s="191">
        <v>42607</v>
      </c>
      <c r="F407" s="192" t="s">
        <v>1067</v>
      </c>
      <c r="G407" s="192" t="s">
        <v>332</v>
      </c>
      <c r="H407" s="7"/>
      <c r="I407" s="256"/>
      <c r="J407" s="256"/>
      <c r="K407" s="599">
        <v>2027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90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39"/>
      <c r="AC407" s="591"/>
    </row>
    <row r="408" spans="1:30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20"/>
        <v>8</v>
      </c>
      <c r="C408" s="184">
        <f t="shared" si="21"/>
        <v>42612</v>
      </c>
      <c r="D408" s="184" t="s">
        <v>1065</v>
      </c>
      <c r="E408" s="191">
        <v>42612</v>
      </c>
      <c r="F408" s="192" t="s">
        <v>1066</v>
      </c>
      <c r="G408" s="192" t="s">
        <v>332</v>
      </c>
      <c r="H408" s="785" t="s">
        <v>1356</v>
      </c>
      <c r="I408" s="256"/>
      <c r="J408" s="256"/>
      <c r="K408" s="599">
        <v>2333100</v>
      </c>
      <c r="L408" s="194" t="s">
        <v>24</v>
      </c>
      <c r="M408" s="194" t="s">
        <v>259</v>
      </c>
      <c r="N408" s="52" t="str">
        <f>IF(AND('331-CT'!$E$7=TH!H408,OR(L408="331",M408="331")),"331",IF(AND(OR(L408="131",M408="131"),H408='131-CT'!$E$7),"131",""))</f>
        <v>131</v>
      </c>
      <c r="O408" s="901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39"/>
      <c r="AC408" s="591" t="str">
        <f>IF(VLOOKUP(H408,DS_131,1,0)=H408,"","x")</f>
        <v/>
      </c>
      <c r="AD408" s="591"/>
    </row>
    <row r="409" spans="1:30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ref="B409:B465" si="22">IF(C409&lt;&gt;"",MONTH(C409),"")</f>
        <v>8</v>
      </c>
      <c r="C409" s="184">
        <f t="shared" ref="C409:C465" si="23">E409</f>
        <v>42597</v>
      </c>
      <c r="D409" s="184" t="s">
        <v>1069</v>
      </c>
      <c r="E409" s="191">
        <v>42597</v>
      </c>
      <c r="F409" s="189" t="s">
        <v>1355</v>
      </c>
      <c r="G409" s="192" t="s">
        <v>332</v>
      </c>
      <c r="H409" s="193" t="s">
        <v>1075</v>
      </c>
      <c r="I409" s="256"/>
      <c r="J409" s="256"/>
      <c r="K409" s="599">
        <v>13500000</v>
      </c>
      <c r="L409" s="600" t="s">
        <v>47</v>
      </c>
      <c r="M409" s="600" t="s">
        <v>24</v>
      </c>
      <c r="N409" s="52" t="str">
        <f>IF(AND('331-CT'!$E$7=TH!H409,OR(L409="331",M409="331")),"331",IF(AND(OR(L409="131",M409="131"),H409='131-CT'!$E$7),"131",""))</f>
        <v/>
      </c>
      <c r="O409" s="901" t="str">
        <f>IF(AND('341-CT'!$E$9=H409,OR(LEFT(L409,3)=$O$7,LEFT(M409,3)=$O$7)),"x","")</f>
        <v/>
      </c>
      <c r="P409" s="52" t="str">
        <f>IF(AND($B409&gt;='111'!$N$11,$B409&lt;='111'!$O$11,OR($L409=$P$7,$M409=$P$7)),"x","")</f>
        <v>x</v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39"/>
      <c r="AC409" s="591"/>
    </row>
    <row r="410" spans="1:30" s="21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22"/>
        <v>8</v>
      </c>
      <c r="C410" s="184">
        <f t="shared" si="23"/>
        <v>42606</v>
      </c>
      <c r="D410" s="184" t="s">
        <v>1069</v>
      </c>
      <c r="E410" s="191">
        <v>42606</v>
      </c>
      <c r="F410" s="189" t="s">
        <v>1355</v>
      </c>
      <c r="G410" s="192" t="s">
        <v>332</v>
      </c>
      <c r="H410" s="193" t="s">
        <v>1075</v>
      </c>
      <c r="I410" s="256"/>
      <c r="J410" s="256"/>
      <c r="K410" s="599">
        <v>8800000</v>
      </c>
      <c r="L410" s="600" t="s">
        <v>47</v>
      </c>
      <c r="M410" s="600" t="s">
        <v>24</v>
      </c>
      <c r="N410" s="52" t="str">
        <f>IF(AND('331-CT'!$E$7=TH!H410,OR(L410="331",M410="331")),"331",IF(AND(OR(L410="131",M410="131"),H410='131-CT'!$E$7),"131",""))</f>
        <v/>
      </c>
      <c r="O410" s="901" t="str">
        <f>IF(AND('341-CT'!$E$9=H410,OR(LEFT(L410,3)=$O$7,LEFT(M410,3)=$O$7)),"x","")</f>
        <v/>
      </c>
      <c r="P410" s="52" t="str">
        <f>IF(AND($B410&gt;='111'!$N$11,$B410&lt;='111'!$O$11,OR($L410=$P$7,$M410=$P$7)),"x","")</f>
        <v>x</v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39"/>
      <c r="AC410" s="591"/>
      <c r="AD410" s="591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22"/>
        <v>8</v>
      </c>
      <c r="C411" s="184">
        <f t="shared" si="23"/>
        <v>42606</v>
      </c>
      <c r="D411" s="184" t="s">
        <v>1069</v>
      </c>
      <c r="E411" s="191">
        <v>42606</v>
      </c>
      <c r="F411" s="192" t="s">
        <v>1071</v>
      </c>
      <c r="G411" s="192" t="s">
        <v>332</v>
      </c>
      <c r="H411" s="7"/>
      <c r="I411" s="256"/>
      <c r="J411" s="256"/>
      <c r="K411" s="599">
        <v>30000000</v>
      </c>
      <c r="L411" s="194" t="s">
        <v>8</v>
      </c>
      <c r="M411" s="600" t="s">
        <v>24</v>
      </c>
      <c r="N411" s="52" t="str">
        <f>IF(AND('331-CT'!$E$7=TH!H411,OR(L411="331",M411="331")),"331",IF(AND(OR(L411="131",M411="131"),H411='131-CT'!$E$7),"131",""))</f>
        <v/>
      </c>
      <c r="O411" s="90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39"/>
      <c r="AC411" s="591"/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22"/>
        <v>8</v>
      </c>
      <c r="C412" s="184">
        <f t="shared" si="23"/>
        <v>42606</v>
      </c>
      <c r="D412" s="184" t="s">
        <v>1069</v>
      </c>
      <c r="E412" s="191">
        <v>42606</v>
      </c>
      <c r="F412" s="192" t="s">
        <v>1072</v>
      </c>
      <c r="G412" s="192" t="s">
        <v>332</v>
      </c>
      <c r="H412" s="7"/>
      <c r="I412" s="256"/>
      <c r="J412" s="256"/>
      <c r="K412" s="599">
        <v>13637</v>
      </c>
      <c r="L412" s="600" t="s">
        <v>83</v>
      </c>
      <c r="M412" s="600" t="s">
        <v>24</v>
      </c>
      <c r="N412" s="52" t="str">
        <f>IF(AND('331-CT'!$E$7=TH!H412,OR(L412="331",M412="331")),"331",IF(AND(OR(L412="131",M412="131"),H412='131-CT'!$E$7),"131",""))</f>
        <v/>
      </c>
      <c r="O412" s="901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>x</v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38">
        <v>3</v>
      </c>
      <c r="AC412" s="591"/>
      <c r="AD412" s="591"/>
    </row>
    <row r="413" spans="1:30" s="21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22"/>
        <v>8</v>
      </c>
      <c r="C413" s="184">
        <f t="shared" si="23"/>
        <v>42606</v>
      </c>
      <c r="D413" s="184" t="s">
        <v>1069</v>
      </c>
      <c r="E413" s="191">
        <v>42606</v>
      </c>
      <c r="F413" s="192" t="s">
        <v>1341</v>
      </c>
      <c r="G413" s="192" t="s">
        <v>332</v>
      </c>
      <c r="H413" s="7"/>
      <c r="I413" s="256"/>
      <c r="J413" s="256"/>
      <c r="K413" s="599">
        <v>1363</v>
      </c>
      <c r="L413" s="600" t="s">
        <v>9</v>
      </c>
      <c r="M413" s="600" t="s">
        <v>24</v>
      </c>
      <c r="N413" s="52" t="str">
        <f>IF(AND('331-CT'!$E$7=TH!H413,OR(L413="331",M413="331")),"331",IF(AND(OR(L413="131",M413="131"),H413='131-CT'!$E$7),"131",""))</f>
        <v/>
      </c>
      <c r="O413" s="901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38">
        <v>3</v>
      </c>
      <c r="AC413" s="591"/>
    </row>
    <row r="414" spans="1:30" s="21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22"/>
        <v>9</v>
      </c>
      <c r="C414" s="184">
        <f t="shared" si="23"/>
        <v>42625</v>
      </c>
      <c r="D414" s="184" t="s">
        <v>1065</v>
      </c>
      <c r="E414" s="191">
        <v>42625</v>
      </c>
      <c r="F414" s="192" t="s">
        <v>1333</v>
      </c>
      <c r="G414" s="192" t="s">
        <v>332</v>
      </c>
      <c r="H414" s="7" t="s">
        <v>1073</v>
      </c>
      <c r="I414" s="256"/>
      <c r="J414" s="256"/>
      <c r="K414" s="599">
        <v>14000000</v>
      </c>
      <c r="L414" s="194" t="s">
        <v>24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901" t="str">
        <f>IF(AND('341-CT'!$E$9=H414,OR(LEFT(L414,3)=$O$7,LEFT(M414,3)=$O$7)),"x","")</f>
        <v/>
      </c>
      <c r="P414" s="52" t="str">
        <f>IF(AND($B414&gt;='111'!$N$11,$B414&lt;='111'!$O$11,OR($L414=$P$7,$M414=$P$7)),"x","")</f>
        <v>x</v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39"/>
      <c r="AC414" s="591"/>
      <c r="AD414" s="591"/>
    </row>
    <row r="415" spans="1:30" s="21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22"/>
        <v>9</v>
      </c>
      <c r="C415" s="184">
        <f t="shared" si="23"/>
        <v>42625</v>
      </c>
      <c r="D415" s="184" t="s">
        <v>1065</v>
      </c>
      <c r="E415" s="191">
        <v>42625</v>
      </c>
      <c r="F415" s="192" t="s">
        <v>1333</v>
      </c>
      <c r="G415" s="192" t="s">
        <v>332</v>
      </c>
      <c r="H415" s="193" t="s">
        <v>1075</v>
      </c>
      <c r="I415" s="256"/>
      <c r="J415" s="256"/>
      <c r="K415" s="599">
        <v>6000000</v>
      </c>
      <c r="L415" s="194" t="s">
        <v>24</v>
      </c>
      <c r="M415" s="194" t="s">
        <v>47</v>
      </c>
      <c r="N415" s="52" t="str">
        <f>IF(AND('331-CT'!$E$7=TH!H415,OR(L415="331",M415="331")),"331",IF(AND(OR(L415="131",M415="131"),H415='131-CT'!$E$7),"131",""))</f>
        <v/>
      </c>
      <c r="O415" s="901" t="str">
        <f>IF(AND('341-CT'!$E$9=H415,OR(LEFT(L415,3)=$O$7,LEFT(M415,3)=$O$7)),"x","")</f>
        <v/>
      </c>
      <c r="P415" s="52" t="str">
        <f>IF(AND($B415&gt;='111'!$N$11,$B415&lt;='111'!$O$11,OR($L415=$P$7,$M415=$P$7)),"x","")</f>
        <v>x</v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39"/>
      <c r="AC415" s="591"/>
    </row>
    <row r="416" spans="1:30" s="21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22"/>
        <v>9</v>
      </c>
      <c r="C416" s="184">
        <f t="shared" si="23"/>
        <v>42629</v>
      </c>
      <c r="D416" s="184" t="s">
        <v>1065</v>
      </c>
      <c r="E416" s="191">
        <v>42629</v>
      </c>
      <c r="F416" s="192" t="s">
        <v>1066</v>
      </c>
      <c r="G416" s="192" t="s">
        <v>332</v>
      </c>
      <c r="H416" s="7" t="s">
        <v>426</v>
      </c>
      <c r="I416" s="256"/>
      <c r="J416" s="256"/>
      <c r="K416" s="599">
        <v>17956325</v>
      </c>
      <c r="L416" s="194" t="s">
        <v>24</v>
      </c>
      <c r="M416" s="194" t="s">
        <v>259</v>
      </c>
      <c r="N416" s="52" t="str">
        <f>IF(AND('331-CT'!$E$7=TH!H416,OR(L416="331",M416="331")),"331",IF(AND(OR(L416="131",M416="131"),H416='131-CT'!$E$7),"131",""))</f>
        <v/>
      </c>
      <c r="O416" s="90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39"/>
      <c r="AC416" s="591" t="str">
        <f>IF(VLOOKUP(H416,DS_131,1,0)=H416,"","x")</f>
        <v/>
      </c>
      <c r="AD416" s="591"/>
    </row>
    <row r="417" spans="1:30" s="21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22"/>
        <v>9</v>
      </c>
      <c r="C417" s="184">
        <f t="shared" si="23"/>
        <v>42632</v>
      </c>
      <c r="D417" s="184" t="s">
        <v>1065</v>
      </c>
      <c r="E417" s="191">
        <v>42632</v>
      </c>
      <c r="F417" s="192" t="s">
        <v>1066</v>
      </c>
      <c r="G417" s="192" t="s">
        <v>332</v>
      </c>
      <c r="H417" s="193" t="s">
        <v>1860</v>
      </c>
      <c r="I417" s="256"/>
      <c r="J417" s="256"/>
      <c r="K417" s="599">
        <v>2976600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/>
      </c>
      <c r="O417" s="90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39"/>
      <c r="AC417" s="591" t="str">
        <f>IF(VLOOKUP(H417,DS_131,1,0)=H417,"","x")</f>
        <v/>
      </c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22"/>
        <v>9</v>
      </c>
      <c r="C418" s="184">
        <f t="shared" si="23"/>
        <v>42633</v>
      </c>
      <c r="D418" s="184" t="s">
        <v>1065</v>
      </c>
      <c r="E418" s="191">
        <v>42633</v>
      </c>
      <c r="F418" s="192" t="s">
        <v>1066</v>
      </c>
      <c r="G418" s="192" t="s">
        <v>332</v>
      </c>
      <c r="H418" s="7" t="s">
        <v>996</v>
      </c>
      <c r="I418" s="256"/>
      <c r="J418" s="256"/>
      <c r="K418" s="599">
        <v>7530600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/>
      </c>
      <c r="O418" s="901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39"/>
      <c r="AC418" s="591" t="str">
        <f>IF(VLOOKUP(H418,DS_131,1,0)=H418,"","x")</f>
        <v/>
      </c>
      <c r="AD418" s="591"/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22"/>
        <v>9</v>
      </c>
      <c r="C419" s="184">
        <f t="shared" si="23"/>
        <v>42634</v>
      </c>
      <c r="D419" s="184" t="s">
        <v>1065</v>
      </c>
      <c r="E419" s="191">
        <v>42634</v>
      </c>
      <c r="F419" s="192" t="s">
        <v>1333</v>
      </c>
      <c r="G419" s="192" t="s">
        <v>332</v>
      </c>
      <c r="H419" s="193" t="s">
        <v>1075</v>
      </c>
      <c r="I419" s="256"/>
      <c r="J419" s="256"/>
      <c r="K419" s="599">
        <v>2500000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901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39"/>
      <c r="AC419" s="591"/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22"/>
        <v>9</v>
      </c>
      <c r="C420" s="184">
        <f t="shared" si="23"/>
        <v>42635</v>
      </c>
      <c r="D420" s="184" t="s">
        <v>1065</v>
      </c>
      <c r="E420" s="191">
        <v>42635</v>
      </c>
      <c r="F420" s="192" t="s">
        <v>1333</v>
      </c>
      <c r="G420" s="192" t="s">
        <v>332</v>
      </c>
      <c r="H420" s="7" t="s">
        <v>1875</v>
      </c>
      <c r="I420" s="256"/>
      <c r="J420" s="256"/>
      <c r="K420" s="599">
        <v>10000000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901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39"/>
      <c r="AC420" s="591"/>
      <c r="AD420" s="591"/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22"/>
        <v>9</v>
      </c>
      <c r="C421" s="184">
        <f t="shared" si="23"/>
        <v>42620</v>
      </c>
      <c r="D421" s="184" t="s">
        <v>1069</v>
      </c>
      <c r="E421" s="191">
        <v>42620</v>
      </c>
      <c r="F421" s="189" t="s">
        <v>1355</v>
      </c>
      <c r="G421" s="192" t="s">
        <v>332</v>
      </c>
      <c r="H421" s="193" t="s">
        <v>1075</v>
      </c>
      <c r="I421" s="256"/>
      <c r="J421" s="256"/>
      <c r="K421" s="599">
        <v>2300000</v>
      </c>
      <c r="L421" s="600" t="s">
        <v>47</v>
      </c>
      <c r="M421" s="600" t="s">
        <v>24</v>
      </c>
      <c r="N421" s="52" t="str">
        <f>IF(AND('331-CT'!$E$7=TH!H421,OR(L421="331",M421="331")),"331",IF(AND(OR(L421="131",M421="131"),H421='131-CT'!$E$7),"131",""))</f>
        <v/>
      </c>
      <c r="O421" s="901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39"/>
      <c r="AC421" s="591"/>
    </row>
    <row r="422" spans="1:30" s="21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22"/>
        <v>9</v>
      </c>
      <c r="C422" s="184">
        <f t="shared" si="23"/>
        <v>42625</v>
      </c>
      <c r="D422" s="184" t="s">
        <v>1069</v>
      </c>
      <c r="E422" s="191">
        <v>42625</v>
      </c>
      <c r="F422" s="192" t="s">
        <v>1071</v>
      </c>
      <c r="G422" s="192" t="s">
        <v>332</v>
      </c>
      <c r="H422" s="7"/>
      <c r="I422" s="256"/>
      <c r="J422" s="256"/>
      <c r="K422" s="599">
        <v>10000000</v>
      </c>
      <c r="L422" s="194" t="s">
        <v>8</v>
      </c>
      <c r="M422" s="600" t="s">
        <v>24</v>
      </c>
      <c r="N422" s="52" t="str">
        <f>IF(AND('331-CT'!$E$7=TH!H422,OR(L422="331",M422="331")),"331",IF(AND(OR(L422="131",M422="131"),H422='131-CT'!$E$7),"131",""))</f>
        <v/>
      </c>
      <c r="O422" s="901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39"/>
      <c r="AC422" s="591"/>
      <c r="AD422" s="591"/>
    </row>
    <row r="423" spans="1:30" s="21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22"/>
        <v>9</v>
      </c>
      <c r="C423" s="184">
        <f t="shared" si="23"/>
        <v>42625</v>
      </c>
      <c r="D423" s="184" t="s">
        <v>1069</v>
      </c>
      <c r="E423" s="191">
        <v>42625</v>
      </c>
      <c r="F423" s="192" t="s">
        <v>1071</v>
      </c>
      <c r="G423" s="192" t="s">
        <v>332</v>
      </c>
      <c r="H423" s="7"/>
      <c r="I423" s="256"/>
      <c r="J423" s="256"/>
      <c r="K423" s="599">
        <v>10000000</v>
      </c>
      <c r="L423" s="194" t="s">
        <v>8</v>
      </c>
      <c r="M423" s="600" t="s">
        <v>24</v>
      </c>
      <c r="N423" s="52" t="str">
        <f>IF(AND('331-CT'!$E$7=TH!H423,OR(L423="331",M423="331")),"331",IF(AND(OR(L423="131",M423="131"),H423='131-CT'!$E$7),"131",""))</f>
        <v/>
      </c>
      <c r="O423" s="90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39"/>
      <c r="AC423" s="591"/>
      <c r="AD423" s="591"/>
    </row>
    <row r="424" spans="1:30" s="21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22"/>
        <v>9</v>
      </c>
      <c r="C424" s="184">
        <f t="shared" si="23"/>
        <v>42625</v>
      </c>
      <c r="D424" s="184" t="s">
        <v>1069</v>
      </c>
      <c r="E424" s="191">
        <v>42625</v>
      </c>
      <c r="F424" s="192" t="s">
        <v>1072</v>
      </c>
      <c r="G424" s="192" t="s">
        <v>332</v>
      </c>
      <c r="H424" s="7"/>
      <c r="I424" s="256"/>
      <c r="J424" s="256"/>
      <c r="K424" s="599">
        <v>13637</v>
      </c>
      <c r="L424" s="600" t="s">
        <v>83</v>
      </c>
      <c r="M424" s="600" t="s">
        <v>24</v>
      </c>
      <c r="N424" s="52" t="str">
        <f>IF(AND('331-CT'!$E$7=TH!H424,OR(L424="331",M424="331")),"331",IF(AND(OR(L424="131",M424="131"),H424='131-CT'!$E$7),"131",""))</f>
        <v/>
      </c>
      <c r="O424" s="90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>x</v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38">
        <v>3</v>
      </c>
      <c r="AC424" s="591"/>
    </row>
    <row r="425" spans="1:30" s="21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22"/>
        <v>9</v>
      </c>
      <c r="C425" s="184">
        <f t="shared" si="23"/>
        <v>42625</v>
      </c>
      <c r="D425" s="184" t="s">
        <v>1069</v>
      </c>
      <c r="E425" s="191">
        <v>42625</v>
      </c>
      <c r="F425" s="192" t="s">
        <v>1341</v>
      </c>
      <c r="G425" s="192" t="s">
        <v>332</v>
      </c>
      <c r="H425" s="7"/>
      <c r="I425" s="256"/>
      <c r="J425" s="256"/>
      <c r="K425" s="599">
        <v>1363</v>
      </c>
      <c r="L425" s="600" t="s">
        <v>9</v>
      </c>
      <c r="M425" s="600" t="s">
        <v>24</v>
      </c>
      <c r="N425" s="52" t="str">
        <f>IF(AND('331-CT'!$E$7=TH!H425,OR(L425="331",M425="331")),"331",IF(AND(OR(L425="131",M425="131"),H425='131-CT'!$E$7),"131",""))</f>
        <v/>
      </c>
      <c r="O425" s="90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38">
        <v>3</v>
      </c>
      <c r="AC425" s="591"/>
      <c r="AD425" s="591"/>
    </row>
    <row r="426" spans="1:30" s="21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22"/>
        <v>9</v>
      </c>
      <c r="C426" s="184">
        <f t="shared" si="23"/>
        <v>42625</v>
      </c>
      <c r="D426" s="184" t="s">
        <v>1069</v>
      </c>
      <c r="E426" s="191">
        <v>42625</v>
      </c>
      <c r="F426" s="192" t="s">
        <v>1074</v>
      </c>
      <c r="G426" s="192" t="s">
        <v>332</v>
      </c>
      <c r="H426" s="7"/>
      <c r="I426" s="256"/>
      <c r="J426" s="256"/>
      <c r="K426" s="599">
        <v>13637</v>
      </c>
      <c r="L426" s="600" t="s">
        <v>83</v>
      </c>
      <c r="M426" s="600" t="s">
        <v>24</v>
      </c>
      <c r="N426" s="52" t="str">
        <f>IF(AND('331-CT'!$E$7=TH!H426,OR(L426="331",M426="331")),"331",IF(AND(OR(L426="131",M426="131"),H426='131-CT'!$E$7),"131",""))</f>
        <v/>
      </c>
      <c r="O426" s="901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>x</v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38">
        <v>3</v>
      </c>
      <c r="AC426" s="591"/>
    </row>
    <row r="427" spans="1:30" s="21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22"/>
        <v>9</v>
      </c>
      <c r="C427" s="184">
        <f t="shared" si="23"/>
        <v>42625</v>
      </c>
      <c r="D427" s="184" t="s">
        <v>1069</v>
      </c>
      <c r="E427" s="191">
        <v>42625</v>
      </c>
      <c r="F427" s="192" t="s">
        <v>1373</v>
      </c>
      <c r="G427" s="192" t="s">
        <v>332</v>
      </c>
      <c r="H427" s="7"/>
      <c r="I427" s="256"/>
      <c r="J427" s="256"/>
      <c r="K427" s="599">
        <v>1363</v>
      </c>
      <c r="L427" s="600" t="s">
        <v>9</v>
      </c>
      <c r="M427" s="600" t="s">
        <v>24</v>
      </c>
      <c r="N427" s="52" t="str">
        <f>IF(AND('331-CT'!$E$7=TH!H427,OR(L427="331",M427="331")),"331",IF(AND(OR(L427="131",M427="131"),H427='131-CT'!$E$7),"131",""))</f>
        <v/>
      </c>
      <c r="O427" s="901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38">
        <v>3</v>
      </c>
      <c r="AC427" s="591"/>
      <c r="AD427" s="591"/>
    </row>
    <row r="428" spans="1:30" s="21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22"/>
        <v>9</v>
      </c>
      <c r="C428" s="184">
        <f t="shared" si="23"/>
        <v>42630</v>
      </c>
      <c r="D428" s="184" t="s">
        <v>1069</v>
      </c>
      <c r="E428" s="191">
        <v>42630</v>
      </c>
      <c r="F428" s="189" t="s">
        <v>1355</v>
      </c>
      <c r="G428" s="192" t="s">
        <v>332</v>
      </c>
      <c r="H428" s="193" t="s">
        <v>1075</v>
      </c>
      <c r="I428" s="256"/>
      <c r="J428" s="256"/>
      <c r="K428" s="599">
        <v>18000000</v>
      </c>
      <c r="L428" s="600" t="s">
        <v>47</v>
      </c>
      <c r="M428" s="600" t="s">
        <v>24</v>
      </c>
      <c r="N428" s="52" t="str">
        <f>IF(AND('331-CT'!$E$7=TH!H428,OR(L428="331",M428="331")),"331",IF(AND(OR(L428="131",M428="131"),H428='131-CT'!$E$7),"131",""))</f>
        <v/>
      </c>
      <c r="O428" s="901" t="str">
        <f>IF(AND('341-CT'!$E$9=H428,OR(LEFT(L428,3)=$O$7,LEFT(M428,3)=$O$7)),"x","")</f>
        <v/>
      </c>
      <c r="P428" s="52" t="str">
        <f>IF(AND($B428&gt;='111'!$N$11,$B428&lt;='111'!$O$11,OR($L428=$P$7,$M428=$P$7)),"x","")</f>
        <v>x</v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39"/>
      <c r="AC428" s="591"/>
    </row>
    <row r="429" spans="1:30" s="21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22"/>
        <v>9</v>
      </c>
      <c r="C429" s="184">
        <f t="shared" si="23"/>
        <v>42633</v>
      </c>
      <c r="D429" s="184" t="s">
        <v>1069</v>
      </c>
      <c r="E429" s="191">
        <v>42633</v>
      </c>
      <c r="F429" s="189" t="s">
        <v>1355</v>
      </c>
      <c r="G429" s="192" t="s">
        <v>332</v>
      </c>
      <c r="H429" s="193" t="s">
        <v>1075</v>
      </c>
      <c r="I429" s="256"/>
      <c r="J429" s="256"/>
      <c r="K429" s="599">
        <v>3000000</v>
      </c>
      <c r="L429" s="600" t="s">
        <v>47</v>
      </c>
      <c r="M429" s="600" t="s">
        <v>24</v>
      </c>
      <c r="N429" s="52" t="str">
        <f>IF(AND('331-CT'!$E$7=TH!H429,OR(L429="331",M429="331")),"331",IF(AND(OR(L429="131",M429="131"),H429='131-CT'!$E$7),"131",""))</f>
        <v/>
      </c>
      <c r="O429" s="901" t="str">
        <f>IF(AND('341-CT'!$E$9=H429,OR(LEFT(L429,3)=$O$7,LEFT(M429,3)=$O$7)),"x","")</f>
        <v/>
      </c>
      <c r="P429" s="52" t="str">
        <f>IF(AND($B429&gt;='111'!$N$11,$B429&lt;='111'!$O$11,OR($L429=$P$7,$M429=$P$7)),"x","")</f>
        <v>x</v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39"/>
      <c r="AC429" s="591"/>
      <c r="AD429" s="591"/>
    </row>
    <row r="430" spans="1:30" s="21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22"/>
        <v>9</v>
      </c>
      <c r="C430" s="184">
        <f t="shared" si="23"/>
        <v>42634</v>
      </c>
      <c r="D430" s="184" t="s">
        <v>1069</v>
      </c>
      <c r="E430" s="191">
        <v>42634</v>
      </c>
      <c r="F430" s="192" t="s">
        <v>1071</v>
      </c>
      <c r="G430" s="192" t="s">
        <v>332</v>
      </c>
      <c r="H430" s="7"/>
      <c r="I430" s="256"/>
      <c r="J430" s="256"/>
      <c r="K430" s="599">
        <v>10000000</v>
      </c>
      <c r="L430" s="194" t="s">
        <v>8</v>
      </c>
      <c r="M430" s="600" t="s">
        <v>24</v>
      </c>
      <c r="N430" s="52" t="str">
        <f>IF(AND('331-CT'!$E$7=TH!H430,OR(L430="331",M430="331")),"331",IF(AND(OR(L430="131",M430="131"),H430='131-CT'!$E$7),"131",""))</f>
        <v/>
      </c>
      <c r="O430" s="90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39"/>
      <c r="AC430" s="591"/>
    </row>
    <row r="431" spans="1:30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22"/>
        <v>9</v>
      </c>
      <c r="C431" s="184">
        <f t="shared" si="23"/>
        <v>42634</v>
      </c>
      <c r="D431" s="184" t="s">
        <v>1069</v>
      </c>
      <c r="E431" s="191">
        <v>42634</v>
      </c>
      <c r="F431" s="192" t="s">
        <v>1072</v>
      </c>
      <c r="G431" s="192" t="s">
        <v>332</v>
      </c>
      <c r="H431" s="7"/>
      <c r="I431" s="256"/>
      <c r="J431" s="256"/>
      <c r="K431" s="599">
        <v>13637</v>
      </c>
      <c r="L431" s="600" t="s">
        <v>83</v>
      </c>
      <c r="M431" s="600" t="s">
        <v>24</v>
      </c>
      <c r="N431" s="52" t="str">
        <f>IF(AND('331-CT'!$E$7=TH!H431,OR(L431="331",M431="331")),"331",IF(AND(OR(L431="131",M431="131"),H431='131-CT'!$E$7),"131",""))</f>
        <v/>
      </c>
      <c r="O431" s="90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>x</v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38">
        <v>3</v>
      </c>
      <c r="AC431" s="591"/>
      <c r="AD431" s="591"/>
    </row>
    <row r="432" spans="1:30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22"/>
        <v>9</v>
      </c>
      <c r="C432" s="184">
        <f t="shared" si="23"/>
        <v>42634</v>
      </c>
      <c r="D432" s="184" t="s">
        <v>1069</v>
      </c>
      <c r="E432" s="191">
        <v>42634</v>
      </c>
      <c r="F432" s="192" t="s">
        <v>1341</v>
      </c>
      <c r="G432" s="192" t="s">
        <v>332</v>
      </c>
      <c r="H432" s="7"/>
      <c r="I432" s="256"/>
      <c r="J432" s="256"/>
      <c r="K432" s="599">
        <v>1363</v>
      </c>
      <c r="L432" s="600" t="s">
        <v>9</v>
      </c>
      <c r="M432" s="600" t="s">
        <v>24</v>
      </c>
      <c r="N432" s="52" t="str">
        <f>IF(AND('331-CT'!$E$7=TH!H432,OR(L432="331",M432="331")),"331",IF(AND(OR(L432="131",M432="131"),H432='131-CT'!$E$7),"131",""))</f>
        <v/>
      </c>
      <c r="O432" s="90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38">
        <v>3</v>
      </c>
      <c r="AC432" s="591"/>
    </row>
    <row r="433" spans="1:30" s="21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22"/>
        <v>9</v>
      </c>
      <c r="C433" s="184">
        <f t="shared" si="23"/>
        <v>42634</v>
      </c>
      <c r="D433" s="184" t="s">
        <v>1069</v>
      </c>
      <c r="E433" s="191">
        <v>42634</v>
      </c>
      <c r="F433" s="192" t="s">
        <v>1074</v>
      </c>
      <c r="G433" s="192" t="s">
        <v>332</v>
      </c>
      <c r="H433" s="7"/>
      <c r="I433" s="256"/>
      <c r="J433" s="256"/>
      <c r="K433" s="599">
        <v>13637</v>
      </c>
      <c r="L433" s="600" t="s">
        <v>83</v>
      </c>
      <c r="M433" s="600" t="s">
        <v>24</v>
      </c>
      <c r="N433" s="52" t="str">
        <f>IF(AND('331-CT'!$E$7=TH!H433,OR(L433="331",M433="331")),"331",IF(AND(OR(L433="131",M433="131"),H433='131-CT'!$E$7),"131",""))</f>
        <v/>
      </c>
      <c r="O433" s="90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>x</v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38">
        <v>3</v>
      </c>
      <c r="AC433" s="591"/>
      <c r="AD433" s="591"/>
    </row>
    <row r="434" spans="1:30" s="21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22"/>
        <v>9</v>
      </c>
      <c r="C434" s="184">
        <f t="shared" si="23"/>
        <v>42634</v>
      </c>
      <c r="D434" s="184" t="s">
        <v>1069</v>
      </c>
      <c r="E434" s="191">
        <v>42634</v>
      </c>
      <c r="F434" s="192" t="s">
        <v>1373</v>
      </c>
      <c r="G434" s="192" t="s">
        <v>332</v>
      </c>
      <c r="H434" s="7"/>
      <c r="I434" s="256"/>
      <c r="J434" s="256"/>
      <c r="K434" s="599">
        <v>1363</v>
      </c>
      <c r="L434" s="600" t="s">
        <v>9</v>
      </c>
      <c r="M434" s="600" t="s">
        <v>24</v>
      </c>
      <c r="N434" s="52" t="str">
        <f>IF(AND('331-CT'!$E$7=TH!H434,OR(L434="331",M434="331")),"331",IF(AND(OR(L434="131",M434="131"),H434='131-CT'!$E$7),"131",""))</f>
        <v/>
      </c>
      <c r="O434" s="90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38">
        <v>3</v>
      </c>
      <c r="AC434" s="591"/>
    </row>
    <row r="435" spans="1:30" s="21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22"/>
        <v>9</v>
      </c>
      <c r="C435" s="184">
        <f t="shared" si="23"/>
        <v>42635</v>
      </c>
      <c r="D435" s="184" t="s">
        <v>1069</v>
      </c>
      <c r="E435" s="191">
        <v>42635</v>
      </c>
      <c r="F435" s="192" t="s">
        <v>1071</v>
      </c>
      <c r="G435" s="192" t="s">
        <v>332</v>
      </c>
      <c r="H435" s="7"/>
      <c r="I435" s="256"/>
      <c r="J435" s="256"/>
      <c r="K435" s="599">
        <v>10000000</v>
      </c>
      <c r="L435" s="194" t="s">
        <v>8</v>
      </c>
      <c r="M435" s="600" t="s">
        <v>24</v>
      </c>
      <c r="N435" s="52" t="str">
        <f>IF(AND('331-CT'!$E$7=TH!H435,OR(L435="331",M435="331")),"331",IF(AND(OR(L435="131",M435="131"),H435='131-CT'!$E$7),"131",""))</f>
        <v/>
      </c>
      <c r="O435" s="90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39"/>
      <c r="AC435" s="591"/>
      <c r="AD435" s="591"/>
    </row>
    <row r="436" spans="1:30" s="21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22"/>
        <v>9</v>
      </c>
      <c r="C436" s="184">
        <f t="shared" si="23"/>
        <v>42635</v>
      </c>
      <c r="D436" s="184" t="s">
        <v>1069</v>
      </c>
      <c r="E436" s="191">
        <v>42635</v>
      </c>
      <c r="F436" s="192" t="s">
        <v>1072</v>
      </c>
      <c r="G436" s="192" t="s">
        <v>332</v>
      </c>
      <c r="H436" s="7"/>
      <c r="I436" s="256"/>
      <c r="J436" s="256"/>
      <c r="K436" s="599">
        <v>9091</v>
      </c>
      <c r="L436" s="600" t="s">
        <v>83</v>
      </c>
      <c r="M436" s="600" t="s">
        <v>24</v>
      </c>
      <c r="N436" s="52" t="str">
        <f>IF(AND('331-CT'!$E$7=TH!H436,OR(L436="331",M436="331")),"331",IF(AND(OR(L436="131",M436="131"),H436='131-CT'!$E$7),"131",""))</f>
        <v/>
      </c>
      <c r="O436" s="90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>x</v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38">
        <v>3</v>
      </c>
      <c r="AC436" s="591"/>
    </row>
    <row r="437" spans="1:30" s="21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22"/>
        <v>9</v>
      </c>
      <c r="C437" s="184">
        <f t="shared" si="23"/>
        <v>42635</v>
      </c>
      <c r="D437" s="184" t="s">
        <v>1069</v>
      </c>
      <c r="E437" s="191">
        <v>42635</v>
      </c>
      <c r="F437" s="192" t="s">
        <v>1341</v>
      </c>
      <c r="G437" s="192" t="s">
        <v>332</v>
      </c>
      <c r="H437" s="7"/>
      <c r="I437" s="256"/>
      <c r="J437" s="256"/>
      <c r="K437" s="599">
        <v>909</v>
      </c>
      <c r="L437" s="600" t="s">
        <v>9</v>
      </c>
      <c r="M437" s="600" t="s">
        <v>24</v>
      </c>
      <c r="N437" s="52" t="str">
        <f>IF(AND('331-CT'!$E$7=TH!H437,OR(L437="331",M437="331")),"331",IF(AND(OR(L437="131",M437="131"),H437='131-CT'!$E$7),"131",""))</f>
        <v/>
      </c>
      <c r="O437" s="90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38">
        <v>3</v>
      </c>
      <c r="AC437" s="591"/>
      <c r="AD437" s="591"/>
    </row>
    <row r="438" spans="1:30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22"/>
        <v>9</v>
      </c>
      <c r="C438" s="184">
        <f t="shared" si="23"/>
        <v>42635</v>
      </c>
      <c r="D438" s="184" t="s">
        <v>1069</v>
      </c>
      <c r="E438" s="191">
        <v>42635</v>
      </c>
      <c r="F438" s="192" t="s">
        <v>1074</v>
      </c>
      <c r="G438" s="192" t="s">
        <v>332</v>
      </c>
      <c r="H438" s="7"/>
      <c r="I438" s="256"/>
      <c r="J438" s="256"/>
      <c r="K438" s="599">
        <v>13637</v>
      </c>
      <c r="L438" s="600" t="s">
        <v>83</v>
      </c>
      <c r="M438" s="600" t="s">
        <v>24</v>
      </c>
      <c r="N438" s="52" t="str">
        <f>IF(AND('331-CT'!$E$7=TH!H438,OR(L438="331",M438="331")),"331",IF(AND(OR(L438="131",M438="131"),H438='131-CT'!$E$7),"131",""))</f>
        <v/>
      </c>
      <c r="O438" s="901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>x</v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38">
        <v>3</v>
      </c>
      <c r="AC438" s="591"/>
    </row>
    <row r="439" spans="1:30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22"/>
        <v>9</v>
      </c>
      <c r="C439" s="184">
        <f t="shared" si="23"/>
        <v>42635</v>
      </c>
      <c r="D439" s="184" t="s">
        <v>1069</v>
      </c>
      <c r="E439" s="191">
        <v>42635</v>
      </c>
      <c r="F439" s="192" t="s">
        <v>1373</v>
      </c>
      <c r="G439" s="192" t="s">
        <v>332</v>
      </c>
      <c r="H439" s="7"/>
      <c r="I439" s="256"/>
      <c r="J439" s="256"/>
      <c r="K439" s="599">
        <v>1363</v>
      </c>
      <c r="L439" s="600" t="s">
        <v>9</v>
      </c>
      <c r="M439" s="600" t="s">
        <v>24</v>
      </c>
      <c r="N439" s="52" t="str">
        <f>IF(AND('331-CT'!$E$7=TH!H439,OR(L439="331",M439="331")),"331",IF(AND(OR(L439="131",M439="131"),H439='131-CT'!$E$7),"131",""))</f>
        <v/>
      </c>
      <c r="O439" s="901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38">
        <v>3</v>
      </c>
      <c r="AC439" s="591"/>
      <c r="AD439" s="591"/>
    </row>
    <row r="440" spans="1:30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22"/>
        <v>9</v>
      </c>
      <c r="C440" s="184">
        <f t="shared" si="23"/>
        <v>42637</v>
      </c>
      <c r="D440" s="184" t="s">
        <v>1065</v>
      </c>
      <c r="E440" s="191">
        <v>42637</v>
      </c>
      <c r="F440" s="192" t="s">
        <v>1067</v>
      </c>
      <c r="G440" s="192" t="s">
        <v>332</v>
      </c>
      <c r="H440" s="7"/>
      <c r="I440" s="256"/>
      <c r="J440" s="256"/>
      <c r="K440" s="599">
        <v>358</v>
      </c>
      <c r="L440" s="194" t="s">
        <v>24</v>
      </c>
      <c r="M440" s="194" t="s">
        <v>40</v>
      </c>
      <c r="N440" s="52" t="str">
        <f>IF(AND('331-CT'!$E$7=TH!H440,OR(L440="331",M440="331")),"331",IF(AND(OR(L440="131",M440="131"),H440='131-CT'!$E$7),"131",""))</f>
        <v/>
      </c>
      <c r="O440" s="901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39"/>
      <c r="AC440" s="591"/>
    </row>
    <row r="441" spans="1:30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22"/>
        <v>9</v>
      </c>
      <c r="C441" s="184">
        <f t="shared" si="23"/>
        <v>42642</v>
      </c>
      <c r="D441" s="184" t="s">
        <v>1065</v>
      </c>
      <c r="E441" s="191">
        <v>42642</v>
      </c>
      <c r="F441" s="192" t="s">
        <v>1066</v>
      </c>
      <c r="G441" s="192" t="s">
        <v>332</v>
      </c>
      <c r="H441" s="7" t="s">
        <v>904</v>
      </c>
      <c r="I441" s="256"/>
      <c r="J441" s="256"/>
      <c r="K441" s="599">
        <v>2013000</v>
      </c>
      <c r="L441" s="194" t="s">
        <v>24</v>
      </c>
      <c r="M441" s="194" t="s">
        <v>259</v>
      </c>
      <c r="N441" s="52" t="str">
        <f>IF(AND('331-CT'!$E$7=TH!H441,OR(L441="331",M441="331")),"331",IF(AND(OR(L441="131",M441="131"),H441='131-CT'!$E$7),"131",""))</f>
        <v/>
      </c>
      <c r="O441" s="901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39"/>
      <c r="AC441" s="591" t="str">
        <f>IF(VLOOKUP(H441,DS_131,1,0)=H441,"","x")</f>
        <v/>
      </c>
      <c r="AD441" s="591"/>
    </row>
    <row r="442" spans="1:30" s="21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22"/>
        <v>9</v>
      </c>
      <c r="C442" s="184">
        <f t="shared" si="23"/>
        <v>42642</v>
      </c>
      <c r="D442" s="184" t="s">
        <v>1065</v>
      </c>
      <c r="E442" s="191">
        <v>42642</v>
      </c>
      <c r="F442" s="192" t="s">
        <v>1066</v>
      </c>
      <c r="G442" s="192" t="s">
        <v>332</v>
      </c>
      <c r="H442" s="7" t="s">
        <v>1359</v>
      </c>
      <c r="I442" s="256"/>
      <c r="J442" s="256"/>
      <c r="K442" s="599">
        <v>15298800</v>
      </c>
      <c r="L442" s="194" t="s">
        <v>24</v>
      </c>
      <c r="M442" s="194" t="s">
        <v>259</v>
      </c>
      <c r="N442" s="52" t="str">
        <f>IF(AND('331-CT'!$E$7=TH!H442,OR(L442="331",M442="331")),"331",IF(AND(OR(L442="131",M442="131"),H442='131-CT'!$E$7),"131",""))</f>
        <v/>
      </c>
      <c r="O442" s="901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39"/>
      <c r="AC442" s="591" t="str">
        <f>IF(VLOOKUP(H442,DS_131,1,0)=H442,"","x")</f>
        <v/>
      </c>
    </row>
    <row r="443" spans="1:30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22"/>
        <v>9</v>
      </c>
      <c r="C443" s="184">
        <f t="shared" si="23"/>
        <v>42642</v>
      </c>
      <c r="D443" s="184" t="s">
        <v>1069</v>
      </c>
      <c r="E443" s="191">
        <v>42642</v>
      </c>
      <c r="F443" s="189" t="s">
        <v>1355</v>
      </c>
      <c r="G443" s="192" t="s">
        <v>332</v>
      </c>
      <c r="H443" s="193" t="s">
        <v>1075</v>
      </c>
      <c r="I443" s="256"/>
      <c r="J443" s="256"/>
      <c r="K443" s="599">
        <v>17000000</v>
      </c>
      <c r="L443" s="600" t="s">
        <v>47</v>
      </c>
      <c r="M443" s="600" t="s">
        <v>24</v>
      </c>
      <c r="N443" s="52" t="str">
        <f>IF(AND('331-CT'!$E$7=TH!H443,OR(L443="331",M443="331")),"331",IF(AND(OR(L443="131",M443="131"),H443='131-CT'!$E$7),"131",""))</f>
        <v/>
      </c>
      <c r="O443" s="901" t="str">
        <f>IF(AND('341-CT'!$E$9=H443,OR(LEFT(L443,3)=$O$7,LEFT(M443,3)=$O$7)),"x","")</f>
        <v/>
      </c>
      <c r="P443" s="52" t="str">
        <f>IF(AND($B443&gt;='111'!$N$11,$B443&lt;='111'!$O$11,OR($L443=$P$7,$M443=$P$7)),"x","")</f>
        <v>x</v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39"/>
      <c r="AC443" s="591"/>
      <c r="AD443" s="591"/>
    </row>
    <row r="444" spans="1:30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22"/>
        <v>8</v>
      </c>
      <c r="C444" s="184">
        <f t="shared" si="23"/>
        <v>42593</v>
      </c>
      <c r="D444" s="184" t="s">
        <v>1069</v>
      </c>
      <c r="E444" s="191">
        <v>42593</v>
      </c>
      <c r="F444" s="192" t="s">
        <v>1333</v>
      </c>
      <c r="G444" s="192" t="s">
        <v>1880</v>
      </c>
      <c r="H444" s="193" t="s">
        <v>1075</v>
      </c>
      <c r="I444" s="256"/>
      <c r="J444" s="256"/>
      <c r="K444" s="599">
        <v>1000000</v>
      </c>
      <c r="L444" s="194" t="s">
        <v>24</v>
      </c>
      <c r="M444" s="194" t="s">
        <v>47</v>
      </c>
      <c r="N444" s="52" t="str">
        <f>IF(AND('331-CT'!$E$7=TH!H444,OR(L444="331",M444="331")),"331",IF(AND(OR(L444="131",M444="131"),H444='131-CT'!$E$7),"131",""))</f>
        <v/>
      </c>
      <c r="O444" s="901" t="str">
        <f>IF(AND('341-CT'!$E$9=H444,OR(LEFT(L444,3)=$O$7,LEFT(M444,3)=$O$7)),"x","")</f>
        <v/>
      </c>
      <c r="P444" s="52" t="str">
        <f>IF(AND($B444&gt;='111'!$N$11,$B444&lt;='111'!$O$11,OR($L444=$P$7,$M444=$P$7)),"x","")</f>
        <v>x</v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>x</v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39"/>
      <c r="AC444" s="591"/>
      <c r="AD444" s="591"/>
    </row>
    <row r="445" spans="1:30" s="21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22"/>
        <v>8</v>
      </c>
      <c r="C445" s="184">
        <f t="shared" si="23"/>
        <v>42600</v>
      </c>
      <c r="D445" s="184" t="s">
        <v>1069</v>
      </c>
      <c r="E445" s="191">
        <v>42600</v>
      </c>
      <c r="F445" s="189" t="s">
        <v>1881</v>
      </c>
      <c r="G445" s="192" t="s">
        <v>1880</v>
      </c>
      <c r="H445" s="193"/>
      <c r="I445" s="256"/>
      <c r="J445" s="256"/>
      <c r="K445" s="599">
        <v>9546</v>
      </c>
      <c r="L445" s="600" t="s">
        <v>83</v>
      </c>
      <c r="M445" s="600" t="s">
        <v>24</v>
      </c>
      <c r="N445" s="52" t="str">
        <f>IF(AND('331-CT'!$E$7=TH!H445,OR(L445="331",M445="331")),"331",IF(AND(OR(L445="131",M445="131"),H445='131-CT'!$E$7),"131",""))</f>
        <v/>
      </c>
      <c r="O445" s="90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>x</v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>x</v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39">
        <v>3</v>
      </c>
      <c r="AC445" s="591"/>
      <c r="AD445" s="591"/>
    </row>
    <row r="446" spans="1:30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22"/>
        <v>8</v>
      </c>
      <c r="C446" s="184">
        <f t="shared" si="23"/>
        <v>42600</v>
      </c>
      <c r="D446" s="184" t="s">
        <v>1069</v>
      </c>
      <c r="E446" s="191">
        <v>42600</v>
      </c>
      <c r="F446" s="189" t="s">
        <v>1882</v>
      </c>
      <c r="G446" s="192" t="s">
        <v>1880</v>
      </c>
      <c r="H446" s="193"/>
      <c r="I446" s="256"/>
      <c r="J446" s="256"/>
      <c r="K446" s="599">
        <v>954</v>
      </c>
      <c r="L446" s="600" t="s">
        <v>9</v>
      </c>
      <c r="M446" s="600" t="s">
        <v>24</v>
      </c>
      <c r="N446" s="52" t="str">
        <f>IF(AND('331-CT'!$E$7=TH!H446,OR(L446="331",M446="331")),"331",IF(AND(OR(L446="131",M446="131"),H446='131-CT'!$E$7),"131",""))</f>
        <v/>
      </c>
      <c r="O446" s="90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>x</v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39">
        <v>3</v>
      </c>
      <c r="AC446" s="591"/>
      <c r="AD446" s="591"/>
    </row>
    <row r="447" spans="1:30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22"/>
        <v>8</v>
      </c>
      <c r="C447" s="184">
        <f t="shared" si="23"/>
        <v>42600</v>
      </c>
      <c r="D447" s="184" t="s">
        <v>1069</v>
      </c>
      <c r="E447" s="191">
        <v>42600</v>
      </c>
      <c r="F447" s="189" t="s">
        <v>1883</v>
      </c>
      <c r="G447" s="192" t="s">
        <v>1880</v>
      </c>
      <c r="H447" s="193" t="s">
        <v>1884</v>
      </c>
      <c r="I447" s="256"/>
      <c r="J447" s="256"/>
      <c r="K447" s="599">
        <v>2400000000</v>
      </c>
      <c r="L447" s="600" t="s">
        <v>24</v>
      </c>
      <c r="M447" s="600" t="s">
        <v>1334</v>
      </c>
      <c r="N447" s="52" t="str">
        <f>IF(AND('331-CT'!$E$7=TH!H447,OR(L447="331",M447="331")),"331",IF(AND(OR(L447="131",M447="131"),H447='131-CT'!$E$7),"131",""))</f>
        <v/>
      </c>
      <c r="O447" s="901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>x</v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39"/>
      <c r="AC447" s="591"/>
      <c r="AD447" s="591"/>
    </row>
    <row r="448" spans="1:30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22"/>
        <v>8</v>
      </c>
      <c r="C448" s="184">
        <f t="shared" si="23"/>
        <v>42600</v>
      </c>
      <c r="D448" s="184" t="s">
        <v>1069</v>
      </c>
      <c r="E448" s="191">
        <v>42600</v>
      </c>
      <c r="F448" s="189" t="s">
        <v>1355</v>
      </c>
      <c r="G448" s="192" t="s">
        <v>1880</v>
      </c>
      <c r="H448" s="193" t="s">
        <v>1073</v>
      </c>
      <c r="I448" s="256"/>
      <c r="J448" s="256"/>
      <c r="K448" s="599">
        <v>2400000000</v>
      </c>
      <c r="L448" s="600" t="s">
        <v>47</v>
      </c>
      <c r="M448" s="600" t="s">
        <v>24</v>
      </c>
      <c r="N448" s="52" t="str">
        <f>IF(AND('331-CT'!$E$7=TH!H448,OR(L448="331",M448="331")),"331",IF(AND(OR(L448="131",M448="131"),H448='131-CT'!$E$7),"131",""))</f>
        <v/>
      </c>
      <c r="O448" s="901" t="str">
        <f>IF(AND('341-CT'!$E$9=H448,OR(LEFT(L448,3)=$O$7,LEFT(M448,3)=$O$7)),"x","")</f>
        <v/>
      </c>
      <c r="P448" s="52" t="str">
        <f>IF(AND($B448&gt;='111'!$N$11,$B448&lt;='111'!$O$11,OR($L448=$P$7,$M448=$P$7)),"x","")</f>
        <v>x</v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>x</v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39"/>
      <c r="AC448" s="591"/>
      <c r="AD448" s="591"/>
    </row>
    <row r="449" spans="1:30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22"/>
        <v>8</v>
      </c>
      <c r="C449" s="184">
        <f t="shared" si="23"/>
        <v>42600</v>
      </c>
      <c r="D449" s="184" t="s">
        <v>1069</v>
      </c>
      <c r="E449" s="191">
        <v>42600</v>
      </c>
      <c r="F449" s="189" t="s">
        <v>1885</v>
      </c>
      <c r="G449" s="192" t="s">
        <v>1880</v>
      </c>
      <c r="H449" s="193"/>
      <c r="I449" s="256"/>
      <c r="J449" s="256"/>
      <c r="K449" s="599">
        <v>218182</v>
      </c>
      <c r="L449" s="600" t="s">
        <v>83</v>
      </c>
      <c r="M449" s="600" t="s">
        <v>24</v>
      </c>
      <c r="N449" s="52" t="str">
        <f>IF(AND('331-CT'!$E$7=TH!H449,OR(L449="331",M449="331")),"331",IF(AND(OR(L449="131",M449="131"),H449='131-CT'!$E$7),"131",""))</f>
        <v/>
      </c>
      <c r="O449" s="901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>x</v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>x</v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39">
        <v>3</v>
      </c>
      <c r="AC449" s="591"/>
      <c r="AD449" s="591"/>
    </row>
    <row r="450" spans="1:30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22"/>
        <v>8</v>
      </c>
      <c r="C450" s="184">
        <f t="shared" si="23"/>
        <v>42600</v>
      </c>
      <c r="D450" s="184" t="s">
        <v>1069</v>
      </c>
      <c r="E450" s="191">
        <v>42600</v>
      </c>
      <c r="F450" s="189" t="s">
        <v>1886</v>
      </c>
      <c r="G450" s="192" t="s">
        <v>1880</v>
      </c>
      <c r="H450" s="193"/>
      <c r="I450" s="256"/>
      <c r="J450" s="256"/>
      <c r="K450" s="599">
        <v>21818</v>
      </c>
      <c r="L450" s="600" t="s">
        <v>9</v>
      </c>
      <c r="M450" s="600" t="s">
        <v>24</v>
      </c>
      <c r="N450" s="52" t="str">
        <f>IF(AND('331-CT'!$E$7=TH!H450,OR(L450="331",M450="331")),"331",IF(AND(OR(L450="131",M450="131"),H450='131-CT'!$E$7),"131",""))</f>
        <v/>
      </c>
      <c r="O450" s="901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>x</v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39">
        <v>3</v>
      </c>
      <c r="AC450" s="591"/>
      <c r="AD450" s="591"/>
    </row>
    <row r="451" spans="1:30" s="21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22"/>
        <v>8</v>
      </c>
      <c r="C451" s="184">
        <f t="shared" si="23"/>
        <v>42606</v>
      </c>
      <c r="D451" s="184" t="s">
        <v>1069</v>
      </c>
      <c r="E451" s="191">
        <v>42606</v>
      </c>
      <c r="F451" s="189" t="s">
        <v>1883</v>
      </c>
      <c r="G451" s="192" t="s">
        <v>1880</v>
      </c>
      <c r="H451" s="193" t="s">
        <v>1887</v>
      </c>
      <c r="I451" s="256"/>
      <c r="J451" s="256"/>
      <c r="K451" s="599">
        <v>100000000</v>
      </c>
      <c r="L451" s="600" t="s">
        <v>24</v>
      </c>
      <c r="M451" s="600" t="s">
        <v>1334</v>
      </c>
      <c r="N451" s="52" t="str">
        <f>IF(AND('331-CT'!$E$7=TH!H451,OR(L451="331",M451="331")),"331",IF(AND(OR(L451="131",M451="131"),H451='131-CT'!$E$7),"131",""))</f>
        <v/>
      </c>
      <c r="O451" s="901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>x</v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39"/>
      <c r="AC451" s="591"/>
      <c r="AD451" s="591"/>
    </row>
    <row r="452" spans="1:30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22"/>
        <v>8</v>
      </c>
      <c r="C452" s="184">
        <f t="shared" si="23"/>
        <v>42606</v>
      </c>
      <c r="D452" s="184" t="s">
        <v>1069</v>
      </c>
      <c r="E452" s="191">
        <v>42606</v>
      </c>
      <c r="F452" s="189" t="s">
        <v>1883</v>
      </c>
      <c r="G452" s="192" t="s">
        <v>1880</v>
      </c>
      <c r="H452" s="193" t="s">
        <v>1887</v>
      </c>
      <c r="I452" s="256"/>
      <c r="J452" s="256"/>
      <c r="K452" s="599">
        <v>100000000</v>
      </c>
      <c r="L452" s="600" t="s">
        <v>8</v>
      </c>
      <c r="M452" s="600" t="s">
        <v>1334</v>
      </c>
      <c r="N452" s="52" t="str">
        <f>IF(AND('331-CT'!$E$7=TH!H452,OR(L452="331",M452="331")),"331",IF(AND(OR(L452="131",M452="131"),H452='131-CT'!$E$7),"131",""))</f>
        <v/>
      </c>
      <c r="O452" s="90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39"/>
      <c r="AC452" s="591"/>
      <c r="AD452" s="591"/>
    </row>
    <row r="453" spans="1:30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22"/>
        <v>8</v>
      </c>
      <c r="C453" s="184">
        <f t="shared" si="23"/>
        <v>42606</v>
      </c>
      <c r="D453" s="184" t="s">
        <v>1069</v>
      </c>
      <c r="E453" s="191">
        <v>42606</v>
      </c>
      <c r="F453" s="189" t="s">
        <v>1072</v>
      </c>
      <c r="G453" s="192" t="s">
        <v>1880</v>
      </c>
      <c r="H453" s="193"/>
      <c r="I453" s="256"/>
      <c r="J453" s="256"/>
      <c r="K453" s="599">
        <v>63637</v>
      </c>
      <c r="L453" s="600" t="s">
        <v>83</v>
      </c>
      <c r="M453" s="600" t="s">
        <v>24</v>
      </c>
      <c r="N453" s="52" t="str">
        <f>IF(AND('331-CT'!$E$7=TH!H453,OR(L453="331",M453="331")),"331",IF(AND(OR(L453="131",M453="131"),H453='131-CT'!$E$7),"131",""))</f>
        <v/>
      </c>
      <c r="O453" s="901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>x</v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>x</v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39">
        <v>3</v>
      </c>
      <c r="AC453" s="591"/>
      <c r="AD453" s="591"/>
    </row>
    <row r="454" spans="1:30" s="21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22"/>
        <v>8</v>
      </c>
      <c r="C454" s="184">
        <f t="shared" si="23"/>
        <v>42606</v>
      </c>
      <c r="D454" s="184" t="s">
        <v>1069</v>
      </c>
      <c r="E454" s="191">
        <v>42606</v>
      </c>
      <c r="F454" s="192" t="s">
        <v>1341</v>
      </c>
      <c r="G454" s="192" t="s">
        <v>1880</v>
      </c>
      <c r="H454" s="193"/>
      <c r="I454" s="256"/>
      <c r="J454" s="256"/>
      <c r="K454" s="599">
        <v>6363</v>
      </c>
      <c r="L454" s="600" t="s">
        <v>9</v>
      </c>
      <c r="M454" s="600" t="s">
        <v>24</v>
      </c>
      <c r="N454" s="52" t="str">
        <f>IF(AND('331-CT'!$E$7=TH!H454,OR(L454="331",M454="331")),"331",IF(AND(OR(L454="131",M454="131"),H454='131-CT'!$E$7),"131",""))</f>
        <v/>
      </c>
      <c r="O454" s="901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>x</v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39">
        <v>3</v>
      </c>
      <c r="AC454" s="591"/>
      <c r="AD454" s="591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22"/>
        <v>8</v>
      </c>
      <c r="C455" s="184">
        <f t="shared" si="23"/>
        <v>42606</v>
      </c>
      <c r="D455" s="184" t="s">
        <v>1069</v>
      </c>
      <c r="E455" s="191">
        <v>42606</v>
      </c>
      <c r="F455" s="189" t="s">
        <v>1355</v>
      </c>
      <c r="G455" s="192" t="s">
        <v>1880</v>
      </c>
      <c r="H455" s="193" t="s">
        <v>1075</v>
      </c>
      <c r="I455" s="256"/>
      <c r="J455" s="256"/>
      <c r="K455" s="599">
        <v>100000000</v>
      </c>
      <c r="L455" s="600" t="s">
        <v>47</v>
      </c>
      <c r="M455" s="600" t="s">
        <v>24</v>
      </c>
      <c r="N455" s="52" t="str">
        <f>IF(AND('331-CT'!$E$7=TH!H455,OR(L455="331",M455="331")),"331",IF(AND(OR(L455="131",M455="131"),H455='131-CT'!$E$7),"131",""))</f>
        <v/>
      </c>
      <c r="O455" s="901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>x</v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39"/>
      <c r="AC455" s="591"/>
      <c r="AD455" s="591"/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22"/>
        <v>8</v>
      </c>
      <c r="C456" s="184">
        <f t="shared" si="23"/>
        <v>42606</v>
      </c>
      <c r="D456" s="184" t="s">
        <v>1069</v>
      </c>
      <c r="E456" s="191">
        <v>42606</v>
      </c>
      <c r="F456" s="189" t="s">
        <v>1885</v>
      </c>
      <c r="G456" s="192" t="s">
        <v>1880</v>
      </c>
      <c r="H456" s="193"/>
      <c r="I456" s="256"/>
      <c r="J456" s="256"/>
      <c r="K456" s="599">
        <v>9091</v>
      </c>
      <c r="L456" s="600" t="s">
        <v>83</v>
      </c>
      <c r="M456" s="600" t="s">
        <v>24</v>
      </c>
      <c r="N456" s="52" t="str">
        <f>IF(AND('331-CT'!$E$7=TH!H456,OR(L456="331",M456="331")),"331",IF(AND(OR(L456="131",M456="131"),H456='131-CT'!$E$7),"131",""))</f>
        <v/>
      </c>
      <c r="O456" s="901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>x</v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>x</v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39">
        <v>3</v>
      </c>
      <c r="AC456" s="591"/>
      <c r="AD456" s="591"/>
    </row>
    <row r="457" spans="1:30" s="21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22"/>
        <v>8</v>
      </c>
      <c r="C457" s="184">
        <f t="shared" si="23"/>
        <v>42606</v>
      </c>
      <c r="D457" s="184" t="s">
        <v>1069</v>
      </c>
      <c r="E457" s="191">
        <v>42606</v>
      </c>
      <c r="F457" s="189" t="s">
        <v>1886</v>
      </c>
      <c r="G457" s="192" t="s">
        <v>1880</v>
      </c>
      <c r="H457" s="193"/>
      <c r="I457" s="256"/>
      <c r="J457" s="256"/>
      <c r="K457" s="599">
        <v>909</v>
      </c>
      <c r="L457" s="600" t="s">
        <v>9</v>
      </c>
      <c r="M457" s="600" t="s">
        <v>24</v>
      </c>
      <c r="N457" s="52" t="str">
        <f>IF(AND('331-CT'!$E$7=TH!H457,OR(L457="331",M457="331")),"331",IF(AND(OR(L457="131",M457="131"),H457='131-CT'!$E$7),"131",""))</f>
        <v/>
      </c>
      <c r="O457" s="90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>x</v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39">
        <v>3</v>
      </c>
      <c r="AC457" s="591"/>
      <c r="AD457" s="591"/>
    </row>
    <row r="458" spans="1:30" s="21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22"/>
        <v>8</v>
      </c>
      <c r="C458" s="184">
        <f t="shared" si="23"/>
        <v>42613</v>
      </c>
      <c r="D458" s="184" t="s">
        <v>1069</v>
      </c>
      <c r="E458" s="191">
        <v>42613</v>
      </c>
      <c r="F458" s="189" t="s">
        <v>1067</v>
      </c>
      <c r="G458" s="192" t="s">
        <v>1880</v>
      </c>
      <c r="H458" s="193"/>
      <c r="I458" s="256"/>
      <c r="J458" s="256"/>
      <c r="K458" s="599">
        <v>500</v>
      </c>
      <c r="L458" s="600" t="s">
        <v>24</v>
      </c>
      <c r="M458" s="600" t="s">
        <v>40</v>
      </c>
      <c r="N458" s="52" t="str">
        <f>IF(AND('331-CT'!$E$7=TH!H458,OR(L458="331",M458="331")),"331",IF(AND(OR(L458="131",M458="131"),H458='131-CT'!$E$7),"131",""))</f>
        <v/>
      </c>
      <c r="O458" s="90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>x</v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39"/>
      <c r="AC458" s="591"/>
      <c r="AD458" s="591"/>
    </row>
    <row r="459" spans="1:30" s="21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22"/>
        <v>9</v>
      </c>
      <c r="C459" s="184">
        <f t="shared" si="23"/>
        <v>42626</v>
      </c>
      <c r="D459" s="184" t="s">
        <v>1069</v>
      </c>
      <c r="E459" s="191">
        <v>42626</v>
      </c>
      <c r="F459" s="189" t="s">
        <v>1883</v>
      </c>
      <c r="G459" s="192" t="s">
        <v>1880</v>
      </c>
      <c r="H459" s="193" t="s">
        <v>1888</v>
      </c>
      <c r="I459" s="256"/>
      <c r="J459" s="256"/>
      <c r="K459" s="599">
        <v>100000000</v>
      </c>
      <c r="L459" s="600" t="s">
        <v>8</v>
      </c>
      <c r="M459" s="600" t="s">
        <v>1334</v>
      </c>
      <c r="N459" s="52" t="str">
        <f>IF(AND('331-CT'!$E$7=TH!H459,OR(L459="331",M459="331")),"331",IF(AND(OR(L459="131",M459="131"),H459='131-CT'!$E$7),"131",""))</f>
        <v/>
      </c>
      <c r="O459" s="901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39"/>
      <c r="AC459" s="591"/>
      <c r="AD459" s="591"/>
    </row>
    <row r="460" spans="1:30" s="21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22"/>
        <v>9</v>
      </c>
      <c r="C460" s="184">
        <f t="shared" si="23"/>
        <v>42626</v>
      </c>
      <c r="D460" s="184" t="s">
        <v>1069</v>
      </c>
      <c r="E460" s="191">
        <v>42626</v>
      </c>
      <c r="F460" s="189" t="s">
        <v>1072</v>
      </c>
      <c r="G460" s="192" t="s">
        <v>1880</v>
      </c>
      <c r="H460" s="193"/>
      <c r="I460" s="256"/>
      <c r="J460" s="256"/>
      <c r="K460" s="599">
        <v>68860</v>
      </c>
      <c r="L460" s="600" t="s">
        <v>83</v>
      </c>
      <c r="M460" s="600" t="s">
        <v>24</v>
      </c>
      <c r="N460" s="52" t="str">
        <f>IF(AND('331-CT'!$E$7=TH!H460,OR(L460="331",M460="331")),"331",IF(AND(OR(L460="131",M460="131"),H460='131-CT'!$E$7),"131",""))</f>
        <v/>
      </c>
      <c r="O460" s="901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>x</v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>x</v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39">
        <v>3</v>
      </c>
      <c r="AC460" s="591"/>
      <c r="AD460" s="591"/>
    </row>
    <row r="461" spans="1:30" s="21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22"/>
        <v>9</v>
      </c>
      <c r="C461" s="184">
        <f t="shared" si="23"/>
        <v>42626</v>
      </c>
      <c r="D461" s="184" t="s">
        <v>1069</v>
      </c>
      <c r="E461" s="191">
        <v>42626</v>
      </c>
      <c r="F461" s="192" t="s">
        <v>1341</v>
      </c>
      <c r="G461" s="192" t="s">
        <v>1880</v>
      </c>
      <c r="H461" s="193"/>
      <c r="I461" s="256"/>
      <c r="J461" s="256"/>
      <c r="K461" s="599">
        <v>6886</v>
      </c>
      <c r="L461" s="600" t="s">
        <v>9</v>
      </c>
      <c r="M461" s="600" t="s">
        <v>24</v>
      </c>
      <c r="N461" s="52" t="str">
        <f>IF(AND('331-CT'!$E$7=TH!H461,OR(L461="331",M461="331")),"331",IF(AND(OR(L461="131",M461="131"),H461='131-CT'!$E$7),"131",""))</f>
        <v/>
      </c>
      <c r="O461" s="901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>x</v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39">
        <v>3</v>
      </c>
      <c r="AC461" s="591"/>
      <c r="AD461" s="591"/>
    </row>
    <row r="462" spans="1:30" s="21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22"/>
        <v>9</v>
      </c>
      <c r="C462" s="184">
        <f t="shared" si="23"/>
        <v>42633</v>
      </c>
      <c r="D462" s="184" t="s">
        <v>1069</v>
      </c>
      <c r="E462" s="191">
        <v>42633</v>
      </c>
      <c r="F462" s="189" t="s">
        <v>1333</v>
      </c>
      <c r="G462" s="192" t="s">
        <v>1880</v>
      </c>
      <c r="H462" s="193"/>
      <c r="I462" s="256"/>
      <c r="J462" s="256"/>
      <c r="K462" s="599">
        <v>15500000</v>
      </c>
      <c r="L462" s="600" t="s">
        <v>24</v>
      </c>
      <c r="M462" s="600" t="s">
        <v>47</v>
      </c>
      <c r="N462" s="52" t="str">
        <f>IF(AND('331-CT'!$E$7=TH!H462,OR(L462="331",M462="331")),"331",IF(AND(OR(L462="131",M462="131"),H462='131-CT'!$E$7),"131",""))</f>
        <v/>
      </c>
      <c r="O462" s="901" t="str">
        <f>IF(AND('341-CT'!$E$9=H462,OR(LEFT(L462,3)=$O$7,LEFT(M462,3)=$O$7)),"x","")</f>
        <v/>
      </c>
      <c r="P462" s="52" t="str">
        <f>IF(AND($B462&gt;='111'!$N$11,$B462&lt;='111'!$O$11,OR($L462=$P$7,$M462=$P$7)),"x","")</f>
        <v>x</v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>x</v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39"/>
      <c r="AC462" s="591"/>
      <c r="AD462" s="591"/>
    </row>
    <row r="463" spans="1:30" s="21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22"/>
        <v>9</v>
      </c>
      <c r="C463" s="184">
        <f t="shared" si="23"/>
        <v>42633</v>
      </c>
      <c r="D463" s="184" t="s">
        <v>1069</v>
      </c>
      <c r="E463" s="191">
        <v>42633</v>
      </c>
      <c r="F463" s="189" t="s">
        <v>1889</v>
      </c>
      <c r="G463" s="192" t="s">
        <v>1880</v>
      </c>
      <c r="H463" s="193" t="s">
        <v>1884</v>
      </c>
      <c r="I463" s="256"/>
      <c r="J463" s="256"/>
      <c r="K463" s="599">
        <v>14300000</v>
      </c>
      <c r="L463" s="600" t="s">
        <v>81</v>
      </c>
      <c r="M463" s="600" t="s">
        <v>24</v>
      </c>
      <c r="N463" s="52" t="str">
        <f>IF(AND('331-CT'!$E$7=TH!H463,OR(L463="331",M463="331")),"331",IF(AND(OR(L463="131",M463="131"),H463='131-CT'!$E$7),"131",""))</f>
        <v/>
      </c>
      <c r="O463" s="901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>x</v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39"/>
      <c r="AC463" s="591"/>
      <c r="AD463" s="591"/>
    </row>
    <row r="464" spans="1:30" s="21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22"/>
        <v>9</v>
      </c>
      <c r="C464" s="184">
        <f t="shared" si="23"/>
        <v>42633</v>
      </c>
      <c r="D464" s="184" t="s">
        <v>1069</v>
      </c>
      <c r="E464" s="191">
        <v>42633</v>
      </c>
      <c r="F464" s="189" t="s">
        <v>1889</v>
      </c>
      <c r="G464" s="192" t="s">
        <v>1880</v>
      </c>
      <c r="H464" s="193" t="s">
        <v>1887</v>
      </c>
      <c r="I464" s="256"/>
      <c r="J464" s="256"/>
      <c r="K464" s="599">
        <v>975000</v>
      </c>
      <c r="L464" s="600" t="s">
        <v>81</v>
      </c>
      <c r="M464" s="600" t="s">
        <v>24</v>
      </c>
      <c r="N464" s="52" t="str">
        <f>IF(AND('331-CT'!$E$7=TH!H464,OR(L464="331",M464="331")),"331",IF(AND(OR(L464="131",M464="131"),H464='131-CT'!$E$7),"131",""))</f>
        <v/>
      </c>
      <c r="O464" s="90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>x</v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39"/>
      <c r="AC464" s="591"/>
      <c r="AD464" s="591"/>
    </row>
    <row r="465" spans="1:33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22"/>
        <v>9</v>
      </c>
      <c r="C465" s="184">
        <f t="shared" si="23"/>
        <v>42633</v>
      </c>
      <c r="D465" s="184" t="s">
        <v>1069</v>
      </c>
      <c r="E465" s="191">
        <v>42633</v>
      </c>
      <c r="F465" s="189" t="s">
        <v>1889</v>
      </c>
      <c r="G465" s="192" t="s">
        <v>1880</v>
      </c>
      <c r="H465" s="193" t="s">
        <v>1888</v>
      </c>
      <c r="I465" s="256"/>
      <c r="J465" s="256"/>
      <c r="K465" s="599">
        <v>136764</v>
      </c>
      <c r="L465" s="600" t="s">
        <v>81</v>
      </c>
      <c r="M465" s="600" t="s">
        <v>24</v>
      </c>
      <c r="N465" s="52" t="str">
        <f>IF(AND('331-CT'!$E$7=TH!H465,OR(L465="331",M465="331")),"331",IF(AND(OR(L465="131",M465="131"),H465='131-CT'!$E$7),"131",""))</f>
        <v/>
      </c>
      <c r="O465" s="90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>x</v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39"/>
      <c r="AC465" s="591"/>
      <c r="AD465" s="591"/>
    </row>
    <row r="466" spans="1:33" s="21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ref="B466:B529" si="24">IF(C466&lt;&gt;"",MONTH(C466),"")</f>
        <v>1</v>
      </c>
      <c r="C466" s="184">
        <f t="shared" ref="C466:C529" si="25">E466</f>
        <v>42373</v>
      </c>
      <c r="D466" s="191"/>
      <c r="E466" s="191">
        <v>42373</v>
      </c>
      <c r="F466" s="192" t="s">
        <v>1385</v>
      </c>
      <c r="G466" s="483" t="s">
        <v>1386</v>
      </c>
      <c r="H466" s="193" t="s">
        <v>1387</v>
      </c>
      <c r="I466" s="256"/>
      <c r="J466" s="258"/>
      <c r="K466" s="38">
        <f>254545+50000</f>
        <v>304545</v>
      </c>
      <c r="L466" s="194" t="s">
        <v>83</v>
      </c>
      <c r="M466" s="194" t="s">
        <v>47</v>
      </c>
      <c r="N466" s="52" t="str">
        <f>IF(AND('331-CT'!$E$7=TH!H466,OR(L466="331",M466="331")),"331",IF(AND(OR(L466="131",M466="131"),H466='131-CT'!$E$7),"131",""))</f>
        <v/>
      </c>
      <c r="O466" s="90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>x</v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>x</v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938">
        <v>1</v>
      </c>
      <c r="AC466" s="591"/>
      <c r="AD466" s="591"/>
      <c r="AF466" s="591"/>
      <c r="AG466" s="591"/>
    </row>
    <row r="467" spans="1:33" s="21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24"/>
        <v>1</v>
      </c>
      <c r="C467" s="184">
        <f t="shared" si="25"/>
        <v>42373</v>
      </c>
      <c r="D467" s="191"/>
      <c r="E467" s="191">
        <v>42373</v>
      </c>
      <c r="F467" s="192" t="s">
        <v>1388</v>
      </c>
      <c r="G467" s="483" t="s">
        <v>1386</v>
      </c>
      <c r="H467" s="193" t="s">
        <v>1387</v>
      </c>
      <c r="I467" s="256"/>
      <c r="J467" s="258"/>
      <c r="K467" s="38">
        <v>25455</v>
      </c>
      <c r="L467" s="194" t="s">
        <v>9</v>
      </c>
      <c r="M467" s="194" t="s">
        <v>47</v>
      </c>
      <c r="N467" s="52" t="str">
        <f>IF(AND('331-CT'!$E$7=TH!H467,OR(L467="331",M467="331")),"331",IF(AND(OR(L467="131",M467="131"),H467='131-CT'!$E$7),"131",""))</f>
        <v/>
      </c>
      <c r="O467" s="90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>x</v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938">
        <v>1</v>
      </c>
      <c r="AC467" s="591"/>
      <c r="AF467" s="591"/>
      <c r="AG467" s="591"/>
    </row>
    <row r="468" spans="1:33" s="21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24"/>
        <v>1</v>
      </c>
      <c r="C468" s="184">
        <f t="shared" si="25"/>
        <v>42373</v>
      </c>
      <c r="D468" s="191" t="s">
        <v>1667</v>
      </c>
      <c r="E468" s="191">
        <v>42373</v>
      </c>
      <c r="F468" s="192" t="s">
        <v>601</v>
      </c>
      <c r="G468" s="483" t="s">
        <v>1409</v>
      </c>
      <c r="H468" s="193" t="s">
        <v>897</v>
      </c>
      <c r="I468" s="257">
        <v>695</v>
      </c>
      <c r="J468" s="258">
        <v>8500</v>
      </c>
      <c r="K468" s="38">
        <f>ROUND(I468*J468,0)</f>
        <v>5907500</v>
      </c>
      <c r="L468" s="194" t="s">
        <v>259</v>
      </c>
      <c r="M468" s="194" t="s">
        <v>174</v>
      </c>
      <c r="N468" s="52" t="str">
        <f>IF(AND('331-CT'!$E$7=TH!H468,OR(L468="331",M468="331")),"331",IF(AND(OR(L468="131",M468="131"),H468='131-CT'!$E$7),"131",""))</f>
        <v/>
      </c>
      <c r="O468" s="901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938"/>
      <c r="AC468" s="591" t="str">
        <f t="shared" ref="AC468:AC499" si="26">IF(VLOOKUP(H468,DS_131,1,0)=H468,"","x")</f>
        <v/>
      </c>
      <c r="AD468" s="591"/>
      <c r="AF468" s="591"/>
      <c r="AG468" s="591"/>
    </row>
    <row r="469" spans="1:33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24"/>
        <v>1</v>
      </c>
      <c r="C469" s="184">
        <f t="shared" si="25"/>
        <v>42373</v>
      </c>
      <c r="D469" s="191" t="s">
        <v>1667</v>
      </c>
      <c r="E469" s="191">
        <v>42373</v>
      </c>
      <c r="F469" s="192" t="s">
        <v>447</v>
      </c>
      <c r="G469" s="483" t="s">
        <v>1409</v>
      </c>
      <c r="H469" s="193" t="s">
        <v>897</v>
      </c>
      <c r="I469" s="257">
        <v>2840</v>
      </c>
      <c r="J469" s="258">
        <v>6900</v>
      </c>
      <c r="K469" s="38">
        <f>ROUND(I469*J469,0)</f>
        <v>19596000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/>
      </c>
      <c r="O469" s="901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938"/>
      <c r="AC469" s="591" t="str">
        <f t="shared" si="26"/>
        <v/>
      </c>
      <c r="AE469" s="211"/>
    </row>
    <row r="470" spans="1:33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24"/>
        <v>1</v>
      </c>
      <c r="C470" s="184">
        <f t="shared" si="25"/>
        <v>42373</v>
      </c>
      <c r="D470" s="191" t="s">
        <v>1667</v>
      </c>
      <c r="E470" s="191">
        <v>42373</v>
      </c>
      <c r="F470" s="192" t="s">
        <v>428</v>
      </c>
      <c r="G470" s="192" t="s">
        <v>1409</v>
      </c>
      <c r="H470" s="193" t="s">
        <v>897</v>
      </c>
      <c r="I470" s="257"/>
      <c r="J470" s="257"/>
      <c r="K470" s="38">
        <v>2550350</v>
      </c>
      <c r="L470" s="194" t="s">
        <v>259</v>
      </c>
      <c r="M470" s="194" t="s">
        <v>372</v>
      </c>
      <c r="N470" s="52" t="str">
        <f>IF(AND('331-CT'!$E$7=TH!H470,OR(L470="331",M470="331")),"331",IF(AND(OR(L470="131",M470="131"),H470='131-CT'!$E$7),"131",""))</f>
        <v/>
      </c>
      <c r="O470" s="901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938"/>
      <c r="AC470" s="591" t="str">
        <f t="shared" si="26"/>
        <v/>
      </c>
      <c r="AE470" s="211"/>
    </row>
    <row r="471" spans="1:33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24"/>
        <v>1</v>
      </c>
      <c r="C471" s="184">
        <f t="shared" si="25"/>
        <v>42373</v>
      </c>
      <c r="D471" s="191" t="s">
        <v>1668</v>
      </c>
      <c r="E471" s="191">
        <v>42373</v>
      </c>
      <c r="F471" s="192" t="s">
        <v>1446</v>
      </c>
      <c r="G471" s="483" t="s">
        <v>1447</v>
      </c>
      <c r="H471" s="7" t="s">
        <v>1357</v>
      </c>
      <c r="I471" s="256">
        <v>500</v>
      </c>
      <c r="J471" s="258">
        <v>11000</v>
      </c>
      <c r="K471" s="38">
        <f>ROUND(I471*J471,0)</f>
        <v>5500000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90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938"/>
      <c r="AC471" s="591" t="str">
        <f t="shared" si="26"/>
        <v/>
      </c>
      <c r="AE471" s="211"/>
    </row>
    <row r="472" spans="1:33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24"/>
        <v>1</v>
      </c>
      <c r="C472" s="184">
        <f t="shared" si="25"/>
        <v>42373</v>
      </c>
      <c r="D472" s="191" t="s">
        <v>1668</v>
      </c>
      <c r="E472" s="191">
        <v>42373</v>
      </c>
      <c r="F472" s="192" t="s">
        <v>428</v>
      </c>
      <c r="G472" s="192" t="s">
        <v>1447</v>
      </c>
      <c r="H472" s="7" t="s">
        <v>1357</v>
      </c>
      <c r="I472" s="256"/>
      <c r="J472" s="256"/>
      <c r="K472" s="38">
        <v>550000</v>
      </c>
      <c r="L472" s="194" t="s">
        <v>259</v>
      </c>
      <c r="M472" s="194" t="s">
        <v>372</v>
      </c>
      <c r="N472" s="52" t="str">
        <f>IF(AND('331-CT'!$E$7=TH!H472,OR(L472="331",M472="331")),"331",IF(AND(OR(L472="131",M472="131"),H472='131-CT'!$E$7),"131",""))</f>
        <v/>
      </c>
      <c r="O472" s="90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938"/>
      <c r="AC472" s="591" t="str">
        <f t="shared" si="26"/>
        <v/>
      </c>
      <c r="AE472" s="211"/>
    </row>
    <row r="473" spans="1:33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24"/>
        <v>1</v>
      </c>
      <c r="C473" s="184">
        <f t="shared" si="25"/>
        <v>42374</v>
      </c>
      <c r="D473" s="191" t="s">
        <v>1669</v>
      </c>
      <c r="E473" s="191">
        <v>42374</v>
      </c>
      <c r="F473" s="192" t="s">
        <v>438</v>
      </c>
      <c r="G473" s="483" t="s">
        <v>1448</v>
      </c>
      <c r="H473" s="193" t="s">
        <v>437</v>
      </c>
      <c r="I473" s="256">
        <v>716</v>
      </c>
      <c r="J473" s="256">
        <v>10500</v>
      </c>
      <c r="K473" s="38">
        <f>ROUND(I473*J473,0)</f>
        <v>7518000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90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938"/>
      <c r="AC473" s="591" t="str">
        <f t="shared" si="26"/>
        <v/>
      </c>
      <c r="AE473" s="211"/>
    </row>
    <row r="474" spans="1:33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24"/>
        <v>1</v>
      </c>
      <c r="C474" s="184">
        <f t="shared" si="25"/>
        <v>42374</v>
      </c>
      <c r="D474" s="191" t="s">
        <v>1669</v>
      </c>
      <c r="E474" s="191">
        <v>42374</v>
      </c>
      <c r="F474" s="192" t="s">
        <v>1449</v>
      </c>
      <c r="G474" s="483" t="s">
        <v>1448</v>
      </c>
      <c r="H474" s="193" t="s">
        <v>437</v>
      </c>
      <c r="I474" s="256">
        <v>732</v>
      </c>
      <c r="J474" s="256">
        <v>10500</v>
      </c>
      <c r="K474" s="38">
        <f>ROUND(I474*J474,0)</f>
        <v>7686000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90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938"/>
      <c r="AC474" s="591" t="str">
        <f t="shared" si="26"/>
        <v/>
      </c>
      <c r="AE474" s="211"/>
    </row>
    <row r="475" spans="1:33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4"/>
        <v>1</v>
      </c>
      <c r="C475" s="184">
        <f t="shared" si="25"/>
        <v>42374</v>
      </c>
      <c r="D475" s="191" t="s">
        <v>1669</v>
      </c>
      <c r="E475" s="191">
        <v>42374</v>
      </c>
      <c r="F475" s="192" t="s">
        <v>428</v>
      </c>
      <c r="G475" s="192" t="s">
        <v>1448</v>
      </c>
      <c r="H475" s="193" t="s">
        <v>437</v>
      </c>
      <c r="I475" s="256"/>
      <c r="J475" s="256"/>
      <c r="K475" s="38">
        <v>1520400</v>
      </c>
      <c r="L475" s="194" t="s">
        <v>259</v>
      </c>
      <c r="M475" s="194" t="s">
        <v>372</v>
      </c>
      <c r="N475" s="52" t="str">
        <f>IF(AND('331-CT'!$E$7=TH!H475,OR(L475="331",M475="331")),"331",IF(AND(OR(L475="131",M475="131"),H475='131-CT'!$E$7),"131",""))</f>
        <v/>
      </c>
      <c r="O475" s="901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938"/>
      <c r="AC475" s="591" t="str">
        <f t="shared" si="26"/>
        <v/>
      </c>
      <c r="AE475" s="211"/>
    </row>
    <row r="476" spans="1:33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4"/>
        <v>1</v>
      </c>
      <c r="C476" s="184">
        <f t="shared" si="25"/>
        <v>42374</v>
      </c>
      <c r="D476" s="191" t="s">
        <v>1670</v>
      </c>
      <c r="E476" s="191">
        <v>42374</v>
      </c>
      <c r="F476" s="192" t="s">
        <v>424</v>
      </c>
      <c r="G476" s="483" t="s">
        <v>1450</v>
      </c>
      <c r="H476" s="193" t="s">
        <v>426</v>
      </c>
      <c r="I476" s="256">
        <v>626</v>
      </c>
      <c r="J476" s="256">
        <v>5000</v>
      </c>
      <c r="K476" s="38">
        <f>ROUND(I476*J476,0)</f>
        <v>3130000</v>
      </c>
      <c r="L476" s="194" t="s">
        <v>259</v>
      </c>
      <c r="M476" s="194" t="s">
        <v>174</v>
      </c>
      <c r="N476" s="52" t="str">
        <f>IF(AND('331-CT'!$E$7=TH!H476,OR(L476="331",M476="331")),"331",IF(AND(OR(L476="131",M476="131"),H476='131-CT'!$E$7),"131",""))</f>
        <v/>
      </c>
      <c r="O476" s="90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938"/>
      <c r="AC476" s="591" t="str">
        <f t="shared" si="26"/>
        <v/>
      </c>
      <c r="AD476" s="211"/>
      <c r="AE476" s="211"/>
    </row>
    <row r="477" spans="1:33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4"/>
        <v>1</v>
      </c>
      <c r="C477" s="184">
        <f t="shared" si="25"/>
        <v>42374</v>
      </c>
      <c r="D477" s="191" t="s">
        <v>1670</v>
      </c>
      <c r="E477" s="191">
        <v>42374</v>
      </c>
      <c r="F477" s="192" t="s">
        <v>427</v>
      </c>
      <c r="G477" s="483" t="s">
        <v>1450</v>
      </c>
      <c r="H477" s="193" t="s">
        <v>426</v>
      </c>
      <c r="I477" s="256">
        <v>613</v>
      </c>
      <c r="J477" s="256">
        <v>5800</v>
      </c>
      <c r="K477" s="38">
        <f>ROUND(I477*J477,0)</f>
        <v>3555400</v>
      </c>
      <c r="L477" s="194" t="s">
        <v>259</v>
      </c>
      <c r="M477" s="194" t="s">
        <v>174</v>
      </c>
      <c r="N477" s="52" t="str">
        <f>IF(AND('331-CT'!$E$7=TH!H477,OR(L477="331",M477="331")),"331",IF(AND(OR(L477="131",M477="131"),H477='131-CT'!$E$7),"131",""))</f>
        <v/>
      </c>
      <c r="O477" s="90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938"/>
      <c r="AC477" s="591" t="str">
        <f t="shared" si="26"/>
        <v/>
      </c>
      <c r="AE477" s="211"/>
    </row>
    <row r="478" spans="1:33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4"/>
        <v>1</v>
      </c>
      <c r="C478" s="184">
        <f t="shared" si="25"/>
        <v>42374</v>
      </c>
      <c r="D478" s="191" t="s">
        <v>1670</v>
      </c>
      <c r="E478" s="191">
        <v>42374</v>
      </c>
      <c r="F478" s="192" t="s">
        <v>872</v>
      </c>
      <c r="G478" s="483" t="s">
        <v>1450</v>
      </c>
      <c r="H478" s="193" t="s">
        <v>426</v>
      </c>
      <c r="I478" s="256">
        <v>612</v>
      </c>
      <c r="J478" s="256">
        <v>5600</v>
      </c>
      <c r="K478" s="38">
        <f>ROUND(I478*J478,0)</f>
        <v>3427200</v>
      </c>
      <c r="L478" s="194" t="s">
        <v>259</v>
      </c>
      <c r="M478" s="194" t="s">
        <v>174</v>
      </c>
      <c r="N478" s="52" t="str">
        <f>IF(AND('331-CT'!$E$7=TH!H478,OR(L478="331",M478="331")),"331",IF(AND(OR(L478="131",M478="131"),H478='131-CT'!$E$7),"131",""))</f>
        <v/>
      </c>
      <c r="O478" s="90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938"/>
      <c r="AC478" s="591" t="str">
        <f t="shared" si="26"/>
        <v/>
      </c>
      <c r="AE478" s="211"/>
    </row>
    <row r="479" spans="1:33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4"/>
        <v>1</v>
      </c>
      <c r="C479" s="184">
        <f t="shared" si="25"/>
        <v>42374</v>
      </c>
      <c r="D479" s="191" t="s">
        <v>1670</v>
      </c>
      <c r="E479" s="191">
        <v>42374</v>
      </c>
      <c r="F479" s="192" t="s">
        <v>424</v>
      </c>
      <c r="G479" s="483" t="s">
        <v>1450</v>
      </c>
      <c r="H479" s="193" t="s">
        <v>426</v>
      </c>
      <c r="I479" s="256">
        <v>905</v>
      </c>
      <c r="J479" s="256">
        <v>5000</v>
      </c>
      <c r="K479" s="38">
        <f>ROUND(I479*J479,0)</f>
        <v>4525000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901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938"/>
      <c r="AC479" s="591" t="str">
        <f t="shared" si="26"/>
        <v/>
      </c>
      <c r="AE479" s="211"/>
    </row>
    <row r="480" spans="1:33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4"/>
        <v>1</v>
      </c>
      <c r="C480" s="184">
        <f t="shared" si="25"/>
        <v>42374</v>
      </c>
      <c r="D480" s="191" t="s">
        <v>1670</v>
      </c>
      <c r="E480" s="191">
        <v>42374</v>
      </c>
      <c r="F480" s="192" t="s">
        <v>465</v>
      </c>
      <c r="G480" s="192" t="s">
        <v>1450</v>
      </c>
      <c r="H480" s="193" t="s">
        <v>426</v>
      </c>
      <c r="I480" s="257">
        <v>642</v>
      </c>
      <c r="J480" s="257">
        <v>5550</v>
      </c>
      <c r="K480" s="38">
        <f>ROUND(I480*J480,0)</f>
        <v>3563100</v>
      </c>
      <c r="L480" s="194" t="s">
        <v>259</v>
      </c>
      <c r="M480" s="194" t="s">
        <v>174</v>
      </c>
      <c r="N480" s="52" t="str">
        <f>IF(AND('331-CT'!$E$7=TH!H480,OR(L480="331",M480="331")),"331",IF(AND(OR(L480="131",M480="131"),H480='131-CT'!$E$7),"131",""))</f>
        <v/>
      </c>
      <c r="O480" s="90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938"/>
      <c r="AC480" s="591" t="str">
        <f t="shared" si="26"/>
        <v/>
      </c>
      <c r="AE480" s="211"/>
    </row>
    <row r="481" spans="1:33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4"/>
        <v>1</v>
      </c>
      <c r="C481" s="184">
        <f t="shared" si="25"/>
        <v>42374</v>
      </c>
      <c r="D481" s="191" t="s">
        <v>1670</v>
      </c>
      <c r="E481" s="191">
        <v>42374</v>
      </c>
      <c r="F481" s="192" t="s">
        <v>428</v>
      </c>
      <c r="G481" s="483" t="s">
        <v>1450</v>
      </c>
      <c r="H481" s="210" t="s">
        <v>426</v>
      </c>
      <c r="I481" s="257"/>
      <c r="J481" s="257"/>
      <c r="K481" s="38">
        <v>1820070</v>
      </c>
      <c r="L481" s="194" t="s">
        <v>259</v>
      </c>
      <c r="M481" s="194" t="s">
        <v>372</v>
      </c>
      <c r="N481" s="52" t="str">
        <f>IF(AND('331-CT'!$E$7=TH!H481,OR(L481="331",M481="331")),"331",IF(AND(OR(L481="131",M481="131"),H481='131-CT'!$E$7),"131",""))</f>
        <v/>
      </c>
      <c r="O481" s="90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938"/>
      <c r="AC481" s="591" t="str">
        <f t="shared" si="26"/>
        <v/>
      </c>
      <c r="AD481" s="211"/>
      <c r="AE481" s="211"/>
    </row>
    <row r="482" spans="1:33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4"/>
        <v>1</v>
      </c>
      <c r="C482" s="184">
        <f t="shared" si="25"/>
        <v>42375</v>
      </c>
      <c r="D482" s="191" t="s">
        <v>1671</v>
      </c>
      <c r="E482" s="191">
        <v>42375</v>
      </c>
      <c r="F482" s="192" t="s">
        <v>506</v>
      </c>
      <c r="G482" s="192" t="s">
        <v>1451</v>
      </c>
      <c r="H482" s="912" t="s">
        <v>805</v>
      </c>
      <c r="I482" s="256">
        <v>1580</v>
      </c>
      <c r="J482" s="256">
        <v>5900</v>
      </c>
      <c r="K482" s="38">
        <f>ROUND(I482*J482,0)</f>
        <v>9322000</v>
      </c>
      <c r="L482" s="194" t="s">
        <v>259</v>
      </c>
      <c r="M482" s="194" t="s">
        <v>174</v>
      </c>
      <c r="N482" s="52" t="str">
        <f>IF(AND('331-CT'!$E$7=TH!H482,OR(L482="331",M482="331")),"331",IF(AND(OR(L482="131",M482="131"),H482='131-CT'!$E$7),"131",""))</f>
        <v/>
      </c>
      <c r="O482" s="90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938"/>
      <c r="AC482" s="591" t="str">
        <f t="shared" si="26"/>
        <v/>
      </c>
      <c r="AE482" s="211"/>
    </row>
    <row r="483" spans="1:33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4"/>
        <v>1</v>
      </c>
      <c r="C483" s="184">
        <f t="shared" si="25"/>
        <v>42375</v>
      </c>
      <c r="D483" s="191" t="s">
        <v>1671</v>
      </c>
      <c r="E483" s="191">
        <v>42375</v>
      </c>
      <c r="F483" s="192" t="s">
        <v>428</v>
      </c>
      <c r="G483" s="483" t="s">
        <v>1451</v>
      </c>
      <c r="H483" s="912" t="s">
        <v>805</v>
      </c>
      <c r="I483" s="256"/>
      <c r="J483" s="256"/>
      <c r="K483" s="38">
        <v>932200</v>
      </c>
      <c r="L483" s="194" t="s">
        <v>259</v>
      </c>
      <c r="M483" s="194" t="s">
        <v>372</v>
      </c>
      <c r="N483" s="52" t="str">
        <f>IF(AND('331-CT'!$E$7=TH!H483,OR(L483="331",M483="331")),"331",IF(AND(OR(L483="131",M483="131"),H483='131-CT'!$E$7),"131",""))</f>
        <v/>
      </c>
      <c r="O483" s="901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938"/>
      <c r="AC483" s="591" t="str">
        <f t="shared" si="26"/>
        <v/>
      </c>
      <c r="AD483" s="591"/>
      <c r="AF483" s="591"/>
      <c r="AG483" s="591"/>
    </row>
    <row r="484" spans="1:33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4"/>
        <v>1</v>
      </c>
      <c r="C484" s="184">
        <f t="shared" si="25"/>
        <v>42376</v>
      </c>
      <c r="D484" s="191" t="s">
        <v>1672</v>
      </c>
      <c r="E484" s="191">
        <v>42376</v>
      </c>
      <c r="F484" s="192" t="s">
        <v>671</v>
      </c>
      <c r="G484" s="192" t="s">
        <v>1452</v>
      </c>
      <c r="H484" s="912" t="s">
        <v>805</v>
      </c>
      <c r="I484" s="256">
        <v>358</v>
      </c>
      <c r="J484" s="256">
        <v>4900</v>
      </c>
      <c r="K484" s="38">
        <f>ROUND(I484*J484,0)</f>
        <v>1754200</v>
      </c>
      <c r="L484" s="194" t="s">
        <v>259</v>
      </c>
      <c r="M484" s="194" t="s">
        <v>174</v>
      </c>
      <c r="N484" s="52" t="str">
        <f>IF(AND('331-CT'!$E$7=TH!H484,OR(L484="331",M484="331")),"331",IF(AND(OR(L484="131",M484="131"),H484='131-CT'!$E$7),"131",""))</f>
        <v/>
      </c>
      <c r="O484" s="901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938"/>
      <c r="AC484" s="591" t="str">
        <f t="shared" si="26"/>
        <v/>
      </c>
      <c r="AD484" s="591"/>
      <c r="AF484" s="591"/>
      <c r="AG484" s="591"/>
    </row>
    <row r="485" spans="1:33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4"/>
        <v>1</v>
      </c>
      <c r="C485" s="184">
        <f t="shared" si="25"/>
        <v>42376</v>
      </c>
      <c r="D485" s="191" t="s">
        <v>1672</v>
      </c>
      <c r="E485" s="191">
        <v>42376</v>
      </c>
      <c r="F485" s="192" t="s">
        <v>428</v>
      </c>
      <c r="G485" s="483" t="s">
        <v>1452</v>
      </c>
      <c r="H485" s="912" t="s">
        <v>805</v>
      </c>
      <c r="I485" s="256"/>
      <c r="J485" s="256"/>
      <c r="K485" s="38">
        <v>175420</v>
      </c>
      <c r="L485" s="194" t="s">
        <v>259</v>
      </c>
      <c r="M485" s="194" t="s">
        <v>372</v>
      </c>
      <c r="N485" s="52" t="str">
        <f>IF(AND('331-CT'!$E$7=TH!H485,OR(L485="331",M485="331")),"331",IF(AND(OR(L485="131",M485="131"),H485='131-CT'!$E$7),"131",""))</f>
        <v/>
      </c>
      <c r="O485" s="90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38"/>
      <c r="AC485" s="591" t="str">
        <f t="shared" si="26"/>
        <v/>
      </c>
      <c r="AE485" s="211"/>
    </row>
    <row r="486" spans="1:33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4"/>
        <v>1</v>
      </c>
      <c r="C486" s="184">
        <f t="shared" si="25"/>
        <v>42376</v>
      </c>
      <c r="D486" s="191" t="s">
        <v>1673</v>
      </c>
      <c r="E486" s="191">
        <v>42376</v>
      </c>
      <c r="F486" s="192" t="s">
        <v>997</v>
      </c>
      <c r="G486" s="483" t="s">
        <v>1453</v>
      </c>
      <c r="H486" s="785" t="s">
        <v>1356</v>
      </c>
      <c r="I486" s="256">
        <v>203</v>
      </c>
      <c r="J486" s="256">
        <v>8900</v>
      </c>
      <c r="K486" s="38">
        <f t="shared" ref="K486:K495" si="27">ROUND(I486*J486,0)</f>
        <v>1806700</v>
      </c>
      <c r="L486" s="194" t="s">
        <v>259</v>
      </c>
      <c r="M486" s="194" t="s">
        <v>174</v>
      </c>
      <c r="N486" s="52" t="str">
        <f>IF(AND('331-CT'!$E$7=TH!H486,OR(L486="331",M486="331")),"331",IF(AND(OR(L486="131",M486="131"),H486='131-CT'!$E$7),"131",""))</f>
        <v>131</v>
      </c>
      <c r="O486" s="90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38"/>
      <c r="AC486" s="591" t="str">
        <f t="shared" si="26"/>
        <v/>
      </c>
      <c r="AE486" s="211"/>
    </row>
    <row r="487" spans="1:33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4"/>
        <v>1</v>
      </c>
      <c r="C487" s="184">
        <f t="shared" si="25"/>
        <v>42376</v>
      </c>
      <c r="D487" s="191" t="s">
        <v>1673</v>
      </c>
      <c r="E487" s="191">
        <v>42376</v>
      </c>
      <c r="F487" s="192" t="s">
        <v>998</v>
      </c>
      <c r="G487" s="483" t="s">
        <v>1453</v>
      </c>
      <c r="H487" s="785" t="s">
        <v>1356</v>
      </c>
      <c r="I487" s="256">
        <v>104</v>
      </c>
      <c r="J487" s="256">
        <v>11500</v>
      </c>
      <c r="K487" s="38">
        <f t="shared" si="27"/>
        <v>1196000</v>
      </c>
      <c r="L487" s="194" t="s">
        <v>259</v>
      </c>
      <c r="M487" s="194" t="s">
        <v>174</v>
      </c>
      <c r="N487" s="52" t="str">
        <f>IF(AND('331-CT'!$E$7=TH!H487,OR(L487="331",M487="331")),"331",IF(AND(OR(L487="131",M487="131"),H487='131-CT'!$E$7),"131",""))</f>
        <v>131</v>
      </c>
      <c r="O487" s="90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38"/>
      <c r="AC487" s="591" t="str">
        <f t="shared" si="26"/>
        <v/>
      </c>
      <c r="AD487" s="211"/>
      <c r="AE487" s="211"/>
    </row>
    <row r="488" spans="1:33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4"/>
        <v>1</v>
      </c>
      <c r="C488" s="184">
        <f t="shared" si="25"/>
        <v>42376</v>
      </c>
      <c r="D488" s="191" t="s">
        <v>1673</v>
      </c>
      <c r="E488" s="191">
        <v>42376</v>
      </c>
      <c r="F488" s="192" t="s">
        <v>1454</v>
      </c>
      <c r="G488" s="483" t="s">
        <v>1453</v>
      </c>
      <c r="H488" s="785" t="s">
        <v>1356</v>
      </c>
      <c r="I488" s="256">
        <v>20</v>
      </c>
      <c r="J488" s="256">
        <v>15000</v>
      </c>
      <c r="K488" s="38">
        <f t="shared" si="27"/>
        <v>300000</v>
      </c>
      <c r="L488" s="194" t="s">
        <v>259</v>
      </c>
      <c r="M488" s="194" t="s">
        <v>174</v>
      </c>
      <c r="N488" s="52" t="str">
        <f>IF(AND('331-CT'!$E$7=TH!H488,OR(L488="331",M488="331")),"331",IF(AND(OR(L488="131",M488="131"),H488='131-CT'!$E$7),"131",""))</f>
        <v>131</v>
      </c>
      <c r="O488" s="90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38"/>
      <c r="AC488" s="591" t="str">
        <f t="shared" si="26"/>
        <v/>
      </c>
      <c r="AE488" s="211"/>
      <c r="AF488" s="211"/>
      <c r="AG488" s="211"/>
    </row>
    <row r="489" spans="1:33" s="59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4"/>
        <v>1</v>
      </c>
      <c r="C489" s="184">
        <f t="shared" si="25"/>
        <v>42376</v>
      </c>
      <c r="D489" s="191" t="s">
        <v>1673</v>
      </c>
      <c r="E489" s="191">
        <v>42376</v>
      </c>
      <c r="F489" s="192" t="s">
        <v>1455</v>
      </c>
      <c r="G489" s="483" t="s">
        <v>1453</v>
      </c>
      <c r="H489" s="785" t="s">
        <v>1356</v>
      </c>
      <c r="I489" s="256">
        <v>23</v>
      </c>
      <c r="J489" s="256">
        <v>17000</v>
      </c>
      <c r="K489" s="38">
        <f t="shared" si="27"/>
        <v>391000</v>
      </c>
      <c r="L489" s="194" t="s">
        <v>259</v>
      </c>
      <c r="M489" s="194" t="s">
        <v>174</v>
      </c>
      <c r="N489" s="52" t="str">
        <f>IF(AND('331-CT'!$E$7=TH!H489,OR(L489="331",M489="331")),"331",IF(AND(OR(L489="131",M489="131"),H489='131-CT'!$E$7),"131",""))</f>
        <v>131</v>
      </c>
      <c r="O489" s="90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38"/>
      <c r="AC489" s="591" t="str">
        <f t="shared" si="26"/>
        <v/>
      </c>
      <c r="AD489" s="211"/>
      <c r="AE489" s="211"/>
      <c r="AF489" s="211"/>
      <c r="AG489" s="211"/>
    </row>
    <row r="490" spans="1:33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4"/>
        <v>1</v>
      </c>
      <c r="C490" s="184">
        <f t="shared" si="25"/>
        <v>42376</v>
      </c>
      <c r="D490" s="191" t="s">
        <v>1673</v>
      </c>
      <c r="E490" s="191">
        <v>42376</v>
      </c>
      <c r="F490" s="192" t="s">
        <v>1456</v>
      </c>
      <c r="G490" s="483" t="s">
        <v>1453</v>
      </c>
      <c r="H490" s="785" t="s">
        <v>1356</v>
      </c>
      <c r="I490" s="256">
        <v>22</v>
      </c>
      <c r="J490" s="256">
        <v>20000</v>
      </c>
      <c r="K490" s="38">
        <f t="shared" si="27"/>
        <v>440000</v>
      </c>
      <c r="L490" s="194" t="s">
        <v>259</v>
      </c>
      <c r="M490" s="194" t="s">
        <v>174</v>
      </c>
      <c r="N490" s="52" t="str">
        <f>IF(AND('331-CT'!$E$7=TH!H490,OR(L490="331",M490="331")),"331",IF(AND(OR(L490="131",M490="131"),H490='131-CT'!$E$7),"131",""))</f>
        <v>131</v>
      </c>
      <c r="O490" s="90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38"/>
      <c r="AC490" s="591" t="str">
        <f t="shared" si="26"/>
        <v/>
      </c>
      <c r="AD490" s="591"/>
      <c r="AF490" s="591"/>
      <c r="AG490" s="591"/>
    </row>
    <row r="491" spans="1:33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4"/>
        <v>1</v>
      </c>
      <c r="C491" s="184">
        <f t="shared" si="25"/>
        <v>42376</v>
      </c>
      <c r="D491" s="191" t="s">
        <v>1673</v>
      </c>
      <c r="E491" s="191">
        <v>42376</v>
      </c>
      <c r="F491" s="192" t="s">
        <v>1457</v>
      </c>
      <c r="G491" s="483" t="s">
        <v>1453</v>
      </c>
      <c r="H491" s="785" t="s">
        <v>1356</v>
      </c>
      <c r="I491" s="256">
        <v>22</v>
      </c>
      <c r="J491" s="256">
        <v>22000</v>
      </c>
      <c r="K491" s="38">
        <f t="shared" si="27"/>
        <v>484000</v>
      </c>
      <c r="L491" s="194" t="s">
        <v>259</v>
      </c>
      <c r="M491" s="194" t="s">
        <v>174</v>
      </c>
      <c r="N491" s="52" t="str">
        <f>IF(AND('331-CT'!$E$7=TH!H491,OR(L491="331",M491="331")),"331",IF(AND(OR(L491="131",M491="131"),H491='131-CT'!$E$7),"131",""))</f>
        <v>131</v>
      </c>
      <c r="O491" s="90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38"/>
      <c r="AC491" s="591" t="str">
        <f t="shared" si="26"/>
        <v/>
      </c>
      <c r="AF491" s="591"/>
      <c r="AG491" s="591"/>
    </row>
    <row r="492" spans="1:33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4"/>
        <v>1</v>
      </c>
      <c r="C492" s="184">
        <f t="shared" si="25"/>
        <v>42376</v>
      </c>
      <c r="D492" s="191" t="s">
        <v>1673</v>
      </c>
      <c r="E492" s="191">
        <v>42376</v>
      </c>
      <c r="F492" s="192" t="s">
        <v>1458</v>
      </c>
      <c r="G492" s="483" t="s">
        <v>1453</v>
      </c>
      <c r="H492" s="785" t="s">
        <v>1356</v>
      </c>
      <c r="I492" s="256">
        <v>21</v>
      </c>
      <c r="J492" s="256">
        <v>24300</v>
      </c>
      <c r="K492" s="38">
        <f t="shared" si="27"/>
        <v>510300</v>
      </c>
      <c r="L492" s="194" t="s">
        <v>259</v>
      </c>
      <c r="M492" s="194" t="s">
        <v>174</v>
      </c>
      <c r="N492" s="52" t="str">
        <f>IF(AND('331-CT'!$E$7=TH!H492,OR(L492="331",M492="331")),"331",IF(AND(OR(L492="131",M492="131"),H492='131-CT'!$E$7),"131",""))</f>
        <v>131</v>
      </c>
      <c r="O492" s="90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38"/>
      <c r="AC492" s="591" t="str">
        <f t="shared" si="26"/>
        <v/>
      </c>
      <c r="AD492" s="591"/>
      <c r="AF492" s="591"/>
      <c r="AG492" s="591"/>
    </row>
    <row r="493" spans="1:33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4"/>
        <v>1</v>
      </c>
      <c r="C493" s="184">
        <f t="shared" si="25"/>
        <v>42376</v>
      </c>
      <c r="D493" s="191" t="s">
        <v>1673</v>
      </c>
      <c r="E493" s="191">
        <v>42376</v>
      </c>
      <c r="F493" s="192" t="s">
        <v>1459</v>
      </c>
      <c r="G493" s="483" t="s">
        <v>1453</v>
      </c>
      <c r="H493" s="785" t="s">
        <v>1356</v>
      </c>
      <c r="I493" s="256">
        <v>22</v>
      </c>
      <c r="J493" s="256">
        <v>26000</v>
      </c>
      <c r="K493" s="38">
        <f t="shared" si="27"/>
        <v>572000</v>
      </c>
      <c r="L493" s="194" t="s">
        <v>259</v>
      </c>
      <c r="M493" s="194" t="s">
        <v>174</v>
      </c>
      <c r="N493" s="52" t="str">
        <f>IF(AND('331-CT'!$E$7=TH!H493,OR(L493="331",M493="331")),"331",IF(AND(OR(L493="131",M493="131"),H493='131-CT'!$E$7),"131",""))</f>
        <v>131</v>
      </c>
      <c r="O493" s="90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38"/>
      <c r="AC493" s="591" t="str">
        <f t="shared" si="26"/>
        <v/>
      </c>
      <c r="AF493" s="591"/>
      <c r="AG493" s="591"/>
    </row>
    <row r="494" spans="1:33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4"/>
        <v>1</v>
      </c>
      <c r="C494" s="184">
        <f t="shared" si="25"/>
        <v>42376</v>
      </c>
      <c r="D494" s="191" t="s">
        <v>1673</v>
      </c>
      <c r="E494" s="191">
        <v>42376</v>
      </c>
      <c r="F494" s="192" t="s">
        <v>1460</v>
      </c>
      <c r="G494" s="483" t="s">
        <v>1453</v>
      </c>
      <c r="H494" s="785" t="s">
        <v>1356</v>
      </c>
      <c r="I494" s="256">
        <v>21</v>
      </c>
      <c r="J494" s="256">
        <v>27800</v>
      </c>
      <c r="K494" s="38">
        <f t="shared" si="27"/>
        <v>583800</v>
      </c>
      <c r="L494" s="194" t="s">
        <v>259</v>
      </c>
      <c r="M494" s="194" t="s">
        <v>174</v>
      </c>
      <c r="N494" s="52" t="str">
        <f>IF(AND('331-CT'!$E$7=TH!H494,OR(L494="331",M494="331")),"331",IF(AND(OR(L494="131",M494="131"),H494='131-CT'!$E$7),"131",""))</f>
        <v>131</v>
      </c>
      <c r="O494" s="90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38"/>
      <c r="AC494" s="591" t="str">
        <f t="shared" si="26"/>
        <v/>
      </c>
      <c r="AE494" s="211"/>
    </row>
    <row r="495" spans="1:33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4"/>
        <v>1</v>
      </c>
      <c r="C495" s="184">
        <f t="shared" si="25"/>
        <v>42376</v>
      </c>
      <c r="D495" s="191" t="s">
        <v>1673</v>
      </c>
      <c r="E495" s="191">
        <v>42376</v>
      </c>
      <c r="F495" s="192" t="s">
        <v>1461</v>
      </c>
      <c r="G495" s="192" t="s">
        <v>1453</v>
      </c>
      <c r="H495" s="785" t="s">
        <v>1356</v>
      </c>
      <c r="I495" s="257">
        <v>24</v>
      </c>
      <c r="J495" s="256">
        <v>31000</v>
      </c>
      <c r="K495" s="38">
        <f t="shared" si="27"/>
        <v>744000</v>
      </c>
      <c r="L495" s="194" t="s">
        <v>259</v>
      </c>
      <c r="M495" s="194" t="s">
        <v>174</v>
      </c>
      <c r="N495" s="52" t="str">
        <f>IF(AND('331-CT'!$E$7=TH!H495,OR(L495="331",M495="331")),"331",IF(AND(OR(L495="131",M495="131"),H495='131-CT'!$E$7),"131",""))</f>
        <v>131</v>
      </c>
      <c r="O495" s="90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38"/>
      <c r="AC495" s="591" t="str">
        <f t="shared" si="26"/>
        <v/>
      </c>
      <c r="AE495" s="211"/>
      <c r="AF495" s="211"/>
      <c r="AG495" s="211"/>
    </row>
    <row r="496" spans="1:33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4"/>
        <v>1</v>
      </c>
      <c r="C496" s="184">
        <f t="shared" si="25"/>
        <v>42376</v>
      </c>
      <c r="D496" s="191" t="s">
        <v>1673</v>
      </c>
      <c r="E496" s="191">
        <v>42376</v>
      </c>
      <c r="F496" s="192" t="s">
        <v>428</v>
      </c>
      <c r="G496" s="483" t="s">
        <v>1453</v>
      </c>
      <c r="H496" s="785" t="s">
        <v>1356</v>
      </c>
      <c r="I496" s="257"/>
      <c r="J496" s="257"/>
      <c r="K496" s="38">
        <v>702780</v>
      </c>
      <c r="L496" s="194" t="s">
        <v>259</v>
      </c>
      <c r="M496" s="194" t="s">
        <v>372</v>
      </c>
      <c r="N496" s="52" t="str">
        <f>IF(AND('331-CT'!$E$7=TH!H496,OR(L496="331",M496="331")),"331",IF(AND(OR(L496="131",M496="131"),H496='131-CT'!$E$7),"131",""))</f>
        <v>131</v>
      </c>
      <c r="O496" s="90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38"/>
      <c r="AC496" s="591" t="str">
        <f t="shared" si="26"/>
        <v/>
      </c>
      <c r="AE496" s="211"/>
      <c r="AF496" s="211"/>
      <c r="AG496" s="211"/>
    </row>
    <row r="497" spans="1:33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4"/>
        <v>1</v>
      </c>
      <c r="C497" s="184">
        <f t="shared" si="25"/>
        <v>42376</v>
      </c>
      <c r="D497" s="191" t="s">
        <v>1674</v>
      </c>
      <c r="E497" s="191">
        <v>42376</v>
      </c>
      <c r="F497" s="192" t="s">
        <v>1796</v>
      </c>
      <c r="G497" s="483" t="s">
        <v>1462</v>
      </c>
      <c r="H497" s="210" t="s">
        <v>1795</v>
      </c>
      <c r="I497" s="257">
        <v>320</v>
      </c>
      <c r="J497" s="257">
        <v>14264</v>
      </c>
      <c r="K497" s="38">
        <f t="shared" ref="K497:K506" si="28">ROUND(I497*J497,0)</f>
        <v>4564480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90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38"/>
      <c r="AC497" s="591" t="str">
        <f t="shared" si="26"/>
        <v/>
      </c>
      <c r="AE497" s="211"/>
      <c r="AF497" s="211"/>
      <c r="AG497" s="211"/>
    </row>
    <row r="498" spans="1:33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4"/>
        <v>1</v>
      </c>
      <c r="C498" s="184">
        <f t="shared" si="25"/>
        <v>42376</v>
      </c>
      <c r="D498" s="191" t="s">
        <v>1674</v>
      </c>
      <c r="E498" s="191">
        <v>42376</v>
      </c>
      <c r="F498" s="192" t="s">
        <v>1797</v>
      </c>
      <c r="G498" s="483" t="s">
        <v>1462</v>
      </c>
      <c r="H498" s="210" t="s">
        <v>1795</v>
      </c>
      <c r="I498" s="257">
        <v>280</v>
      </c>
      <c r="J498" s="257">
        <v>5191</v>
      </c>
      <c r="K498" s="38">
        <f t="shared" si="28"/>
        <v>1453480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90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38"/>
      <c r="AC498" s="591" t="str">
        <f t="shared" si="26"/>
        <v/>
      </c>
      <c r="AE498" s="211"/>
      <c r="AF498" s="211"/>
      <c r="AG498" s="211"/>
    </row>
    <row r="499" spans="1:33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4"/>
        <v>1</v>
      </c>
      <c r="C499" s="184">
        <f t="shared" si="25"/>
        <v>42376</v>
      </c>
      <c r="D499" s="191" t="s">
        <v>1674</v>
      </c>
      <c r="E499" s="191">
        <v>42376</v>
      </c>
      <c r="F499" s="192" t="s">
        <v>1798</v>
      </c>
      <c r="G499" s="483" t="s">
        <v>1462</v>
      </c>
      <c r="H499" s="210" t="s">
        <v>1795</v>
      </c>
      <c r="I499" s="257">
        <v>211</v>
      </c>
      <c r="J499" s="257">
        <v>5752</v>
      </c>
      <c r="K499" s="38">
        <f t="shared" si="28"/>
        <v>1213672</v>
      </c>
      <c r="L499" s="194" t="s">
        <v>259</v>
      </c>
      <c r="M499" s="194" t="s">
        <v>174</v>
      </c>
      <c r="N499" s="52" t="str">
        <f>IF(AND('331-CT'!$E$7=TH!H499,OR(L499="331",M499="331")),"331",IF(AND(OR(L499="131",M499="131"),H499='131-CT'!$E$7),"131",""))</f>
        <v/>
      </c>
      <c r="O499" s="90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38"/>
      <c r="AC499" s="591" t="str">
        <f t="shared" si="26"/>
        <v/>
      </c>
      <c r="AE499" s="211"/>
    </row>
    <row r="500" spans="1:33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4"/>
        <v>1</v>
      </c>
      <c r="C500" s="184">
        <f t="shared" si="25"/>
        <v>42376</v>
      </c>
      <c r="D500" s="191" t="s">
        <v>1674</v>
      </c>
      <c r="E500" s="191">
        <v>42376</v>
      </c>
      <c r="F500" s="192" t="s">
        <v>1799</v>
      </c>
      <c r="G500" s="483" t="s">
        <v>1462</v>
      </c>
      <c r="H500" s="210" t="s">
        <v>1795</v>
      </c>
      <c r="I500" s="257">
        <v>75</v>
      </c>
      <c r="J500" s="257">
        <v>5544</v>
      </c>
      <c r="K500" s="38">
        <f t="shared" si="28"/>
        <v>415800</v>
      </c>
      <c r="L500" s="194" t="s">
        <v>259</v>
      </c>
      <c r="M500" s="194" t="s">
        <v>174</v>
      </c>
      <c r="N500" s="52" t="str">
        <f>IF(AND('331-CT'!$E$7=TH!H500,OR(L500="331",M500="331")),"331",IF(AND(OR(L500="131",M500="131"),H500='131-CT'!$E$7),"131",""))</f>
        <v/>
      </c>
      <c r="O500" s="901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38"/>
      <c r="AC500" s="591" t="str">
        <f t="shared" ref="AC500:AC531" si="29">IF(VLOOKUP(H500,DS_131,1,0)=H500,"","x")</f>
        <v/>
      </c>
      <c r="AE500" s="211"/>
    </row>
    <row r="501" spans="1:33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4"/>
        <v>1</v>
      </c>
      <c r="C501" s="184">
        <f t="shared" si="25"/>
        <v>42376</v>
      </c>
      <c r="D501" s="191" t="s">
        <v>1674</v>
      </c>
      <c r="E501" s="191">
        <v>42376</v>
      </c>
      <c r="F501" s="192" t="s">
        <v>1800</v>
      </c>
      <c r="G501" s="483" t="s">
        <v>1462</v>
      </c>
      <c r="H501" s="210" t="s">
        <v>1795</v>
      </c>
      <c r="I501" s="257">
        <v>70</v>
      </c>
      <c r="J501" s="257">
        <v>3931</v>
      </c>
      <c r="K501" s="38">
        <f t="shared" si="28"/>
        <v>275170</v>
      </c>
      <c r="L501" s="194" t="s">
        <v>259</v>
      </c>
      <c r="M501" s="194" t="s">
        <v>174</v>
      </c>
      <c r="N501" s="52" t="str">
        <f>IF(AND('331-CT'!$E$7=TH!H501,OR(L501="331",M501="331")),"331",IF(AND(OR(L501="131",M501="131"),H501='131-CT'!$E$7),"131",""))</f>
        <v/>
      </c>
      <c r="O501" s="90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38"/>
      <c r="AC501" s="591" t="str">
        <f t="shared" si="29"/>
        <v/>
      </c>
      <c r="AE501" s="211"/>
    </row>
    <row r="502" spans="1:33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4"/>
        <v>1</v>
      </c>
      <c r="C502" s="184">
        <f t="shared" si="25"/>
        <v>42376</v>
      </c>
      <c r="D502" s="191" t="s">
        <v>1674</v>
      </c>
      <c r="E502" s="191">
        <v>42376</v>
      </c>
      <c r="F502" s="192" t="s">
        <v>1801</v>
      </c>
      <c r="G502" s="483" t="s">
        <v>1462</v>
      </c>
      <c r="H502" s="210" t="s">
        <v>1795</v>
      </c>
      <c r="I502" s="257">
        <v>120</v>
      </c>
      <c r="J502" s="257">
        <v>9855</v>
      </c>
      <c r="K502" s="38">
        <f t="shared" si="28"/>
        <v>1182600</v>
      </c>
      <c r="L502" s="194" t="s">
        <v>259</v>
      </c>
      <c r="M502" s="194" t="s">
        <v>174</v>
      </c>
      <c r="N502" s="52" t="str">
        <f>IF(AND('331-CT'!$E$7=TH!H502,OR(L502="331",M502="331")),"331",IF(AND(OR(L502="131",M502="131"),H502='131-CT'!$E$7),"131",""))</f>
        <v/>
      </c>
      <c r="O502" s="90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38"/>
      <c r="AC502" s="591" t="str">
        <f t="shared" si="29"/>
        <v/>
      </c>
      <c r="AE502" s="211"/>
    </row>
    <row r="503" spans="1:33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4"/>
        <v>1</v>
      </c>
      <c r="C503" s="184">
        <f t="shared" si="25"/>
        <v>42376</v>
      </c>
      <c r="D503" s="191" t="s">
        <v>1674</v>
      </c>
      <c r="E503" s="191">
        <v>42376</v>
      </c>
      <c r="F503" s="192" t="s">
        <v>1802</v>
      </c>
      <c r="G503" s="483" t="s">
        <v>1462</v>
      </c>
      <c r="H503" s="210" t="s">
        <v>1795</v>
      </c>
      <c r="I503" s="257">
        <v>110</v>
      </c>
      <c r="J503" s="257">
        <v>16577</v>
      </c>
      <c r="K503" s="38">
        <f t="shared" si="28"/>
        <v>1823470</v>
      </c>
      <c r="L503" s="194" t="s">
        <v>259</v>
      </c>
      <c r="M503" s="194" t="s">
        <v>174</v>
      </c>
      <c r="N503" s="52" t="str">
        <f>IF(AND('331-CT'!$E$7=TH!H503,OR(L503="331",M503="331")),"331",IF(AND(OR(L503="131",M503="131"),H503='131-CT'!$E$7),"131",""))</f>
        <v/>
      </c>
      <c r="O503" s="90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38"/>
      <c r="AC503" s="591" t="str">
        <f t="shared" si="29"/>
        <v/>
      </c>
      <c r="AE503" s="211"/>
    </row>
    <row r="504" spans="1:33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4"/>
        <v>1</v>
      </c>
      <c r="C504" s="184">
        <f t="shared" si="25"/>
        <v>42376</v>
      </c>
      <c r="D504" s="191" t="s">
        <v>1674</v>
      </c>
      <c r="E504" s="191">
        <v>42376</v>
      </c>
      <c r="F504" s="192" t="s">
        <v>1803</v>
      </c>
      <c r="G504" s="483" t="s">
        <v>1462</v>
      </c>
      <c r="H504" s="210" t="s">
        <v>1795</v>
      </c>
      <c r="I504" s="257">
        <v>96</v>
      </c>
      <c r="J504" s="257">
        <v>16433</v>
      </c>
      <c r="K504" s="38">
        <f t="shared" si="28"/>
        <v>1577568</v>
      </c>
      <c r="L504" s="194" t="s">
        <v>259</v>
      </c>
      <c r="M504" s="194" t="s">
        <v>174</v>
      </c>
      <c r="N504" s="52" t="str">
        <f>IF(AND('331-CT'!$E$7=TH!H504,OR(L504="331",M504="331")),"331",IF(AND(OR(L504="131",M504="131"),H504='131-CT'!$E$7),"131",""))</f>
        <v/>
      </c>
      <c r="O504" s="901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38"/>
      <c r="AC504" s="591" t="str">
        <f t="shared" si="29"/>
        <v/>
      </c>
      <c r="AD504" s="211"/>
      <c r="AE504" s="211"/>
    </row>
    <row r="505" spans="1:33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4"/>
        <v>1</v>
      </c>
      <c r="C505" s="184">
        <f t="shared" si="25"/>
        <v>42376</v>
      </c>
      <c r="D505" s="191" t="s">
        <v>1674</v>
      </c>
      <c r="E505" s="191">
        <v>42376</v>
      </c>
      <c r="F505" s="192" t="s">
        <v>1804</v>
      </c>
      <c r="G505" s="483" t="s">
        <v>1462</v>
      </c>
      <c r="H505" s="210" t="s">
        <v>1795</v>
      </c>
      <c r="I505" s="257">
        <v>500</v>
      </c>
      <c r="J505" s="257">
        <v>8915</v>
      </c>
      <c r="K505" s="38">
        <f t="shared" si="28"/>
        <v>4457500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90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38"/>
      <c r="AC505" s="591" t="str">
        <f t="shared" si="29"/>
        <v/>
      </c>
      <c r="AE505" s="211"/>
    </row>
    <row r="506" spans="1:33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4"/>
        <v>1</v>
      </c>
      <c r="C506" s="184">
        <f t="shared" si="25"/>
        <v>42376</v>
      </c>
      <c r="D506" s="191" t="s">
        <v>1674</v>
      </c>
      <c r="E506" s="191">
        <v>42376</v>
      </c>
      <c r="F506" s="192" t="s">
        <v>1805</v>
      </c>
      <c r="G506" s="192" t="s">
        <v>1462</v>
      </c>
      <c r="H506" s="210" t="s">
        <v>1795</v>
      </c>
      <c r="I506" s="256">
        <v>86</v>
      </c>
      <c r="J506" s="256">
        <v>6334</v>
      </c>
      <c r="K506" s="38">
        <f t="shared" si="28"/>
        <v>544724</v>
      </c>
      <c r="L506" s="194" t="s">
        <v>259</v>
      </c>
      <c r="M506" s="194" t="s">
        <v>174</v>
      </c>
      <c r="N506" s="52" t="str">
        <f>IF(AND('331-CT'!$E$7=TH!H506,OR(L506="331",M506="331")),"331",IF(AND(OR(L506="131",M506="131"),H506='131-CT'!$E$7),"131",""))</f>
        <v/>
      </c>
      <c r="O506" s="90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38"/>
      <c r="AC506" s="591" t="str">
        <f t="shared" si="29"/>
        <v/>
      </c>
      <c r="AD506" s="211"/>
      <c r="AE506" s="211"/>
    </row>
    <row r="507" spans="1:33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4"/>
        <v>1</v>
      </c>
      <c r="C507" s="184">
        <f t="shared" si="25"/>
        <v>42376</v>
      </c>
      <c r="D507" s="191" t="s">
        <v>1674</v>
      </c>
      <c r="E507" s="191">
        <v>42376</v>
      </c>
      <c r="F507" s="192" t="s">
        <v>715</v>
      </c>
      <c r="G507" s="483" t="s">
        <v>1462</v>
      </c>
      <c r="H507" s="210" t="s">
        <v>1795</v>
      </c>
      <c r="I507" s="256"/>
      <c r="J507" s="256"/>
      <c r="K507" s="38">
        <v>1750846</v>
      </c>
      <c r="L507" s="194" t="s">
        <v>259</v>
      </c>
      <c r="M507" s="194" t="s">
        <v>372</v>
      </c>
      <c r="N507" s="52" t="str">
        <f>IF(AND('331-CT'!$E$7=TH!H507,OR(L507="331",M507="331")),"331",IF(AND(OR(L507="131",M507="131"),H507='131-CT'!$E$7),"131",""))</f>
        <v/>
      </c>
      <c r="O507" s="90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38"/>
      <c r="AC507" s="591" t="str">
        <f t="shared" si="29"/>
        <v/>
      </c>
      <c r="AE507" s="211"/>
    </row>
    <row r="508" spans="1:33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4"/>
        <v>1</v>
      </c>
      <c r="C508" s="184">
        <f t="shared" si="25"/>
        <v>42376</v>
      </c>
      <c r="D508" s="191" t="s">
        <v>1675</v>
      </c>
      <c r="E508" s="191">
        <v>42376</v>
      </c>
      <c r="F508" s="192" t="s">
        <v>1463</v>
      </c>
      <c r="G508" s="483" t="s">
        <v>1464</v>
      </c>
      <c r="H508" s="785" t="s">
        <v>1356</v>
      </c>
      <c r="I508" s="256">
        <v>22</v>
      </c>
      <c r="J508" s="256">
        <v>33000</v>
      </c>
      <c r="K508" s="38">
        <f>ROUND(I508*J508,0)</f>
        <v>726000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>131</v>
      </c>
      <c r="O508" s="90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38"/>
      <c r="AC508" s="591" t="str">
        <f t="shared" si="29"/>
        <v/>
      </c>
      <c r="AE508" s="211"/>
    </row>
    <row r="509" spans="1:33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4"/>
        <v>1</v>
      </c>
      <c r="C509" s="184">
        <f t="shared" si="25"/>
        <v>42376</v>
      </c>
      <c r="D509" s="191" t="s">
        <v>1675</v>
      </c>
      <c r="E509" s="191">
        <v>42376</v>
      </c>
      <c r="F509" s="192" t="s">
        <v>1465</v>
      </c>
      <c r="G509" s="483" t="s">
        <v>1464</v>
      </c>
      <c r="H509" s="785" t="s">
        <v>1356</v>
      </c>
      <c r="I509" s="256">
        <v>10</v>
      </c>
      <c r="J509" s="256">
        <v>35000</v>
      </c>
      <c r="K509" s="38">
        <f>ROUND(I509*J509,0)</f>
        <v>350000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>131</v>
      </c>
      <c r="O509" s="90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38"/>
      <c r="AC509" s="591" t="str">
        <f t="shared" si="29"/>
        <v/>
      </c>
      <c r="AE509" s="211"/>
    </row>
    <row r="510" spans="1:33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4"/>
        <v>1</v>
      </c>
      <c r="C510" s="184">
        <f t="shared" si="25"/>
        <v>42376</v>
      </c>
      <c r="D510" s="191" t="s">
        <v>1675</v>
      </c>
      <c r="E510" s="191">
        <v>42376</v>
      </c>
      <c r="F510" s="192" t="s">
        <v>1466</v>
      </c>
      <c r="G510" s="483" t="s">
        <v>1464</v>
      </c>
      <c r="H510" s="785" t="s">
        <v>1356</v>
      </c>
      <c r="I510" s="256">
        <v>10</v>
      </c>
      <c r="J510" s="256">
        <v>60000</v>
      </c>
      <c r="K510" s="38">
        <f>ROUND(I510*J510,0)</f>
        <v>600000</v>
      </c>
      <c r="L510" s="194" t="s">
        <v>259</v>
      </c>
      <c r="M510" s="194" t="s">
        <v>174</v>
      </c>
      <c r="N510" s="52" t="str">
        <f>IF(AND('331-CT'!$E$7=TH!H510,OR(L510="331",M510="331")),"331",IF(AND(OR(L510="131",M510="131"),H510='131-CT'!$E$7),"131",""))</f>
        <v>131</v>
      </c>
      <c r="O510" s="90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38"/>
      <c r="AC510" s="591" t="str">
        <f t="shared" si="29"/>
        <v/>
      </c>
      <c r="AE510" s="211"/>
    </row>
    <row r="511" spans="1:33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4"/>
        <v>1</v>
      </c>
      <c r="C511" s="184">
        <f t="shared" si="25"/>
        <v>42376</v>
      </c>
      <c r="D511" s="191" t="s">
        <v>1675</v>
      </c>
      <c r="E511" s="191">
        <v>42376</v>
      </c>
      <c r="F511" s="931" t="s">
        <v>1577</v>
      </c>
      <c r="G511" s="192" t="s">
        <v>1464</v>
      </c>
      <c r="H511" s="785" t="s">
        <v>1356</v>
      </c>
      <c r="I511" s="256">
        <v>300</v>
      </c>
      <c r="J511" s="256">
        <v>9300</v>
      </c>
      <c r="K511" s="38">
        <f>ROUND(I511*J511,0)</f>
        <v>2790000</v>
      </c>
      <c r="L511" s="194" t="s">
        <v>259</v>
      </c>
      <c r="M511" s="194" t="s">
        <v>174</v>
      </c>
      <c r="N511" s="52" t="str">
        <f>IF(AND('331-CT'!$E$7=TH!H511,OR(L511="331",M511="331")),"331",IF(AND(OR(L511="131",M511="131"),H511='131-CT'!$E$7),"131",""))</f>
        <v>131</v>
      </c>
      <c r="O511" s="90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38"/>
      <c r="AC511" s="591" t="str">
        <f t="shared" si="29"/>
        <v/>
      </c>
      <c r="AE511" s="211"/>
    </row>
    <row r="512" spans="1:33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4"/>
        <v>1</v>
      </c>
      <c r="C512" s="184">
        <f t="shared" si="25"/>
        <v>42376</v>
      </c>
      <c r="D512" s="191" t="s">
        <v>1675</v>
      </c>
      <c r="E512" s="191">
        <v>42376</v>
      </c>
      <c r="F512" s="192" t="s">
        <v>428</v>
      </c>
      <c r="G512" s="483" t="s">
        <v>1464</v>
      </c>
      <c r="H512" s="785" t="s">
        <v>1356</v>
      </c>
      <c r="I512" s="256"/>
      <c r="J512" s="256"/>
      <c r="K512" s="38">
        <v>446600</v>
      </c>
      <c r="L512" s="194" t="s">
        <v>259</v>
      </c>
      <c r="M512" s="194" t="s">
        <v>372</v>
      </c>
      <c r="N512" s="52" t="str">
        <f>IF(AND('331-CT'!$E$7=TH!H512,OR(L512="331",M512="331")),"331",IF(AND(OR(L512="131",M512="131"),H512='131-CT'!$E$7),"131",""))</f>
        <v>131</v>
      </c>
      <c r="O512" s="90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38"/>
      <c r="AC512" s="591" t="str">
        <f t="shared" si="29"/>
        <v/>
      </c>
      <c r="AD512" s="211"/>
      <c r="AE512" s="211"/>
    </row>
    <row r="513" spans="1:33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4"/>
        <v>1</v>
      </c>
      <c r="C513" s="184">
        <f t="shared" si="25"/>
        <v>42376</v>
      </c>
      <c r="D513" s="191" t="s">
        <v>1676</v>
      </c>
      <c r="E513" s="191">
        <v>42376</v>
      </c>
      <c r="F513" s="931" t="s">
        <v>1577</v>
      </c>
      <c r="G513" s="192" t="s">
        <v>1467</v>
      </c>
      <c r="H513" s="785" t="s">
        <v>1356</v>
      </c>
      <c r="I513" s="256">
        <v>53</v>
      </c>
      <c r="J513" s="256">
        <v>9300</v>
      </c>
      <c r="K513" s="38">
        <f>ROUND(I513*J513,0)</f>
        <v>492900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>131</v>
      </c>
      <c r="O513" s="90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38"/>
      <c r="AC513" s="591" t="str">
        <f t="shared" si="29"/>
        <v/>
      </c>
      <c r="AE513" s="211"/>
    </row>
    <row r="514" spans="1:33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4"/>
        <v>1</v>
      </c>
      <c r="C514" s="184">
        <f t="shared" si="25"/>
        <v>42376</v>
      </c>
      <c r="D514" s="191" t="s">
        <v>1676</v>
      </c>
      <c r="E514" s="191">
        <v>42376</v>
      </c>
      <c r="F514" s="192" t="s">
        <v>428</v>
      </c>
      <c r="G514" s="483" t="s">
        <v>1467</v>
      </c>
      <c r="H514" s="785" t="s">
        <v>1356</v>
      </c>
      <c r="I514" s="256"/>
      <c r="J514" s="256"/>
      <c r="K514" s="38">
        <v>49290</v>
      </c>
      <c r="L514" s="194" t="s">
        <v>259</v>
      </c>
      <c r="M514" s="194" t="s">
        <v>372</v>
      </c>
      <c r="N514" s="52" t="str">
        <f>IF(AND('331-CT'!$E$7=TH!H514,OR(L514="331",M514="331")),"331",IF(AND(OR(L514="131",M514="131"),H514='131-CT'!$E$7),"131",""))</f>
        <v>131</v>
      </c>
      <c r="O514" s="90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38"/>
      <c r="AC514" s="591" t="str">
        <f t="shared" si="29"/>
        <v/>
      </c>
      <c r="AE514" s="211"/>
    </row>
    <row r="515" spans="1:33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24"/>
        <v>1</v>
      </c>
      <c r="C515" s="184">
        <f t="shared" si="25"/>
        <v>42377</v>
      </c>
      <c r="D515" s="191" t="s">
        <v>1677</v>
      </c>
      <c r="E515" s="191">
        <v>42377</v>
      </c>
      <c r="F515" s="192" t="s">
        <v>899</v>
      </c>
      <c r="G515" s="192" t="s">
        <v>1468</v>
      </c>
      <c r="H515" s="193" t="s">
        <v>901</v>
      </c>
      <c r="I515" s="256">
        <v>153</v>
      </c>
      <c r="J515" s="256">
        <v>22750</v>
      </c>
      <c r="K515" s="38">
        <f>ROUND(I515*J515,0)</f>
        <v>3480750</v>
      </c>
      <c r="L515" s="194" t="s">
        <v>259</v>
      </c>
      <c r="M515" s="194" t="s">
        <v>174</v>
      </c>
      <c r="N515" s="52" t="str">
        <f>IF(AND('331-CT'!$E$7=TH!H515,OR(L515="331",M515="331")),"331",IF(AND(OR(L515="131",M515="131"),H515='131-CT'!$E$7),"131",""))</f>
        <v/>
      </c>
      <c r="O515" s="90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38"/>
      <c r="AC515" s="591" t="str">
        <f t="shared" si="29"/>
        <v/>
      </c>
      <c r="AE515" s="211"/>
    </row>
    <row r="516" spans="1:33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4"/>
        <v>1</v>
      </c>
      <c r="C516" s="184">
        <f t="shared" si="25"/>
        <v>42377</v>
      </c>
      <c r="D516" s="191" t="s">
        <v>1677</v>
      </c>
      <c r="E516" s="191">
        <v>42377</v>
      </c>
      <c r="F516" s="192" t="s">
        <v>428</v>
      </c>
      <c r="G516" s="483" t="s">
        <v>1468</v>
      </c>
      <c r="H516" s="193" t="s">
        <v>901</v>
      </c>
      <c r="I516" s="256"/>
      <c r="J516" s="256"/>
      <c r="K516" s="38">
        <v>348075</v>
      </c>
      <c r="L516" s="194" t="s">
        <v>259</v>
      </c>
      <c r="M516" s="194" t="s">
        <v>372</v>
      </c>
      <c r="N516" s="52" t="str">
        <f>IF(AND('331-CT'!$E$7=TH!H516,OR(L516="331",M516="331")),"331",IF(AND(OR(L516="131",M516="131"),H516='131-CT'!$E$7),"131",""))</f>
        <v/>
      </c>
      <c r="O516" s="901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38"/>
      <c r="AC516" s="591" t="str">
        <f t="shared" si="29"/>
        <v/>
      </c>
      <c r="AE516" s="211"/>
    </row>
    <row r="517" spans="1:33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4"/>
        <v>1</v>
      </c>
      <c r="C517" s="184">
        <f t="shared" si="25"/>
        <v>42381</v>
      </c>
      <c r="D517" s="191" t="s">
        <v>1678</v>
      </c>
      <c r="E517" s="191">
        <v>42381</v>
      </c>
      <c r="F517" s="192" t="s">
        <v>544</v>
      </c>
      <c r="G517" s="192" t="s">
        <v>1469</v>
      </c>
      <c r="H517" s="193" t="s">
        <v>426</v>
      </c>
      <c r="I517" s="256">
        <v>287</v>
      </c>
      <c r="J517" s="256">
        <v>10670</v>
      </c>
      <c r="K517" s="38">
        <f>ROUND(I517*J517,0)</f>
        <v>3062290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90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38"/>
      <c r="AC517" s="591" t="str">
        <f t="shared" si="29"/>
        <v/>
      </c>
      <c r="AD517" s="211"/>
      <c r="AE517" s="211"/>
    </row>
    <row r="518" spans="1:33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4"/>
        <v>1</v>
      </c>
      <c r="C518" s="184">
        <f t="shared" si="25"/>
        <v>42381</v>
      </c>
      <c r="D518" s="191" t="s">
        <v>1678</v>
      </c>
      <c r="E518" s="191">
        <v>42381</v>
      </c>
      <c r="F518" s="192" t="s">
        <v>428</v>
      </c>
      <c r="G518" s="483" t="s">
        <v>1469</v>
      </c>
      <c r="H518" s="193" t="s">
        <v>426</v>
      </c>
      <c r="I518" s="256"/>
      <c r="J518" s="256"/>
      <c r="K518" s="38">
        <v>306229</v>
      </c>
      <c r="L518" s="194" t="s">
        <v>259</v>
      </c>
      <c r="M518" s="194" t="s">
        <v>372</v>
      </c>
      <c r="N518" s="52" t="str">
        <f>IF(AND('331-CT'!$E$7=TH!H518,OR(L518="331",M518="331")),"331",IF(AND(OR(L518="131",M518="131"),H518='131-CT'!$E$7),"131",""))</f>
        <v/>
      </c>
      <c r="O518" s="90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38"/>
      <c r="AC518" s="591" t="str">
        <f t="shared" si="29"/>
        <v/>
      </c>
      <c r="AE518" s="211"/>
    </row>
    <row r="519" spans="1:33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4"/>
        <v>1</v>
      </c>
      <c r="C519" s="184">
        <f t="shared" si="25"/>
        <v>42382</v>
      </c>
      <c r="D519" s="191" t="s">
        <v>1679</v>
      </c>
      <c r="E519" s="191">
        <v>42382</v>
      </c>
      <c r="F519" s="192" t="s">
        <v>743</v>
      </c>
      <c r="G519" s="192" t="s">
        <v>1470</v>
      </c>
      <c r="H519" s="7" t="s">
        <v>1362</v>
      </c>
      <c r="I519" s="256">
        <v>504</v>
      </c>
      <c r="J519" s="256">
        <v>6400</v>
      </c>
      <c r="K519" s="38">
        <f>ROUND(I519*J519,0)</f>
        <v>3225600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90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38"/>
      <c r="AC519" s="591" t="str">
        <f t="shared" si="29"/>
        <v/>
      </c>
      <c r="AE519" s="211"/>
    </row>
    <row r="520" spans="1:33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4"/>
        <v>1</v>
      </c>
      <c r="C520" s="184">
        <f t="shared" si="25"/>
        <v>42382</v>
      </c>
      <c r="D520" s="191" t="s">
        <v>1679</v>
      </c>
      <c r="E520" s="191">
        <v>42382</v>
      </c>
      <c r="F520" s="192" t="s">
        <v>428</v>
      </c>
      <c r="G520" s="192" t="s">
        <v>1470</v>
      </c>
      <c r="H520" s="7" t="s">
        <v>1362</v>
      </c>
      <c r="I520" s="256"/>
      <c r="J520" s="256"/>
      <c r="K520" s="38">
        <v>322560</v>
      </c>
      <c r="L520" s="194" t="s">
        <v>259</v>
      </c>
      <c r="M520" s="194" t="s">
        <v>372</v>
      </c>
      <c r="N520" s="52" t="str">
        <f>IF(AND('331-CT'!$E$7=TH!H520,OR(L520="331",M520="331")),"331",IF(AND(OR(L520="131",M520="131"),H520='131-CT'!$E$7),"131",""))</f>
        <v/>
      </c>
      <c r="O520" s="901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38"/>
      <c r="AC520" s="591" t="str">
        <f t="shared" si="29"/>
        <v/>
      </c>
      <c r="AD520" s="211"/>
      <c r="AE520" s="211"/>
    </row>
    <row r="521" spans="1:33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4"/>
        <v>1</v>
      </c>
      <c r="C521" s="184">
        <f t="shared" si="25"/>
        <v>42382</v>
      </c>
      <c r="D521" s="191" t="s">
        <v>1680</v>
      </c>
      <c r="E521" s="191">
        <v>42382</v>
      </c>
      <c r="F521" s="192" t="s">
        <v>469</v>
      </c>
      <c r="G521" s="192" t="s">
        <v>1471</v>
      </c>
      <c r="H521" s="193" t="s">
        <v>471</v>
      </c>
      <c r="I521" s="256">
        <v>132</v>
      </c>
      <c r="J521" s="256">
        <v>12900</v>
      </c>
      <c r="K521" s="38">
        <f>ROUND(I521*J521,0)</f>
        <v>1702800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90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38"/>
      <c r="AC521" s="591" t="str">
        <f t="shared" si="29"/>
        <v/>
      </c>
      <c r="AE521" s="211"/>
    </row>
    <row r="522" spans="1:33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4"/>
        <v>1</v>
      </c>
      <c r="C522" s="184">
        <f t="shared" si="25"/>
        <v>42382</v>
      </c>
      <c r="D522" s="191" t="s">
        <v>1680</v>
      </c>
      <c r="E522" s="191">
        <v>42382</v>
      </c>
      <c r="F522" s="192" t="s">
        <v>594</v>
      </c>
      <c r="G522" s="192" t="s">
        <v>1471</v>
      </c>
      <c r="H522" s="786" t="s">
        <v>471</v>
      </c>
      <c r="I522" s="256">
        <v>222</v>
      </c>
      <c r="J522" s="256">
        <v>6400</v>
      </c>
      <c r="K522" s="38">
        <f>ROUND(I522*J522,0)</f>
        <v>1420800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90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38"/>
      <c r="AC522" s="591" t="str">
        <f t="shared" si="29"/>
        <v/>
      </c>
      <c r="AD522" s="211"/>
      <c r="AE522" s="211"/>
    </row>
    <row r="523" spans="1:33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4"/>
        <v>1</v>
      </c>
      <c r="C523" s="184">
        <f t="shared" si="25"/>
        <v>42382</v>
      </c>
      <c r="D523" s="191" t="s">
        <v>1680</v>
      </c>
      <c r="E523" s="191">
        <v>42382</v>
      </c>
      <c r="F523" s="192" t="s">
        <v>428</v>
      </c>
      <c r="G523" s="192" t="s">
        <v>1471</v>
      </c>
      <c r="H523" s="786" t="s">
        <v>471</v>
      </c>
      <c r="I523" s="258"/>
      <c r="J523" s="256"/>
      <c r="K523" s="38">
        <v>312360</v>
      </c>
      <c r="L523" s="194" t="s">
        <v>259</v>
      </c>
      <c r="M523" s="194" t="s">
        <v>372</v>
      </c>
      <c r="N523" s="52" t="str">
        <f>IF(AND('331-CT'!$E$7=TH!H523,OR(L523="331",M523="331")),"331",IF(AND(OR(L523="131",M523="131"),H523='131-CT'!$E$7),"131",""))</f>
        <v/>
      </c>
      <c r="O523" s="901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38"/>
      <c r="AC523" s="591" t="str">
        <f t="shared" si="29"/>
        <v/>
      </c>
      <c r="AE523" s="211"/>
    </row>
    <row r="524" spans="1:33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4"/>
        <v>1</v>
      </c>
      <c r="C524" s="184">
        <f t="shared" si="25"/>
        <v>42383</v>
      </c>
      <c r="D524" s="191" t="s">
        <v>1681</v>
      </c>
      <c r="E524" s="191">
        <v>42383</v>
      </c>
      <c r="F524" s="192" t="s">
        <v>469</v>
      </c>
      <c r="G524" s="483" t="s">
        <v>1414</v>
      </c>
      <c r="H524" s="193" t="s">
        <v>471</v>
      </c>
      <c r="I524" s="256">
        <v>273</v>
      </c>
      <c r="J524" s="256">
        <v>12900</v>
      </c>
      <c r="K524" s="38">
        <f>ROUND(I524*J524,0)</f>
        <v>3521700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90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38"/>
      <c r="AC524" s="591" t="str">
        <f t="shared" si="29"/>
        <v/>
      </c>
      <c r="AD524" s="211"/>
      <c r="AE524" s="211"/>
    </row>
    <row r="525" spans="1:33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4"/>
        <v>1</v>
      </c>
      <c r="C525" s="184">
        <f t="shared" si="25"/>
        <v>42383</v>
      </c>
      <c r="D525" s="191" t="s">
        <v>1681</v>
      </c>
      <c r="E525" s="191">
        <v>42383</v>
      </c>
      <c r="F525" s="192" t="s">
        <v>1547</v>
      </c>
      <c r="G525" s="192" t="s">
        <v>1414</v>
      </c>
      <c r="H525" s="912" t="s">
        <v>471</v>
      </c>
      <c r="I525" s="256">
        <v>500</v>
      </c>
      <c r="J525" s="256">
        <v>8900</v>
      </c>
      <c r="K525" s="38">
        <f>ROUND(I525*J525,0)</f>
        <v>4450000</v>
      </c>
      <c r="L525" s="194" t="s">
        <v>259</v>
      </c>
      <c r="M525" s="194" t="s">
        <v>174</v>
      </c>
      <c r="N525" s="52" t="str">
        <f>IF(AND('331-CT'!$E$7=TH!H525,OR(L525="331",M525="331")),"331",IF(AND(OR(L525="131",M525="131"),H525='131-CT'!$E$7),"131",""))</f>
        <v/>
      </c>
      <c r="O525" s="90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38"/>
      <c r="AC525" s="591" t="str">
        <f t="shared" si="29"/>
        <v/>
      </c>
      <c r="AE525" s="211"/>
    </row>
    <row r="526" spans="1:33" s="59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4"/>
        <v>1</v>
      </c>
      <c r="C526" s="184">
        <f t="shared" si="25"/>
        <v>42383</v>
      </c>
      <c r="D526" s="191" t="s">
        <v>1681</v>
      </c>
      <c r="E526" s="191">
        <v>42383</v>
      </c>
      <c r="F526" s="192" t="s">
        <v>428</v>
      </c>
      <c r="G526" s="919" t="s">
        <v>1414</v>
      </c>
      <c r="H526" s="210" t="s">
        <v>471</v>
      </c>
      <c r="I526" s="257"/>
      <c r="J526" s="257"/>
      <c r="K526" s="38">
        <v>747170</v>
      </c>
      <c r="L526" s="194" t="s">
        <v>259</v>
      </c>
      <c r="M526" s="194" t="s">
        <v>372</v>
      </c>
      <c r="N526" s="52" t="str">
        <f>IF(AND('331-CT'!$E$7=TH!H526,OR(L526="331",M526="331")),"331",IF(AND(OR(L526="131",M526="131"),H526='131-CT'!$E$7),"131",""))</f>
        <v/>
      </c>
      <c r="O526" s="901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38"/>
      <c r="AC526" s="591" t="str">
        <f t="shared" si="29"/>
        <v/>
      </c>
      <c r="AE526" s="211"/>
    </row>
    <row r="527" spans="1:33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4"/>
        <v>1</v>
      </c>
      <c r="C527" s="184">
        <f t="shared" si="25"/>
        <v>42383</v>
      </c>
      <c r="D527" s="191" t="s">
        <v>1682</v>
      </c>
      <c r="E527" s="191">
        <v>42383</v>
      </c>
      <c r="F527" s="192" t="s">
        <v>986</v>
      </c>
      <c r="G527" s="192" t="s">
        <v>1415</v>
      </c>
      <c r="H527" s="210" t="s">
        <v>636</v>
      </c>
      <c r="I527" s="256">
        <v>1000</v>
      </c>
      <c r="J527" s="256">
        <v>6950</v>
      </c>
      <c r="K527" s="38">
        <f>ROUND(I527*J527,0)</f>
        <v>6950000</v>
      </c>
      <c r="L527" s="194" t="s">
        <v>259</v>
      </c>
      <c r="M527" s="194" t="s">
        <v>174</v>
      </c>
      <c r="N527" s="52" t="str">
        <f>IF(AND('331-CT'!$E$7=TH!H527,OR(L527="331",M527="331")),"331",IF(AND(OR(L527="131",M527="131"),H527='131-CT'!$E$7),"131",""))</f>
        <v/>
      </c>
      <c r="O527" s="90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38"/>
      <c r="AC527" s="591" t="str">
        <f t="shared" si="29"/>
        <v/>
      </c>
      <c r="AD527" s="591"/>
      <c r="AF527" s="591"/>
      <c r="AG527" s="591"/>
    </row>
    <row r="528" spans="1:33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4"/>
        <v>1</v>
      </c>
      <c r="C528" s="184">
        <f t="shared" si="25"/>
        <v>42383</v>
      </c>
      <c r="D528" s="191" t="s">
        <v>1682</v>
      </c>
      <c r="E528" s="191">
        <v>42383</v>
      </c>
      <c r="F528" s="192" t="s">
        <v>428</v>
      </c>
      <c r="G528" s="919" t="s">
        <v>1415</v>
      </c>
      <c r="H528" s="210" t="s">
        <v>636</v>
      </c>
      <c r="I528" s="257"/>
      <c r="J528" s="257"/>
      <c r="K528" s="38">
        <v>695000</v>
      </c>
      <c r="L528" s="194" t="s">
        <v>259</v>
      </c>
      <c r="M528" s="194" t="s">
        <v>372</v>
      </c>
      <c r="N528" s="52" t="str">
        <f>IF(AND('331-CT'!$E$7=TH!H528,OR(L528="331",M528="331")),"331",IF(AND(OR(L528="131",M528="131"),H528='131-CT'!$E$7),"131",""))</f>
        <v/>
      </c>
      <c r="O528" s="90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38"/>
      <c r="AC528" s="591" t="str">
        <f t="shared" si="29"/>
        <v/>
      </c>
      <c r="AD528" s="591"/>
      <c r="AF528" s="591"/>
      <c r="AG528" s="591"/>
    </row>
    <row r="529" spans="1:33" s="59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24"/>
        <v>1</v>
      </c>
      <c r="C529" s="184">
        <f t="shared" si="25"/>
        <v>42383</v>
      </c>
      <c r="D529" s="191" t="s">
        <v>1683</v>
      </c>
      <c r="E529" s="191">
        <v>42383</v>
      </c>
      <c r="F529" s="192" t="s">
        <v>946</v>
      </c>
      <c r="G529" s="192" t="s">
        <v>1472</v>
      </c>
      <c r="H529" s="193" t="s">
        <v>904</v>
      </c>
      <c r="I529" s="257">
        <v>100</v>
      </c>
      <c r="J529" s="257">
        <v>10900</v>
      </c>
      <c r="K529" s="38">
        <f>ROUND(I529*J529,0)</f>
        <v>1090000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/>
      </c>
      <c r="O529" s="90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38"/>
      <c r="AC529" s="591" t="str">
        <f t="shared" si="29"/>
        <v/>
      </c>
      <c r="AE529" s="211"/>
    </row>
    <row r="530" spans="1:33" s="59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ref="B530:B585" si="30">IF(C530&lt;&gt;"",MONTH(C530),"")</f>
        <v>1</v>
      </c>
      <c r="C530" s="184">
        <f t="shared" ref="C530:C585" si="31">E530</f>
        <v>42383</v>
      </c>
      <c r="D530" s="191" t="s">
        <v>1683</v>
      </c>
      <c r="E530" s="191">
        <v>42383</v>
      </c>
      <c r="F530" s="192" t="s">
        <v>920</v>
      </c>
      <c r="G530" s="192" t="s">
        <v>1472</v>
      </c>
      <c r="H530" s="193" t="s">
        <v>904</v>
      </c>
      <c r="I530" s="256">
        <v>20</v>
      </c>
      <c r="J530" s="256">
        <v>11700</v>
      </c>
      <c r="K530" s="38">
        <f>ROUND(I530*J530,0)</f>
        <v>234000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/>
      </c>
      <c r="O530" s="90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38"/>
      <c r="AC530" s="591" t="str">
        <f t="shared" si="29"/>
        <v/>
      </c>
      <c r="AD530" s="211"/>
      <c r="AE530" s="211"/>
    </row>
    <row r="531" spans="1:33" s="59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30"/>
        <v>1</v>
      </c>
      <c r="C531" s="184">
        <f t="shared" si="31"/>
        <v>42383</v>
      </c>
      <c r="D531" s="191" t="s">
        <v>1683</v>
      </c>
      <c r="E531" s="191">
        <v>42383</v>
      </c>
      <c r="F531" s="189" t="s">
        <v>1900</v>
      </c>
      <c r="G531" s="192" t="s">
        <v>1472</v>
      </c>
      <c r="H531" s="193" t="s">
        <v>904</v>
      </c>
      <c r="I531" s="256">
        <v>20</v>
      </c>
      <c r="J531" s="256">
        <v>12400</v>
      </c>
      <c r="K531" s="38">
        <f>ROUND(I531*J531,0)</f>
        <v>248000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/>
      </c>
      <c r="O531" s="90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38"/>
      <c r="AC531" s="591" t="str">
        <f t="shared" si="29"/>
        <v/>
      </c>
      <c r="AE531" s="211"/>
    </row>
    <row r="532" spans="1:33" s="59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30"/>
        <v>1</v>
      </c>
      <c r="C532" s="184">
        <f t="shared" si="31"/>
        <v>42383</v>
      </c>
      <c r="D532" s="191" t="s">
        <v>1683</v>
      </c>
      <c r="E532" s="191">
        <v>42383</v>
      </c>
      <c r="F532" s="189" t="s">
        <v>1904</v>
      </c>
      <c r="G532" s="483" t="s">
        <v>1472</v>
      </c>
      <c r="H532" s="193" t="s">
        <v>904</v>
      </c>
      <c r="I532" s="256">
        <v>20</v>
      </c>
      <c r="J532" s="256">
        <v>15300</v>
      </c>
      <c r="K532" s="38">
        <f>ROUND(I532*J532,0)</f>
        <v>306000</v>
      </c>
      <c r="L532" s="194" t="s">
        <v>259</v>
      </c>
      <c r="M532" s="194" t="s">
        <v>174</v>
      </c>
      <c r="N532" s="52" t="str">
        <f>IF(AND('331-CT'!$E$7=TH!H532,OR(L532="331",M532="331")),"331",IF(AND(OR(L532="131",M532="131"),H532='131-CT'!$E$7),"131",""))</f>
        <v/>
      </c>
      <c r="O532" s="901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38"/>
      <c r="AC532" s="591" t="str">
        <f t="shared" ref="AC532:AC563" si="32">IF(VLOOKUP(H532,DS_131,1,0)=H532,"","x")</f>
        <v/>
      </c>
      <c r="AD532" s="211"/>
      <c r="AE532" s="211"/>
      <c r="AF532" s="211"/>
      <c r="AG532" s="211"/>
    </row>
    <row r="533" spans="1:33" s="59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30"/>
        <v>1</v>
      </c>
      <c r="C533" s="184">
        <f t="shared" si="31"/>
        <v>42383</v>
      </c>
      <c r="D533" s="191" t="s">
        <v>1683</v>
      </c>
      <c r="E533" s="191">
        <v>42383</v>
      </c>
      <c r="F533" s="192" t="s">
        <v>428</v>
      </c>
      <c r="G533" s="192" t="s">
        <v>1472</v>
      </c>
      <c r="H533" s="193" t="s">
        <v>904</v>
      </c>
      <c r="I533" s="256"/>
      <c r="J533" s="256"/>
      <c r="K533" s="38">
        <v>187800</v>
      </c>
      <c r="L533" s="194" t="s">
        <v>259</v>
      </c>
      <c r="M533" s="194" t="s">
        <v>372</v>
      </c>
      <c r="N533" s="52" t="str">
        <f>IF(AND('331-CT'!$E$7=TH!H533,OR(L533="331",M533="331")),"331",IF(AND(OR(L533="131",M533="131"),H533='131-CT'!$E$7),"131",""))</f>
        <v/>
      </c>
      <c r="O533" s="90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38"/>
      <c r="AC533" s="591" t="str">
        <f t="shared" si="32"/>
        <v/>
      </c>
      <c r="AE533" s="211"/>
      <c r="AF533" s="211"/>
      <c r="AG533" s="211"/>
    </row>
    <row r="534" spans="1:33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30"/>
        <v>1</v>
      </c>
      <c r="C534" s="184">
        <f t="shared" si="31"/>
        <v>42383</v>
      </c>
      <c r="D534" s="191" t="s">
        <v>1684</v>
      </c>
      <c r="E534" s="191">
        <v>42383</v>
      </c>
      <c r="F534" s="192" t="s">
        <v>438</v>
      </c>
      <c r="G534" s="483" t="s">
        <v>1473</v>
      </c>
      <c r="H534" s="193" t="s">
        <v>437</v>
      </c>
      <c r="I534" s="256">
        <v>314</v>
      </c>
      <c r="J534" s="256">
        <v>10500</v>
      </c>
      <c r="K534" s="38">
        <f>ROUND(I534*J534,0)</f>
        <v>3297000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90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38"/>
      <c r="AC534" s="591" t="str">
        <f t="shared" si="32"/>
        <v/>
      </c>
      <c r="AD534" s="591"/>
    </row>
    <row r="535" spans="1:33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30"/>
        <v>1</v>
      </c>
      <c r="C535" s="184">
        <f t="shared" si="31"/>
        <v>42383</v>
      </c>
      <c r="D535" s="191" t="s">
        <v>1684</v>
      </c>
      <c r="E535" s="191">
        <v>42383</v>
      </c>
      <c r="F535" s="192" t="s">
        <v>428</v>
      </c>
      <c r="G535" s="192" t="s">
        <v>1473</v>
      </c>
      <c r="H535" s="193" t="s">
        <v>437</v>
      </c>
      <c r="I535" s="256"/>
      <c r="J535" s="256"/>
      <c r="K535" s="38">
        <v>329700</v>
      </c>
      <c r="L535" s="194" t="s">
        <v>259</v>
      </c>
      <c r="M535" s="194" t="s">
        <v>372</v>
      </c>
      <c r="N535" s="52" t="str">
        <f>IF(AND('331-CT'!$E$7=TH!H535,OR(L535="331",M535="331")),"331",IF(AND(OR(L535="131",M535="131"),H535='131-CT'!$E$7),"131",""))</f>
        <v/>
      </c>
      <c r="O535" s="90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38"/>
      <c r="AC535" s="591" t="str">
        <f t="shared" si="32"/>
        <v/>
      </c>
      <c r="AD535" s="591"/>
    </row>
    <row r="536" spans="1:33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30"/>
        <v>1</v>
      </c>
      <c r="C536" s="184">
        <f t="shared" si="31"/>
        <v>42383</v>
      </c>
      <c r="D536" s="191" t="s">
        <v>1685</v>
      </c>
      <c r="E536" s="191">
        <v>42383</v>
      </c>
      <c r="F536" s="192" t="s">
        <v>1017</v>
      </c>
      <c r="G536" s="483" t="s">
        <v>1474</v>
      </c>
      <c r="H536" s="7" t="s">
        <v>1364</v>
      </c>
      <c r="I536" s="256">
        <v>214</v>
      </c>
      <c r="J536" s="256">
        <v>10920</v>
      </c>
      <c r="K536" s="38">
        <f>ROUND(I536*J536,0)</f>
        <v>2336880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90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38"/>
      <c r="AC536" s="591" t="str">
        <f t="shared" si="32"/>
        <v/>
      </c>
      <c r="AD536" s="591"/>
    </row>
    <row r="537" spans="1:33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30"/>
        <v>1</v>
      </c>
      <c r="C537" s="184">
        <f t="shared" si="31"/>
        <v>42383</v>
      </c>
      <c r="D537" s="191" t="s">
        <v>1685</v>
      </c>
      <c r="E537" s="191">
        <v>42383</v>
      </c>
      <c r="F537" s="192" t="s">
        <v>1016</v>
      </c>
      <c r="G537" s="192" t="s">
        <v>1474</v>
      </c>
      <c r="H537" s="7" t="s">
        <v>1364</v>
      </c>
      <c r="I537" s="256">
        <v>621</v>
      </c>
      <c r="J537" s="256">
        <v>6450</v>
      </c>
      <c r="K537" s="38">
        <f>ROUND(I537*J537,0)</f>
        <v>4005450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90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38"/>
      <c r="AC537" s="591" t="str">
        <f t="shared" si="32"/>
        <v/>
      </c>
      <c r="AD537" s="591"/>
    </row>
    <row r="538" spans="1:33" s="59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30"/>
        <v>1</v>
      </c>
      <c r="C538" s="184">
        <f t="shared" si="31"/>
        <v>42383</v>
      </c>
      <c r="D538" s="191" t="s">
        <v>1685</v>
      </c>
      <c r="E538" s="191">
        <v>42383</v>
      </c>
      <c r="F538" s="192" t="s">
        <v>428</v>
      </c>
      <c r="G538" s="483" t="s">
        <v>1474</v>
      </c>
      <c r="H538" s="7" t="s">
        <v>1364</v>
      </c>
      <c r="I538" s="256"/>
      <c r="J538" s="256"/>
      <c r="K538" s="38">
        <v>634233</v>
      </c>
      <c r="L538" s="194" t="s">
        <v>259</v>
      </c>
      <c r="M538" s="194" t="s">
        <v>372</v>
      </c>
      <c r="N538" s="52" t="str">
        <f>IF(AND('331-CT'!$E$7=TH!H538,OR(L538="331",M538="331")),"331",IF(AND(OR(L538="131",M538="131"),H538='131-CT'!$E$7),"131",""))</f>
        <v/>
      </c>
      <c r="O538" s="90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38"/>
      <c r="AC538" s="591" t="str">
        <f t="shared" si="32"/>
        <v/>
      </c>
      <c r="AF538" s="211"/>
      <c r="AG538" s="211"/>
    </row>
    <row r="539" spans="1:33" s="59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30"/>
        <v>1</v>
      </c>
      <c r="C539" s="184">
        <f t="shared" si="31"/>
        <v>42383</v>
      </c>
      <c r="D539" s="191" t="s">
        <v>1686</v>
      </c>
      <c r="E539" s="191">
        <v>42383</v>
      </c>
      <c r="F539" s="192" t="s">
        <v>1180</v>
      </c>
      <c r="G539" s="192" t="s">
        <v>1475</v>
      </c>
      <c r="H539" s="210" t="s">
        <v>1795</v>
      </c>
      <c r="I539" s="257">
        <v>170</v>
      </c>
      <c r="J539" s="257">
        <v>12039</v>
      </c>
      <c r="K539" s="38">
        <f t="shared" ref="K539:K546" si="33">ROUND(I539*J539,0)</f>
        <v>2046630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90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38"/>
      <c r="AC539" s="591" t="str">
        <f t="shared" si="32"/>
        <v/>
      </c>
      <c r="AF539" s="211"/>
      <c r="AG539" s="211"/>
    </row>
    <row r="540" spans="1:33" s="59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30"/>
        <v>1</v>
      </c>
      <c r="C540" s="184">
        <f t="shared" si="31"/>
        <v>42383</v>
      </c>
      <c r="D540" s="191" t="s">
        <v>1686</v>
      </c>
      <c r="E540" s="191">
        <v>42383</v>
      </c>
      <c r="F540" s="192" t="s">
        <v>1199</v>
      </c>
      <c r="G540" s="192" t="s">
        <v>1475</v>
      </c>
      <c r="H540" s="210" t="s">
        <v>1795</v>
      </c>
      <c r="I540" s="256">
        <v>40</v>
      </c>
      <c r="J540" s="256">
        <v>8818</v>
      </c>
      <c r="K540" s="38">
        <f t="shared" si="33"/>
        <v>352720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90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38"/>
      <c r="AC540" s="591" t="str">
        <f t="shared" si="32"/>
        <v/>
      </c>
      <c r="AF540" s="211"/>
      <c r="AG540" s="211"/>
    </row>
    <row r="541" spans="1:33" s="59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30"/>
        <v>1</v>
      </c>
      <c r="C541" s="184">
        <f t="shared" si="31"/>
        <v>42383</v>
      </c>
      <c r="D541" s="191" t="s">
        <v>1686</v>
      </c>
      <c r="E541" s="191">
        <v>42383</v>
      </c>
      <c r="F541" s="192" t="s">
        <v>1806</v>
      </c>
      <c r="G541" s="192" t="s">
        <v>1475</v>
      </c>
      <c r="H541" s="210" t="s">
        <v>1795</v>
      </c>
      <c r="I541" s="256">
        <v>25</v>
      </c>
      <c r="J541" s="256">
        <v>7862</v>
      </c>
      <c r="K541" s="38">
        <f t="shared" si="33"/>
        <v>196550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90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38"/>
      <c r="AC541" s="591" t="str">
        <f t="shared" si="32"/>
        <v/>
      </c>
      <c r="AE541" s="211"/>
      <c r="AF541" s="211"/>
      <c r="AG541" s="211"/>
    </row>
    <row r="542" spans="1:33" s="59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30"/>
        <v>1</v>
      </c>
      <c r="C542" s="184">
        <f t="shared" si="31"/>
        <v>42383</v>
      </c>
      <c r="D542" s="191" t="s">
        <v>1686</v>
      </c>
      <c r="E542" s="191">
        <v>42383</v>
      </c>
      <c r="F542" s="192" t="s">
        <v>1807</v>
      </c>
      <c r="G542" s="192" t="s">
        <v>1475</v>
      </c>
      <c r="H542" s="210" t="s">
        <v>1795</v>
      </c>
      <c r="I542" s="257">
        <v>10</v>
      </c>
      <c r="J542" s="257">
        <v>10156</v>
      </c>
      <c r="K542" s="38">
        <f t="shared" si="33"/>
        <v>101560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90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38"/>
      <c r="AC542" s="591" t="str">
        <f t="shared" si="32"/>
        <v/>
      </c>
      <c r="AE542" s="211"/>
      <c r="AF542" s="211"/>
      <c r="AG542" s="211"/>
    </row>
    <row r="543" spans="1:33" s="59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30"/>
        <v>1</v>
      </c>
      <c r="C543" s="184">
        <f t="shared" si="31"/>
        <v>42383</v>
      </c>
      <c r="D543" s="191" t="s">
        <v>1686</v>
      </c>
      <c r="E543" s="191">
        <v>42383</v>
      </c>
      <c r="F543" s="192" t="s">
        <v>1808</v>
      </c>
      <c r="G543" s="192" t="s">
        <v>1475</v>
      </c>
      <c r="H543" s="210" t="s">
        <v>1795</v>
      </c>
      <c r="I543" s="256">
        <v>580</v>
      </c>
      <c r="J543" s="256">
        <v>8938</v>
      </c>
      <c r="K543" s="38">
        <f t="shared" si="33"/>
        <v>5184040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90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38"/>
      <c r="AC543" s="591" t="str">
        <f t="shared" si="32"/>
        <v/>
      </c>
      <c r="AD543" s="211"/>
      <c r="AE543" s="211"/>
      <c r="AF543" s="211"/>
      <c r="AG543" s="211"/>
    </row>
    <row r="544" spans="1:33" s="59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30"/>
        <v>1</v>
      </c>
      <c r="C544" s="184">
        <f t="shared" si="31"/>
        <v>42383</v>
      </c>
      <c r="D544" s="191" t="s">
        <v>1686</v>
      </c>
      <c r="E544" s="191">
        <v>42383</v>
      </c>
      <c r="F544" s="192" t="s">
        <v>1809</v>
      </c>
      <c r="G544" s="192" t="s">
        <v>1475</v>
      </c>
      <c r="H544" s="210" t="s">
        <v>1795</v>
      </c>
      <c r="I544" s="256">
        <v>900</v>
      </c>
      <c r="J544" s="256">
        <v>8287</v>
      </c>
      <c r="K544" s="38">
        <f t="shared" si="33"/>
        <v>7458300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90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38"/>
      <c r="AC544" s="591" t="str">
        <f t="shared" si="32"/>
        <v/>
      </c>
      <c r="AE544" s="211"/>
      <c r="AF544" s="211"/>
      <c r="AG544" s="211"/>
    </row>
    <row r="545" spans="1:33" s="59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30"/>
        <v>1</v>
      </c>
      <c r="C545" s="184">
        <f t="shared" si="31"/>
        <v>42383</v>
      </c>
      <c r="D545" s="191" t="s">
        <v>1686</v>
      </c>
      <c r="E545" s="191">
        <v>42383</v>
      </c>
      <c r="F545" s="192" t="s">
        <v>1810</v>
      </c>
      <c r="G545" s="192" t="s">
        <v>1475</v>
      </c>
      <c r="H545" s="210" t="s">
        <v>1795</v>
      </c>
      <c r="I545" s="256">
        <v>12</v>
      </c>
      <c r="J545" s="256">
        <v>13653</v>
      </c>
      <c r="K545" s="38">
        <f t="shared" si="33"/>
        <v>163836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90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38"/>
      <c r="AC545" s="591" t="str">
        <f t="shared" si="32"/>
        <v/>
      </c>
      <c r="AD545" s="211"/>
      <c r="AE545" s="211"/>
      <c r="AF545" s="211"/>
      <c r="AG545" s="211"/>
    </row>
    <row r="546" spans="1:33" s="59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30"/>
        <v>1</v>
      </c>
      <c r="C546" s="184">
        <f t="shared" si="31"/>
        <v>42383</v>
      </c>
      <c r="D546" s="191" t="s">
        <v>1686</v>
      </c>
      <c r="E546" s="191">
        <v>42383</v>
      </c>
      <c r="F546" s="192" t="s">
        <v>1811</v>
      </c>
      <c r="G546" s="192" t="s">
        <v>1475</v>
      </c>
      <c r="H546" s="210" t="s">
        <v>1795</v>
      </c>
      <c r="I546" s="256">
        <v>13</v>
      </c>
      <c r="J546" s="256">
        <v>8832</v>
      </c>
      <c r="K546" s="38">
        <f t="shared" si="33"/>
        <v>114816</v>
      </c>
      <c r="L546" s="194" t="s">
        <v>259</v>
      </c>
      <c r="M546" s="194" t="s">
        <v>174</v>
      </c>
      <c r="N546" s="52" t="str">
        <f>IF(AND('331-CT'!$E$7=TH!H546,OR(L546="331",M546="331")),"331",IF(AND(OR(L546="131",M546="131"),H546='131-CT'!$E$7),"131",""))</f>
        <v/>
      </c>
      <c r="O546" s="90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38"/>
      <c r="AC546" s="591" t="str">
        <f t="shared" si="32"/>
        <v/>
      </c>
      <c r="AE546" s="211"/>
      <c r="AF546" s="211"/>
      <c r="AG546" s="211"/>
    </row>
    <row r="547" spans="1:33" s="59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30"/>
        <v>1</v>
      </c>
      <c r="C547" s="184">
        <f t="shared" si="31"/>
        <v>42383</v>
      </c>
      <c r="D547" s="191" t="s">
        <v>1686</v>
      </c>
      <c r="E547" s="191">
        <v>42383</v>
      </c>
      <c r="F547" s="192" t="s">
        <v>715</v>
      </c>
      <c r="G547" s="192" t="s">
        <v>1475</v>
      </c>
      <c r="H547" s="210" t="s">
        <v>1795</v>
      </c>
      <c r="I547" s="256"/>
      <c r="J547" s="256"/>
      <c r="K547" s="38">
        <v>1561845</v>
      </c>
      <c r="L547" s="194" t="s">
        <v>259</v>
      </c>
      <c r="M547" s="194" t="s">
        <v>372</v>
      </c>
      <c r="N547" s="52" t="str">
        <f>IF(AND('331-CT'!$E$7=TH!H547,OR(L547="331",M547="331")),"331",IF(AND(OR(L547="131",M547="131"),H547='131-CT'!$E$7),"131",""))</f>
        <v/>
      </c>
      <c r="O547" s="90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38"/>
      <c r="AC547" s="591" t="str">
        <f t="shared" si="32"/>
        <v/>
      </c>
      <c r="AE547" s="211"/>
      <c r="AF547" s="211"/>
      <c r="AG547" s="211"/>
    </row>
    <row r="548" spans="1:33" s="59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30"/>
        <v>1</v>
      </c>
      <c r="C548" s="184">
        <f t="shared" si="31"/>
        <v>42385</v>
      </c>
      <c r="D548" s="191" t="s">
        <v>1687</v>
      </c>
      <c r="E548" s="191">
        <v>42385</v>
      </c>
      <c r="F548" s="192" t="s">
        <v>513</v>
      </c>
      <c r="G548" s="192" t="s">
        <v>1476</v>
      </c>
      <c r="H548" s="193" t="s">
        <v>426</v>
      </c>
      <c r="I548" s="256">
        <v>619</v>
      </c>
      <c r="J548" s="256">
        <v>9700</v>
      </c>
      <c r="K548" s="38">
        <f>ROUND(I548*J548,0)</f>
        <v>6004300</v>
      </c>
      <c r="L548" s="194" t="s">
        <v>259</v>
      </c>
      <c r="M548" s="194" t="s">
        <v>174</v>
      </c>
      <c r="N548" s="52" t="str">
        <f>IF(AND('331-CT'!$E$7=TH!H548,OR(L548="331",M548="331")),"331",IF(AND(OR(L548="131",M548="131"),H548='131-CT'!$E$7),"131",""))</f>
        <v/>
      </c>
      <c r="O548" s="90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38"/>
      <c r="AC548" s="591" t="str">
        <f t="shared" si="32"/>
        <v/>
      </c>
      <c r="AE548" s="211"/>
      <c r="AF548" s="211"/>
      <c r="AG548" s="211"/>
    </row>
    <row r="549" spans="1:33" s="870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30"/>
        <v>1</v>
      </c>
      <c r="C549" s="184">
        <f t="shared" si="31"/>
        <v>42385</v>
      </c>
      <c r="D549" s="191" t="s">
        <v>1687</v>
      </c>
      <c r="E549" s="191">
        <v>42385</v>
      </c>
      <c r="F549" s="192" t="s">
        <v>428</v>
      </c>
      <c r="G549" s="192" t="s">
        <v>1476</v>
      </c>
      <c r="H549" s="193" t="s">
        <v>426</v>
      </c>
      <c r="I549" s="256"/>
      <c r="J549" s="256"/>
      <c r="K549" s="38">
        <v>600430</v>
      </c>
      <c r="L549" s="194" t="s">
        <v>259</v>
      </c>
      <c r="M549" s="194" t="s">
        <v>372</v>
      </c>
      <c r="N549" s="52" t="str">
        <f>IF(AND('331-CT'!$E$7=TH!H549,OR(L549="331",M549="331")),"331",IF(AND(OR(L549="131",M549="131"),H549='131-CT'!$E$7),"131",""))</f>
        <v/>
      </c>
      <c r="O549" s="90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38"/>
      <c r="AC549" s="591" t="str">
        <f t="shared" si="32"/>
        <v/>
      </c>
      <c r="AD549" s="591"/>
      <c r="AE549" s="211"/>
      <c r="AF549" s="211"/>
      <c r="AG549" s="211"/>
    </row>
    <row r="550" spans="1:33" s="59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30"/>
        <v>1</v>
      </c>
      <c r="C550" s="184">
        <f t="shared" si="31"/>
        <v>42385</v>
      </c>
      <c r="D550" s="191" t="s">
        <v>1688</v>
      </c>
      <c r="E550" s="191">
        <v>42385</v>
      </c>
      <c r="F550" s="192" t="s">
        <v>1477</v>
      </c>
      <c r="G550" s="192" t="s">
        <v>1478</v>
      </c>
      <c r="H550" s="210" t="s">
        <v>636</v>
      </c>
      <c r="I550" s="256">
        <v>200</v>
      </c>
      <c r="J550" s="256">
        <v>6000</v>
      </c>
      <c r="K550" s="38">
        <f>ROUND(I550*J550,0)</f>
        <v>1200000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/>
      </c>
      <c r="O550" s="90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38"/>
      <c r="AC550" s="591" t="str">
        <f t="shared" si="32"/>
        <v/>
      </c>
      <c r="AD550" s="211"/>
      <c r="AE550" s="211"/>
      <c r="AF550" s="211"/>
      <c r="AG550" s="211"/>
    </row>
    <row r="551" spans="1:33" s="59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30"/>
        <v>1</v>
      </c>
      <c r="C551" s="184">
        <f t="shared" si="31"/>
        <v>42385</v>
      </c>
      <c r="D551" s="191" t="s">
        <v>1688</v>
      </c>
      <c r="E551" s="191">
        <v>42385</v>
      </c>
      <c r="F551" s="192" t="s">
        <v>1479</v>
      </c>
      <c r="G551" s="192" t="s">
        <v>1478</v>
      </c>
      <c r="H551" s="210" t="s">
        <v>636</v>
      </c>
      <c r="I551" s="256">
        <v>200</v>
      </c>
      <c r="J551" s="256">
        <v>5900</v>
      </c>
      <c r="K551" s="38">
        <f>ROUND(I551*J551,0)</f>
        <v>1180000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/>
      </c>
      <c r="O551" s="90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38"/>
      <c r="AC551" s="591" t="str">
        <f t="shared" si="32"/>
        <v/>
      </c>
      <c r="AE551" s="211"/>
      <c r="AF551" s="211"/>
      <c r="AG551" s="211"/>
    </row>
    <row r="552" spans="1:33" s="59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30"/>
        <v>1</v>
      </c>
      <c r="C552" s="184">
        <f t="shared" si="31"/>
        <v>42385</v>
      </c>
      <c r="D552" s="191" t="s">
        <v>1688</v>
      </c>
      <c r="E552" s="191">
        <v>42385</v>
      </c>
      <c r="F552" s="192" t="s">
        <v>1480</v>
      </c>
      <c r="G552" s="192" t="s">
        <v>1478</v>
      </c>
      <c r="H552" s="210" t="s">
        <v>636</v>
      </c>
      <c r="I552" s="256">
        <v>200</v>
      </c>
      <c r="J552" s="256">
        <v>6000</v>
      </c>
      <c r="K552" s="38">
        <f>ROUND(I552*J552,0)</f>
        <v>1200000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90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38"/>
      <c r="AC552" s="591" t="str">
        <f t="shared" si="32"/>
        <v/>
      </c>
      <c r="AE552" s="211"/>
      <c r="AF552" s="211"/>
      <c r="AG552" s="211"/>
    </row>
    <row r="553" spans="1:33" s="59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30"/>
        <v>1</v>
      </c>
      <c r="C553" s="184">
        <f t="shared" si="31"/>
        <v>42385</v>
      </c>
      <c r="D553" s="191" t="s">
        <v>1688</v>
      </c>
      <c r="E553" s="191">
        <v>42385</v>
      </c>
      <c r="F553" s="192" t="s">
        <v>428</v>
      </c>
      <c r="G553" s="192" t="s">
        <v>1478</v>
      </c>
      <c r="H553" s="210" t="s">
        <v>636</v>
      </c>
      <c r="I553" s="256"/>
      <c r="J553" s="256"/>
      <c r="K553" s="38">
        <v>358000</v>
      </c>
      <c r="L553" s="194" t="s">
        <v>259</v>
      </c>
      <c r="M553" s="194" t="s">
        <v>372</v>
      </c>
      <c r="N553" s="52" t="str">
        <f>IF(AND('331-CT'!$E$7=TH!H553,OR(L553="331",M553="331")),"331",IF(AND(OR(L553="131",M553="131"),H553='131-CT'!$E$7),"131",""))</f>
        <v/>
      </c>
      <c r="O553" s="90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38"/>
      <c r="AC553" s="591" t="str">
        <f t="shared" si="32"/>
        <v/>
      </c>
      <c r="AE553" s="211"/>
      <c r="AF553" s="211"/>
      <c r="AG553" s="211"/>
    </row>
    <row r="554" spans="1:33" s="59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30"/>
        <v>1</v>
      </c>
      <c r="C554" s="184">
        <f t="shared" si="31"/>
        <v>42388</v>
      </c>
      <c r="D554" s="191" t="s">
        <v>1689</v>
      </c>
      <c r="E554" s="191">
        <v>42388</v>
      </c>
      <c r="F554" s="192" t="s">
        <v>1481</v>
      </c>
      <c r="G554" s="192" t="s">
        <v>1482</v>
      </c>
      <c r="H554" s="193" t="s">
        <v>897</v>
      </c>
      <c r="I554" s="256">
        <v>35</v>
      </c>
      <c r="J554" s="256">
        <v>14600</v>
      </c>
      <c r="K554" s="38">
        <f t="shared" ref="K554:K561" si="34">ROUND(I554*J554,0)</f>
        <v>511000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/>
      </c>
      <c r="O554" s="90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38"/>
      <c r="AC554" s="591" t="str">
        <f t="shared" si="32"/>
        <v/>
      </c>
      <c r="AE554" s="211"/>
      <c r="AF554" s="211"/>
      <c r="AG554" s="211"/>
    </row>
    <row r="555" spans="1:33" s="59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30"/>
        <v>1</v>
      </c>
      <c r="C555" s="184">
        <f t="shared" si="31"/>
        <v>42388</v>
      </c>
      <c r="D555" s="191" t="s">
        <v>1689</v>
      </c>
      <c r="E555" s="191">
        <v>42388</v>
      </c>
      <c r="F555" s="192" t="s">
        <v>1483</v>
      </c>
      <c r="G555" s="192" t="s">
        <v>1482</v>
      </c>
      <c r="H555" s="193" t="s">
        <v>897</v>
      </c>
      <c r="I555" s="256">
        <v>55</v>
      </c>
      <c r="J555" s="256">
        <v>9000</v>
      </c>
      <c r="K555" s="38">
        <f t="shared" si="34"/>
        <v>495000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/>
      </c>
      <c r="O555" s="90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38"/>
      <c r="AC555" s="591" t="str">
        <f t="shared" si="32"/>
        <v/>
      </c>
      <c r="AE555" s="211"/>
      <c r="AF555" s="211"/>
      <c r="AG555" s="211"/>
    </row>
    <row r="556" spans="1:33" s="59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30"/>
        <v>1</v>
      </c>
      <c r="C556" s="184">
        <f t="shared" si="31"/>
        <v>42388</v>
      </c>
      <c r="D556" s="191" t="s">
        <v>1689</v>
      </c>
      <c r="E556" s="191">
        <v>42388</v>
      </c>
      <c r="F556" s="192" t="s">
        <v>1484</v>
      </c>
      <c r="G556" s="192" t="s">
        <v>1482</v>
      </c>
      <c r="H556" s="193" t="s">
        <v>897</v>
      </c>
      <c r="I556" s="256">
        <v>50</v>
      </c>
      <c r="J556" s="256">
        <v>13900</v>
      </c>
      <c r="K556" s="38">
        <f t="shared" si="34"/>
        <v>695000</v>
      </c>
      <c r="L556" s="194" t="s">
        <v>259</v>
      </c>
      <c r="M556" s="194" t="s">
        <v>174</v>
      </c>
      <c r="N556" s="52" t="str">
        <f>IF(AND('331-CT'!$E$7=TH!H556,OR(L556="331",M556="331")),"331",IF(AND(OR(L556="131",M556="131"),H556='131-CT'!$E$7),"131",""))</f>
        <v/>
      </c>
      <c r="O556" s="90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38"/>
      <c r="AC556" s="591" t="str">
        <f t="shared" si="32"/>
        <v/>
      </c>
      <c r="AE556" s="211"/>
      <c r="AF556" s="211"/>
      <c r="AG556" s="211"/>
    </row>
    <row r="557" spans="1:33" s="59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30"/>
        <v>1</v>
      </c>
      <c r="C557" s="184">
        <f t="shared" si="31"/>
        <v>42388</v>
      </c>
      <c r="D557" s="191" t="s">
        <v>1689</v>
      </c>
      <c r="E557" s="191">
        <v>42388</v>
      </c>
      <c r="F557" s="192" t="s">
        <v>599</v>
      </c>
      <c r="G557" s="192" t="s">
        <v>1482</v>
      </c>
      <c r="H557" s="193" t="s">
        <v>897</v>
      </c>
      <c r="I557" s="258">
        <v>510</v>
      </c>
      <c r="J557" s="258">
        <v>8950</v>
      </c>
      <c r="K557" s="38">
        <f t="shared" si="34"/>
        <v>4564500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/>
      </c>
      <c r="O557" s="90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38"/>
      <c r="AC557" s="591" t="str">
        <f t="shared" si="32"/>
        <v/>
      </c>
      <c r="AE557" s="211"/>
      <c r="AF557" s="211"/>
      <c r="AG557" s="211"/>
    </row>
    <row r="558" spans="1:33" s="59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30"/>
        <v>1</v>
      </c>
      <c r="C558" s="184">
        <f t="shared" si="31"/>
        <v>42388</v>
      </c>
      <c r="D558" s="191" t="s">
        <v>1689</v>
      </c>
      <c r="E558" s="191">
        <v>42388</v>
      </c>
      <c r="F558" s="192" t="s">
        <v>1485</v>
      </c>
      <c r="G558" s="192" t="s">
        <v>1482</v>
      </c>
      <c r="H558" s="193" t="s">
        <v>897</v>
      </c>
      <c r="I558" s="258">
        <v>235</v>
      </c>
      <c r="J558" s="258">
        <v>8800</v>
      </c>
      <c r="K558" s="38">
        <f t="shared" si="34"/>
        <v>2068000</v>
      </c>
      <c r="L558" s="194" t="s">
        <v>259</v>
      </c>
      <c r="M558" s="194" t="s">
        <v>174</v>
      </c>
      <c r="N558" s="52" t="str">
        <f>IF(AND('331-CT'!$E$7=TH!H558,OR(L558="331",M558="331")),"331",IF(AND(OR(L558="131",M558="131"),H558='131-CT'!$E$7),"131",""))</f>
        <v/>
      </c>
      <c r="O558" s="90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38"/>
      <c r="AC558" s="591" t="str">
        <f t="shared" si="32"/>
        <v/>
      </c>
      <c r="AE558" s="211"/>
      <c r="AF558" s="211"/>
      <c r="AG558" s="211"/>
    </row>
    <row r="559" spans="1:33" s="59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30"/>
        <v>1</v>
      </c>
      <c r="C559" s="184">
        <f t="shared" si="31"/>
        <v>42388</v>
      </c>
      <c r="D559" s="191" t="s">
        <v>1689</v>
      </c>
      <c r="E559" s="191">
        <v>42388</v>
      </c>
      <c r="F559" s="192" t="s">
        <v>600</v>
      </c>
      <c r="G559" s="192" t="s">
        <v>1482</v>
      </c>
      <c r="H559" s="193" t="s">
        <v>897</v>
      </c>
      <c r="I559" s="256">
        <v>110</v>
      </c>
      <c r="J559" s="256">
        <v>6300</v>
      </c>
      <c r="K559" s="38">
        <f t="shared" si="34"/>
        <v>693000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/>
      </c>
      <c r="O559" s="90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38"/>
      <c r="AC559" s="591" t="str">
        <f t="shared" si="32"/>
        <v/>
      </c>
      <c r="AE559" s="211"/>
      <c r="AF559" s="211"/>
      <c r="AG559" s="211"/>
    </row>
    <row r="560" spans="1:33" s="59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30"/>
        <v>1</v>
      </c>
      <c r="C560" s="184">
        <f t="shared" si="31"/>
        <v>42388</v>
      </c>
      <c r="D560" s="191" t="s">
        <v>1689</v>
      </c>
      <c r="E560" s="191">
        <v>42388</v>
      </c>
      <c r="F560" s="192" t="s">
        <v>1486</v>
      </c>
      <c r="G560" s="192" t="s">
        <v>1482</v>
      </c>
      <c r="H560" s="193" t="s">
        <v>897</v>
      </c>
      <c r="I560" s="256">
        <v>24</v>
      </c>
      <c r="J560" s="256">
        <v>11100</v>
      </c>
      <c r="K560" s="38">
        <f t="shared" si="34"/>
        <v>266400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90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38"/>
      <c r="AC560" s="591" t="str">
        <f t="shared" si="32"/>
        <v/>
      </c>
      <c r="AE560" s="211"/>
      <c r="AF560" s="211"/>
      <c r="AG560" s="211"/>
    </row>
    <row r="561" spans="1:33" s="59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30"/>
        <v>1</v>
      </c>
      <c r="C561" s="184">
        <f t="shared" si="31"/>
        <v>42388</v>
      </c>
      <c r="D561" s="191" t="s">
        <v>1689</v>
      </c>
      <c r="E561" s="191">
        <v>42388</v>
      </c>
      <c r="F561" s="192" t="s">
        <v>589</v>
      </c>
      <c r="G561" s="192" t="s">
        <v>1482</v>
      </c>
      <c r="H561" s="193" t="s">
        <v>897</v>
      </c>
      <c r="I561" s="256">
        <v>55</v>
      </c>
      <c r="J561" s="256">
        <v>7300</v>
      </c>
      <c r="K561" s="38">
        <f t="shared" si="34"/>
        <v>401500</v>
      </c>
      <c r="L561" s="194" t="s">
        <v>259</v>
      </c>
      <c r="M561" s="194" t="s">
        <v>174</v>
      </c>
      <c r="N561" s="52" t="str">
        <f>IF(AND('331-CT'!$E$7=TH!H561,OR(L561="331",M561="331")),"331",IF(AND(OR(L561="131",M561="131"),H561='131-CT'!$E$7),"131",""))</f>
        <v/>
      </c>
      <c r="O561" s="90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38"/>
      <c r="AC561" s="591" t="str">
        <f t="shared" si="32"/>
        <v/>
      </c>
      <c r="AD561" s="211"/>
      <c r="AE561" s="211"/>
      <c r="AF561" s="211"/>
      <c r="AG561" s="211"/>
    </row>
    <row r="562" spans="1:33" s="59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30"/>
        <v>1</v>
      </c>
      <c r="C562" s="184">
        <f t="shared" si="31"/>
        <v>42388</v>
      </c>
      <c r="D562" s="191" t="s">
        <v>1689</v>
      </c>
      <c r="E562" s="191">
        <v>42388</v>
      </c>
      <c r="F562" s="192" t="s">
        <v>428</v>
      </c>
      <c r="G562" s="192" t="s">
        <v>1482</v>
      </c>
      <c r="H562" s="193" t="s">
        <v>897</v>
      </c>
      <c r="I562" s="256"/>
      <c r="J562" s="256"/>
      <c r="K562" s="38">
        <v>969440</v>
      </c>
      <c r="L562" s="194" t="s">
        <v>259</v>
      </c>
      <c r="M562" s="194" t="s">
        <v>372</v>
      </c>
      <c r="N562" s="52" t="str">
        <f>IF(AND('331-CT'!$E$7=TH!H562,OR(L562="331",M562="331")),"331",IF(AND(OR(L562="131",M562="131"),H562='131-CT'!$E$7),"131",""))</f>
        <v/>
      </c>
      <c r="O562" s="90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38"/>
      <c r="AC562" s="591" t="str">
        <f t="shared" si="32"/>
        <v/>
      </c>
      <c r="AF562" s="211"/>
      <c r="AG562" s="211"/>
    </row>
    <row r="563" spans="1:33" s="59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30"/>
        <v>1</v>
      </c>
      <c r="C563" s="184">
        <f t="shared" si="31"/>
        <v>42388</v>
      </c>
      <c r="D563" s="191" t="s">
        <v>1690</v>
      </c>
      <c r="E563" s="191">
        <v>42388</v>
      </c>
      <c r="F563" s="192" t="s">
        <v>920</v>
      </c>
      <c r="G563" s="192" t="s">
        <v>1487</v>
      </c>
      <c r="H563" s="193" t="s">
        <v>904</v>
      </c>
      <c r="I563" s="257">
        <v>2000</v>
      </c>
      <c r="J563" s="257">
        <v>11300</v>
      </c>
      <c r="K563" s="38">
        <f>ROUND(I563*J563,0)</f>
        <v>22600000</v>
      </c>
      <c r="L563" s="194" t="s">
        <v>259</v>
      </c>
      <c r="M563" s="194" t="s">
        <v>174</v>
      </c>
      <c r="N563" s="52" t="str">
        <f>IF(AND('331-CT'!$E$7=TH!H563,OR(L563="331",M563="331")),"331",IF(AND(OR(L563="131",M563="131"),H563='131-CT'!$E$7),"131",""))</f>
        <v/>
      </c>
      <c r="O563" s="90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38"/>
      <c r="AC563" s="591" t="str">
        <f t="shared" si="32"/>
        <v/>
      </c>
      <c r="AF563" s="211"/>
      <c r="AG563" s="211"/>
    </row>
    <row r="564" spans="1:33" s="59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30"/>
        <v>1</v>
      </c>
      <c r="C564" s="184">
        <f t="shared" si="31"/>
        <v>42388</v>
      </c>
      <c r="D564" s="191" t="s">
        <v>1690</v>
      </c>
      <c r="E564" s="191">
        <v>42388</v>
      </c>
      <c r="F564" s="192" t="s">
        <v>428</v>
      </c>
      <c r="G564" s="192" t="s">
        <v>1487</v>
      </c>
      <c r="H564" s="193" t="s">
        <v>904</v>
      </c>
      <c r="I564" s="256"/>
      <c r="J564" s="256"/>
      <c r="K564" s="38">
        <v>2260000</v>
      </c>
      <c r="L564" s="194" t="s">
        <v>259</v>
      </c>
      <c r="M564" s="194" t="s">
        <v>372</v>
      </c>
      <c r="N564" s="52" t="str">
        <f>IF(AND('331-CT'!$E$7=TH!H564,OR(L564="331",M564="331")),"331",IF(AND(OR(L564="131",M564="131"),H564='131-CT'!$E$7),"131",""))</f>
        <v/>
      </c>
      <c r="O564" s="90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38"/>
      <c r="AC564" s="591" t="str">
        <f t="shared" ref="AC564:AC575" si="35">IF(VLOOKUP(H564,DS_131,1,0)=H564,"","x")</f>
        <v/>
      </c>
      <c r="AD564" s="211"/>
      <c r="AE564" s="211"/>
      <c r="AF564" s="211"/>
      <c r="AG564" s="211"/>
    </row>
    <row r="565" spans="1:33" s="59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30"/>
        <v>1</v>
      </c>
      <c r="C565" s="184">
        <f t="shared" si="31"/>
        <v>42388</v>
      </c>
      <c r="D565" s="191" t="s">
        <v>1691</v>
      </c>
      <c r="E565" s="191">
        <v>42388</v>
      </c>
      <c r="F565" s="192" t="s">
        <v>1454</v>
      </c>
      <c r="G565" s="192" t="s">
        <v>1488</v>
      </c>
      <c r="H565" s="193" t="s">
        <v>1876</v>
      </c>
      <c r="I565" s="256">
        <v>2539</v>
      </c>
      <c r="J565" s="256">
        <v>15000</v>
      </c>
      <c r="K565" s="38">
        <f>ROUND(I565*J565,0)</f>
        <v>38085000</v>
      </c>
      <c r="L565" s="194" t="s">
        <v>259</v>
      </c>
      <c r="M565" s="194" t="s">
        <v>174</v>
      </c>
      <c r="N565" s="52" t="str">
        <f>IF(AND('331-CT'!$E$7=TH!H565,OR(L565="331",M565="331")),"331",IF(AND(OR(L565="131",M565="131"),H565='131-CT'!$E$7),"131",""))</f>
        <v/>
      </c>
      <c r="O565" s="90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38"/>
      <c r="AC565" s="591" t="str">
        <f t="shared" si="35"/>
        <v/>
      </c>
      <c r="AE565" s="211"/>
      <c r="AF565" s="211"/>
      <c r="AG565" s="211"/>
    </row>
    <row r="566" spans="1:33" s="59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30"/>
        <v>1</v>
      </c>
      <c r="C566" s="184">
        <f t="shared" si="31"/>
        <v>42388</v>
      </c>
      <c r="D566" s="191" t="s">
        <v>1691</v>
      </c>
      <c r="E566" s="191">
        <v>42388</v>
      </c>
      <c r="F566" s="192" t="s">
        <v>428</v>
      </c>
      <c r="G566" s="192" t="s">
        <v>1488</v>
      </c>
      <c r="H566" s="192" t="s">
        <v>1489</v>
      </c>
      <c r="I566" s="256"/>
      <c r="J566" s="256"/>
      <c r="K566" s="38">
        <v>3808500</v>
      </c>
      <c r="L566" s="194" t="s">
        <v>259</v>
      </c>
      <c r="M566" s="194" t="s">
        <v>372</v>
      </c>
      <c r="N566" s="52" t="str">
        <f>IF(AND('331-CT'!$E$7=TH!H566,OR(L566="331",M566="331")),"331",IF(AND(OR(L566="131",M566="131"),H566='131-CT'!$E$7),"131",""))</f>
        <v/>
      </c>
      <c r="O566" s="90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38"/>
      <c r="AC566" s="591" t="str">
        <f t="shared" si="35"/>
        <v/>
      </c>
      <c r="AE566" s="211"/>
      <c r="AF566" s="211"/>
      <c r="AG566" s="211"/>
    </row>
    <row r="567" spans="1:33" s="59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30"/>
        <v>1</v>
      </c>
      <c r="C567" s="184">
        <f t="shared" si="31"/>
        <v>42389</v>
      </c>
      <c r="D567" s="191" t="s">
        <v>1692</v>
      </c>
      <c r="E567" s="191">
        <v>42389</v>
      </c>
      <c r="F567" s="192" t="s">
        <v>930</v>
      </c>
      <c r="G567" s="192" t="s">
        <v>1490</v>
      </c>
      <c r="H567" s="786" t="s">
        <v>437</v>
      </c>
      <c r="I567" s="258">
        <v>313</v>
      </c>
      <c r="J567" s="258">
        <v>6400</v>
      </c>
      <c r="K567" s="38">
        <f>ROUND(I567*J567,0)</f>
        <v>2003200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90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38"/>
      <c r="AC567" s="591" t="str">
        <f t="shared" si="35"/>
        <v/>
      </c>
      <c r="AE567" s="211"/>
      <c r="AF567" s="211"/>
      <c r="AG567" s="211"/>
    </row>
    <row r="568" spans="1:33" s="59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30"/>
        <v>1</v>
      </c>
      <c r="C568" s="184">
        <f t="shared" si="31"/>
        <v>42389</v>
      </c>
      <c r="D568" s="191" t="s">
        <v>1692</v>
      </c>
      <c r="E568" s="191">
        <v>42389</v>
      </c>
      <c r="F568" s="192" t="s">
        <v>438</v>
      </c>
      <c r="G568" s="483" t="s">
        <v>1490</v>
      </c>
      <c r="H568" s="193" t="s">
        <v>437</v>
      </c>
      <c r="I568" s="256">
        <v>321</v>
      </c>
      <c r="J568" s="256">
        <v>10500</v>
      </c>
      <c r="K568" s="38">
        <f>ROUND(I568*J568,0)</f>
        <v>3370500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901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38"/>
      <c r="AC568" s="591" t="str">
        <f t="shared" si="35"/>
        <v/>
      </c>
      <c r="AE568" s="211"/>
      <c r="AF568" s="211"/>
      <c r="AG568" s="211"/>
    </row>
    <row r="569" spans="1:33" s="59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30"/>
        <v>1</v>
      </c>
      <c r="C569" s="184">
        <f t="shared" si="31"/>
        <v>42389</v>
      </c>
      <c r="D569" s="191" t="s">
        <v>1692</v>
      </c>
      <c r="E569" s="191">
        <v>42389</v>
      </c>
      <c r="F569" s="192" t="s">
        <v>438</v>
      </c>
      <c r="G569" s="192" t="s">
        <v>1490</v>
      </c>
      <c r="H569" s="193" t="s">
        <v>437</v>
      </c>
      <c r="I569" s="256">
        <v>105</v>
      </c>
      <c r="J569" s="256">
        <v>10500</v>
      </c>
      <c r="K569" s="38">
        <f>ROUND(I569*J569,0)</f>
        <v>1102500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901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38"/>
      <c r="AC569" s="591" t="str">
        <f t="shared" si="35"/>
        <v/>
      </c>
      <c r="AD569" s="211"/>
      <c r="AE569" s="211"/>
      <c r="AF569" s="211"/>
      <c r="AG569" s="211"/>
    </row>
    <row r="570" spans="1:33" s="59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30"/>
        <v>1</v>
      </c>
      <c r="C570" s="184">
        <f t="shared" si="31"/>
        <v>42389</v>
      </c>
      <c r="D570" s="191" t="s">
        <v>1692</v>
      </c>
      <c r="E570" s="191">
        <v>42389</v>
      </c>
      <c r="F570" s="192" t="s">
        <v>1449</v>
      </c>
      <c r="G570" s="483" t="s">
        <v>1490</v>
      </c>
      <c r="H570" s="193" t="s">
        <v>437</v>
      </c>
      <c r="I570" s="256">
        <v>203</v>
      </c>
      <c r="J570" s="256">
        <v>10500</v>
      </c>
      <c r="K570" s="38">
        <f>ROUND(I570*J570,0)</f>
        <v>2131500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90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38"/>
      <c r="AC570" s="591" t="str">
        <f t="shared" si="35"/>
        <v/>
      </c>
      <c r="AE570" s="211"/>
      <c r="AF570" s="211"/>
      <c r="AG570" s="211"/>
    </row>
    <row r="571" spans="1:33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30"/>
        <v>1</v>
      </c>
      <c r="C571" s="184">
        <f t="shared" si="31"/>
        <v>42389</v>
      </c>
      <c r="D571" s="191" t="s">
        <v>1692</v>
      </c>
      <c r="E571" s="191">
        <v>42389</v>
      </c>
      <c r="F571" s="192" t="s">
        <v>428</v>
      </c>
      <c r="G571" s="192" t="s">
        <v>1490</v>
      </c>
      <c r="H571" s="193" t="s">
        <v>437</v>
      </c>
      <c r="I571" s="256"/>
      <c r="J571" s="256"/>
      <c r="K571" s="38">
        <v>860770</v>
      </c>
      <c r="L571" s="194" t="s">
        <v>259</v>
      </c>
      <c r="M571" s="194" t="s">
        <v>372</v>
      </c>
      <c r="N571" s="52" t="str">
        <f>IF(AND('331-CT'!$E$7=TH!H571,OR(L571="331",M571="331")),"331",IF(AND(OR(L571="131",M571="131"),H571='131-CT'!$E$7),"131",""))</f>
        <v/>
      </c>
      <c r="O571" s="90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38"/>
      <c r="AC571" s="591" t="str">
        <f t="shared" si="35"/>
        <v/>
      </c>
      <c r="AD571" s="591"/>
    </row>
    <row r="572" spans="1:33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30"/>
        <v>1</v>
      </c>
      <c r="C572" s="184">
        <f t="shared" si="31"/>
        <v>42389</v>
      </c>
      <c r="D572" s="191" t="s">
        <v>1693</v>
      </c>
      <c r="E572" s="191">
        <v>42389</v>
      </c>
      <c r="F572" s="189" t="s">
        <v>1903</v>
      </c>
      <c r="G572" s="192" t="s">
        <v>425</v>
      </c>
      <c r="H572" s="193" t="s">
        <v>904</v>
      </c>
      <c r="I572" s="256">
        <v>100</v>
      </c>
      <c r="J572" s="256">
        <v>19940</v>
      </c>
      <c r="K572" s="38">
        <f>ROUND(I572*J572,0)</f>
        <v>1994000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901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38"/>
      <c r="AC572" s="591" t="str">
        <f t="shared" si="35"/>
        <v/>
      </c>
      <c r="AD572" s="591"/>
    </row>
    <row r="573" spans="1:33" s="59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30"/>
        <v>1</v>
      </c>
      <c r="C573" s="184">
        <f t="shared" si="31"/>
        <v>42389</v>
      </c>
      <c r="D573" s="191" t="s">
        <v>1693</v>
      </c>
      <c r="E573" s="191">
        <v>42389</v>
      </c>
      <c r="F573" s="192" t="s">
        <v>428</v>
      </c>
      <c r="G573" s="192" t="s">
        <v>425</v>
      </c>
      <c r="H573" s="193" t="s">
        <v>904</v>
      </c>
      <c r="I573" s="257"/>
      <c r="J573" s="257"/>
      <c r="K573" s="38">
        <v>199400</v>
      </c>
      <c r="L573" s="194" t="s">
        <v>259</v>
      </c>
      <c r="M573" s="194" t="s">
        <v>372</v>
      </c>
      <c r="N573" s="52" t="str">
        <f>IF(AND('331-CT'!$E$7=TH!H573,OR(L573="331",M573="331")),"331",IF(AND(OR(L573="131",M573="131"),H573='131-CT'!$E$7),"131",""))</f>
        <v/>
      </c>
      <c r="O573" s="901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38"/>
      <c r="AC573" s="591" t="str">
        <f t="shared" si="35"/>
        <v/>
      </c>
      <c r="AF573" s="211"/>
      <c r="AG573" s="211"/>
    </row>
    <row r="574" spans="1:33" s="59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30"/>
        <v>1</v>
      </c>
      <c r="C574" s="184">
        <f t="shared" si="31"/>
        <v>42390</v>
      </c>
      <c r="D574" s="191" t="s">
        <v>1694</v>
      </c>
      <c r="E574" s="191">
        <v>42390</v>
      </c>
      <c r="F574" s="192" t="s">
        <v>424</v>
      </c>
      <c r="G574" s="192" t="s">
        <v>430</v>
      </c>
      <c r="H574" s="193" t="s">
        <v>904</v>
      </c>
      <c r="I574" s="256">
        <v>951</v>
      </c>
      <c r="J574" s="256">
        <v>5000</v>
      </c>
      <c r="K574" s="38">
        <f>ROUND(I574*J574,0)</f>
        <v>4755000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90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38"/>
      <c r="AC574" s="591" t="str">
        <f t="shared" si="35"/>
        <v/>
      </c>
      <c r="AF574" s="211"/>
      <c r="AG574" s="211"/>
    </row>
    <row r="575" spans="1:33" s="59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30"/>
        <v>1</v>
      </c>
      <c r="C575" s="184">
        <f t="shared" si="31"/>
        <v>42390</v>
      </c>
      <c r="D575" s="191" t="s">
        <v>1694</v>
      </c>
      <c r="E575" s="191">
        <v>42390</v>
      </c>
      <c r="F575" s="192" t="s">
        <v>428</v>
      </c>
      <c r="G575" s="192" t="s">
        <v>430</v>
      </c>
      <c r="H575" s="45" t="s">
        <v>426</v>
      </c>
      <c r="I575" s="257"/>
      <c r="J575" s="257"/>
      <c r="K575" s="38">
        <v>475500</v>
      </c>
      <c r="L575" s="194" t="s">
        <v>259</v>
      </c>
      <c r="M575" s="194" t="s">
        <v>372</v>
      </c>
      <c r="N575" s="52" t="str">
        <f>IF(AND('331-CT'!$E$7=TH!H575,OR(L575="331",M575="331")),"331",IF(AND(OR(L575="131",M575="131"),H575='131-CT'!$E$7),"131",""))</f>
        <v/>
      </c>
      <c r="O575" s="90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38"/>
      <c r="AC575" s="591" t="str">
        <f t="shared" si="35"/>
        <v/>
      </c>
      <c r="AF575" s="211"/>
      <c r="AG575" s="211"/>
    </row>
    <row r="576" spans="1:33" s="59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30"/>
        <v>1</v>
      </c>
      <c r="C576" s="184">
        <f t="shared" si="31"/>
        <v>42391</v>
      </c>
      <c r="D576" s="191"/>
      <c r="E576" s="191">
        <v>42391</v>
      </c>
      <c r="F576" s="192" t="s">
        <v>376</v>
      </c>
      <c r="G576" s="483" t="s">
        <v>1389</v>
      </c>
      <c r="H576" s="193" t="s">
        <v>1390</v>
      </c>
      <c r="I576" s="256"/>
      <c r="J576" s="258"/>
      <c r="K576" s="38">
        <v>10460000</v>
      </c>
      <c r="L576" s="194" t="s">
        <v>165</v>
      </c>
      <c r="M576" s="194" t="s">
        <v>47</v>
      </c>
      <c r="N576" s="52" t="str">
        <f>IF(AND('331-CT'!$E$7=TH!H576,OR(L576="331",M576="331")),"331",IF(AND(OR(L576="131",M576="131"),H576='131-CT'!$E$7),"131",""))</f>
        <v/>
      </c>
      <c r="O576" s="90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>x</v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38">
        <v>1</v>
      </c>
      <c r="AE576" s="211"/>
    </row>
    <row r="577" spans="1:33" s="59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30"/>
        <v>1</v>
      </c>
      <c r="C577" s="184">
        <f t="shared" si="31"/>
        <v>42391</v>
      </c>
      <c r="D577" s="191"/>
      <c r="E577" s="191">
        <v>42391</v>
      </c>
      <c r="F577" s="192" t="s">
        <v>1077</v>
      </c>
      <c r="G577" s="483" t="s">
        <v>1389</v>
      </c>
      <c r="H577" s="193" t="s">
        <v>1390</v>
      </c>
      <c r="I577" s="257"/>
      <c r="J577" s="258"/>
      <c r="K577" s="38">
        <v>1046000</v>
      </c>
      <c r="L577" s="194" t="s">
        <v>9</v>
      </c>
      <c r="M577" s="194" t="s">
        <v>47</v>
      </c>
      <c r="N577" s="52" t="str">
        <f>IF(AND('331-CT'!$E$7=TH!H577,OR(L577="331",M577="331")),"331",IF(AND(OR(L577="131",M577="131"),H577='131-CT'!$E$7),"131",""))</f>
        <v/>
      </c>
      <c r="O577" s="90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>x</v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38">
        <v>1</v>
      </c>
      <c r="AE577" s="211"/>
    </row>
    <row r="578" spans="1:33" s="59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30"/>
        <v>1</v>
      </c>
      <c r="C578" s="184">
        <f t="shared" si="31"/>
        <v>42391</v>
      </c>
      <c r="D578" s="191" t="s">
        <v>1695</v>
      </c>
      <c r="E578" s="191">
        <v>42391</v>
      </c>
      <c r="F578" s="192" t="s">
        <v>1030</v>
      </c>
      <c r="G578" s="192" t="s">
        <v>432</v>
      </c>
      <c r="H578" s="7" t="s">
        <v>1359</v>
      </c>
      <c r="I578" s="256">
        <v>312</v>
      </c>
      <c r="J578" s="256">
        <v>6400</v>
      </c>
      <c r="K578" s="38">
        <f>ROUND(I578*J578,0)</f>
        <v>1996800</v>
      </c>
      <c r="L578" s="194" t="s">
        <v>259</v>
      </c>
      <c r="M578" s="194" t="s">
        <v>174</v>
      </c>
      <c r="N578" s="52" t="str">
        <f>IF(AND('331-CT'!$E$7=TH!H578,OR(L578="331",M578="331")),"331",IF(AND(OR(L578="131",M578="131"),H578='131-CT'!$E$7),"131",""))</f>
        <v/>
      </c>
      <c r="O578" s="901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38"/>
      <c r="AC578" s="591" t="str">
        <f t="shared" ref="AC578:AC620" si="36">IF(VLOOKUP(H578,DS_131,1,0)=H578,"","x")</f>
        <v/>
      </c>
      <c r="AF578" s="211"/>
      <c r="AG578" s="211"/>
    </row>
    <row r="579" spans="1:33" s="59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30"/>
        <v>1</v>
      </c>
      <c r="C579" s="184">
        <f t="shared" si="31"/>
        <v>42391</v>
      </c>
      <c r="D579" s="191" t="s">
        <v>1695</v>
      </c>
      <c r="E579" s="191">
        <v>42391</v>
      </c>
      <c r="F579" s="192" t="s">
        <v>1491</v>
      </c>
      <c r="G579" s="192" t="s">
        <v>432</v>
      </c>
      <c r="H579" s="7" t="s">
        <v>1359</v>
      </c>
      <c r="I579" s="257">
        <v>500</v>
      </c>
      <c r="J579" s="257">
        <v>7700</v>
      </c>
      <c r="K579" s="38">
        <f>ROUND(I579*J579,0)</f>
        <v>3850000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901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38"/>
      <c r="AC579" s="591" t="str">
        <f t="shared" si="36"/>
        <v/>
      </c>
      <c r="AF579" s="211"/>
      <c r="AG579" s="211"/>
    </row>
    <row r="580" spans="1:33" s="59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30"/>
        <v>1</v>
      </c>
      <c r="C580" s="184">
        <f t="shared" si="31"/>
        <v>42391</v>
      </c>
      <c r="D580" s="191" t="s">
        <v>1695</v>
      </c>
      <c r="E580" s="191">
        <v>42391</v>
      </c>
      <c r="F580" s="192" t="s">
        <v>1492</v>
      </c>
      <c r="G580" s="192" t="s">
        <v>432</v>
      </c>
      <c r="H580" s="7" t="s">
        <v>1359</v>
      </c>
      <c r="I580" s="256">
        <v>348</v>
      </c>
      <c r="J580" s="256">
        <v>5000</v>
      </c>
      <c r="K580" s="38">
        <f>ROUND(I580*J580,0)</f>
        <v>1740000</v>
      </c>
      <c r="L580" s="194" t="s">
        <v>259</v>
      </c>
      <c r="M580" s="194" t="s">
        <v>174</v>
      </c>
      <c r="N580" s="52" t="str">
        <f>IF(AND('331-CT'!$E$7=TH!H580,OR(L580="331",M580="331")),"331",IF(AND(OR(L580="131",M580="131"),H580='131-CT'!$E$7),"131",""))</f>
        <v/>
      </c>
      <c r="O580" s="90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38"/>
      <c r="AC580" s="591" t="str">
        <f t="shared" si="36"/>
        <v/>
      </c>
      <c r="AF580" s="211"/>
      <c r="AG580" s="211"/>
    </row>
    <row r="581" spans="1:33" s="59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30"/>
        <v>1</v>
      </c>
      <c r="C581" s="184">
        <f t="shared" si="31"/>
        <v>42391</v>
      </c>
      <c r="D581" s="191" t="s">
        <v>1695</v>
      </c>
      <c r="E581" s="191">
        <v>42391</v>
      </c>
      <c r="F581" s="192" t="s">
        <v>428</v>
      </c>
      <c r="G581" s="192" t="s">
        <v>432</v>
      </c>
      <c r="H581" s="7" t="s">
        <v>1359</v>
      </c>
      <c r="I581" s="257"/>
      <c r="J581" s="257"/>
      <c r="K581" s="38">
        <v>758680</v>
      </c>
      <c r="L581" s="194" t="s">
        <v>259</v>
      </c>
      <c r="M581" s="194" t="s">
        <v>372</v>
      </c>
      <c r="N581" s="52" t="str">
        <f>IF(AND('331-CT'!$E$7=TH!H581,OR(L581="331",M581="331")),"331",IF(AND(OR(L581="131",M581="131"),H581='131-CT'!$E$7),"131",""))</f>
        <v/>
      </c>
      <c r="O581" s="90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38"/>
      <c r="AC581" s="591" t="str">
        <f t="shared" si="36"/>
        <v/>
      </c>
      <c r="AF581" s="211"/>
      <c r="AG581" s="211"/>
    </row>
    <row r="582" spans="1:33" s="59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30"/>
        <v>1</v>
      </c>
      <c r="C582" s="184">
        <f t="shared" si="31"/>
        <v>42391</v>
      </c>
      <c r="D582" s="191" t="s">
        <v>1696</v>
      </c>
      <c r="E582" s="191">
        <v>42391</v>
      </c>
      <c r="F582" s="192" t="s">
        <v>1812</v>
      </c>
      <c r="G582" s="192" t="s">
        <v>435</v>
      </c>
      <c r="H582" s="210" t="s">
        <v>1795</v>
      </c>
      <c r="I582" s="256">
        <v>22</v>
      </c>
      <c r="J582" s="256">
        <v>11799</v>
      </c>
      <c r="K582" s="38">
        <f t="shared" ref="K582:K591" si="37">ROUND(I582*J582,0)</f>
        <v>259578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90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38"/>
      <c r="AC582" s="591" t="str">
        <f t="shared" si="36"/>
        <v/>
      </c>
      <c r="AF582" s="211"/>
      <c r="AG582" s="211"/>
    </row>
    <row r="583" spans="1:33" s="59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30"/>
        <v>1</v>
      </c>
      <c r="C583" s="184">
        <f t="shared" si="31"/>
        <v>42391</v>
      </c>
      <c r="D583" s="191" t="s">
        <v>1696</v>
      </c>
      <c r="E583" s="191">
        <v>42391</v>
      </c>
      <c r="F583" s="192" t="s">
        <v>1813</v>
      </c>
      <c r="G583" s="192" t="s">
        <v>435</v>
      </c>
      <c r="H583" s="210" t="s">
        <v>1795</v>
      </c>
      <c r="I583" s="257">
        <v>50</v>
      </c>
      <c r="J583" s="257">
        <v>8272</v>
      </c>
      <c r="K583" s="38">
        <f t="shared" si="37"/>
        <v>413600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90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38"/>
      <c r="AC583" s="591" t="str">
        <f t="shared" si="36"/>
        <v/>
      </c>
      <c r="AF583" s="211"/>
      <c r="AG583" s="211"/>
    </row>
    <row r="584" spans="1:33" s="59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30"/>
        <v>1</v>
      </c>
      <c r="C584" s="184">
        <f t="shared" si="31"/>
        <v>42391</v>
      </c>
      <c r="D584" s="191" t="s">
        <v>1696</v>
      </c>
      <c r="E584" s="191">
        <v>42391</v>
      </c>
      <c r="F584" s="192" t="s">
        <v>1798</v>
      </c>
      <c r="G584" s="192" t="s">
        <v>435</v>
      </c>
      <c r="H584" s="210" t="s">
        <v>1795</v>
      </c>
      <c r="I584" s="257">
        <v>70</v>
      </c>
      <c r="J584" s="257">
        <v>5752</v>
      </c>
      <c r="K584" s="38">
        <f t="shared" si="37"/>
        <v>402640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90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38"/>
      <c r="AC584" s="591" t="str">
        <f t="shared" si="36"/>
        <v/>
      </c>
      <c r="AF584" s="211"/>
      <c r="AG584" s="211"/>
    </row>
    <row r="585" spans="1:33" s="59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30"/>
        <v>1</v>
      </c>
      <c r="C585" s="184">
        <f t="shared" si="31"/>
        <v>42391</v>
      </c>
      <c r="D585" s="191" t="s">
        <v>1696</v>
      </c>
      <c r="E585" s="191">
        <v>42391</v>
      </c>
      <c r="F585" s="192" t="s">
        <v>1252</v>
      </c>
      <c r="G585" s="192" t="s">
        <v>435</v>
      </c>
      <c r="H585" s="210" t="s">
        <v>1795</v>
      </c>
      <c r="I585" s="257">
        <v>297</v>
      </c>
      <c r="J585" s="257">
        <v>4682</v>
      </c>
      <c r="K585" s="38">
        <f t="shared" si="37"/>
        <v>1390554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90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38"/>
      <c r="AC585" s="591" t="str">
        <f t="shared" si="36"/>
        <v/>
      </c>
      <c r="AF585" s="211"/>
      <c r="AG585" s="211"/>
    </row>
    <row r="586" spans="1:33" s="59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ref="B586:B649" si="38">IF(C586&lt;&gt;"",MONTH(C586),"")</f>
        <v>1</v>
      </c>
      <c r="C586" s="184">
        <f t="shared" ref="C586:C649" si="39">E586</f>
        <v>42391</v>
      </c>
      <c r="D586" s="191" t="s">
        <v>1696</v>
      </c>
      <c r="E586" s="191">
        <v>42391</v>
      </c>
      <c r="F586" s="192" t="s">
        <v>1814</v>
      </c>
      <c r="G586" s="192" t="s">
        <v>435</v>
      </c>
      <c r="H586" s="210" t="s">
        <v>1795</v>
      </c>
      <c r="I586" s="256">
        <v>900</v>
      </c>
      <c r="J586" s="256">
        <v>8352</v>
      </c>
      <c r="K586" s="38">
        <f t="shared" si="37"/>
        <v>7516800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901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38"/>
      <c r="AC586" s="591" t="str">
        <f t="shared" si="36"/>
        <v/>
      </c>
      <c r="AF586" s="211"/>
      <c r="AG586" s="211"/>
    </row>
    <row r="587" spans="1:33" s="59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38"/>
        <v>1</v>
      </c>
      <c r="C587" s="184">
        <f t="shared" si="39"/>
        <v>42391</v>
      </c>
      <c r="D587" s="191" t="s">
        <v>1696</v>
      </c>
      <c r="E587" s="191">
        <v>42391</v>
      </c>
      <c r="F587" s="192" t="s">
        <v>1219</v>
      </c>
      <c r="G587" s="192" t="s">
        <v>435</v>
      </c>
      <c r="H587" s="210" t="s">
        <v>1795</v>
      </c>
      <c r="I587" s="256">
        <v>300</v>
      </c>
      <c r="J587" s="256">
        <v>133913</v>
      </c>
      <c r="K587" s="38">
        <f t="shared" si="37"/>
        <v>40173900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901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38"/>
      <c r="AC587" s="591" t="str">
        <f t="shared" si="36"/>
        <v/>
      </c>
      <c r="AF587" s="211"/>
      <c r="AG587" s="211"/>
    </row>
    <row r="588" spans="1:33" s="59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38"/>
        <v>1</v>
      </c>
      <c r="C588" s="184">
        <f t="shared" si="39"/>
        <v>42391</v>
      </c>
      <c r="D588" s="191" t="s">
        <v>1696</v>
      </c>
      <c r="E588" s="191">
        <v>42391</v>
      </c>
      <c r="F588" s="192" t="s">
        <v>1276</v>
      </c>
      <c r="G588" s="192" t="s">
        <v>435</v>
      </c>
      <c r="H588" s="210" t="s">
        <v>1795</v>
      </c>
      <c r="I588" s="256">
        <v>10</v>
      </c>
      <c r="J588" s="256">
        <v>18200</v>
      </c>
      <c r="K588" s="38">
        <f t="shared" si="37"/>
        <v>182000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90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38"/>
      <c r="AC588" s="591" t="str">
        <f t="shared" si="36"/>
        <v/>
      </c>
      <c r="AF588" s="211"/>
      <c r="AG588" s="211"/>
    </row>
    <row r="589" spans="1:33" s="59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38"/>
        <v>1</v>
      </c>
      <c r="C589" s="184">
        <f t="shared" si="39"/>
        <v>42391</v>
      </c>
      <c r="D589" s="191" t="s">
        <v>1696</v>
      </c>
      <c r="E589" s="191">
        <v>42391</v>
      </c>
      <c r="F589" s="192" t="s">
        <v>1815</v>
      </c>
      <c r="G589" s="483" t="s">
        <v>435</v>
      </c>
      <c r="H589" s="210" t="s">
        <v>1795</v>
      </c>
      <c r="I589" s="256">
        <v>10</v>
      </c>
      <c r="J589" s="256">
        <v>15907</v>
      </c>
      <c r="K589" s="38">
        <f t="shared" si="37"/>
        <v>159070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90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38"/>
      <c r="AC589" s="591" t="str">
        <f t="shared" si="36"/>
        <v/>
      </c>
      <c r="AF589" s="211"/>
      <c r="AG589" s="211"/>
    </row>
    <row r="590" spans="1:33" s="59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38"/>
        <v>1</v>
      </c>
      <c r="C590" s="184">
        <f t="shared" si="39"/>
        <v>42391</v>
      </c>
      <c r="D590" s="191" t="s">
        <v>1696</v>
      </c>
      <c r="E590" s="191">
        <v>42391</v>
      </c>
      <c r="F590" s="192" t="s">
        <v>1275</v>
      </c>
      <c r="G590" s="192" t="s">
        <v>435</v>
      </c>
      <c r="H590" s="210" t="s">
        <v>1795</v>
      </c>
      <c r="I590" s="257">
        <v>10</v>
      </c>
      <c r="J590" s="257">
        <v>8918</v>
      </c>
      <c r="K590" s="38">
        <f t="shared" si="37"/>
        <v>89180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90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38"/>
      <c r="AC590" s="591" t="str">
        <f t="shared" si="36"/>
        <v/>
      </c>
      <c r="AF590" s="211"/>
      <c r="AG590" s="211"/>
    </row>
    <row r="591" spans="1:33" s="59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38"/>
        <v>1</v>
      </c>
      <c r="C591" s="184">
        <f t="shared" si="39"/>
        <v>42391</v>
      </c>
      <c r="D591" s="191" t="s">
        <v>1696</v>
      </c>
      <c r="E591" s="191">
        <v>42391</v>
      </c>
      <c r="F591" s="192" t="s">
        <v>1801</v>
      </c>
      <c r="G591" s="192" t="s">
        <v>435</v>
      </c>
      <c r="H591" s="210" t="s">
        <v>1795</v>
      </c>
      <c r="I591" s="256">
        <v>10</v>
      </c>
      <c r="J591" s="256">
        <v>9855</v>
      </c>
      <c r="K591" s="38">
        <f t="shared" si="37"/>
        <v>98550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90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38"/>
      <c r="AC591" s="591" t="str">
        <f t="shared" si="36"/>
        <v/>
      </c>
      <c r="AF591" s="211"/>
      <c r="AG591" s="211"/>
    </row>
    <row r="592" spans="1:33" s="59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38"/>
        <v>1</v>
      </c>
      <c r="C592" s="184">
        <f t="shared" si="39"/>
        <v>42391</v>
      </c>
      <c r="D592" s="191" t="s">
        <v>1696</v>
      </c>
      <c r="E592" s="191">
        <v>42391</v>
      </c>
      <c r="F592" s="192" t="s">
        <v>715</v>
      </c>
      <c r="G592" s="192" t="s">
        <v>435</v>
      </c>
      <c r="H592" s="210" t="s">
        <v>1795</v>
      </c>
      <c r="I592" s="256"/>
      <c r="J592" s="256"/>
      <c r="K592" s="38">
        <v>1468587</v>
      </c>
      <c r="L592" s="194" t="s">
        <v>259</v>
      </c>
      <c r="M592" s="194" t="s">
        <v>372</v>
      </c>
      <c r="N592" s="52" t="str">
        <f>IF(AND('331-CT'!$E$7=TH!H592,OR(L592="331",M592="331")),"331",IF(AND(OR(L592="131",M592="131"),H592='131-CT'!$E$7),"131",""))</f>
        <v/>
      </c>
      <c r="O592" s="901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38"/>
      <c r="AC592" s="591" t="str">
        <f t="shared" si="36"/>
        <v/>
      </c>
      <c r="AF592" s="211"/>
      <c r="AG592" s="211"/>
    </row>
    <row r="593" spans="1:33" s="59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38"/>
        <v>1</v>
      </c>
      <c r="C593" s="184">
        <f t="shared" si="39"/>
        <v>42394</v>
      </c>
      <c r="D593" s="191" t="s">
        <v>1697</v>
      </c>
      <c r="E593" s="191">
        <v>42394</v>
      </c>
      <c r="F593" s="189" t="s">
        <v>1903</v>
      </c>
      <c r="G593" s="192" t="s">
        <v>436</v>
      </c>
      <c r="H593" s="193" t="s">
        <v>904</v>
      </c>
      <c r="I593" s="256">
        <v>100</v>
      </c>
      <c r="J593" s="256">
        <v>19940</v>
      </c>
      <c r="K593" s="38">
        <f>ROUND(I593*J593,0)</f>
        <v>1994000</v>
      </c>
      <c r="L593" s="194" t="s">
        <v>259</v>
      </c>
      <c r="M593" s="194" t="s">
        <v>174</v>
      </c>
      <c r="N593" s="52" t="str">
        <f>IF(AND('331-CT'!$E$7=TH!H593,OR(L593="331",M593="331")),"331",IF(AND(OR(L593="131",M593="131"),H593='131-CT'!$E$7),"131",""))</f>
        <v/>
      </c>
      <c r="O593" s="901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38"/>
      <c r="AC593" s="591" t="str">
        <f t="shared" si="36"/>
        <v/>
      </c>
      <c r="AF593" s="211"/>
      <c r="AG593" s="211"/>
    </row>
    <row r="594" spans="1:33" s="59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38"/>
        <v>1</v>
      </c>
      <c r="C594" s="184">
        <f t="shared" si="39"/>
        <v>42394</v>
      </c>
      <c r="D594" s="191" t="s">
        <v>1697</v>
      </c>
      <c r="E594" s="191">
        <v>42394</v>
      </c>
      <c r="F594" s="192" t="s">
        <v>428</v>
      </c>
      <c r="G594" s="192" t="s">
        <v>436</v>
      </c>
      <c r="H594" s="193" t="s">
        <v>904</v>
      </c>
      <c r="I594" s="256"/>
      <c r="J594" s="256"/>
      <c r="K594" s="38">
        <v>199400</v>
      </c>
      <c r="L594" s="194" t="s">
        <v>259</v>
      </c>
      <c r="M594" s="194" t="s">
        <v>372</v>
      </c>
      <c r="N594" s="52" t="str">
        <f>IF(AND('331-CT'!$E$7=TH!H594,OR(L594="331",M594="331")),"331",IF(AND(OR(L594="131",M594="131"),H594='131-CT'!$E$7),"131",""))</f>
        <v/>
      </c>
      <c r="O594" s="90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38"/>
      <c r="AC594" s="591" t="str">
        <f t="shared" si="36"/>
        <v/>
      </c>
      <c r="AF594" s="211"/>
      <c r="AG594" s="211"/>
    </row>
    <row r="595" spans="1:33" s="59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38"/>
        <v>1</v>
      </c>
      <c r="C595" s="184">
        <f t="shared" si="39"/>
        <v>42395</v>
      </c>
      <c r="D595" s="191" t="s">
        <v>1698</v>
      </c>
      <c r="E595" s="191">
        <v>42395</v>
      </c>
      <c r="F595" s="192" t="s">
        <v>920</v>
      </c>
      <c r="G595" s="192" t="s">
        <v>1493</v>
      </c>
      <c r="H595" s="193" t="s">
        <v>904</v>
      </c>
      <c r="I595" s="256">
        <v>1500</v>
      </c>
      <c r="J595" s="256">
        <v>11300</v>
      </c>
      <c r="K595" s="38">
        <f>ROUND(I595*J595,0)</f>
        <v>16950000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90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38"/>
      <c r="AC595" s="591" t="str">
        <f t="shared" si="36"/>
        <v/>
      </c>
      <c r="AF595" s="211"/>
      <c r="AG595" s="211"/>
    </row>
    <row r="596" spans="1:33" s="59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38"/>
        <v>1</v>
      </c>
      <c r="C596" s="184">
        <f t="shared" si="39"/>
        <v>42395</v>
      </c>
      <c r="D596" s="191" t="s">
        <v>1698</v>
      </c>
      <c r="E596" s="191">
        <v>42395</v>
      </c>
      <c r="F596" s="189" t="s">
        <v>1900</v>
      </c>
      <c r="G596" s="192" t="s">
        <v>1493</v>
      </c>
      <c r="H596" s="193" t="s">
        <v>904</v>
      </c>
      <c r="I596" s="256">
        <v>1300</v>
      </c>
      <c r="J596" s="256">
        <v>11800</v>
      </c>
      <c r="K596" s="38">
        <f>ROUND(I596*J596,0)</f>
        <v>15340000</v>
      </c>
      <c r="L596" s="194" t="s">
        <v>259</v>
      </c>
      <c r="M596" s="194" t="s">
        <v>174</v>
      </c>
      <c r="N596" s="52" t="str">
        <f>IF(AND('331-CT'!$E$7=TH!H596,OR(L596="331",M596="331")),"331",IF(AND(OR(L596="131",M596="131"),H596='131-CT'!$E$7),"131",""))</f>
        <v/>
      </c>
      <c r="O596" s="90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38"/>
      <c r="AC596" s="591" t="str">
        <f t="shared" si="36"/>
        <v/>
      </c>
      <c r="AF596" s="211"/>
      <c r="AG596" s="211"/>
    </row>
    <row r="597" spans="1:33" s="59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38"/>
        <v>1</v>
      </c>
      <c r="C597" s="184">
        <f t="shared" si="39"/>
        <v>42395</v>
      </c>
      <c r="D597" s="191" t="s">
        <v>1698</v>
      </c>
      <c r="E597" s="191">
        <v>42395</v>
      </c>
      <c r="F597" s="192" t="s">
        <v>428</v>
      </c>
      <c r="G597" s="192" t="s">
        <v>1493</v>
      </c>
      <c r="H597" s="193" t="s">
        <v>904</v>
      </c>
      <c r="I597" s="256"/>
      <c r="J597" s="256"/>
      <c r="K597" s="38">
        <v>3229000</v>
      </c>
      <c r="L597" s="194" t="s">
        <v>259</v>
      </c>
      <c r="M597" s="194" t="s">
        <v>372</v>
      </c>
      <c r="N597" s="52" t="str">
        <f>IF(AND('331-CT'!$E$7=TH!H597,OR(L597="331",M597="331")),"331",IF(AND(OR(L597="131",M597="131"),H597='131-CT'!$E$7),"131",""))</f>
        <v/>
      </c>
      <c r="O597" s="90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38"/>
      <c r="AC597" s="591" t="str">
        <f t="shared" si="36"/>
        <v/>
      </c>
      <c r="AF597" s="211"/>
      <c r="AG597" s="211"/>
    </row>
    <row r="598" spans="1:33" s="59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38"/>
        <v>1</v>
      </c>
      <c r="C598" s="184">
        <f t="shared" si="39"/>
        <v>42395</v>
      </c>
      <c r="D598" s="191" t="s">
        <v>1699</v>
      </c>
      <c r="E598" s="191">
        <v>42395</v>
      </c>
      <c r="F598" s="192" t="s">
        <v>1010</v>
      </c>
      <c r="G598" s="483" t="s">
        <v>440</v>
      </c>
      <c r="H598" s="193" t="s">
        <v>1011</v>
      </c>
      <c r="I598" s="256">
        <v>50</v>
      </c>
      <c r="J598" s="256">
        <v>36036</v>
      </c>
      <c r="K598" s="38">
        <f>ROUND(I598*J598,0)</f>
        <v>1801800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90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38"/>
      <c r="AC598" s="591" t="str">
        <f t="shared" si="36"/>
        <v/>
      </c>
      <c r="AE598" s="211"/>
      <c r="AF598" s="211"/>
      <c r="AG598" s="211"/>
    </row>
    <row r="599" spans="1:33" s="59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38"/>
        <v>1</v>
      </c>
      <c r="C599" s="184">
        <f t="shared" si="39"/>
        <v>42395</v>
      </c>
      <c r="D599" s="191" t="s">
        <v>1699</v>
      </c>
      <c r="E599" s="191">
        <v>42395</v>
      </c>
      <c r="F599" s="192" t="s">
        <v>1013</v>
      </c>
      <c r="G599" s="192" t="s">
        <v>440</v>
      </c>
      <c r="H599" s="193" t="s">
        <v>1011</v>
      </c>
      <c r="I599" s="256">
        <v>98</v>
      </c>
      <c r="J599" s="256">
        <v>29388</v>
      </c>
      <c r="K599" s="38">
        <f>ROUND(I599*J599,0)</f>
        <v>2880024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90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38"/>
      <c r="AC599" s="591" t="str">
        <f t="shared" si="36"/>
        <v/>
      </c>
      <c r="AE599" s="211"/>
      <c r="AF599" s="211"/>
      <c r="AG599" s="211"/>
    </row>
    <row r="600" spans="1:33" s="59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38"/>
        <v>1</v>
      </c>
      <c r="C600" s="184">
        <f t="shared" si="39"/>
        <v>42395</v>
      </c>
      <c r="D600" s="191" t="s">
        <v>1699</v>
      </c>
      <c r="E600" s="191">
        <v>42395</v>
      </c>
      <c r="F600" s="192" t="s">
        <v>1012</v>
      </c>
      <c r="G600" s="192" t="s">
        <v>440</v>
      </c>
      <c r="H600" s="193" t="s">
        <v>1011</v>
      </c>
      <c r="I600" s="256">
        <v>55</v>
      </c>
      <c r="J600" s="256">
        <v>36192</v>
      </c>
      <c r="K600" s="38">
        <f>ROUND(I600*J600,0)</f>
        <v>1990560</v>
      </c>
      <c r="L600" s="194" t="s">
        <v>259</v>
      </c>
      <c r="M600" s="194" t="s">
        <v>174</v>
      </c>
      <c r="N600" s="52" t="str">
        <f>IF(AND('331-CT'!$E$7=TH!H600,OR(L600="331",M600="331")),"331",IF(AND(OR(L600="131",M600="131"),H600='131-CT'!$E$7),"131",""))</f>
        <v/>
      </c>
      <c r="O600" s="90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38"/>
      <c r="AC600" s="591" t="str">
        <f t="shared" si="36"/>
        <v/>
      </c>
      <c r="AD600" s="211"/>
      <c r="AE600" s="211"/>
      <c r="AF600" s="211"/>
      <c r="AG600" s="211"/>
    </row>
    <row r="601" spans="1:33" s="59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38"/>
        <v>1</v>
      </c>
      <c r="C601" s="184">
        <f t="shared" si="39"/>
        <v>42395</v>
      </c>
      <c r="D601" s="191" t="s">
        <v>1699</v>
      </c>
      <c r="E601" s="191">
        <v>42395</v>
      </c>
      <c r="F601" s="192" t="s">
        <v>428</v>
      </c>
      <c r="G601" s="192" t="s">
        <v>440</v>
      </c>
      <c r="H601" s="193" t="s">
        <v>1011</v>
      </c>
      <c r="I601" s="256"/>
      <c r="J601" s="256"/>
      <c r="K601" s="38">
        <v>667236</v>
      </c>
      <c r="L601" s="194" t="s">
        <v>259</v>
      </c>
      <c r="M601" s="194" t="s">
        <v>372</v>
      </c>
      <c r="N601" s="52" t="str">
        <f>IF(AND('331-CT'!$E$7=TH!H601,OR(L601="331",M601="331")),"331",IF(AND(OR(L601="131",M601="131"),H601='131-CT'!$E$7),"131",""))</f>
        <v/>
      </c>
      <c r="O601" s="90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38"/>
      <c r="AC601" s="591" t="str">
        <f t="shared" si="36"/>
        <v/>
      </c>
      <c r="AE601" s="211"/>
      <c r="AF601" s="211"/>
      <c r="AG601" s="211"/>
    </row>
    <row r="602" spans="1:33" s="59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38"/>
        <v>1</v>
      </c>
      <c r="C602" s="184">
        <f t="shared" si="39"/>
        <v>42395</v>
      </c>
      <c r="D602" s="191" t="s">
        <v>1700</v>
      </c>
      <c r="E602" s="191">
        <v>42395</v>
      </c>
      <c r="F602" s="192" t="s">
        <v>1824</v>
      </c>
      <c r="G602" s="483" t="s">
        <v>445</v>
      </c>
      <c r="H602" s="193" t="s">
        <v>1011</v>
      </c>
      <c r="I602" s="256">
        <v>196</v>
      </c>
      <c r="J602" s="256">
        <v>2205</v>
      </c>
      <c r="K602" s="38">
        <f t="shared" ref="K602:K609" si="40">ROUND(I602*J602,0)</f>
        <v>432180</v>
      </c>
      <c r="L602" s="194" t="s">
        <v>259</v>
      </c>
      <c r="M602" s="194" t="s">
        <v>174</v>
      </c>
      <c r="N602" s="52" t="str">
        <f>IF(AND('331-CT'!$E$7=TH!H602,OR(L602="331",M602="331")),"331",IF(AND(OR(L602="131",M602="131"),H602='131-CT'!$E$7),"131",""))</f>
        <v/>
      </c>
      <c r="O602" s="90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38"/>
      <c r="AC602" s="591" t="str">
        <f t="shared" si="36"/>
        <v/>
      </c>
      <c r="AD602" s="211"/>
      <c r="AE602" s="211"/>
      <c r="AF602" s="211"/>
      <c r="AG602" s="211"/>
    </row>
    <row r="603" spans="1:33" s="59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38"/>
        <v>1</v>
      </c>
      <c r="C603" s="184">
        <f t="shared" si="39"/>
        <v>42395</v>
      </c>
      <c r="D603" s="191" t="s">
        <v>1700</v>
      </c>
      <c r="E603" s="191">
        <v>42395</v>
      </c>
      <c r="F603" s="192" t="s">
        <v>1825</v>
      </c>
      <c r="G603" s="192" t="s">
        <v>445</v>
      </c>
      <c r="H603" s="193" t="s">
        <v>1011</v>
      </c>
      <c r="I603" s="256">
        <v>500</v>
      </c>
      <c r="J603" s="256">
        <v>1147</v>
      </c>
      <c r="K603" s="38">
        <f t="shared" si="40"/>
        <v>573500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90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38"/>
      <c r="AC603" s="591" t="str">
        <f t="shared" si="36"/>
        <v/>
      </c>
      <c r="AE603" s="211"/>
      <c r="AF603" s="211"/>
      <c r="AG603" s="211"/>
    </row>
    <row r="604" spans="1:33" s="59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38"/>
        <v>1</v>
      </c>
      <c r="C604" s="184">
        <f t="shared" si="39"/>
        <v>42395</v>
      </c>
      <c r="D604" s="191" t="s">
        <v>1700</v>
      </c>
      <c r="E604" s="191">
        <v>42395</v>
      </c>
      <c r="F604" s="192" t="s">
        <v>1826</v>
      </c>
      <c r="G604" s="483" t="s">
        <v>445</v>
      </c>
      <c r="H604" s="193" t="s">
        <v>1011</v>
      </c>
      <c r="I604" s="256">
        <v>100</v>
      </c>
      <c r="J604" s="256">
        <v>2958</v>
      </c>
      <c r="K604" s="38">
        <f t="shared" si="40"/>
        <v>295800</v>
      </c>
      <c r="L604" s="194" t="s">
        <v>259</v>
      </c>
      <c r="M604" s="194" t="s">
        <v>174</v>
      </c>
      <c r="N604" s="52" t="str">
        <f>IF(AND('331-CT'!$E$7=TH!H604,OR(L604="331",M604="331")),"331",IF(AND(OR(L604="131",M604="131"),H604='131-CT'!$E$7),"131",""))</f>
        <v/>
      </c>
      <c r="O604" s="90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38"/>
      <c r="AC604" s="591" t="str">
        <f t="shared" si="36"/>
        <v/>
      </c>
      <c r="AD604" s="211"/>
      <c r="AE604" s="211"/>
      <c r="AF604" s="211"/>
      <c r="AG604" s="211"/>
    </row>
    <row r="605" spans="1:33" s="59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38"/>
        <v>1</v>
      </c>
      <c r="C605" s="184">
        <f t="shared" si="39"/>
        <v>42395</v>
      </c>
      <c r="D605" s="191" t="s">
        <v>1700</v>
      </c>
      <c r="E605" s="191">
        <v>42395</v>
      </c>
      <c r="F605" s="192" t="s">
        <v>1827</v>
      </c>
      <c r="G605" s="192" t="s">
        <v>445</v>
      </c>
      <c r="H605" s="193" t="s">
        <v>1011</v>
      </c>
      <c r="I605" s="256">
        <v>50</v>
      </c>
      <c r="J605" s="256">
        <v>1183</v>
      </c>
      <c r="K605" s="38">
        <f t="shared" si="40"/>
        <v>59150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90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38"/>
      <c r="AC605" s="591" t="str">
        <f t="shared" si="36"/>
        <v/>
      </c>
      <c r="AE605" s="211"/>
      <c r="AF605" s="211"/>
      <c r="AG605" s="211"/>
    </row>
    <row r="606" spans="1:33" s="59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38"/>
        <v>1</v>
      </c>
      <c r="C606" s="184">
        <f t="shared" si="39"/>
        <v>42395</v>
      </c>
      <c r="D606" s="191" t="s">
        <v>1700</v>
      </c>
      <c r="E606" s="191">
        <v>42395</v>
      </c>
      <c r="F606" s="192" t="s">
        <v>1828</v>
      </c>
      <c r="G606" s="483" t="s">
        <v>445</v>
      </c>
      <c r="H606" s="193" t="s">
        <v>1011</v>
      </c>
      <c r="I606" s="256">
        <v>400</v>
      </c>
      <c r="J606" s="256">
        <v>605</v>
      </c>
      <c r="K606" s="38">
        <f t="shared" si="40"/>
        <v>242000</v>
      </c>
      <c r="L606" s="194" t="s">
        <v>259</v>
      </c>
      <c r="M606" s="194" t="s">
        <v>174</v>
      </c>
      <c r="N606" s="52" t="str">
        <f>IF(AND('331-CT'!$E$7=TH!H606,OR(L606="331",M606="331")),"331",IF(AND(OR(L606="131",M606="131"),H606='131-CT'!$E$7),"131",""))</f>
        <v/>
      </c>
      <c r="O606" s="90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38"/>
      <c r="AC606" s="591" t="str">
        <f t="shared" si="36"/>
        <v/>
      </c>
      <c r="AD606" s="211"/>
      <c r="AF606" s="211"/>
      <c r="AG606" s="211"/>
    </row>
    <row r="607" spans="1:33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38"/>
        <v>1</v>
      </c>
      <c r="C607" s="184">
        <f t="shared" si="39"/>
        <v>42395</v>
      </c>
      <c r="D607" s="191" t="s">
        <v>1700</v>
      </c>
      <c r="E607" s="191">
        <v>42395</v>
      </c>
      <c r="F607" s="192" t="s">
        <v>1829</v>
      </c>
      <c r="G607" s="192" t="s">
        <v>445</v>
      </c>
      <c r="H607" s="193" t="s">
        <v>1011</v>
      </c>
      <c r="I607" s="256">
        <v>110</v>
      </c>
      <c r="J607" s="256">
        <v>3150</v>
      </c>
      <c r="K607" s="38">
        <f t="shared" si="40"/>
        <v>346500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90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38"/>
      <c r="AC607" s="591" t="str">
        <f t="shared" si="36"/>
        <v/>
      </c>
      <c r="AD607" s="591"/>
      <c r="AE607" s="591"/>
    </row>
    <row r="608" spans="1:33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38"/>
        <v>1</v>
      </c>
      <c r="C608" s="184">
        <f t="shared" si="39"/>
        <v>42395</v>
      </c>
      <c r="D608" s="191" t="s">
        <v>1700</v>
      </c>
      <c r="E608" s="191">
        <v>42395</v>
      </c>
      <c r="F608" s="192" t="s">
        <v>1830</v>
      </c>
      <c r="G608" s="483" t="s">
        <v>445</v>
      </c>
      <c r="H608" s="193" t="s">
        <v>1011</v>
      </c>
      <c r="I608" s="256">
        <v>55</v>
      </c>
      <c r="J608" s="256">
        <v>1176</v>
      </c>
      <c r="K608" s="38">
        <f t="shared" si="40"/>
        <v>64680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90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38"/>
      <c r="AC608" s="591" t="str">
        <f t="shared" si="36"/>
        <v/>
      </c>
      <c r="AD608" s="591"/>
      <c r="AE608" s="591"/>
    </row>
    <row r="609" spans="1:33" s="59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38"/>
        <v>1</v>
      </c>
      <c r="C609" s="184">
        <f t="shared" si="39"/>
        <v>42395</v>
      </c>
      <c r="D609" s="191" t="s">
        <v>1700</v>
      </c>
      <c r="E609" s="191">
        <v>42395</v>
      </c>
      <c r="F609" s="192" t="s">
        <v>1831</v>
      </c>
      <c r="G609" s="192" t="s">
        <v>445</v>
      </c>
      <c r="H609" s="193" t="s">
        <v>1011</v>
      </c>
      <c r="I609" s="256">
        <v>440</v>
      </c>
      <c r="J609" s="256">
        <v>751</v>
      </c>
      <c r="K609" s="38">
        <f t="shared" si="40"/>
        <v>330440</v>
      </c>
      <c r="L609" s="194" t="s">
        <v>259</v>
      </c>
      <c r="M609" s="194" t="s">
        <v>174</v>
      </c>
      <c r="N609" s="52" t="str">
        <f>IF(AND('331-CT'!$E$7=TH!H609,OR(L609="331",M609="331")),"331",IF(AND(OR(L609="131",M609="131"),H609='131-CT'!$E$7),"131",""))</f>
        <v/>
      </c>
      <c r="O609" s="90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38"/>
      <c r="AC609" s="591" t="str">
        <f t="shared" si="36"/>
        <v/>
      </c>
      <c r="AF609" s="211"/>
      <c r="AG609" s="211"/>
    </row>
    <row r="610" spans="1:33" s="59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38"/>
        <v>1</v>
      </c>
      <c r="C610" s="184">
        <f t="shared" si="39"/>
        <v>42395</v>
      </c>
      <c r="D610" s="191" t="s">
        <v>1700</v>
      </c>
      <c r="E610" s="191">
        <v>42395</v>
      </c>
      <c r="F610" s="192" t="s">
        <v>1014</v>
      </c>
      <c r="G610" s="192" t="s">
        <v>445</v>
      </c>
      <c r="H610" s="193" t="s">
        <v>1011</v>
      </c>
      <c r="I610" s="258"/>
      <c r="J610" s="258"/>
      <c r="K610" s="38">
        <v>234425</v>
      </c>
      <c r="L610" s="194" t="s">
        <v>259</v>
      </c>
      <c r="M610" s="194" t="s">
        <v>372</v>
      </c>
      <c r="N610" s="52" t="str">
        <f>IF(AND('331-CT'!$E$7=TH!H610,OR(L610="331",M610="331")),"331",IF(AND(OR(L610="131",M610="131"),H610='131-CT'!$E$7),"131",""))</f>
        <v/>
      </c>
      <c r="O610" s="90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38"/>
      <c r="AC610" s="591" t="str">
        <f t="shared" si="36"/>
        <v/>
      </c>
      <c r="AF610" s="211"/>
      <c r="AG610" s="211"/>
    </row>
    <row r="611" spans="1:33" s="59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38"/>
        <v>1</v>
      </c>
      <c r="C611" s="184">
        <f t="shared" si="39"/>
        <v>42395</v>
      </c>
      <c r="D611" s="191" t="s">
        <v>1701</v>
      </c>
      <c r="E611" s="191">
        <v>42395</v>
      </c>
      <c r="F611" s="192" t="s">
        <v>1212</v>
      </c>
      <c r="G611" s="483" t="s">
        <v>446</v>
      </c>
      <c r="H611" s="210" t="s">
        <v>1795</v>
      </c>
      <c r="I611" s="256">
        <v>50</v>
      </c>
      <c r="J611" s="256">
        <v>13250</v>
      </c>
      <c r="K611" s="38">
        <f t="shared" ref="K611:K619" si="41">ROUND(I611*J611,0)</f>
        <v>662500</v>
      </c>
      <c r="L611" s="194" t="s">
        <v>259</v>
      </c>
      <c r="M611" s="194" t="s">
        <v>174</v>
      </c>
      <c r="N611" s="52" t="str">
        <f>IF(AND('331-CT'!$E$7=TH!H611,OR(L611="331",M611="331")),"331",IF(AND(OR(L611="131",M611="131"),H611='131-CT'!$E$7),"131",""))</f>
        <v/>
      </c>
      <c r="O611" s="90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38"/>
      <c r="AC611" s="591" t="str">
        <f t="shared" si="36"/>
        <v/>
      </c>
      <c r="AF611" s="211"/>
      <c r="AG611" s="211"/>
    </row>
    <row r="612" spans="1:33" s="59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38"/>
        <v>1</v>
      </c>
      <c r="C612" s="184">
        <f t="shared" si="39"/>
        <v>42395</v>
      </c>
      <c r="D612" s="191" t="s">
        <v>1701</v>
      </c>
      <c r="E612" s="191">
        <v>42395</v>
      </c>
      <c r="F612" s="192" t="s">
        <v>1816</v>
      </c>
      <c r="G612" s="192" t="s">
        <v>446</v>
      </c>
      <c r="H612" s="210" t="s">
        <v>1795</v>
      </c>
      <c r="I612" s="258">
        <v>100</v>
      </c>
      <c r="J612" s="258">
        <v>4764</v>
      </c>
      <c r="K612" s="38">
        <f t="shared" si="41"/>
        <v>476400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90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38"/>
      <c r="AC612" s="591" t="str">
        <f t="shared" si="36"/>
        <v/>
      </c>
      <c r="AF612" s="211"/>
      <c r="AG612" s="211"/>
    </row>
    <row r="613" spans="1:33" s="59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38"/>
        <v>1</v>
      </c>
      <c r="C613" s="184">
        <f t="shared" si="39"/>
        <v>42395</v>
      </c>
      <c r="D613" s="191" t="s">
        <v>1701</v>
      </c>
      <c r="E613" s="191">
        <v>42395</v>
      </c>
      <c r="F613" s="192" t="s">
        <v>1817</v>
      </c>
      <c r="G613" s="483" t="s">
        <v>446</v>
      </c>
      <c r="H613" s="210" t="s">
        <v>1795</v>
      </c>
      <c r="I613" s="256">
        <v>1000</v>
      </c>
      <c r="J613" s="256">
        <v>1288</v>
      </c>
      <c r="K613" s="38">
        <f t="shared" si="41"/>
        <v>1288000</v>
      </c>
      <c r="L613" s="194" t="s">
        <v>259</v>
      </c>
      <c r="M613" s="194" t="s">
        <v>174</v>
      </c>
      <c r="N613" s="52" t="str">
        <f>IF(AND('331-CT'!$E$7=TH!H613,OR(L613="331",M613="331")),"331",IF(AND(OR(L613="131",M613="131"),H613='131-CT'!$E$7),"131",""))</f>
        <v/>
      </c>
      <c r="O613" s="90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38"/>
      <c r="AC613" s="591" t="str">
        <f t="shared" si="36"/>
        <v/>
      </c>
      <c r="AF613" s="211"/>
      <c r="AG613" s="211"/>
    </row>
    <row r="614" spans="1:33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38"/>
        <v>1</v>
      </c>
      <c r="C614" s="184">
        <f t="shared" si="39"/>
        <v>42395</v>
      </c>
      <c r="D614" s="191" t="s">
        <v>1701</v>
      </c>
      <c r="E614" s="191">
        <v>42395</v>
      </c>
      <c r="F614" s="192" t="s">
        <v>1185</v>
      </c>
      <c r="G614" s="192" t="s">
        <v>446</v>
      </c>
      <c r="H614" s="210" t="s">
        <v>1795</v>
      </c>
      <c r="I614" s="256">
        <v>190</v>
      </c>
      <c r="J614" s="256">
        <v>7826</v>
      </c>
      <c r="K614" s="38">
        <f t="shared" si="41"/>
        <v>1486940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90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38"/>
      <c r="AC614" s="591" t="str">
        <f t="shared" si="36"/>
        <v/>
      </c>
      <c r="AD614" s="591"/>
      <c r="AE614" s="591"/>
    </row>
    <row r="615" spans="1:33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38"/>
        <v>1</v>
      </c>
      <c r="C615" s="184">
        <f t="shared" si="39"/>
        <v>42395</v>
      </c>
      <c r="D615" s="191" t="s">
        <v>1701</v>
      </c>
      <c r="E615" s="191">
        <v>42395</v>
      </c>
      <c r="F615" s="192" t="s">
        <v>1186</v>
      </c>
      <c r="G615" s="483" t="s">
        <v>446</v>
      </c>
      <c r="H615" s="210" t="s">
        <v>1795</v>
      </c>
      <c r="I615" s="256">
        <v>195</v>
      </c>
      <c r="J615" s="256">
        <v>7175</v>
      </c>
      <c r="K615" s="38">
        <f t="shared" si="41"/>
        <v>1399125</v>
      </c>
      <c r="L615" s="194" t="s">
        <v>259</v>
      </c>
      <c r="M615" s="194" t="s">
        <v>174</v>
      </c>
      <c r="N615" s="52" t="str">
        <f>IF(AND('331-CT'!$E$7=TH!H615,OR(L615="331",M615="331")),"331",IF(AND(OR(L615="131",M615="131"),H615='131-CT'!$E$7),"131",""))</f>
        <v/>
      </c>
      <c r="O615" s="90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38"/>
      <c r="AC615" s="591" t="str">
        <f t="shared" si="36"/>
        <v/>
      </c>
      <c r="AD615" s="591"/>
      <c r="AE615" s="591"/>
    </row>
    <row r="616" spans="1:33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38"/>
        <v>1</v>
      </c>
      <c r="C616" s="184">
        <f t="shared" si="39"/>
        <v>42395</v>
      </c>
      <c r="D616" s="191" t="s">
        <v>1701</v>
      </c>
      <c r="E616" s="191">
        <v>42395</v>
      </c>
      <c r="F616" s="192" t="s">
        <v>1187</v>
      </c>
      <c r="G616" s="192" t="s">
        <v>446</v>
      </c>
      <c r="H616" s="210" t="s">
        <v>1795</v>
      </c>
      <c r="I616" s="256">
        <v>125</v>
      </c>
      <c r="J616" s="256">
        <v>10556</v>
      </c>
      <c r="K616" s="38">
        <f t="shared" si="41"/>
        <v>1319500</v>
      </c>
      <c r="L616" s="194" t="s">
        <v>259</v>
      </c>
      <c r="M616" s="194" t="s">
        <v>174</v>
      </c>
      <c r="N616" s="52" t="str">
        <f>IF(AND('331-CT'!$E$7=TH!H616,OR(L616="331",M616="331")),"331",IF(AND(OR(L616="131",M616="131"),H616='131-CT'!$E$7),"131",""))</f>
        <v/>
      </c>
      <c r="O616" s="90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38"/>
      <c r="AC616" s="591" t="str">
        <f t="shared" si="36"/>
        <v/>
      </c>
      <c r="AD616" s="591"/>
    </row>
    <row r="617" spans="1:33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38"/>
        <v>1</v>
      </c>
      <c r="C617" s="184">
        <f t="shared" si="39"/>
        <v>42395</v>
      </c>
      <c r="D617" s="191" t="s">
        <v>1701</v>
      </c>
      <c r="E617" s="191">
        <v>42395</v>
      </c>
      <c r="F617" s="192" t="s">
        <v>1188</v>
      </c>
      <c r="G617" s="483" t="s">
        <v>446</v>
      </c>
      <c r="H617" s="210" t="s">
        <v>1795</v>
      </c>
      <c r="I617" s="256">
        <v>125</v>
      </c>
      <c r="J617" s="256">
        <v>9769</v>
      </c>
      <c r="K617" s="38">
        <f t="shared" si="41"/>
        <v>1221125</v>
      </c>
      <c r="L617" s="194" t="s">
        <v>259</v>
      </c>
      <c r="M617" s="194" t="s">
        <v>174</v>
      </c>
      <c r="N617" s="52" t="str">
        <f>IF(AND('331-CT'!$E$7=TH!H617,OR(L617="331",M617="331")),"331",IF(AND(OR(L617="131",M617="131"),H617='131-CT'!$E$7),"131",""))</f>
        <v/>
      </c>
      <c r="O617" s="90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38"/>
      <c r="AC617" s="591" t="str">
        <f t="shared" si="36"/>
        <v/>
      </c>
      <c r="AD617" s="591"/>
      <c r="AE617" s="591"/>
    </row>
    <row r="618" spans="1:33" s="59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38"/>
        <v>1</v>
      </c>
      <c r="C618" s="184">
        <f t="shared" si="39"/>
        <v>42395</v>
      </c>
      <c r="D618" s="191" t="s">
        <v>1701</v>
      </c>
      <c r="E618" s="191">
        <v>42395</v>
      </c>
      <c r="F618" s="192" t="s">
        <v>1818</v>
      </c>
      <c r="G618" s="192" t="s">
        <v>446</v>
      </c>
      <c r="H618" s="210" t="s">
        <v>1795</v>
      </c>
      <c r="I618" s="257">
        <v>390</v>
      </c>
      <c r="J618" s="257">
        <v>16207</v>
      </c>
      <c r="K618" s="38">
        <f t="shared" si="41"/>
        <v>6320730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90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38"/>
      <c r="AC618" s="591" t="str">
        <f t="shared" si="36"/>
        <v/>
      </c>
      <c r="AF618" s="211"/>
      <c r="AG618" s="211"/>
    </row>
    <row r="619" spans="1:33" s="59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38"/>
        <v>1</v>
      </c>
      <c r="C619" s="184">
        <f t="shared" si="39"/>
        <v>42395</v>
      </c>
      <c r="D619" s="191" t="s">
        <v>1701</v>
      </c>
      <c r="E619" s="191">
        <v>42395</v>
      </c>
      <c r="F619" s="192" t="s">
        <v>1819</v>
      </c>
      <c r="G619" s="192" t="s">
        <v>446</v>
      </c>
      <c r="H619" s="210" t="s">
        <v>1795</v>
      </c>
      <c r="I619" s="256">
        <v>420</v>
      </c>
      <c r="J619" s="256">
        <v>8845</v>
      </c>
      <c r="K619" s="38">
        <f t="shared" si="41"/>
        <v>3714900</v>
      </c>
      <c r="L619" s="194" t="s">
        <v>259</v>
      </c>
      <c r="M619" s="194" t="s">
        <v>174</v>
      </c>
      <c r="N619" s="52" t="str">
        <f>IF(AND('331-CT'!$E$7=TH!H619,OR(L619="331",M619="331")),"331",IF(AND(OR(L619="131",M619="131"),H619='131-CT'!$E$7),"131",""))</f>
        <v/>
      </c>
      <c r="O619" s="90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38"/>
      <c r="AC619" s="591" t="str">
        <f t="shared" si="36"/>
        <v/>
      </c>
      <c r="AF619" s="211"/>
      <c r="AG619" s="211"/>
    </row>
    <row r="620" spans="1:33" s="59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38"/>
        <v>1</v>
      </c>
      <c r="C620" s="184">
        <f t="shared" si="39"/>
        <v>42395</v>
      </c>
      <c r="D620" s="191" t="s">
        <v>1701</v>
      </c>
      <c r="E620" s="191">
        <v>42395</v>
      </c>
      <c r="F620" s="192" t="s">
        <v>715</v>
      </c>
      <c r="G620" s="192" t="s">
        <v>446</v>
      </c>
      <c r="H620" s="210" t="s">
        <v>1795</v>
      </c>
      <c r="I620" s="256"/>
      <c r="J620" s="256"/>
      <c r="K620" s="38">
        <v>1788922</v>
      </c>
      <c r="L620" s="194" t="s">
        <v>259</v>
      </c>
      <c r="M620" s="194" t="s">
        <v>372</v>
      </c>
      <c r="N620" s="52" t="str">
        <f>IF(AND('331-CT'!$E$7=TH!H620,OR(L620="331",M620="331")),"331",IF(AND(OR(L620="131",M620="131"),H620='131-CT'!$E$7),"131",""))</f>
        <v/>
      </c>
      <c r="O620" s="90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38"/>
      <c r="AC620" s="591" t="str">
        <f t="shared" si="36"/>
        <v/>
      </c>
      <c r="AF620" s="211"/>
      <c r="AG620" s="211"/>
    </row>
    <row r="621" spans="1:33" s="59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38"/>
        <v>1</v>
      </c>
      <c r="C621" s="184">
        <f t="shared" si="39"/>
        <v>42396</v>
      </c>
      <c r="D621" s="191" t="s">
        <v>1773</v>
      </c>
      <c r="E621" s="191">
        <v>42396</v>
      </c>
      <c r="F621" s="192" t="s">
        <v>337</v>
      </c>
      <c r="G621" s="483" t="s">
        <v>1391</v>
      </c>
      <c r="H621" s="7" t="s">
        <v>1392</v>
      </c>
      <c r="I621" s="257">
        <v>24</v>
      </c>
      <c r="J621" s="258">
        <v>40000</v>
      </c>
      <c r="K621" s="38">
        <f>ROUND(I621*J621,0)</f>
        <v>960000</v>
      </c>
      <c r="L621" s="194" t="s">
        <v>161</v>
      </c>
      <c r="M621" s="194" t="s">
        <v>8</v>
      </c>
      <c r="N621" s="52" t="str">
        <f>IF(AND('331-CT'!$E$7=TH!H621,OR(L621="331",M621="331")),"331",IF(AND(OR(L621="131",M621="131"),H621='131-CT'!$E$7),"131",""))</f>
        <v/>
      </c>
      <c r="O621" s="90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38">
        <v>1</v>
      </c>
      <c r="AD621" s="211" t="str">
        <f>IF(VLOOKUP(H621,DSKH,1,0)=H621,"","x")</f>
        <v/>
      </c>
      <c r="AE621" s="211"/>
    </row>
    <row r="622" spans="1:33" s="59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38"/>
        <v>1</v>
      </c>
      <c r="C622" s="184">
        <f t="shared" si="39"/>
        <v>42396</v>
      </c>
      <c r="D622" s="191" t="s">
        <v>1773</v>
      </c>
      <c r="E622" s="191">
        <v>42396</v>
      </c>
      <c r="F622" s="192" t="s">
        <v>1078</v>
      </c>
      <c r="G622" s="483" t="s">
        <v>1391</v>
      </c>
      <c r="H622" s="7" t="s">
        <v>1392</v>
      </c>
      <c r="I622" s="256"/>
      <c r="J622" s="258"/>
      <c r="K622" s="38">
        <v>96000</v>
      </c>
      <c r="L622" s="194" t="s">
        <v>9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90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38">
        <v>1</v>
      </c>
      <c r="AD622" s="211" t="str">
        <f>IF(VLOOKUP(H622,DSKH,1,0)=H622,"","x")</f>
        <v/>
      </c>
      <c r="AE622" s="211"/>
    </row>
    <row r="623" spans="1:33" s="59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38"/>
        <v>1</v>
      </c>
      <c r="C623" s="184">
        <f t="shared" si="39"/>
        <v>42396</v>
      </c>
      <c r="D623" s="191" t="s">
        <v>1773</v>
      </c>
      <c r="E623" s="191">
        <v>42396</v>
      </c>
      <c r="F623" s="192" t="s">
        <v>1393</v>
      </c>
      <c r="G623" s="483" t="s">
        <v>1391</v>
      </c>
      <c r="H623" s="7" t="s">
        <v>1392</v>
      </c>
      <c r="I623" s="256"/>
      <c r="J623" s="256"/>
      <c r="K623" s="599">
        <v>1056000</v>
      </c>
      <c r="L623" s="194" t="s">
        <v>8</v>
      </c>
      <c r="M623" s="194" t="s">
        <v>47</v>
      </c>
      <c r="N623" s="52" t="str">
        <f>IF(AND('331-CT'!$E$7=TH!H623,OR(L623="331",M623="331")),"331",IF(AND(OR(L623="131",M623="131"),H623='131-CT'!$E$7),"131",""))</f>
        <v/>
      </c>
      <c r="O623" s="90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>x</v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38"/>
      <c r="AE623" s="211"/>
    </row>
    <row r="624" spans="1:33" s="59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38"/>
        <v>1</v>
      </c>
      <c r="C624" s="184">
        <f t="shared" si="39"/>
        <v>42397</v>
      </c>
      <c r="D624" s="191" t="s">
        <v>1702</v>
      </c>
      <c r="E624" s="191">
        <v>42397</v>
      </c>
      <c r="F624" s="192" t="s">
        <v>1223</v>
      </c>
      <c r="G624" s="192" t="s">
        <v>448</v>
      </c>
      <c r="H624" s="210" t="s">
        <v>1795</v>
      </c>
      <c r="I624" s="256">
        <v>500</v>
      </c>
      <c r="J624" s="256">
        <v>11968</v>
      </c>
      <c r="K624" s="38">
        <f>ROUND(I624*J624,0)</f>
        <v>5984000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90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38"/>
      <c r="AC624" s="591" t="str">
        <f t="shared" ref="AC624:AC648" si="42">IF(VLOOKUP(H624,DS_131,1,0)=H624,"","x")</f>
        <v/>
      </c>
      <c r="AE624" s="211"/>
      <c r="AF624" s="211"/>
      <c r="AG624" s="211"/>
    </row>
    <row r="625" spans="1:33" s="59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38"/>
        <v>1</v>
      </c>
      <c r="C625" s="184">
        <f t="shared" si="39"/>
        <v>42397</v>
      </c>
      <c r="D625" s="191" t="s">
        <v>1702</v>
      </c>
      <c r="E625" s="191">
        <v>42397</v>
      </c>
      <c r="F625" s="192" t="s">
        <v>731</v>
      </c>
      <c r="G625" s="192" t="s">
        <v>448</v>
      </c>
      <c r="H625" s="210" t="s">
        <v>1795</v>
      </c>
      <c r="I625" s="256">
        <v>2000</v>
      </c>
      <c r="J625" s="256">
        <v>4050</v>
      </c>
      <c r="K625" s="38">
        <f>ROUND(I625*J625,0)</f>
        <v>8100000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90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38"/>
      <c r="AC625" s="591" t="str">
        <f t="shared" si="42"/>
        <v/>
      </c>
      <c r="AE625" s="211"/>
      <c r="AF625" s="211"/>
      <c r="AG625" s="211"/>
    </row>
    <row r="626" spans="1:33" s="59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38"/>
        <v>1</v>
      </c>
      <c r="C626" s="184">
        <f t="shared" si="39"/>
        <v>42397</v>
      </c>
      <c r="D626" s="191" t="s">
        <v>1702</v>
      </c>
      <c r="E626" s="775">
        <v>42397</v>
      </c>
      <c r="F626" s="192" t="s">
        <v>729</v>
      </c>
      <c r="G626" s="192" t="s">
        <v>448</v>
      </c>
      <c r="H626" s="210" t="s">
        <v>1795</v>
      </c>
      <c r="I626" s="259">
        <v>300</v>
      </c>
      <c r="J626" s="259">
        <v>9350</v>
      </c>
      <c r="K626" s="38">
        <f>ROUND(I626*J626,0)</f>
        <v>2805000</v>
      </c>
      <c r="L626" s="194" t="s">
        <v>259</v>
      </c>
      <c r="M626" s="194" t="s">
        <v>174</v>
      </c>
      <c r="N626" s="52" t="str">
        <f>IF(AND('331-CT'!$E$7=TH!H626,OR(L626="331",M626="331")),"331",IF(AND(OR(L626="131",M626="131"),H626='131-CT'!$E$7),"131",""))</f>
        <v/>
      </c>
      <c r="O626" s="90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38"/>
      <c r="AC626" s="591" t="str">
        <f t="shared" si="42"/>
        <v/>
      </c>
      <c r="AE626" s="211"/>
      <c r="AF626" s="211"/>
      <c r="AG626" s="211"/>
    </row>
    <row r="627" spans="1:33" s="59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38"/>
        <v>1</v>
      </c>
      <c r="C627" s="184">
        <f t="shared" si="39"/>
        <v>42397</v>
      </c>
      <c r="D627" s="191" t="s">
        <v>1702</v>
      </c>
      <c r="E627" s="191">
        <v>42397</v>
      </c>
      <c r="F627" s="192" t="s">
        <v>715</v>
      </c>
      <c r="G627" s="483" t="s">
        <v>448</v>
      </c>
      <c r="H627" s="210" t="s">
        <v>1795</v>
      </c>
      <c r="I627" s="256"/>
      <c r="J627" s="256"/>
      <c r="K627" s="38">
        <v>1688900</v>
      </c>
      <c r="L627" s="194" t="s">
        <v>259</v>
      </c>
      <c r="M627" s="194" t="s">
        <v>372</v>
      </c>
      <c r="N627" s="52" t="str">
        <f>IF(AND('331-CT'!$E$7=TH!H627,OR(L627="331",M627="331")),"331",IF(AND(OR(L627="131",M627="131"),H627='131-CT'!$E$7),"131",""))</f>
        <v/>
      </c>
      <c r="O627" s="90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38"/>
      <c r="AC627" s="591" t="str">
        <f t="shared" si="42"/>
        <v/>
      </c>
      <c r="AF627" s="211"/>
      <c r="AG627" s="211"/>
    </row>
    <row r="628" spans="1:33" s="59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38"/>
        <v>1</v>
      </c>
      <c r="C628" s="184">
        <f t="shared" si="39"/>
        <v>42397</v>
      </c>
      <c r="D628" s="191" t="s">
        <v>1703</v>
      </c>
      <c r="E628" s="191">
        <v>42397</v>
      </c>
      <c r="F628" s="192" t="s">
        <v>528</v>
      </c>
      <c r="G628" s="192" t="s">
        <v>450</v>
      </c>
      <c r="H628" s="193" t="s">
        <v>768</v>
      </c>
      <c r="I628" s="256">
        <v>1004</v>
      </c>
      <c r="J628" s="256">
        <v>8500</v>
      </c>
      <c r="K628" s="38">
        <f>ROUND(I628*J628,0)</f>
        <v>8534000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90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38"/>
      <c r="AC628" s="591" t="str">
        <f t="shared" si="42"/>
        <v/>
      </c>
      <c r="AF628" s="211"/>
      <c r="AG628" s="211"/>
    </row>
    <row r="629" spans="1:33" s="59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38"/>
        <v>1</v>
      </c>
      <c r="C629" s="184">
        <f t="shared" si="39"/>
        <v>42397</v>
      </c>
      <c r="D629" s="191" t="s">
        <v>1703</v>
      </c>
      <c r="E629" s="191">
        <v>42397</v>
      </c>
      <c r="F629" s="192" t="s">
        <v>1832</v>
      </c>
      <c r="G629" s="483" t="s">
        <v>450</v>
      </c>
      <c r="H629" s="193" t="s">
        <v>768</v>
      </c>
      <c r="I629" s="256">
        <v>1004</v>
      </c>
      <c r="J629" s="256">
        <v>1020</v>
      </c>
      <c r="K629" s="38">
        <f>ROUND(I629*J629,0)</f>
        <v>1024080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90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38"/>
      <c r="AC629" s="591" t="str">
        <f t="shared" si="42"/>
        <v/>
      </c>
      <c r="AE629" s="211"/>
      <c r="AF629" s="211"/>
      <c r="AG629" s="211"/>
    </row>
    <row r="630" spans="1:33" s="59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38"/>
        <v>1</v>
      </c>
      <c r="C630" s="184">
        <f t="shared" si="39"/>
        <v>42397</v>
      </c>
      <c r="D630" s="191" t="s">
        <v>1703</v>
      </c>
      <c r="E630" s="191">
        <v>42397</v>
      </c>
      <c r="F630" s="192" t="s">
        <v>1494</v>
      </c>
      <c r="G630" s="192" t="s">
        <v>450</v>
      </c>
      <c r="H630" s="193" t="s">
        <v>768</v>
      </c>
      <c r="I630" s="256">
        <v>502</v>
      </c>
      <c r="J630" s="256">
        <v>9700</v>
      </c>
      <c r="K630" s="38">
        <f>ROUND(I630*J630,0)</f>
        <v>4869400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90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38"/>
      <c r="AC630" s="591" t="str">
        <f t="shared" si="42"/>
        <v/>
      </c>
      <c r="AE630" s="211"/>
      <c r="AF630" s="211"/>
      <c r="AG630" s="211"/>
    </row>
    <row r="631" spans="1:33" s="59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38"/>
        <v>1</v>
      </c>
      <c r="C631" s="184">
        <f t="shared" si="39"/>
        <v>42397</v>
      </c>
      <c r="D631" s="191" t="s">
        <v>1703</v>
      </c>
      <c r="E631" s="191">
        <v>42397</v>
      </c>
      <c r="F631" s="192" t="s">
        <v>1828</v>
      </c>
      <c r="G631" s="192" t="s">
        <v>450</v>
      </c>
      <c r="H631" s="193" t="s">
        <v>768</v>
      </c>
      <c r="I631" s="256">
        <v>502</v>
      </c>
      <c r="J631" s="256">
        <v>900</v>
      </c>
      <c r="K631" s="38">
        <f>ROUND(I631*J631,0)</f>
        <v>451800</v>
      </c>
      <c r="L631" s="194" t="s">
        <v>259</v>
      </c>
      <c r="M631" s="194" t="s">
        <v>174</v>
      </c>
      <c r="N631" s="52" t="str">
        <f>IF(AND('331-CT'!$E$7=TH!H631,OR(L631="331",M631="331")),"331",IF(AND(OR(L631="131",M631="131"),H631='131-CT'!$E$7),"131",""))</f>
        <v/>
      </c>
      <c r="O631" s="90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38"/>
      <c r="AC631" s="591" t="str">
        <f t="shared" si="42"/>
        <v/>
      </c>
      <c r="AD631" s="211"/>
      <c r="AE631" s="211"/>
      <c r="AF631" s="211"/>
      <c r="AG631" s="211"/>
    </row>
    <row r="632" spans="1:33" s="59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38"/>
        <v>1</v>
      </c>
      <c r="C632" s="184">
        <f t="shared" si="39"/>
        <v>42397</v>
      </c>
      <c r="D632" s="191" t="s">
        <v>1703</v>
      </c>
      <c r="E632" s="191">
        <v>42397</v>
      </c>
      <c r="F632" s="192" t="s">
        <v>428</v>
      </c>
      <c r="G632" s="192" t="s">
        <v>450</v>
      </c>
      <c r="H632" s="193" t="s">
        <v>768</v>
      </c>
      <c r="I632" s="256"/>
      <c r="J632" s="256"/>
      <c r="K632" s="38">
        <v>1487928</v>
      </c>
      <c r="L632" s="194" t="s">
        <v>259</v>
      </c>
      <c r="M632" s="194" t="s">
        <v>372</v>
      </c>
      <c r="N632" s="52" t="str">
        <f>IF(AND('331-CT'!$E$7=TH!H632,OR(L632="331",M632="331")),"331",IF(AND(OR(L632="131",M632="131"),H632='131-CT'!$E$7),"131",""))</f>
        <v/>
      </c>
      <c r="O632" s="90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38"/>
      <c r="AC632" s="591" t="str">
        <f t="shared" si="42"/>
        <v/>
      </c>
      <c r="AE632" s="211"/>
      <c r="AF632" s="211"/>
      <c r="AG632" s="211"/>
    </row>
    <row r="633" spans="1:33" s="59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38"/>
        <v>1</v>
      </c>
      <c r="C633" s="184">
        <f t="shared" si="39"/>
        <v>42397</v>
      </c>
      <c r="D633" s="191" t="s">
        <v>1704</v>
      </c>
      <c r="E633" s="191">
        <v>42397</v>
      </c>
      <c r="F633" s="192" t="s">
        <v>963</v>
      </c>
      <c r="G633" s="192" t="s">
        <v>457</v>
      </c>
      <c r="H633" s="7" t="s">
        <v>1367</v>
      </c>
      <c r="I633" s="257">
        <v>210</v>
      </c>
      <c r="J633" s="257">
        <v>6000</v>
      </c>
      <c r="K633" s="38">
        <f>ROUND(I633*J633,0)</f>
        <v>1260000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90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38"/>
      <c r="AC633" s="591" t="str">
        <f t="shared" si="42"/>
        <v/>
      </c>
      <c r="AE633" s="211"/>
      <c r="AF633" s="211"/>
      <c r="AG633" s="211"/>
    </row>
    <row r="634" spans="1:33" s="59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38"/>
        <v>1</v>
      </c>
      <c r="C634" s="184">
        <f t="shared" si="39"/>
        <v>42397</v>
      </c>
      <c r="D634" s="191" t="s">
        <v>1704</v>
      </c>
      <c r="E634" s="191">
        <v>42397</v>
      </c>
      <c r="F634" s="192" t="s">
        <v>964</v>
      </c>
      <c r="G634" s="192" t="s">
        <v>457</v>
      </c>
      <c r="H634" s="7" t="s">
        <v>1367</v>
      </c>
      <c r="I634" s="256">
        <v>309</v>
      </c>
      <c r="J634" s="256">
        <v>6600</v>
      </c>
      <c r="K634" s="38">
        <f>ROUND(I634*J634,0)</f>
        <v>2039400</v>
      </c>
      <c r="L634" s="194" t="s">
        <v>259</v>
      </c>
      <c r="M634" s="194" t="s">
        <v>174</v>
      </c>
      <c r="N634" s="52" t="str">
        <f>IF(AND('331-CT'!$E$7=TH!H634,OR(L634="331",M634="331")),"331",IF(AND(OR(L634="131",M634="131"),H634='131-CT'!$E$7),"131",""))</f>
        <v/>
      </c>
      <c r="O634" s="90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38"/>
      <c r="AC634" s="591" t="str">
        <f t="shared" si="42"/>
        <v/>
      </c>
      <c r="AE634" s="211"/>
      <c r="AF634" s="211"/>
      <c r="AG634" s="211"/>
    </row>
    <row r="635" spans="1:33" s="59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38"/>
        <v>1</v>
      </c>
      <c r="C635" s="184">
        <f t="shared" si="39"/>
        <v>42397</v>
      </c>
      <c r="D635" s="191" t="s">
        <v>1704</v>
      </c>
      <c r="E635" s="191">
        <v>42397</v>
      </c>
      <c r="F635" s="192" t="s">
        <v>428</v>
      </c>
      <c r="G635" s="192" t="s">
        <v>457</v>
      </c>
      <c r="H635" s="7" t="s">
        <v>1367</v>
      </c>
      <c r="I635" s="257"/>
      <c r="J635" s="257"/>
      <c r="K635" s="38">
        <v>329940</v>
      </c>
      <c r="L635" s="194" t="s">
        <v>259</v>
      </c>
      <c r="M635" s="194" t="s">
        <v>372</v>
      </c>
      <c r="N635" s="52" t="str">
        <f>IF(AND('331-CT'!$E$7=TH!H635,OR(L635="331",M635="331")),"331",IF(AND(OR(L635="131",M635="131"),H635='131-CT'!$E$7),"131",""))</f>
        <v/>
      </c>
      <c r="O635" s="90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38"/>
      <c r="AC635" s="591" t="str">
        <f t="shared" si="42"/>
        <v/>
      </c>
      <c r="AE635" s="211"/>
      <c r="AF635" s="211"/>
      <c r="AG635" s="211"/>
    </row>
    <row r="636" spans="1:33" s="59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38"/>
        <v>1</v>
      </c>
      <c r="C636" s="184">
        <f t="shared" si="39"/>
        <v>42397</v>
      </c>
      <c r="D636" s="191" t="s">
        <v>1705</v>
      </c>
      <c r="E636" s="191">
        <v>42397</v>
      </c>
      <c r="F636" s="192" t="s">
        <v>1495</v>
      </c>
      <c r="G636" s="192" t="s">
        <v>463</v>
      </c>
      <c r="H636" s="7" t="s">
        <v>1363</v>
      </c>
      <c r="I636" s="256">
        <v>206</v>
      </c>
      <c r="J636" s="256">
        <v>23200</v>
      </c>
      <c r="K636" s="38">
        <f>ROUND(I636*J636,0)</f>
        <v>4779200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90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38"/>
      <c r="AC636" s="591" t="str">
        <f t="shared" si="42"/>
        <v/>
      </c>
      <c r="AE636" s="211"/>
      <c r="AF636" s="211"/>
      <c r="AG636" s="211"/>
    </row>
    <row r="637" spans="1:33" s="59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38"/>
        <v>1</v>
      </c>
      <c r="C637" s="184">
        <f t="shared" si="39"/>
        <v>42397</v>
      </c>
      <c r="D637" s="191" t="s">
        <v>1705</v>
      </c>
      <c r="E637" s="191">
        <v>42397</v>
      </c>
      <c r="F637" s="192" t="s">
        <v>1833</v>
      </c>
      <c r="G637" s="192" t="s">
        <v>463</v>
      </c>
      <c r="H637" s="7" t="s">
        <v>1363</v>
      </c>
      <c r="I637" s="257">
        <v>500</v>
      </c>
      <c r="J637" s="257">
        <v>2200</v>
      </c>
      <c r="K637" s="38">
        <f>ROUND(I637*J637,0)</f>
        <v>1100000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90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38"/>
      <c r="AC637" s="591" t="str">
        <f t="shared" si="42"/>
        <v/>
      </c>
      <c r="AE637" s="211"/>
      <c r="AF637" s="211"/>
      <c r="AG637" s="211"/>
    </row>
    <row r="638" spans="1:33" s="59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38"/>
        <v>1</v>
      </c>
      <c r="C638" s="184">
        <f t="shared" si="39"/>
        <v>42397</v>
      </c>
      <c r="D638" s="191" t="s">
        <v>1705</v>
      </c>
      <c r="E638" s="191">
        <v>42397</v>
      </c>
      <c r="F638" s="192" t="s">
        <v>1834</v>
      </c>
      <c r="G638" s="483" t="s">
        <v>463</v>
      </c>
      <c r="H638" s="7" t="s">
        <v>1363</v>
      </c>
      <c r="I638" s="256">
        <v>1500</v>
      </c>
      <c r="J638" s="256">
        <v>3300</v>
      </c>
      <c r="K638" s="38">
        <f>ROUND(I638*J638,0)</f>
        <v>4950000</v>
      </c>
      <c r="L638" s="194" t="s">
        <v>259</v>
      </c>
      <c r="M638" s="194" t="s">
        <v>174</v>
      </c>
      <c r="N638" s="52" t="str">
        <f>IF(AND('331-CT'!$E$7=TH!H638,OR(L638="331",M638="331")),"331",IF(AND(OR(L638="131",M638="131"),H638='131-CT'!$E$7),"131",""))</f>
        <v/>
      </c>
      <c r="O638" s="90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38"/>
      <c r="AC638" s="591" t="str">
        <f t="shared" si="42"/>
        <v/>
      </c>
      <c r="AE638" s="211"/>
      <c r="AF638" s="211"/>
      <c r="AG638" s="211"/>
    </row>
    <row r="639" spans="1:33" s="59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38"/>
        <v>1</v>
      </c>
      <c r="C639" s="184">
        <f t="shared" si="39"/>
        <v>42397</v>
      </c>
      <c r="D639" s="191" t="s">
        <v>1705</v>
      </c>
      <c r="E639" s="191">
        <v>42397</v>
      </c>
      <c r="F639" s="192" t="s">
        <v>428</v>
      </c>
      <c r="G639" s="192" t="s">
        <v>463</v>
      </c>
      <c r="H639" s="7" t="s">
        <v>1363</v>
      </c>
      <c r="I639" s="256"/>
      <c r="J639" s="256"/>
      <c r="K639" s="38">
        <v>1082920</v>
      </c>
      <c r="L639" s="194" t="s">
        <v>259</v>
      </c>
      <c r="M639" s="194" t="s">
        <v>372</v>
      </c>
      <c r="N639" s="52" t="str">
        <f>IF(AND('331-CT'!$E$7=TH!H639,OR(L639="331",M639="331")),"331",IF(AND(OR(L639="131",M639="131"),H639='131-CT'!$E$7),"131",""))</f>
        <v/>
      </c>
      <c r="O639" s="90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38"/>
      <c r="AC639" s="591" t="str">
        <f t="shared" si="42"/>
        <v/>
      </c>
      <c r="AE639" s="211"/>
      <c r="AF639" s="211"/>
      <c r="AG639" s="211"/>
    </row>
    <row r="640" spans="1:33" s="59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38"/>
        <v>1</v>
      </c>
      <c r="C640" s="184">
        <f t="shared" si="39"/>
        <v>42397</v>
      </c>
      <c r="D640" s="191" t="s">
        <v>1706</v>
      </c>
      <c r="E640" s="191">
        <v>42397</v>
      </c>
      <c r="F640" s="192" t="s">
        <v>1828</v>
      </c>
      <c r="G640" s="483" t="s">
        <v>464</v>
      </c>
      <c r="H640" s="193" t="s">
        <v>768</v>
      </c>
      <c r="I640" s="256">
        <v>502</v>
      </c>
      <c r="J640" s="256">
        <v>900</v>
      </c>
      <c r="K640" s="38">
        <f>ROUND(I640*J640,0)</f>
        <v>451800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90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38"/>
      <c r="AC640" s="591" t="str">
        <f t="shared" si="42"/>
        <v/>
      </c>
      <c r="AE640" s="211"/>
      <c r="AF640" s="211"/>
      <c r="AG640" s="211"/>
    </row>
    <row r="641" spans="1:33" s="59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38"/>
        <v>1</v>
      </c>
      <c r="C641" s="184">
        <f t="shared" si="39"/>
        <v>42397</v>
      </c>
      <c r="D641" s="191" t="s">
        <v>1706</v>
      </c>
      <c r="E641" s="191">
        <v>42397</v>
      </c>
      <c r="F641" s="192" t="s">
        <v>1014</v>
      </c>
      <c r="G641" s="192" t="s">
        <v>464</v>
      </c>
      <c r="H641" s="193" t="s">
        <v>768</v>
      </c>
      <c r="I641" s="256"/>
      <c r="J641" s="256"/>
      <c r="K641" s="38">
        <v>45180</v>
      </c>
      <c r="L641" s="194" t="s">
        <v>259</v>
      </c>
      <c r="M641" s="194" t="s">
        <v>372</v>
      </c>
      <c r="N641" s="52" t="str">
        <f>IF(AND('331-CT'!$E$7=TH!H641,OR(L641="331",M641="331")),"331",IF(AND(OR(L641="131",M641="131"),H641='131-CT'!$E$7),"131",""))</f>
        <v/>
      </c>
      <c r="O641" s="90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38"/>
      <c r="AC641" s="591" t="str">
        <f t="shared" si="42"/>
        <v/>
      </c>
      <c r="AE641" s="211"/>
      <c r="AF641" s="211"/>
      <c r="AG641" s="211"/>
    </row>
    <row r="642" spans="1:33" s="59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38"/>
        <v>1</v>
      </c>
      <c r="C642" s="184">
        <f t="shared" si="39"/>
        <v>42397</v>
      </c>
      <c r="D642" s="191" t="s">
        <v>1707</v>
      </c>
      <c r="E642" s="191">
        <v>42397</v>
      </c>
      <c r="F642" s="189" t="s">
        <v>1902</v>
      </c>
      <c r="G642" s="483" t="s">
        <v>470</v>
      </c>
      <c r="H642" s="193" t="s">
        <v>904</v>
      </c>
      <c r="I642" s="256">
        <v>50</v>
      </c>
      <c r="J642" s="256">
        <v>16500</v>
      </c>
      <c r="K642" s="38">
        <f>ROUND(I642*J642,0)</f>
        <v>825000</v>
      </c>
      <c r="L642" s="194" t="s">
        <v>259</v>
      </c>
      <c r="M642" s="194" t="s">
        <v>174</v>
      </c>
      <c r="N642" s="52" t="str">
        <f>IF(AND('331-CT'!$E$7=TH!H642,OR(L642="331",M642="331")),"331",IF(AND(OR(L642="131",M642="131"),H642='131-CT'!$E$7),"131",""))</f>
        <v/>
      </c>
      <c r="O642" s="90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38"/>
      <c r="AC642" s="591" t="str">
        <f t="shared" si="42"/>
        <v/>
      </c>
      <c r="AD642" s="211"/>
      <c r="AE642" s="211"/>
      <c r="AF642" s="211"/>
      <c r="AG642" s="211"/>
    </row>
    <row r="643" spans="1:33" s="59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38"/>
        <v>1</v>
      </c>
      <c r="C643" s="184">
        <f t="shared" si="39"/>
        <v>42397</v>
      </c>
      <c r="D643" s="191" t="s">
        <v>1707</v>
      </c>
      <c r="E643" s="191">
        <v>42397</v>
      </c>
      <c r="F643" s="192" t="s">
        <v>428</v>
      </c>
      <c r="G643" s="192" t="s">
        <v>470</v>
      </c>
      <c r="H643" s="193" t="s">
        <v>904</v>
      </c>
      <c r="I643" s="257"/>
      <c r="J643" s="257"/>
      <c r="K643" s="38">
        <v>82500</v>
      </c>
      <c r="L643" s="194" t="s">
        <v>259</v>
      </c>
      <c r="M643" s="194" t="s">
        <v>372</v>
      </c>
      <c r="N643" s="52" t="str">
        <f>IF(AND('331-CT'!$E$7=TH!H643,OR(L643="331",M643="331")),"331",IF(AND(OR(L643="131",M643="131"),H643='131-CT'!$E$7),"131",""))</f>
        <v/>
      </c>
      <c r="O643" s="90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38"/>
      <c r="AC643" s="591" t="str">
        <f t="shared" si="42"/>
        <v/>
      </c>
      <c r="AF643" s="211"/>
      <c r="AG643" s="211"/>
    </row>
    <row r="644" spans="1:33" s="59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38"/>
        <v>1</v>
      </c>
      <c r="C644" s="184">
        <f t="shared" si="39"/>
        <v>42397</v>
      </c>
      <c r="D644" s="191" t="s">
        <v>1708</v>
      </c>
      <c r="E644" s="191">
        <v>42397</v>
      </c>
      <c r="F644" s="192" t="s">
        <v>1496</v>
      </c>
      <c r="G644" s="483" t="s">
        <v>1089</v>
      </c>
      <c r="H644" s="193" t="s">
        <v>717</v>
      </c>
      <c r="I644" s="256">
        <v>59</v>
      </c>
      <c r="J644" s="256">
        <v>73100</v>
      </c>
      <c r="K644" s="38">
        <f>ROUND(I644*J644,0)</f>
        <v>4312900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90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38"/>
      <c r="AC644" s="591" t="str">
        <f t="shared" si="42"/>
        <v/>
      </c>
      <c r="AF644" s="211"/>
      <c r="AG644" s="211"/>
    </row>
    <row r="645" spans="1:33" s="59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38"/>
        <v>1</v>
      </c>
      <c r="C645" s="184">
        <f t="shared" si="39"/>
        <v>42397</v>
      </c>
      <c r="D645" s="191" t="s">
        <v>1708</v>
      </c>
      <c r="E645" s="191">
        <v>42397</v>
      </c>
      <c r="F645" s="192" t="s">
        <v>1050</v>
      </c>
      <c r="G645" s="192" t="s">
        <v>1089</v>
      </c>
      <c r="H645" s="210" t="s">
        <v>717</v>
      </c>
      <c r="I645" s="257">
        <v>100</v>
      </c>
      <c r="J645" s="257">
        <v>11534</v>
      </c>
      <c r="K645" s="38">
        <f>ROUND(I645*J645,0)</f>
        <v>1153400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90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38"/>
      <c r="AC645" s="591" t="str">
        <f t="shared" si="42"/>
        <v/>
      </c>
      <c r="AF645" s="211"/>
      <c r="AG645" s="211"/>
    </row>
    <row r="646" spans="1:33" s="59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38"/>
        <v>1</v>
      </c>
      <c r="C646" s="184">
        <f t="shared" si="39"/>
        <v>42397</v>
      </c>
      <c r="D646" s="191" t="s">
        <v>1708</v>
      </c>
      <c r="E646" s="191">
        <v>42397</v>
      </c>
      <c r="F646" s="192" t="s">
        <v>1497</v>
      </c>
      <c r="G646" s="192" t="s">
        <v>1089</v>
      </c>
      <c r="H646" s="193" t="s">
        <v>717</v>
      </c>
      <c r="I646" s="256">
        <v>37</v>
      </c>
      <c r="J646" s="256">
        <v>22367</v>
      </c>
      <c r="K646" s="38">
        <f>ROUND(I646*J646,0)</f>
        <v>827579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90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38"/>
      <c r="AC646" s="591" t="str">
        <f t="shared" si="42"/>
        <v/>
      </c>
      <c r="AF646" s="211"/>
      <c r="AG646" s="211"/>
    </row>
    <row r="647" spans="1:33" s="59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38"/>
        <v>1</v>
      </c>
      <c r="C647" s="184">
        <f t="shared" si="39"/>
        <v>42397</v>
      </c>
      <c r="D647" s="191" t="s">
        <v>1708</v>
      </c>
      <c r="E647" s="191">
        <v>42397</v>
      </c>
      <c r="F647" s="192" t="s">
        <v>472</v>
      </c>
      <c r="G647" s="192" t="s">
        <v>1089</v>
      </c>
      <c r="H647" s="210" t="s">
        <v>717</v>
      </c>
      <c r="I647" s="257">
        <v>131</v>
      </c>
      <c r="J647" s="257">
        <v>47449</v>
      </c>
      <c r="K647" s="38">
        <f>ROUND(I647*J647,0)</f>
        <v>6215819</v>
      </c>
      <c r="L647" s="194" t="s">
        <v>259</v>
      </c>
      <c r="M647" s="194" t="s">
        <v>174</v>
      </c>
      <c r="N647" s="52" t="str">
        <f>IF(AND('331-CT'!$E$7=TH!H647,OR(L647="331",M647="331")),"331",IF(AND(OR(L647="131",M647="131"),H647='131-CT'!$E$7),"131",""))</f>
        <v/>
      </c>
      <c r="O647" s="90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38"/>
      <c r="AC647" s="591" t="str">
        <f t="shared" si="42"/>
        <v/>
      </c>
      <c r="AF647" s="211"/>
      <c r="AG647" s="211"/>
    </row>
    <row r="648" spans="1:33" s="59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38"/>
        <v>1</v>
      </c>
      <c r="C648" s="184">
        <f t="shared" si="39"/>
        <v>42397</v>
      </c>
      <c r="D648" s="191" t="s">
        <v>1708</v>
      </c>
      <c r="E648" s="191">
        <v>42397</v>
      </c>
      <c r="F648" s="192" t="s">
        <v>428</v>
      </c>
      <c r="G648" s="192" t="s">
        <v>1089</v>
      </c>
      <c r="H648" s="193" t="s">
        <v>717</v>
      </c>
      <c r="I648" s="256"/>
      <c r="J648" s="256"/>
      <c r="K648" s="38">
        <v>1250970</v>
      </c>
      <c r="L648" s="194" t="s">
        <v>259</v>
      </c>
      <c r="M648" s="194" t="s">
        <v>372</v>
      </c>
      <c r="N648" s="52" t="str">
        <f>IF(AND('331-CT'!$E$7=TH!H648,OR(L648="331",M648="331")),"331",IF(AND(OR(L648="131",M648="131"),H648='131-CT'!$E$7),"131",""))</f>
        <v/>
      </c>
      <c r="O648" s="90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38"/>
      <c r="AC648" s="591" t="str">
        <f t="shared" si="42"/>
        <v/>
      </c>
      <c r="AF648" s="211"/>
      <c r="AG648" s="211"/>
    </row>
    <row r="649" spans="1:33" s="59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38"/>
        <v>1</v>
      </c>
      <c r="C649" s="184">
        <f t="shared" si="39"/>
        <v>42399</v>
      </c>
      <c r="D649" s="191" t="s">
        <v>1774</v>
      </c>
      <c r="E649" s="191">
        <v>42399</v>
      </c>
      <c r="F649" s="192" t="s">
        <v>1394</v>
      </c>
      <c r="G649" s="483" t="s">
        <v>940</v>
      </c>
      <c r="H649" s="786" t="s">
        <v>1086</v>
      </c>
      <c r="I649" s="258">
        <v>700</v>
      </c>
      <c r="J649" s="258">
        <v>18181</v>
      </c>
      <c r="K649" s="38">
        <f>ROUND(I649*J649,0)</f>
        <v>12726700</v>
      </c>
      <c r="L649" s="194" t="s">
        <v>161</v>
      </c>
      <c r="M649" s="194" t="s">
        <v>8</v>
      </c>
      <c r="N649" s="52" t="str">
        <f>IF(AND('331-CT'!$E$7=TH!H649,OR(L649="331",M649="331")),"331",IF(AND(OR(L649="131",M649="131"),H649='131-CT'!$E$7),"131",""))</f>
        <v/>
      </c>
      <c r="O649" s="90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38">
        <v>1</v>
      </c>
      <c r="AD649" s="211" t="str">
        <f>IF(VLOOKUP(H649,DSKH,1,0)=H649,"","x")</f>
        <v/>
      </c>
      <c r="AE649" s="211"/>
    </row>
    <row r="650" spans="1:33" s="59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ref="B650:B713" si="43">IF(C650&lt;&gt;"",MONTH(C650),"")</f>
        <v>1</v>
      </c>
      <c r="C650" s="184">
        <f t="shared" ref="C650:C713" si="44">E650</f>
        <v>42399</v>
      </c>
      <c r="D650" s="191" t="s">
        <v>1774</v>
      </c>
      <c r="E650" s="191">
        <v>42399</v>
      </c>
      <c r="F650" s="192" t="s">
        <v>1395</v>
      </c>
      <c r="G650" s="483" t="s">
        <v>940</v>
      </c>
      <c r="H650" s="786" t="s">
        <v>1086</v>
      </c>
      <c r="I650" s="256"/>
      <c r="J650" s="258"/>
      <c r="K650" s="38">
        <v>1272670</v>
      </c>
      <c r="L650" s="194" t="s">
        <v>9</v>
      </c>
      <c r="M650" s="194" t="s">
        <v>8</v>
      </c>
      <c r="N650" s="52" t="str">
        <f>IF(AND('331-CT'!$E$7=TH!H650,OR(L650="331",M650="331")),"331",IF(AND(OR(L650="131",M650="131"),H650='131-CT'!$E$7),"131",""))</f>
        <v/>
      </c>
      <c r="O650" s="90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38">
        <v>1</v>
      </c>
      <c r="AD650" s="211" t="str">
        <f>IF(VLOOKUP(H650,DSKH,1,0)=H650,"","x")</f>
        <v/>
      </c>
      <c r="AE650" s="211"/>
    </row>
    <row r="651" spans="1:33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43"/>
        <v>1</v>
      </c>
      <c r="C651" s="184">
        <f t="shared" si="44"/>
        <v>42399</v>
      </c>
      <c r="D651" s="191" t="s">
        <v>1774</v>
      </c>
      <c r="E651" s="191">
        <v>42399</v>
      </c>
      <c r="F651" s="192" t="s">
        <v>1396</v>
      </c>
      <c r="G651" s="483" t="s">
        <v>940</v>
      </c>
      <c r="H651" s="786" t="s">
        <v>1086</v>
      </c>
      <c r="I651" s="256"/>
      <c r="J651" s="256"/>
      <c r="K651" s="599">
        <v>13999370</v>
      </c>
      <c r="L651" s="194" t="s">
        <v>8</v>
      </c>
      <c r="M651" s="194" t="s">
        <v>47</v>
      </c>
      <c r="N651" s="52" t="str">
        <f>IF(AND('331-CT'!$E$7=TH!H651,OR(L651="331",M651="331")),"331",IF(AND(OR(L651="131",M651="131"),H651='131-CT'!$E$7),"131",""))</f>
        <v/>
      </c>
      <c r="O651" s="90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>x</v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38"/>
      <c r="AC651" s="591"/>
      <c r="AD651" s="591"/>
      <c r="AF651" s="591"/>
      <c r="AG651" s="591"/>
    </row>
    <row r="652" spans="1:33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43"/>
        <v>1</v>
      </c>
      <c r="C652" s="184">
        <f t="shared" si="44"/>
        <v>42399</v>
      </c>
      <c r="D652" s="191" t="s">
        <v>1709</v>
      </c>
      <c r="E652" s="191">
        <v>42399</v>
      </c>
      <c r="F652" s="192" t="s">
        <v>1498</v>
      </c>
      <c r="G652" s="192" t="s">
        <v>474</v>
      </c>
      <c r="H652" s="193" t="s">
        <v>897</v>
      </c>
      <c r="I652" s="256">
        <v>51</v>
      </c>
      <c r="J652" s="256">
        <v>6400</v>
      </c>
      <c r="K652" s="38">
        <f>ROUND(I652*J652,0)</f>
        <v>326400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90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38"/>
      <c r="AC652" s="591" t="str">
        <f t="shared" ref="AC652:AC689" si="45">IF(VLOOKUP(H652,DS_131,1,0)=H652,"","x")</f>
        <v/>
      </c>
      <c r="AD652" s="591"/>
    </row>
    <row r="653" spans="1:33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43"/>
        <v>1</v>
      </c>
      <c r="C653" s="184">
        <f t="shared" si="44"/>
        <v>42399</v>
      </c>
      <c r="D653" s="191" t="s">
        <v>1709</v>
      </c>
      <c r="E653" s="191">
        <v>42399</v>
      </c>
      <c r="F653" s="192" t="s">
        <v>599</v>
      </c>
      <c r="G653" s="192" t="s">
        <v>474</v>
      </c>
      <c r="H653" s="193" t="s">
        <v>897</v>
      </c>
      <c r="I653" s="256">
        <v>978</v>
      </c>
      <c r="J653" s="256">
        <v>8950</v>
      </c>
      <c r="K653" s="38">
        <f>ROUND(I653*J653,0)</f>
        <v>8753100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90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38"/>
      <c r="AC653" s="591" t="str">
        <f t="shared" si="45"/>
        <v/>
      </c>
      <c r="AD653" s="591"/>
    </row>
    <row r="654" spans="1:33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43"/>
        <v>1</v>
      </c>
      <c r="C654" s="184">
        <f t="shared" si="44"/>
        <v>42399</v>
      </c>
      <c r="D654" s="191" t="s">
        <v>1709</v>
      </c>
      <c r="E654" s="191">
        <v>42399</v>
      </c>
      <c r="F654" s="192" t="s">
        <v>455</v>
      </c>
      <c r="G654" s="192" t="s">
        <v>474</v>
      </c>
      <c r="H654" s="193" t="s">
        <v>897</v>
      </c>
      <c r="I654" s="256">
        <v>53</v>
      </c>
      <c r="J654" s="256">
        <v>10000</v>
      </c>
      <c r="K654" s="38">
        <f>ROUND(I654*J654,0)</f>
        <v>530000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/>
      </c>
      <c r="O654" s="90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38"/>
      <c r="AC654" s="591" t="str">
        <f t="shared" si="45"/>
        <v/>
      </c>
      <c r="AD654" s="591"/>
    </row>
    <row r="655" spans="1:33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43"/>
        <v>1</v>
      </c>
      <c r="C655" s="184">
        <f t="shared" si="44"/>
        <v>42399</v>
      </c>
      <c r="D655" s="191" t="s">
        <v>1709</v>
      </c>
      <c r="E655" s="191">
        <v>42399</v>
      </c>
      <c r="F655" s="192" t="s">
        <v>1481</v>
      </c>
      <c r="G655" s="192" t="s">
        <v>474</v>
      </c>
      <c r="H655" s="193" t="s">
        <v>897</v>
      </c>
      <c r="I655" s="256">
        <v>1570</v>
      </c>
      <c r="J655" s="256">
        <v>14600</v>
      </c>
      <c r="K655" s="38">
        <f>ROUND(I655*J655,0)</f>
        <v>22922000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90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38"/>
      <c r="AC655" s="591" t="str">
        <f t="shared" si="45"/>
        <v/>
      </c>
      <c r="AD655" s="591"/>
    </row>
    <row r="656" spans="1:33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43"/>
        <v>1</v>
      </c>
      <c r="C656" s="184">
        <f t="shared" si="44"/>
        <v>42399</v>
      </c>
      <c r="D656" s="191" t="s">
        <v>1709</v>
      </c>
      <c r="E656" s="191">
        <v>42399</v>
      </c>
      <c r="F656" s="192" t="s">
        <v>428</v>
      </c>
      <c r="G656" s="192" t="s">
        <v>474</v>
      </c>
      <c r="H656" s="193" t="s">
        <v>897</v>
      </c>
      <c r="I656" s="257"/>
      <c r="J656" s="257"/>
      <c r="K656" s="38">
        <v>3253150</v>
      </c>
      <c r="L656" s="194" t="s">
        <v>259</v>
      </c>
      <c r="M656" s="194" t="s">
        <v>372</v>
      </c>
      <c r="N656" s="52" t="str">
        <f>IF(AND('331-CT'!$E$7=TH!H656,OR(L656="331",M656="331")),"331",IF(AND(OR(L656="131",M656="131"),H656='131-CT'!$E$7),"131",""))</f>
        <v/>
      </c>
      <c r="O656" s="90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38"/>
      <c r="AC656" s="591" t="str">
        <f t="shared" si="45"/>
        <v/>
      </c>
      <c r="AD656" s="591"/>
      <c r="AE656" s="591"/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43"/>
        <v>1</v>
      </c>
      <c r="C657" s="184">
        <f t="shared" si="44"/>
        <v>42399</v>
      </c>
      <c r="D657" s="191" t="s">
        <v>1710</v>
      </c>
      <c r="E657" s="191">
        <v>42399</v>
      </c>
      <c r="F657" s="192" t="s">
        <v>599</v>
      </c>
      <c r="G657" s="192" t="s">
        <v>1499</v>
      </c>
      <c r="H657" s="193" t="s">
        <v>897</v>
      </c>
      <c r="I657" s="256">
        <v>834</v>
      </c>
      <c r="J657" s="256">
        <v>9300</v>
      </c>
      <c r="K657" s="38">
        <f>ROUND(I657*J657,0)</f>
        <v>7756200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90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38"/>
      <c r="AC657" s="591" t="str">
        <f t="shared" si="45"/>
        <v/>
      </c>
      <c r="AD657" s="591"/>
      <c r="AE657" s="591"/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43"/>
        <v>1</v>
      </c>
      <c r="C658" s="184">
        <f t="shared" si="44"/>
        <v>42399</v>
      </c>
      <c r="D658" s="191" t="s">
        <v>1710</v>
      </c>
      <c r="E658" s="191">
        <v>42399</v>
      </c>
      <c r="F658" s="192" t="s">
        <v>1500</v>
      </c>
      <c r="G658" s="192" t="s">
        <v>1499</v>
      </c>
      <c r="H658" s="193" t="s">
        <v>897</v>
      </c>
      <c r="I658" s="257">
        <v>106</v>
      </c>
      <c r="J658" s="257">
        <v>9600</v>
      </c>
      <c r="K658" s="38">
        <f>ROUND(I658*J658,0)</f>
        <v>1017600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90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38"/>
      <c r="AC658" s="591" t="str">
        <f t="shared" si="45"/>
        <v/>
      </c>
      <c r="AD658" s="591"/>
      <c r="AE658" s="591"/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43"/>
        <v>1</v>
      </c>
      <c r="C659" s="184">
        <f t="shared" si="44"/>
        <v>42399</v>
      </c>
      <c r="D659" s="191" t="s">
        <v>1710</v>
      </c>
      <c r="E659" s="191">
        <v>42399</v>
      </c>
      <c r="F659" s="192" t="s">
        <v>1501</v>
      </c>
      <c r="G659" s="192" t="s">
        <v>1499</v>
      </c>
      <c r="H659" s="193" t="s">
        <v>897</v>
      </c>
      <c r="I659" s="256">
        <v>70</v>
      </c>
      <c r="J659" s="256">
        <v>9700</v>
      </c>
      <c r="K659" s="38">
        <f>ROUND(I659*J659,0)</f>
        <v>679000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/>
      </c>
      <c r="O659" s="90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38"/>
      <c r="AC659" s="591" t="str">
        <f t="shared" si="45"/>
        <v/>
      </c>
      <c r="AE659" s="591"/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43"/>
        <v>1</v>
      </c>
      <c r="C660" s="184">
        <f t="shared" si="44"/>
        <v>42399</v>
      </c>
      <c r="D660" s="191" t="s">
        <v>1710</v>
      </c>
      <c r="E660" s="191">
        <v>42399</v>
      </c>
      <c r="F660" s="192" t="s">
        <v>1502</v>
      </c>
      <c r="G660" s="192" t="s">
        <v>1499</v>
      </c>
      <c r="H660" s="193" t="s">
        <v>897</v>
      </c>
      <c r="I660" s="256">
        <v>23</v>
      </c>
      <c r="J660" s="256">
        <v>9000</v>
      </c>
      <c r="K660" s="38">
        <f>ROUND(I660*J660,0)</f>
        <v>207000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90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38"/>
      <c r="AC660" s="591" t="str">
        <f t="shared" si="45"/>
        <v/>
      </c>
      <c r="AD660" s="591"/>
      <c r="AE660" s="591"/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43"/>
        <v>1</v>
      </c>
      <c r="C661" s="184">
        <f t="shared" si="44"/>
        <v>42399</v>
      </c>
      <c r="D661" s="191" t="s">
        <v>1710</v>
      </c>
      <c r="E661" s="191">
        <v>42399</v>
      </c>
      <c r="F661" s="192" t="s">
        <v>1503</v>
      </c>
      <c r="G661" s="192" t="s">
        <v>1499</v>
      </c>
      <c r="H661" s="193" t="s">
        <v>897</v>
      </c>
      <c r="I661" s="256">
        <v>55</v>
      </c>
      <c r="J661" s="256">
        <v>13000</v>
      </c>
      <c r="K661" s="38">
        <f>ROUND(I661*J661,0)</f>
        <v>715000</v>
      </c>
      <c r="L661" s="194" t="s">
        <v>259</v>
      </c>
      <c r="M661" s="194" t="s">
        <v>174</v>
      </c>
      <c r="N661" s="52" t="str">
        <f>IF(AND('331-CT'!$E$7=TH!H661,OR(L661="331",M661="331")),"331",IF(AND(OR(L661="131",M661="131"),H661='131-CT'!$E$7),"131",""))</f>
        <v/>
      </c>
      <c r="O661" s="90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38"/>
      <c r="AC661" s="591" t="str">
        <f t="shared" si="45"/>
        <v/>
      </c>
      <c r="AD661" s="591"/>
      <c r="AE661" s="591"/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43"/>
        <v>1</v>
      </c>
      <c r="C662" s="184">
        <f t="shared" si="44"/>
        <v>42399</v>
      </c>
      <c r="D662" s="191" t="s">
        <v>1710</v>
      </c>
      <c r="E662" s="191">
        <v>42399</v>
      </c>
      <c r="F662" s="192" t="s">
        <v>428</v>
      </c>
      <c r="G662" s="192" t="s">
        <v>1499</v>
      </c>
      <c r="H662" s="193" t="s">
        <v>897</v>
      </c>
      <c r="I662" s="256"/>
      <c r="J662" s="256"/>
      <c r="K662" s="38">
        <v>1037480</v>
      </c>
      <c r="L662" s="194" t="s">
        <v>259</v>
      </c>
      <c r="M662" s="194" t="s">
        <v>372</v>
      </c>
      <c r="N662" s="52" t="str">
        <f>IF(AND('331-CT'!$E$7=TH!H662,OR(L662="331",M662="331")),"331",IF(AND(OR(L662="131",M662="131"),H662='131-CT'!$E$7),"131",""))</f>
        <v/>
      </c>
      <c r="O662" s="90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38"/>
      <c r="AC662" s="591" t="str">
        <f t="shared" si="45"/>
        <v/>
      </c>
      <c r="AD662" s="591"/>
      <c r="AE662" s="591"/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43"/>
        <v>1</v>
      </c>
      <c r="C663" s="184">
        <f t="shared" si="44"/>
        <v>42399</v>
      </c>
      <c r="D663" s="191" t="s">
        <v>1711</v>
      </c>
      <c r="E663" s="191">
        <v>42399</v>
      </c>
      <c r="F663" s="192" t="s">
        <v>1504</v>
      </c>
      <c r="G663" s="192" t="s">
        <v>476</v>
      </c>
      <c r="H663" s="7" t="s">
        <v>1359</v>
      </c>
      <c r="I663" s="256">
        <v>209</v>
      </c>
      <c r="J663" s="256">
        <v>7500</v>
      </c>
      <c r="K663" s="38">
        <f>ROUND(I663*J663,0)</f>
        <v>1567500</v>
      </c>
      <c r="L663" s="194" t="s">
        <v>259</v>
      </c>
      <c r="M663" s="194" t="s">
        <v>174</v>
      </c>
      <c r="N663" s="52" t="str">
        <f>IF(AND('331-CT'!$E$7=TH!H663,OR(L663="331",M663="331")),"331",IF(AND(OR(L663="131",M663="131"),H663='131-CT'!$E$7),"131",""))</f>
        <v/>
      </c>
      <c r="O663" s="90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38"/>
      <c r="AC663" s="591" t="str">
        <f t="shared" si="45"/>
        <v/>
      </c>
      <c r="AD663" s="591"/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43"/>
        <v>1</v>
      </c>
      <c r="C664" s="184">
        <f t="shared" si="44"/>
        <v>42399</v>
      </c>
      <c r="D664" s="191" t="s">
        <v>1711</v>
      </c>
      <c r="E664" s="191">
        <v>42399</v>
      </c>
      <c r="F664" s="192" t="s">
        <v>1505</v>
      </c>
      <c r="G664" s="192" t="s">
        <v>476</v>
      </c>
      <c r="H664" s="7" t="s">
        <v>1359</v>
      </c>
      <c r="I664" s="256">
        <v>10</v>
      </c>
      <c r="J664" s="256">
        <v>7400</v>
      </c>
      <c r="K664" s="38">
        <f>ROUND(I664*J664,0)</f>
        <v>74000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90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38"/>
      <c r="AC664" s="591" t="str">
        <f t="shared" si="45"/>
        <v/>
      </c>
      <c r="AD664" s="591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43"/>
        <v>1</v>
      </c>
      <c r="C665" s="184">
        <f t="shared" si="44"/>
        <v>42399</v>
      </c>
      <c r="D665" s="191" t="s">
        <v>1711</v>
      </c>
      <c r="E665" s="191">
        <v>42399</v>
      </c>
      <c r="F665" s="192" t="s">
        <v>428</v>
      </c>
      <c r="G665" s="192" t="s">
        <v>476</v>
      </c>
      <c r="H665" s="7" t="s">
        <v>1359</v>
      </c>
      <c r="I665" s="256"/>
      <c r="J665" s="256"/>
      <c r="K665" s="38">
        <v>164150</v>
      </c>
      <c r="L665" s="194" t="s">
        <v>259</v>
      </c>
      <c r="M665" s="194" t="s">
        <v>372</v>
      </c>
      <c r="N665" s="52" t="str">
        <f>IF(AND('331-CT'!$E$7=TH!H665,OR(L665="331",M665="331")),"331",IF(AND(OR(L665="131",M665="131"),H665='131-CT'!$E$7),"131",""))</f>
        <v/>
      </c>
      <c r="O665" s="90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38"/>
      <c r="AC665" s="591" t="str">
        <f t="shared" si="45"/>
        <v/>
      </c>
      <c r="AD665" s="591"/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43"/>
        <v>1</v>
      </c>
      <c r="C666" s="184">
        <f t="shared" si="44"/>
        <v>42399</v>
      </c>
      <c r="D666" s="191" t="s">
        <v>1712</v>
      </c>
      <c r="E666" s="191">
        <v>42399</v>
      </c>
      <c r="F666" s="192" t="s">
        <v>1506</v>
      </c>
      <c r="G666" s="192" t="s">
        <v>478</v>
      </c>
      <c r="H666" s="193" t="s">
        <v>897</v>
      </c>
      <c r="I666" s="257">
        <v>50</v>
      </c>
      <c r="J666" s="257">
        <v>30500</v>
      </c>
      <c r="K666" s="38">
        <f>ROUND(I666*J666,0)</f>
        <v>1525000</v>
      </c>
      <c r="L666" s="194" t="s">
        <v>259</v>
      </c>
      <c r="M666" s="194" t="s">
        <v>174</v>
      </c>
      <c r="N666" s="52" t="str">
        <f>IF(AND('331-CT'!$E$7=TH!H666,OR(L666="331",M666="331")),"331",IF(AND(OR(L666="131",M666="131"),H666='131-CT'!$E$7),"131",""))</f>
        <v/>
      </c>
      <c r="O666" s="90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38"/>
      <c r="AC666" s="591" t="str">
        <f t="shared" si="45"/>
        <v/>
      </c>
      <c r="AD666" s="591"/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43"/>
        <v>1</v>
      </c>
      <c r="C667" s="184">
        <f t="shared" si="44"/>
        <v>42399</v>
      </c>
      <c r="D667" s="191" t="s">
        <v>1712</v>
      </c>
      <c r="E667" s="191">
        <v>42399</v>
      </c>
      <c r="F667" s="192" t="s">
        <v>428</v>
      </c>
      <c r="G667" s="192" t="s">
        <v>478</v>
      </c>
      <c r="H667" s="193" t="s">
        <v>897</v>
      </c>
      <c r="I667" s="256"/>
      <c r="J667" s="256"/>
      <c r="K667" s="38">
        <v>152500</v>
      </c>
      <c r="L667" s="194" t="s">
        <v>259</v>
      </c>
      <c r="M667" s="194" t="s">
        <v>372</v>
      </c>
      <c r="N667" s="52" t="str">
        <f>IF(AND('331-CT'!$E$7=TH!H667,OR(L667="331",M667="331")),"331",IF(AND(OR(L667="131",M667="131"),H667='131-CT'!$E$7),"131",""))</f>
        <v/>
      </c>
      <c r="O667" s="90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38"/>
      <c r="AC667" s="591" t="str">
        <f t="shared" si="45"/>
        <v/>
      </c>
      <c r="AD667" s="591"/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43"/>
        <v>2</v>
      </c>
      <c r="C668" s="184">
        <f t="shared" si="44"/>
        <v>42401</v>
      </c>
      <c r="D668" s="191" t="s">
        <v>1713</v>
      </c>
      <c r="E668" s="191">
        <v>42401</v>
      </c>
      <c r="F668" s="192" t="s">
        <v>1507</v>
      </c>
      <c r="G668" s="192" t="s">
        <v>479</v>
      </c>
      <c r="H668" s="193" t="s">
        <v>1860</v>
      </c>
      <c r="I668" s="256">
        <v>103</v>
      </c>
      <c r="J668" s="256">
        <v>19700</v>
      </c>
      <c r="K668" s="38">
        <f>ROUND(I668*J668,0)</f>
        <v>2029100</v>
      </c>
      <c r="L668" s="194" t="s">
        <v>259</v>
      </c>
      <c r="M668" s="194" t="s">
        <v>174</v>
      </c>
      <c r="N668" s="52" t="str">
        <f>IF(AND('331-CT'!$E$7=TH!H668,OR(L668="331",M668="331")),"331",IF(AND(OR(L668="131",M668="131"),H668='131-CT'!$E$7),"131",""))</f>
        <v/>
      </c>
      <c r="O668" s="90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38"/>
      <c r="AC668" s="591" t="str">
        <f t="shared" si="45"/>
        <v/>
      </c>
      <c r="AD668" s="591"/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43"/>
        <v>2</v>
      </c>
      <c r="C669" s="184">
        <f t="shared" si="44"/>
        <v>42401</v>
      </c>
      <c r="D669" s="191" t="s">
        <v>1713</v>
      </c>
      <c r="E669" s="191">
        <v>42401</v>
      </c>
      <c r="F669" s="192" t="s">
        <v>428</v>
      </c>
      <c r="G669" s="192" t="s">
        <v>479</v>
      </c>
      <c r="H669" s="193" t="s">
        <v>1860</v>
      </c>
      <c r="I669" s="256"/>
      <c r="J669" s="256"/>
      <c r="K669" s="38">
        <v>202910</v>
      </c>
      <c r="L669" s="194" t="s">
        <v>259</v>
      </c>
      <c r="M669" s="194" t="s">
        <v>372</v>
      </c>
      <c r="N669" s="52" t="str">
        <f>IF(AND('331-CT'!$E$7=TH!H669,OR(L669="331",M669="331")),"331",IF(AND(OR(L669="131",M669="131"),H669='131-CT'!$E$7),"131",""))</f>
        <v/>
      </c>
      <c r="O669" s="90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38"/>
      <c r="AC669" s="591" t="str">
        <f t="shared" si="45"/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43"/>
        <v>2</v>
      </c>
      <c r="C670" s="184">
        <f t="shared" si="44"/>
        <v>42401</v>
      </c>
      <c r="D670" s="191" t="s">
        <v>1714</v>
      </c>
      <c r="E670" s="191">
        <v>42401</v>
      </c>
      <c r="F670" s="192" t="s">
        <v>1547</v>
      </c>
      <c r="G670" s="192" t="s">
        <v>480</v>
      </c>
      <c r="H670" s="193" t="s">
        <v>471</v>
      </c>
      <c r="I670" s="256">
        <v>141</v>
      </c>
      <c r="J670" s="256">
        <v>7900</v>
      </c>
      <c r="K670" s="38">
        <f>ROUND(I670*J670,0)</f>
        <v>1113900</v>
      </c>
      <c r="L670" s="194" t="s">
        <v>259</v>
      </c>
      <c r="M670" s="194" t="s">
        <v>174</v>
      </c>
      <c r="N670" s="52" t="str">
        <f>IF(AND('331-CT'!$E$7=TH!H670,OR(L670="331",M670="331")),"331",IF(AND(OR(L670="131",M670="131"),H670='131-CT'!$E$7),"131",""))</f>
        <v/>
      </c>
      <c r="O670" s="90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38"/>
      <c r="AC670" s="591" t="str">
        <f t="shared" si="45"/>
        <v/>
      </c>
      <c r="AD670" s="591"/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43"/>
        <v>2</v>
      </c>
      <c r="C671" s="184">
        <f t="shared" si="44"/>
        <v>42401</v>
      </c>
      <c r="D671" s="191" t="s">
        <v>1714</v>
      </c>
      <c r="E671" s="191">
        <v>42401</v>
      </c>
      <c r="F671" s="192" t="s">
        <v>428</v>
      </c>
      <c r="G671" s="192" t="s">
        <v>480</v>
      </c>
      <c r="H671" s="210" t="s">
        <v>471</v>
      </c>
      <c r="I671" s="257"/>
      <c r="J671" s="257"/>
      <c r="K671" s="38">
        <v>111390</v>
      </c>
      <c r="L671" s="194" t="s">
        <v>259</v>
      </c>
      <c r="M671" s="194" t="s">
        <v>372</v>
      </c>
      <c r="N671" s="52" t="str">
        <f>IF(AND('331-CT'!$E$7=TH!H671,OR(L671="331",M671="331")),"331",IF(AND(OR(L671="131",M671="131"),H671='131-CT'!$E$7),"131",""))</f>
        <v/>
      </c>
      <c r="O671" s="90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38"/>
      <c r="AC671" s="591" t="str">
        <f t="shared" si="45"/>
        <v/>
      </c>
      <c r="AD671" s="591"/>
      <c r="AE671" s="591"/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43"/>
        <v>2</v>
      </c>
      <c r="C672" s="184">
        <f t="shared" si="44"/>
        <v>42401</v>
      </c>
      <c r="D672" s="191" t="s">
        <v>1715</v>
      </c>
      <c r="E672" s="191">
        <v>42401</v>
      </c>
      <c r="F672" s="192" t="s">
        <v>959</v>
      </c>
      <c r="G672" s="192" t="s">
        <v>1508</v>
      </c>
      <c r="H672" s="193" t="s">
        <v>960</v>
      </c>
      <c r="I672" s="256">
        <v>250</v>
      </c>
      <c r="J672" s="256">
        <v>8300</v>
      </c>
      <c r="K672" s="38">
        <f>ROUND(I672*J672,0)</f>
        <v>2075000</v>
      </c>
      <c r="L672" s="194" t="s">
        <v>259</v>
      </c>
      <c r="M672" s="194" t="s">
        <v>174</v>
      </c>
      <c r="N672" s="52" t="str">
        <f>IF(AND('331-CT'!$E$7=TH!H672,OR(L672="331",M672="331")),"331",IF(AND(OR(L672="131",M672="131"),H672='131-CT'!$E$7),"131",""))</f>
        <v/>
      </c>
      <c r="O672" s="90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38"/>
      <c r="AC672" s="591" t="str">
        <f t="shared" si="45"/>
        <v/>
      </c>
      <c r="AD672" s="591"/>
      <c r="AE672" s="591"/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43"/>
        <v>2</v>
      </c>
      <c r="C673" s="184">
        <f t="shared" si="44"/>
        <v>42401</v>
      </c>
      <c r="D673" s="191" t="s">
        <v>1715</v>
      </c>
      <c r="E673" s="191">
        <v>42401</v>
      </c>
      <c r="F673" s="192" t="s">
        <v>428</v>
      </c>
      <c r="G673" s="192" t="s">
        <v>1508</v>
      </c>
      <c r="H673" s="193" t="s">
        <v>960</v>
      </c>
      <c r="I673" s="256"/>
      <c r="J673" s="256"/>
      <c r="K673" s="38">
        <v>207500</v>
      </c>
      <c r="L673" s="194" t="s">
        <v>259</v>
      </c>
      <c r="M673" s="194" t="s">
        <v>372</v>
      </c>
      <c r="N673" s="52" t="str">
        <f>IF(AND('331-CT'!$E$7=TH!H673,OR(L673="331",M673="331")),"331",IF(AND(OR(L673="131",M673="131"),H673='131-CT'!$E$7),"131",""))</f>
        <v/>
      </c>
      <c r="O673" s="90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38"/>
      <c r="AC673" s="591" t="str">
        <f t="shared" si="45"/>
        <v/>
      </c>
      <c r="AD673" s="591"/>
      <c r="AE673" s="591"/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43"/>
        <v>2</v>
      </c>
      <c r="C674" s="184">
        <f t="shared" si="44"/>
        <v>42402</v>
      </c>
      <c r="D674" s="191" t="s">
        <v>1716</v>
      </c>
      <c r="E674" s="775">
        <v>42402</v>
      </c>
      <c r="F674" s="192" t="s">
        <v>1017</v>
      </c>
      <c r="G674" s="192" t="s">
        <v>1509</v>
      </c>
      <c r="H674" s="7" t="s">
        <v>1364</v>
      </c>
      <c r="I674" s="259">
        <v>100</v>
      </c>
      <c r="J674" s="259">
        <v>10920</v>
      </c>
      <c r="K674" s="38">
        <f>ROUND(I674*J674,0)</f>
        <v>1092000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90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38"/>
      <c r="AC674" s="591" t="str">
        <f t="shared" si="45"/>
        <v/>
      </c>
      <c r="AD674" s="591"/>
      <c r="AE674" s="591"/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43"/>
        <v>2</v>
      </c>
      <c r="C675" s="184">
        <f t="shared" si="44"/>
        <v>42402</v>
      </c>
      <c r="D675" s="191" t="s">
        <v>1716</v>
      </c>
      <c r="E675" s="191">
        <v>42402</v>
      </c>
      <c r="F675" s="192" t="s">
        <v>1016</v>
      </c>
      <c r="G675" s="192" t="s">
        <v>1509</v>
      </c>
      <c r="H675" s="7" t="s">
        <v>1364</v>
      </c>
      <c r="I675" s="256">
        <v>505</v>
      </c>
      <c r="J675" s="256">
        <v>6450</v>
      </c>
      <c r="K675" s="38">
        <f>ROUND(I675*J675,0)</f>
        <v>3257250</v>
      </c>
      <c r="L675" s="194" t="s">
        <v>259</v>
      </c>
      <c r="M675" s="194" t="s">
        <v>174</v>
      </c>
      <c r="N675" s="52" t="str">
        <f>IF(AND('331-CT'!$E$7=TH!H675,OR(L675="331",M675="331")),"331",IF(AND(OR(L675="131",M675="131"),H675='131-CT'!$E$7),"131",""))</f>
        <v/>
      </c>
      <c r="O675" s="90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38"/>
      <c r="AC675" s="591" t="str">
        <f t="shared" si="45"/>
        <v/>
      </c>
      <c r="AD675" s="591"/>
      <c r="AE675" s="591"/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43"/>
        <v>2</v>
      </c>
      <c r="C676" s="184">
        <f t="shared" si="44"/>
        <v>42402</v>
      </c>
      <c r="D676" s="191" t="s">
        <v>1716</v>
      </c>
      <c r="E676" s="191">
        <v>42402</v>
      </c>
      <c r="F676" s="192" t="s">
        <v>428</v>
      </c>
      <c r="G676" s="192" t="s">
        <v>1509</v>
      </c>
      <c r="H676" s="7" t="s">
        <v>1364</v>
      </c>
      <c r="I676" s="256"/>
      <c r="J676" s="256"/>
      <c r="K676" s="38">
        <v>434925</v>
      </c>
      <c r="L676" s="194" t="s">
        <v>259</v>
      </c>
      <c r="M676" s="194" t="s">
        <v>372</v>
      </c>
      <c r="N676" s="52" t="str">
        <f>IF(AND('331-CT'!$E$7=TH!H676,OR(L676="331",M676="331")),"331",IF(AND(OR(L676="131",M676="131"),H676='131-CT'!$E$7),"131",""))</f>
        <v/>
      </c>
      <c r="O676" s="90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38"/>
      <c r="AC676" s="591" t="str">
        <f t="shared" si="45"/>
        <v/>
      </c>
      <c r="AD676" s="591"/>
      <c r="AE676" s="591"/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43"/>
        <v>2</v>
      </c>
      <c r="C677" s="184">
        <f t="shared" si="44"/>
        <v>42402</v>
      </c>
      <c r="D677" s="191" t="s">
        <v>1717</v>
      </c>
      <c r="E677" s="191">
        <v>42402</v>
      </c>
      <c r="F677" s="192" t="s">
        <v>424</v>
      </c>
      <c r="G677" s="192" t="s">
        <v>483</v>
      </c>
      <c r="H677" s="192" t="s">
        <v>426</v>
      </c>
      <c r="I677" s="257">
        <v>494</v>
      </c>
      <c r="J677" s="257">
        <v>5000</v>
      </c>
      <c r="K677" s="38">
        <f>ROUND(I677*J677,0)</f>
        <v>2470000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90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38"/>
      <c r="AC677" s="591" t="str">
        <f t="shared" si="45"/>
        <v/>
      </c>
      <c r="AD677" s="591"/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43"/>
        <v>2</v>
      </c>
      <c r="C678" s="184">
        <f t="shared" si="44"/>
        <v>42402</v>
      </c>
      <c r="D678" s="191" t="s">
        <v>1717</v>
      </c>
      <c r="E678" s="191">
        <v>42402</v>
      </c>
      <c r="F678" s="192" t="s">
        <v>428</v>
      </c>
      <c r="G678" s="192" t="s">
        <v>483</v>
      </c>
      <c r="H678" s="210" t="s">
        <v>426</v>
      </c>
      <c r="I678" s="257"/>
      <c r="J678" s="257"/>
      <c r="K678" s="38">
        <v>247000</v>
      </c>
      <c r="L678" s="194" t="s">
        <v>259</v>
      </c>
      <c r="M678" s="194" t="s">
        <v>372</v>
      </c>
      <c r="N678" s="52" t="str">
        <f>IF(AND('331-CT'!$E$7=TH!H678,OR(L678="331",M678="331")),"331",IF(AND(OR(L678="131",M678="131"),H678='131-CT'!$E$7),"131",""))</f>
        <v/>
      </c>
      <c r="O678" s="90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38"/>
      <c r="AC678" s="591" t="str">
        <f t="shared" si="45"/>
        <v/>
      </c>
      <c r="AD678" s="59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43"/>
        <v>2</v>
      </c>
      <c r="C679" s="184">
        <f t="shared" si="44"/>
        <v>42403</v>
      </c>
      <c r="D679" s="191" t="s">
        <v>1718</v>
      </c>
      <c r="E679" s="191">
        <v>42403</v>
      </c>
      <c r="F679" s="192" t="s">
        <v>946</v>
      </c>
      <c r="G679" s="192" t="s">
        <v>1510</v>
      </c>
      <c r="H679" s="193" t="s">
        <v>904</v>
      </c>
      <c r="I679" s="256">
        <v>235</v>
      </c>
      <c r="J679" s="256">
        <v>10900</v>
      </c>
      <c r="K679" s="38">
        <f t="shared" ref="K679:K684" si="46">ROUND(I679*J679,0)</f>
        <v>2561500</v>
      </c>
      <c r="L679" s="194" t="s">
        <v>259</v>
      </c>
      <c r="M679" s="194" t="s">
        <v>174</v>
      </c>
      <c r="N679" s="52" t="str">
        <f>IF(AND('331-CT'!$E$7=TH!H679,OR(L679="331",M679="331")),"331",IF(AND(OR(L679="131",M679="131"),H679='131-CT'!$E$7),"131",""))</f>
        <v/>
      </c>
      <c r="O679" s="90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38"/>
      <c r="AC679" s="591" t="str">
        <f t="shared" si="45"/>
        <v/>
      </c>
      <c r="AD679" s="591"/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43"/>
        <v>2</v>
      </c>
      <c r="C680" s="184">
        <f t="shared" si="44"/>
        <v>42403</v>
      </c>
      <c r="D680" s="191" t="s">
        <v>1718</v>
      </c>
      <c r="E680" s="191">
        <v>42403</v>
      </c>
      <c r="F680" s="189" t="s">
        <v>1901</v>
      </c>
      <c r="G680" s="192" t="s">
        <v>1510</v>
      </c>
      <c r="H680" s="193" t="s">
        <v>904</v>
      </c>
      <c r="I680" s="256">
        <v>600</v>
      </c>
      <c r="J680" s="256">
        <v>14200</v>
      </c>
      <c r="K680" s="38">
        <f t="shared" si="46"/>
        <v>8520000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90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38"/>
      <c r="AC680" s="591" t="str">
        <f t="shared" si="45"/>
        <v/>
      </c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43"/>
        <v>2</v>
      </c>
      <c r="C681" s="184">
        <f t="shared" si="44"/>
        <v>42403</v>
      </c>
      <c r="D681" s="191" t="s">
        <v>1718</v>
      </c>
      <c r="E681" s="191">
        <v>42403</v>
      </c>
      <c r="F681" s="189" t="s">
        <v>1904</v>
      </c>
      <c r="G681" s="192" t="s">
        <v>1510</v>
      </c>
      <c r="H681" s="193" t="s">
        <v>904</v>
      </c>
      <c r="I681" s="256">
        <v>600</v>
      </c>
      <c r="J681" s="256">
        <v>15300</v>
      </c>
      <c r="K681" s="38">
        <f t="shared" si="46"/>
        <v>9180000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90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38"/>
      <c r="AC681" s="591" t="str">
        <f t="shared" si="45"/>
        <v/>
      </c>
      <c r="AD681" s="591"/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43"/>
        <v>2</v>
      </c>
      <c r="C682" s="184">
        <f t="shared" si="44"/>
        <v>42403</v>
      </c>
      <c r="D682" s="191" t="s">
        <v>1718</v>
      </c>
      <c r="E682" s="775">
        <v>42403</v>
      </c>
      <c r="F682" s="189" t="s">
        <v>1902</v>
      </c>
      <c r="G682" s="192" t="s">
        <v>1510</v>
      </c>
      <c r="H682" s="193" t="s">
        <v>904</v>
      </c>
      <c r="I682" s="259">
        <v>350</v>
      </c>
      <c r="J682" s="259">
        <v>16500</v>
      </c>
      <c r="K682" s="38">
        <f t="shared" si="46"/>
        <v>5775000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90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38"/>
      <c r="AC682" s="591" t="str">
        <f t="shared" si="45"/>
        <v/>
      </c>
      <c r="AD682" s="591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43"/>
        <v>2</v>
      </c>
      <c r="C683" s="184">
        <f t="shared" si="44"/>
        <v>42403</v>
      </c>
      <c r="D683" s="191" t="s">
        <v>1718</v>
      </c>
      <c r="E683" s="191">
        <v>42403</v>
      </c>
      <c r="F683" s="189" t="s">
        <v>1903</v>
      </c>
      <c r="G683" s="192" t="s">
        <v>1510</v>
      </c>
      <c r="H683" s="193" t="s">
        <v>904</v>
      </c>
      <c r="I683" s="256">
        <v>500</v>
      </c>
      <c r="J683" s="256">
        <v>19700</v>
      </c>
      <c r="K683" s="38">
        <f t="shared" si="46"/>
        <v>9850000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90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38"/>
      <c r="AC683" s="591" t="str">
        <f t="shared" si="45"/>
        <v/>
      </c>
      <c r="AD683" s="591"/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43"/>
        <v>2</v>
      </c>
      <c r="C684" s="184">
        <f t="shared" si="44"/>
        <v>42403</v>
      </c>
      <c r="D684" s="191" t="s">
        <v>1718</v>
      </c>
      <c r="E684" s="191">
        <v>42403</v>
      </c>
      <c r="F684" s="192" t="s">
        <v>926</v>
      </c>
      <c r="G684" s="192" t="s">
        <v>1510</v>
      </c>
      <c r="H684" s="193" t="s">
        <v>904</v>
      </c>
      <c r="I684" s="256">
        <v>500</v>
      </c>
      <c r="J684" s="256">
        <v>20100</v>
      </c>
      <c r="K684" s="38">
        <f t="shared" si="46"/>
        <v>10050000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90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38"/>
      <c r="AC684" s="591" t="str">
        <f t="shared" si="45"/>
        <v/>
      </c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43"/>
        <v>2</v>
      </c>
      <c r="C685" s="184">
        <f t="shared" si="44"/>
        <v>42403</v>
      </c>
      <c r="D685" s="191" t="s">
        <v>1718</v>
      </c>
      <c r="E685" s="191">
        <v>42403</v>
      </c>
      <c r="F685" s="192" t="s">
        <v>428</v>
      </c>
      <c r="G685" s="192" t="s">
        <v>1510</v>
      </c>
      <c r="H685" s="193" t="s">
        <v>904</v>
      </c>
      <c r="I685" s="256"/>
      <c r="J685" s="256"/>
      <c r="K685" s="38">
        <v>4593650</v>
      </c>
      <c r="L685" s="194" t="s">
        <v>259</v>
      </c>
      <c r="M685" s="194" t="s">
        <v>372</v>
      </c>
      <c r="N685" s="52" t="str">
        <f>IF(AND('331-CT'!$E$7=TH!H685,OR(L685="331",M685="331")),"331",IF(AND(OR(L685="131",M685="131"),H685='131-CT'!$E$7),"131",""))</f>
        <v/>
      </c>
      <c r="O685" s="90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38"/>
      <c r="AC685" s="591" t="str">
        <f t="shared" si="45"/>
        <v/>
      </c>
      <c r="AD685" s="591"/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43"/>
        <v>2</v>
      </c>
      <c r="C686" s="184">
        <f t="shared" si="44"/>
        <v>42418</v>
      </c>
      <c r="D686" s="191" t="s">
        <v>1719</v>
      </c>
      <c r="E686" s="191">
        <v>42418</v>
      </c>
      <c r="F686" s="192" t="s">
        <v>424</v>
      </c>
      <c r="G686" s="192" t="s">
        <v>485</v>
      </c>
      <c r="H686" s="193" t="s">
        <v>426</v>
      </c>
      <c r="I686" s="256">
        <v>421</v>
      </c>
      <c r="J686" s="256">
        <v>5000</v>
      </c>
      <c r="K686" s="38">
        <f>ROUND(I686*J686,0)</f>
        <v>2105000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90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38"/>
      <c r="AC686" s="591" t="str">
        <f t="shared" si="45"/>
        <v/>
      </c>
      <c r="AD686" s="591"/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43"/>
        <v>2</v>
      </c>
      <c r="C687" s="184">
        <f t="shared" si="44"/>
        <v>42418</v>
      </c>
      <c r="D687" s="191" t="s">
        <v>1719</v>
      </c>
      <c r="E687" s="191">
        <v>42418</v>
      </c>
      <c r="F687" s="192" t="s">
        <v>1511</v>
      </c>
      <c r="G687" s="192" t="s">
        <v>485</v>
      </c>
      <c r="H687" s="193" t="s">
        <v>426</v>
      </c>
      <c r="I687" s="256">
        <v>596</v>
      </c>
      <c r="J687" s="256">
        <v>5550</v>
      </c>
      <c r="K687" s="38">
        <f>ROUND(I687*J687,0)</f>
        <v>3307800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90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38"/>
      <c r="AC687" s="591" t="str">
        <f t="shared" si="45"/>
        <v/>
      </c>
      <c r="AD687" s="591"/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43"/>
        <v>2</v>
      </c>
      <c r="C688" s="184">
        <f t="shared" si="44"/>
        <v>42418</v>
      </c>
      <c r="D688" s="191" t="s">
        <v>1719</v>
      </c>
      <c r="E688" s="191">
        <v>42418</v>
      </c>
      <c r="F688" s="192" t="s">
        <v>928</v>
      </c>
      <c r="G688" s="192" t="s">
        <v>485</v>
      </c>
      <c r="H688" s="193" t="s">
        <v>426</v>
      </c>
      <c r="I688" s="256">
        <v>309</v>
      </c>
      <c r="J688" s="256">
        <v>9290</v>
      </c>
      <c r="K688" s="38">
        <f>ROUND(I688*J688,0)</f>
        <v>2870610</v>
      </c>
      <c r="L688" s="194" t="s">
        <v>259</v>
      </c>
      <c r="M688" s="194" t="s">
        <v>174</v>
      </c>
      <c r="N688" s="52" t="str">
        <f>IF(AND('331-CT'!$E$7=TH!H688,OR(L688="331",M688="331")),"331",IF(AND(OR(L688="131",M688="131"),H688='131-CT'!$E$7),"131",""))</f>
        <v/>
      </c>
      <c r="O688" s="90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38"/>
      <c r="AC688" s="591" t="str">
        <f t="shared" si="45"/>
        <v/>
      </c>
      <c r="AD688" s="591"/>
    </row>
    <row r="689" spans="1:33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43"/>
        <v>2</v>
      </c>
      <c r="C689" s="184">
        <f t="shared" si="44"/>
        <v>42418</v>
      </c>
      <c r="D689" s="191" t="s">
        <v>1719</v>
      </c>
      <c r="E689" s="191">
        <v>42418</v>
      </c>
      <c r="F689" s="192" t="s">
        <v>428</v>
      </c>
      <c r="G689" s="192" t="s">
        <v>485</v>
      </c>
      <c r="H689" s="192" t="s">
        <v>426</v>
      </c>
      <c r="I689" s="256"/>
      <c r="J689" s="256"/>
      <c r="K689" s="38">
        <v>828341</v>
      </c>
      <c r="L689" s="194" t="s">
        <v>259</v>
      </c>
      <c r="M689" s="194" t="s">
        <v>372</v>
      </c>
      <c r="N689" s="52" t="str">
        <f>IF(AND('331-CT'!$E$7=TH!H689,OR(L689="331",M689="331")),"331",IF(AND(OR(L689="131",M689="131"),H689='131-CT'!$E$7),"131",""))</f>
        <v/>
      </c>
      <c r="O689" s="90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38"/>
      <c r="AC689" s="591" t="str">
        <f t="shared" si="45"/>
        <v/>
      </c>
      <c r="AD689" s="591"/>
    </row>
    <row r="690" spans="1:33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43"/>
        <v>2</v>
      </c>
      <c r="C690" s="184">
        <f t="shared" si="44"/>
        <v>42419</v>
      </c>
      <c r="D690" s="191" t="s">
        <v>1776</v>
      </c>
      <c r="E690" s="191">
        <v>42419</v>
      </c>
      <c r="F690" s="192" t="s">
        <v>1076</v>
      </c>
      <c r="G690" s="480" t="s">
        <v>538</v>
      </c>
      <c r="H690" s="45" t="s">
        <v>1384</v>
      </c>
      <c r="I690" s="256">
        <v>1510</v>
      </c>
      <c r="J690" s="256">
        <v>7300</v>
      </c>
      <c r="K690" s="38">
        <f>ROUND(I690*J690,0)</f>
        <v>11023000</v>
      </c>
      <c r="L690" s="194" t="s">
        <v>159</v>
      </c>
      <c r="M690" s="600" t="s">
        <v>8</v>
      </c>
      <c r="N690" s="52" t="str">
        <f>IF(AND('331-CT'!$E$7=TH!H690,OR(L690="331",M690="331")),"331",IF(AND(OR(L690="131",M690="131"),H690='131-CT'!$E$7),"131",""))</f>
        <v/>
      </c>
      <c r="O690" s="90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38">
        <v>1</v>
      </c>
      <c r="AC690" s="591"/>
      <c r="AD690" s="211" t="str">
        <f>IF(VLOOKUP(H690,DSKH,1,0)=H690,"","x")</f>
        <v/>
      </c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43"/>
        <v>2</v>
      </c>
      <c r="C691" s="184">
        <f t="shared" si="44"/>
        <v>42419</v>
      </c>
      <c r="D691" s="191" t="s">
        <v>1776</v>
      </c>
      <c r="E691" s="191">
        <v>42419</v>
      </c>
      <c r="F691" s="192" t="s">
        <v>1076</v>
      </c>
      <c r="G691" s="480" t="s">
        <v>538</v>
      </c>
      <c r="H691" s="45" t="s">
        <v>1384</v>
      </c>
      <c r="I691" s="256">
        <v>940</v>
      </c>
      <c r="J691" s="256">
        <v>7200</v>
      </c>
      <c r="K691" s="38">
        <f>ROUND(I691*J691,0)</f>
        <v>6768000</v>
      </c>
      <c r="L691" s="194" t="s">
        <v>159</v>
      </c>
      <c r="M691" s="600" t="s">
        <v>8</v>
      </c>
      <c r="N691" s="52" t="str">
        <f>IF(AND('331-CT'!$E$7=TH!H691,OR(L691="331",M691="331")),"331",IF(AND(OR(L691="131",M691="131"),H691='131-CT'!$E$7),"131",""))</f>
        <v/>
      </c>
      <c r="O691" s="90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38">
        <v>1</v>
      </c>
      <c r="AC691" s="591"/>
      <c r="AD691" s="211" t="str">
        <f>IF(VLOOKUP(H691,DSKH,1,0)=H691,"","x")</f>
        <v/>
      </c>
    </row>
    <row r="692" spans="1:33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43"/>
        <v>2</v>
      </c>
      <c r="C692" s="184">
        <f t="shared" si="44"/>
        <v>42419</v>
      </c>
      <c r="D692" s="191" t="s">
        <v>1776</v>
      </c>
      <c r="E692" s="191">
        <v>42419</v>
      </c>
      <c r="F692" s="192" t="s">
        <v>1084</v>
      </c>
      <c r="G692" s="480" t="s">
        <v>538</v>
      </c>
      <c r="H692" s="45" t="s">
        <v>1384</v>
      </c>
      <c r="I692" s="256"/>
      <c r="J692" s="256"/>
      <c r="K692" s="914">
        <v>1779100</v>
      </c>
      <c r="L692" s="194" t="s">
        <v>9</v>
      </c>
      <c r="M692" s="600" t="s">
        <v>8</v>
      </c>
      <c r="N692" s="52" t="str">
        <f>IF(AND('331-CT'!$E$7=TH!H692,OR(L692="331",M692="331")),"331",IF(AND(OR(L692="131",M692="131"),H692='131-CT'!$E$7),"131",""))</f>
        <v/>
      </c>
      <c r="O692" s="90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38">
        <v>1</v>
      </c>
      <c r="AC692" s="591"/>
      <c r="AD692" s="211" t="str">
        <f>IF(VLOOKUP(H692,DSKH,1,0)=H692,"","x")</f>
        <v/>
      </c>
    </row>
    <row r="693" spans="1:33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43"/>
        <v>2</v>
      </c>
      <c r="C693" s="184">
        <f t="shared" si="44"/>
        <v>42420</v>
      </c>
      <c r="D693" s="191" t="s">
        <v>1777</v>
      </c>
      <c r="E693" s="191">
        <v>42420</v>
      </c>
      <c r="F693" s="192" t="s">
        <v>1076</v>
      </c>
      <c r="G693" s="480" t="s">
        <v>552</v>
      </c>
      <c r="H693" s="45" t="s">
        <v>1384</v>
      </c>
      <c r="I693" s="256">
        <v>2510</v>
      </c>
      <c r="J693" s="256">
        <v>7200</v>
      </c>
      <c r="K693" s="38">
        <f>ROUND(I693*J693,0)</f>
        <v>18072000</v>
      </c>
      <c r="L693" s="194" t="s">
        <v>159</v>
      </c>
      <c r="M693" s="600" t="s">
        <v>8</v>
      </c>
      <c r="N693" s="52" t="str">
        <f>IF(AND('331-CT'!$E$7=TH!H693,OR(L693="331",M693="331")),"331",IF(AND(OR(L693="131",M693="131"),H693='131-CT'!$E$7),"131",""))</f>
        <v/>
      </c>
      <c r="O693" s="90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38">
        <v>1</v>
      </c>
      <c r="AC693" s="591"/>
      <c r="AD693" s="211" t="str">
        <f>IF(VLOOKUP(H693,DSKH,1,0)=H693,"","x")</f>
        <v/>
      </c>
      <c r="AF693" s="591"/>
      <c r="AG693" s="591"/>
    </row>
    <row r="694" spans="1:33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43"/>
        <v>2</v>
      </c>
      <c r="C694" s="184">
        <f t="shared" si="44"/>
        <v>42420</v>
      </c>
      <c r="D694" s="191" t="s">
        <v>1777</v>
      </c>
      <c r="E694" s="191">
        <v>42420</v>
      </c>
      <c r="F694" s="192" t="s">
        <v>1084</v>
      </c>
      <c r="G694" s="480" t="s">
        <v>552</v>
      </c>
      <c r="H694" s="45" t="s">
        <v>1384</v>
      </c>
      <c r="I694" s="256"/>
      <c r="J694" s="256"/>
      <c r="K694" s="38">
        <v>1807200</v>
      </c>
      <c r="L694" s="194" t="s">
        <v>9</v>
      </c>
      <c r="M694" s="600" t="s">
        <v>8</v>
      </c>
      <c r="N694" s="52" t="str">
        <f>IF(AND('331-CT'!$E$7=TH!H694,OR(L694="331",M694="331")),"331",IF(AND(OR(L694="131",M694="131"),H694='131-CT'!$E$7),"131",""))</f>
        <v/>
      </c>
      <c r="O694" s="90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38">
        <v>1</v>
      </c>
      <c r="AC694" s="591"/>
      <c r="AD694" s="211" t="str">
        <f>IF(VLOOKUP(H694,DSKH,1,0)=H694,"","x")</f>
        <v/>
      </c>
      <c r="AF694" s="591"/>
      <c r="AG694" s="591"/>
    </row>
    <row r="695" spans="1:33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43"/>
        <v>2</v>
      </c>
      <c r="C695" s="184">
        <f t="shared" si="44"/>
        <v>42420</v>
      </c>
      <c r="D695" s="191" t="s">
        <v>1720</v>
      </c>
      <c r="E695" s="191">
        <v>42420</v>
      </c>
      <c r="F695" s="192" t="s">
        <v>434</v>
      </c>
      <c r="G695" s="192" t="s">
        <v>487</v>
      </c>
      <c r="H695" s="193" t="s">
        <v>1365</v>
      </c>
      <c r="I695" s="256">
        <v>2259</v>
      </c>
      <c r="J695" s="256">
        <v>7400</v>
      </c>
      <c r="K695" s="38">
        <f>ROUND(I695*J695,0)</f>
        <v>16716600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90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38"/>
      <c r="AC695" s="591" t="str">
        <f>IF(VLOOKUP(H695,DS_131,1,0)=H695,"","x")</f>
        <v/>
      </c>
      <c r="AD695" s="591"/>
    </row>
    <row r="696" spans="1:33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43"/>
        <v>2</v>
      </c>
      <c r="C696" s="184">
        <f t="shared" si="44"/>
        <v>42420</v>
      </c>
      <c r="D696" s="191" t="s">
        <v>1720</v>
      </c>
      <c r="E696" s="191">
        <v>42420</v>
      </c>
      <c r="F696" s="192" t="s">
        <v>428</v>
      </c>
      <c r="G696" s="192" t="s">
        <v>487</v>
      </c>
      <c r="H696" s="193" t="s">
        <v>1365</v>
      </c>
      <c r="I696" s="256"/>
      <c r="J696" s="256"/>
      <c r="K696" s="38">
        <v>1671660</v>
      </c>
      <c r="L696" s="194" t="s">
        <v>259</v>
      </c>
      <c r="M696" s="194" t="s">
        <v>372</v>
      </c>
      <c r="N696" s="52" t="str">
        <f>IF(AND('331-CT'!$E$7=TH!H696,OR(L696="331",M696="331")),"331",IF(AND(OR(L696="131",M696="131"),H696='131-CT'!$E$7),"131",""))</f>
        <v/>
      </c>
      <c r="O696" s="90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38"/>
      <c r="AC696" s="591" t="str">
        <f>IF(VLOOKUP(H696,DS_131,1,0)=H696,"","x")</f>
        <v/>
      </c>
      <c r="AD696" s="591"/>
      <c r="AE696" s="591"/>
    </row>
    <row r="697" spans="1:33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43"/>
        <v>2</v>
      </c>
      <c r="C697" s="184">
        <f t="shared" si="44"/>
        <v>42422</v>
      </c>
      <c r="D697" s="191" t="s">
        <v>1778</v>
      </c>
      <c r="E697" s="191">
        <v>42422</v>
      </c>
      <c r="F697" s="192" t="s">
        <v>1076</v>
      </c>
      <c r="G697" s="480" t="s">
        <v>558</v>
      </c>
      <c r="H697" s="45" t="s">
        <v>1384</v>
      </c>
      <c r="I697" s="256">
        <v>2500</v>
      </c>
      <c r="J697" s="256">
        <v>7200</v>
      </c>
      <c r="K697" s="38">
        <f>ROUND(I697*J697,0)</f>
        <v>18000000</v>
      </c>
      <c r="L697" s="194" t="s">
        <v>159</v>
      </c>
      <c r="M697" s="600" t="s">
        <v>8</v>
      </c>
      <c r="N697" s="52" t="str">
        <f>IF(AND('331-CT'!$E$7=TH!H697,OR(L697="331",M697="331")),"331",IF(AND(OR(L697="131",M697="131"),H697='131-CT'!$E$7),"131",""))</f>
        <v/>
      </c>
      <c r="O697" s="90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38">
        <v>1</v>
      </c>
      <c r="AC697" s="591"/>
      <c r="AD697" s="211" t="str">
        <f>IF(VLOOKUP(H697,DSKH,1,0)=H697,"","x")</f>
        <v/>
      </c>
      <c r="AF697" s="591"/>
      <c r="AG697" s="591"/>
    </row>
    <row r="698" spans="1:33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43"/>
        <v>2</v>
      </c>
      <c r="C698" s="184">
        <f t="shared" si="44"/>
        <v>42422</v>
      </c>
      <c r="D698" s="191" t="s">
        <v>1778</v>
      </c>
      <c r="E698" s="191">
        <v>42422</v>
      </c>
      <c r="F698" s="192" t="s">
        <v>1084</v>
      </c>
      <c r="G698" s="480" t="s">
        <v>558</v>
      </c>
      <c r="H698" s="45" t="s">
        <v>1384</v>
      </c>
      <c r="I698" s="256"/>
      <c r="J698" s="256"/>
      <c r="K698" s="38">
        <v>1800000</v>
      </c>
      <c r="L698" s="194" t="s">
        <v>9</v>
      </c>
      <c r="M698" s="600" t="s">
        <v>8</v>
      </c>
      <c r="N698" s="52" t="str">
        <f>IF(AND('331-CT'!$E$7=TH!H698,OR(L698="331",M698="331")),"331",IF(AND(OR(L698="131",M698="131"),H698='131-CT'!$E$7),"131",""))</f>
        <v/>
      </c>
      <c r="O698" s="90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38">
        <v>1</v>
      </c>
      <c r="AC698" s="591"/>
      <c r="AD698" s="211" t="str">
        <f>IF(VLOOKUP(H698,DSKH,1,0)=H698,"","x")</f>
        <v/>
      </c>
      <c r="AF698" s="591"/>
      <c r="AG698" s="591"/>
    </row>
    <row r="699" spans="1:33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43"/>
        <v>2</v>
      </c>
      <c r="C699" s="184">
        <f t="shared" si="44"/>
        <v>42422</v>
      </c>
      <c r="D699" s="191" t="s">
        <v>1721</v>
      </c>
      <c r="E699" s="191">
        <v>42422</v>
      </c>
      <c r="F699" s="192" t="s">
        <v>1547</v>
      </c>
      <c r="G699" s="192" t="s">
        <v>492</v>
      </c>
      <c r="H699" s="193" t="s">
        <v>471</v>
      </c>
      <c r="I699" s="256">
        <v>349</v>
      </c>
      <c r="J699" s="256">
        <v>7900</v>
      </c>
      <c r="K699" s="38">
        <f>ROUND(I699*J699,0)</f>
        <v>2757100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90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38"/>
      <c r="AC699" s="591" t="str">
        <f>IF(VLOOKUP(H699,DS_131,1,0)=H699,"","x")</f>
        <v/>
      </c>
      <c r="AD699" s="591"/>
      <c r="AE699" s="591"/>
    </row>
    <row r="700" spans="1:33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43"/>
        <v>2</v>
      </c>
      <c r="C700" s="184">
        <f t="shared" si="44"/>
        <v>42422</v>
      </c>
      <c r="D700" s="191" t="s">
        <v>1721</v>
      </c>
      <c r="E700" s="191">
        <v>42422</v>
      </c>
      <c r="F700" s="192" t="s">
        <v>882</v>
      </c>
      <c r="G700" s="192" t="s">
        <v>492</v>
      </c>
      <c r="H700" s="193" t="s">
        <v>471</v>
      </c>
      <c r="I700" s="256">
        <v>205</v>
      </c>
      <c r="J700" s="256">
        <v>9800</v>
      </c>
      <c r="K700" s="38">
        <f>ROUND(I700*J700,0)</f>
        <v>2009000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90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38"/>
      <c r="AC700" s="591" t="str">
        <f>IF(VLOOKUP(H700,DS_131,1,0)=H700,"","x")</f>
        <v/>
      </c>
      <c r="AD700" s="591"/>
    </row>
    <row r="701" spans="1:33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43"/>
        <v>2</v>
      </c>
      <c r="C701" s="184">
        <f t="shared" si="44"/>
        <v>42422</v>
      </c>
      <c r="D701" s="191" t="s">
        <v>1721</v>
      </c>
      <c r="E701" s="191">
        <v>42422</v>
      </c>
      <c r="F701" s="192" t="s">
        <v>547</v>
      </c>
      <c r="G701" s="192" t="s">
        <v>492</v>
      </c>
      <c r="H701" s="193" t="s">
        <v>471</v>
      </c>
      <c r="I701" s="256">
        <v>407</v>
      </c>
      <c r="J701" s="256">
        <v>9400</v>
      </c>
      <c r="K701" s="38">
        <f>ROUND(I701*J701,0)</f>
        <v>3825800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90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38"/>
      <c r="AC701" s="591" t="str">
        <f>IF(VLOOKUP(H701,DS_131,1,0)=H701,"","x")</f>
        <v/>
      </c>
      <c r="AD701" s="591"/>
    </row>
    <row r="702" spans="1:33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43"/>
        <v>2</v>
      </c>
      <c r="C702" s="184">
        <f t="shared" si="44"/>
        <v>42422</v>
      </c>
      <c r="D702" s="191" t="s">
        <v>1721</v>
      </c>
      <c r="E702" s="191">
        <v>42422</v>
      </c>
      <c r="F702" s="192" t="s">
        <v>594</v>
      </c>
      <c r="G702" s="192" t="s">
        <v>492</v>
      </c>
      <c r="H702" s="210" t="s">
        <v>471</v>
      </c>
      <c r="I702" s="257">
        <v>105</v>
      </c>
      <c r="J702" s="257">
        <v>6400</v>
      </c>
      <c r="K702" s="38">
        <f>ROUND(I702*J702,0)</f>
        <v>672000</v>
      </c>
      <c r="L702" s="194" t="s">
        <v>259</v>
      </c>
      <c r="M702" s="194" t="s">
        <v>174</v>
      </c>
      <c r="N702" s="52" t="str">
        <f>IF(AND('331-CT'!$E$7=TH!H702,OR(L702="331",M702="331")),"331",IF(AND(OR(L702="131",M702="131"),H702='131-CT'!$E$7),"131",""))</f>
        <v/>
      </c>
      <c r="O702" s="90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38"/>
      <c r="AC702" s="591" t="str">
        <f>IF(VLOOKUP(H702,DS_131,1,0)=H702,"","x")</f>
        <v/>
      </c>
      <c r="AD702" s="591"/>
    </row>
    <row r="703" spans="1:33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43"/>
        <v>2</v>
      </c>
      <c r="C703" s="184">
        <f t="shared" si="44"/>
        <v>42422</v>
      </c>
      <c r="D703" s="191" t="s">
        <v>1721</v>
      </c>
      <c r="E703" s="191">
        <v>42422</v>
      </c>
      <c r="F703" s="192" t="s">
        <v>428</v>
      </c>
      <c r="G703" s="192" t="s">
        <v>492</v>
      </c>
      <c r="H703" s="193" t="s">
        <v>471</v>
      </c>
      <c r="I703" s="256"/>
      <c r="J703" s="256"/>
      <c r="K703" s="38">
        <v>926390</v>
      </c>
      <c r="L703" s="194" t="s">
        <v>259</v>
      </c>
      <c r="M703" s="194" t="s">
        <v>372</v>
      </c>
      <c r="N703" s="52" t="str">
        <f>IF(AND('331-CT'!$E$7=TH!H703,OR(L703="331",M703="331")),"331",IF(AND(OR(L703="131",M703="131"),H703='131-CT'!$E$7),"131",""))</f>
        <v/>
      </c>
      <c r="O703" s="90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38"/>
      <c r="AC703" s="591" t="str">
        <f>IF(VLOOKUP(H703,DS_131,1,0)=H703,"","x")</f>
        <v/>
      </c>
      <c r="AD703" s="591"/>
    </row>
    <row r="704" spans="1:33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43"/>
        <v>2</v>
      </c>
      <c r="C704" s="184">
        <f t="shared" si="44"/>
        <v>42423</v>
      </c>
      <c r="D704" s="191" t="s">
        <v>1779</v>
      </c>
      <c r="E704" s="191">
        <v>42423</v>
      </c>
      <c r="F704" s="192" t="s">
        <v>1076</v>
      </c>
      <c r="G704" s="480" t="s">
        <v>563</v>
      </c>
      <c r="H704" s="45" t="s">
        <v>1384</v>
      </c>
      <c r="I704" s="256">
        <v>2510</v>
      </c>
      <c r="J704" s="256">
        <v>7200</v>
      </c>
      <c r="K704" s="38">
        <f>ROUND(I704*J704,0)</f>
        <v>18072000</v>
      </c>
      <c r="L704" s="194" t="s">
        <v>159</v>
      </c>
      <c r="M704" s="600" t="s">
        <v>8</v>
      </c>
      <c r="N704" s="52" t="str">
        <f>IF(AND('331-CT'!$E$7=TH!H704,OR(L704="331",M704="331")),"331",IF(AND(OR(L704="131",M704="131"),H704='131-CT'!$E$7),"131",""))</f>
        <v/>
      </c>
      <c r="O704" s="90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38">
        <v>1</v>
      </c>
      <c r="AC704" s="591"/>
      <c r="AD704" s="211" t="str">
        <f>IF(VLOOKUP(H704,DSKH,1,0)=H704,"","x")</f>
        <v/>
      </c>
      <c r="AF704" s="591"/>
      <c r="AG704" s="591"/>
    </row>
    <row r="705" spans="1:33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43"/>
        <v>2</v>
      </c>
      <c r="C705" s="184">
        <f t="shared" si="44"/>
        <v>42423</v>
      </c>
      <c r="D705" s="191" t="s">
        <v>1779</v>
      </c>
      <c r="E705" s="191">
        <v>42423</v>
      </c>
      <c r="F705" s="192" t="s">
        <v>1084</v>
      </c>
      <c r="G705" s="480" t="s">
        <v>563</v>
      </c>
      <c r="H705" s="45" t="s">
        <v>1384</v>
      </c>
      <c r="I705" s="256"/>
      <c r="J705" s="256"/>
      <c r="K705" s="38">
        <v>1807200</v>
      </c>
      <c r="L705" s="194" t="s">
        <v>9</v>
      </c>
      <c r="M705" s="600" t="s">
        <v>8</v>
      </c>
      <c r="N705" s="52" t="str">
        <f>IF(AND('331-CT'!$E$7=TH!H705,OR(L705="331",M705="331")),"331",IF(AND(OR(L705="131",M705="131"),H705='131-CT'!$E$7),"131",""))</f>
        <v/>
      </c>
      <c r="O705" s="90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38">
        <v>1</v>
      </c>
      <c r="AC705" s="591"/>
      <c r="AD705" s="211" t="str">
        <f>IF(VLOOKUP(H705,DSKH,1,0)=H705,"","x")</f>
        <v/>
      </c>
      <c r="AF705" s="591"/>
      <c r="AG705" s="591"/>
    </row>
    <row r="706" spans="1:33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43"/>
        <v>2</v>
      </c>
      <c r="C706" s="184">
        <f t="shared" si="44"/>
        <v>42423</v>
      </c>
      <c r="D706" s="191" t="s">
        <v>1722</v>
      </c>
      <c r="E706" s="191">
        <v>42423</v>
      </c>
      <c r="F706" s="192" t="s">
        <v>1512</v>
      </c>
      <c r="G706" s="192" t="s">
        <v>494</v>
      </c>
      <c r="H706" s="193" t="s">
        <v>1365</v>
      </c>
      <c r="I706" s="256">
        <v>500</v>
      </c>
      <c r="J706" s="256">
        <v>14800</v>
      </c>
      <c r="K706" s="38">
        <f>ROUND(I706*J706,0)</f>
        <v>7400000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90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38"/>
      <c r="AC706" s="591" t="str">
        <f t="shared" ref="AC706:AC716" si="47">IF(VLOOKUP(H706,DS_131,1,0)=H706,"","x")</f>
        <v/>
      </c>
      <c r="AD706" s="591"/>
    </row>
    <row r="707" spans="1:33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43"/>
        <v>2</v>
      </c>
      <c r="C707" s="184">
        <f t="shared" si="44"/>
        <v>42423</v>
      </c>
      <c r="D707" s="191" t="s">
        <v>1722</v>
      </c>
      <c r="E707" s="191">
        <v>42423</v>
      </c>
      <c r="F707" s="192" t="s">
        <v>428</v>
      </c>
      <c r="G707" s="192" t="s">
        <v>494</v>
      </c>
      <c r="H707" s="193" t="s">
        <v>1365</v>
      </c>
      <c r="I707" s="256"/>
      <c r="J707" s="256"/>
      <c r="K707" s="38">
        <v>740000</v>
      </c>
      <c r="L707" s="194" t="s">
        <v>259</v>
      </c>
      <c r="M707" s="194" t="s">
        <v>372</v>
      </c>
      <c r="N707" s="52" t="str">
        <f>IF(AND('331-CT'!$E$7=TH!H707,OR(L707="331",M707="331")),"331",IF(AND(OR(L707="131",M707="131"),H707='131-CT'!$E$7),"131",""))</f>
        <v/>
      </c>
      <c r="O707" s="90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38"/>
      <c r="AC707" s="591" t="str">
        <f t="shared" si="47"/>
        <v/>
      </c>
      <c r="AD707" s="591"/>
    </row>
    <row r="708" spans="1:33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43"/>
        <v>2</v>
      </c>
      <c r="C708" s="184">
        <f t="shared" si="44"/>
        <v>42423</v>
      </c>
      <c r="D708" s="191" t="s">
        <v>1723</v>
      </c>
      <c r="E708" s="191">
        <v>42423</v>
      </c>
      <c r="F708" s="192" t="s">
        <v>469</v>
      </c>
      <c r="G708" s="192" t="s">
        <v>500</v>
      </c>
      <c r="H708" s="193" t="s">
        <v>471</v>
      </c>
      <c r="I708" s="256">
        <v>102</v>
      </c>
      <c r="J708" s="256">
        <v>12900</v>
      </c>
      <c r="K708" s="38">
        <f>ROUND(I708*J708,0)</f>
        <v>1315800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90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38"/>
      <c r="AC708" s="591" t="str">
        <f t="shared" si="47"/>
        <v/>
      </c>
      <c r="AD708" s="591"/>
    </row>
    <row r="709" spans="1:33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43"/>
        <v>2</v>
      </c>
      <c r="C709" s="184">
        <f t="shared" si="44"/>
        <v>42423</v>
      </c>
      <c r="D709" s="191" t="s">
        <v>1723</v>
      </c>
      <c r="E709" s="191">
        <v>42423</v>
      </c>
      <c r="F709" s="192" t="s">
        <v>428</v>
      </c>
      <c r="G709" s="192" t="s">
        <v>500</v>
      </c>
      <c r="H709" s="193" t="s">
        <v>471</v>
      </c>
      <c r="I709" s="256"/>
      <c r="J709" s="256"/>
      <c r="K709" s="38">
        <v>131580</v>
      </c>
      <c r="L709" s="194" t="s">
        <v>259</v>
      </c>
      <c r="M709" s="194" t="s">
        <v>372</v>
      </c>
      <c r="N709" s="52" t="str">
        <f>IF(AND('331-CT'!$E$7=TH!H709,OR(L709="331",M709="331")),"331",IF(AND(OR(L709="131",M709="131"),H709='131-CT'!$E$7),"131",""))</f>
        <v/>
      </c>
      <c r="O709" s="90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38"/>
      <c r="AC709" s="591" t="str">
        <f t="shared" si="47"/>
        <v/>
      </c>
      <c r="AD709" s="591"/>
    </row>
    <row r="710" spans="1:33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43"/>
        <v>2</v>
      </c>
      <c r="C710" s="184">
        <f t="shared" si="44"/>
        <v>42423</v>
      </c>
      <c r="D710" s="191" t="s">
        <v>1724</v>
      </c>
      <c r="E710" s="191">
        <v>42423</v>
      </c>
      <c r="F710" s="192" t="s">
        <v>920</v>
      </c>
      <c r="G710" s="192" t="s">
        <v>502</v>
      </c>
      <c r="H710" s="193" t="s">
        <v>904</v>
      </c>
      <c r="I710" s="256">
        <v>1509</v>
      </c>
      <c r="J710" s="256">
        <v>11300</v>
      </c>
      <c r="K710" s="38">
        <f>ROUND(I710*J710,0)</f>
        <v>17051700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90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38"/>
      <c r="AC710" s="591" t="str">
        <f t="shared" si="47"/>
        <v/>
      </c>
      <c r="AD710" s="591"/>
    </row>
    <row r="711" spans="1:33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43"/>
        <v>2</v>
      </c>
      <c r="C711" s="184">
        <f t="shared" si="44"/>
        <v>42423</v>
      </c>
      <c r="D711" s="191" t="s">
        <v>1724</v>
      </c>
      <c r="E711" s="191">
        <v>42423</v>
      </c>
      <c r="F711" s="189" t="s">
        <v>1900</v>
      </c>
      <c r="G711" s="192" t="s">
        <v>502</v>
      </c>
      <c r="H711" s="193" t="s">
        <v>904</v>
      </c>
      <c r="I711" s="256">
        <v>783</v>
      </c>
      <c r="J711" s="256">
        <v>11800</v>
      </c>
      <c r="K711" s="38">
        <f>ROUND(I711*J711,0)</f>
        <v>9239400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90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38"/>
      <c r="AC711" s="591" t="str">
        <f t="shared" si="47"/>
        <v/>
      </c>
      <c r="AD711" s="591"/>
      <c r="AE711" s="591"/>
    </row>
    <row r="712" spans="1:33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43"/>
        <v>2</v>
      </c>
      <c r="C712" s="184">
        <f t="shared" si="44"/>
        <v>42423</v>
      </c>
      <c r="D712" s="191" t="s">
        <v>1724</v>
      </c>
      <c r="E712" s="191">
        <v>42423</v>
      </c>
      <c r="F712" s="192" t="s">
        <v>428</v>
      </c>
      <c r="G712" s="192" t="s">
        <v>502</v>
      </c>
      <c r="H712" s="193" t="s">
        <v>904</v>
      </c>
      <c r="I712" s="256"/>
      <c r="J712" s="256"/>
      <c r="K712" s="38">
        <v>2629110</v>
      </c>
      <c r="L712" s="194" t="s">
        <v>259</v>
      </c>
      <c r="M712" s="194" t="s">
        <v>372</v>
      </c>
      <c r="N712" s="52" t="str">
        <f>IF(AND('331-CT'!$E$7=TH!H712,OR(L712="331",M712="331")),"331",IF(AND(OR(L712="131",M712="131"),H712='131-CT'!$E$7),"131",""))</f>
        <v/>
      </c>
      <c r="O712" s="90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38"/>
      <c r="AC712" s="591" t="str">
        <f t="shared" si="47"/>
        <v/>
      </c>
      <c r="AD712" s="591"/>
    </row>
    <row r="713" spans="1:33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43"/>
        <v>2</v>
      </c>
      <c r="C713" s="184">
        <f t="shared" si="44"/>
        <v>42423</v>
      </c>
      <c r="D713" s="191" t="s">
        <v>1725</v>
      </c>
      <c r="E713" s="775">
        <v>42423</v>
      </c>
      <c r="F713" s="189" t="s">
        <v>982</v>
      </c>
      <c r="G713" s="192" t="s">
        <v>504</v>
      </c>
      <c r="H713" s="193" t="s">
        <v>489</v>
      </c>
      <c r="I713" s="256">
        <v>1000</v>
      </c>
      <c r="J713" s="256">
        <v>12420</v>
      </c>
      <c r="K713" s="38">
        <f>ROUND(I713*J713,0)</f>
        <v>12420000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90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38"/>
      <c r="AC713" s="591" t="str">
        <f t="shared" si="47"/>
        <v/>
      </c>
    </row>
    <row r="714" spans="1:33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ref="B714:B777" si="48">IF(C714&lt;&gt;"",MONTH(C714),"")</f>
        <v>2</v>
      </c>
      <c r="C714" s="184">
        <f t="shared" ref="C714:C777" si="49">E714</f>
        <v>42423</v>
      </c>
      <c r="D714" s="191" t="s">
        <v>1725</v>
      </c>
      <c r="E714" s="191">
        <v>42423</v>
      </c>
      <c r="F714" s="189" t="s">
        <v>982</v>
      </c>
      <c r="G714" s="192" t="s">
        <v>504</v>
      </c>
      <c r="H714" s="210" t="s">
        <v>489</v>
      </c>
      <c r="I714" s="256">
        <v>50</v>
      </c>
      <c r="J714" s="256">
        <v>12060</v>
      </c>
      <c r="K714" s="38">
        <f>ROUND(I714*J714,0)</f>
        <v>603000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90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38"/>
      <c r="AC714" s="591" t="str">
        <f t="shared" si="47"/>
        <v/>
      </c>
      <c r="AD714" s="591"/>
    </row>
    <row r="715" spans="1:33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48"/>
        <v>2</v>
      </c>
      <c r="C715" s="184">
        <f t="shared" si="49"/>
        <v>42423</v>
      </c>
      <c r="D715" s="191" t="s">
        <v>1725</v>
      </c>
      <c r="E715" s="191">
        <v>42423</v>
      </c>
      <c r="F715" s="189" t="s">
        <v>1119</v>
      </c>
      <c r="G715" s="192" t="s">
        <v>504</v>
      </c>
      <c r="H715" s="210" t="s">
        <v>489</v>
      </c>
      <c r="I715" s="257">
        <v>2100</v>
      </c>
      <c r="J715" s="257">
        <v>1182</v>
      </c>
      <c r="K715" s="38">
        <f>ROUND(I715*J715,0)</f>
        <v>2482200</v>
      </c>
      <c r="L715" s="194" t="s">
        <v>259</v>
      </c>
      <c r="M715" s="194" t="s">
        <v>174</v>
      </c>
      <c r="N715" s="52" t="str">
        <f>IF(AND('331-CT'!$E$7=TH!H715,OR(L715="331",M715="331")),"331",IF(AND(OR(L715="131",M715="131"),H715='131-CT'!$E$7),"131",""))</f>
        <v/>
      </c>
      <c r="O715" s="90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38"/>
      <c r="AC715" s="591" t="str">
        <f t="shared" si="47"/>
        <v/>
      </c>
    </row>
    <row r="716" spans="1:33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48"/>
        <v>2</v>
      </c>
      <c r="C716" s="184">
        <f t="shared" si="49"/>
        <v>42423</v>
      </c>
      <c r="D716" s="191" t="s">
        <v>1725</v>
      </c>
      <c r="E716" s="191">
        <v>42423</v>
      </c>
      <c r="F716" s="920" t="s">
        <v>428</v>
      </c>
      <c r="G716" s="192" t="s">
        <v>504</v>
      </c>
      <c r="H716" s="210" t="s">
        <v>489</v>
      </c>
      <c r="I716" s="257"/>
      <c r="J716" s="257"/>
      <c r="K716" s="38">
        <v>1550520</v>
      </c>
      <c r="L716" s="194" t="s">
        <v>259</v>
      </c>
      <c r="M716" s="194" t="s">
        <v>372</v>
      </c>
      <c r="N716" s="52" t="str">
        <f>IF(AND('331-CT'!$E$7=TH!H716,OR(L716="331",M716="331")),"331",IF(AND(OR(L716="131",M716="131"),H716='131-CT'!$E$7),"131",""))</f>
        <v/>
      </c>
      <c r="O716" s="90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38"/>
      <c r="AC716" s="591" t="str">
        <f t="shared" si="47"/>
        <v/>
      </c>
      <c r="AD716" s="591"/>
    </row>
    <row r="717" spans="1:33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8"/>
        <v>2</v>
      </c>
      <c r="C717" s="184">
        <f t="shared" si="49"/>
        <v>42424</v>
      </c>
      <c r="D717" s="191" t="s">
        <v>1780</v>
      </c>
      <c r="E717" s="191">
        <v>42424</v>
      </c>
      <c r="F717" s="192" t="s">
        <v>1076</v>
      </c>
      <c r="G717" s="480" t="s">
        <v>568</v>
      </c>
      <c r="H717" s="45" t="s">
        <v>1384</v>
      </c>
      <c r="I717" s="256">
        <v>2510</v>
      </c>
      <c r="J717" s="256">
        <v>7200</v>
      </c>
      <c r="K717" s="38">
        <f>ROUND(I717*J717,0)</f>
        <v>18072000</v>
      </c>
      <c r="L717" s="194" t="s">
        <v>159</v>
      </c>
      <c r="M717" s="600" t="s">
        <v>8</v>
      </c>
      <c r="N717" s="52" t="str">
        <f>IF(AND('331-CT'!$E$7=TH!H717,OR(L717="331",M717="331")),"331",IF(AND(OR(L717="131",M717="131"),H717='131-CT'!$E$7),"131",""))</f>
        <v/>
      </c>
      <c r="O717" s="90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38">
        <v>1</v>
      </c>
      <c r="AC717" s="591"/>
      <c r="AD717" s="211" t="str">
        <f>IF(VLOOKUP(H717,DSKH,1,0)=H717,"","x")</f>
        <v/>
      </c>
      <c r="AF717" s="591"/>
      <c r="AG717" s="591"/>
    </row>
    <row r="718" spans="1:33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48"/>
        <v>2</v>
      </c>
      <c r="C718" s="184">
        <f t="shared" si="49"/>
        <v>42424</v>
      </c>
      <c r="D718" s="191" t="s">
        <v>1780</v>
      </c>
      <c r="E718" s="191">
        <v>42424</v>
      </c>
      <c r="F718" s="192" t="s">
        <v>1084</v>
      </c>
      <c r="G718" s="480" t="s">
        <v>568</v>
      </c>
      <c r="H718" s="45" t="s">
        <v>1384</v>
      </c>
      <c r="I718" s="256"/>
      <c r="J718" s="256"/>
      <c r="K718" s="38">
        <v>1807200</v>
      </c>
      <c r="L718" s="194" t="s">
        <v>9</v>
      </c>
      <c r="M718" s="600" t="s">
        <v>8</v>
      </c>
      <c r="N718" s="52" t="str">
        <f>IF(AND('331-CT'!$E$7=TH!H718,OR(L718="331",M718="331")),"331",IF(AND(OR(L718="131",M718="131"),H718='131-CT'!$E$7),"131",""))</f>
        <v/>
      </c>
      <c r="O718" s="90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38">
        <v>1</v>
      </c>
      <c r="AC718" s="591"/>
      <c r="AD718" s="211" t="str">
        <f>IF(VLOOKUP(H718,DSKH,1,0)=H718,"","x")</f>
        <v/>
      </c>
      <c r="AF718" s="591"/>
      <c r="AG718" s="591"/>
    </row>
    <row r="719" spans="1:33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48"/>
        <v>2</v>
      </c>
      <c r="C719" s="184">
        <f t="shared" si="49"/>
        <v>42424</v>
      </c>
      <c r="D719" s="191" t="s">
        <v>1726</v>
      </c>
      <c r="E719" s="191">
        <v>42424</v>
      </c>
      <c r="F719" s="192" t="s">
        <v>1513</v>
      </c>
      <c r="G719" s="192" t="s">
        <v>505</v>
      </c>
      <c r="H719" s="7" t="s">
        <v>426</v>
      </c>
      <c r="I719" s="257">
        <v>500</v>
      </c>
      <c r="J719" s="257">
        <v>22000</v>
      </c>
      <c r="K719" s="38">
        <f>ROUND(I719*J719,0)</f>
        <v>11000000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90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38"/>
      <c r="AC719" s="591" t="str">
        <f t="shared" ref="AC719:AC766" si="50">IF(VLOOKUP(H719,DS_131,1,0)=H719,"","x")</f>
        <v/>
      </c>
      <c r="AD719" s="591"/>
    </row>
    <row r="720" spans="1:33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48"/>
        <v>2</v>
      </c>
      <c r="C720" s="184">
        <f t="shared" si="49"/>
        <v>42424</v>
      </c>
      <c r="D720" s="191" t="s">
        <v>1726</v>
      </c>
      <c r="E720" s="191">
        <v>42424</v>
      </c>
      <c r="F720" s="920" t="s">
        <v>428</v>
      </c>
      <c r="G720" s="192" t="s">
        <v>505</v>
      </c>
      <c r="H720" s="7" t="s">
        <v>426</v>
      </c>
      <c r="I720" s="256"/>
      <c r="J720" s="256"/>
      <c r="K720" s="38">
        <v>1100000</v>
      </c>
      <c r="L720" s="194" t="s">
        <v>259</v>
      </c>
      <c r="M720" s="194" t="s">
        <v>372</v>
      </c>
      <c r="N720" s="52" t="str">
        <f>IF(AND('331-CT'!$E$7=TH!H720,OR(L720="331",M720="331")),"331",IF(AND(OR(L720="131",M720="131"),H720='131-CT'!$E$7),"131",""))</f>
        <v/>
      </c>
      <c r="O720" s="90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38"/>
      <c r="AC720" s="591" t="str">
        <f t="shared" si="50"/>
        <v/>
      </c>
    </row>
    <row r="721" spans="1:30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48"/>
        <v>2</v>
      </c>
      <c r="C721" s="184">
        <f t="shared" si="49"/>
        <v>42424</v>
      </c>
      <c r="D721" s="191" t="s">
        <v>1727</v>
      </c>
      <c r="E721" s="191">
        <v>42424</v>
      </c>
      <c r="F721" s="192" t="s">
        <v>932</v>
      </c>
      <c r="G721" s="192" t="s">
        <v>507</v>
      </c>
      <c r="H721" s="193" t="s">
        <v>717</v>
      </c>
      <c r="I721" s="256">
        <v>61</v>
      </c>
      <c r="J721" s="256">
        <v>28000</v>
      </c>
      <c r="K721" s="38">
        <f>ROUND(I721*J721,0)</f>
        <v>1708000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90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38"/>
      <c r="AC721" s="591" t="str">
        <f t="shared" si="50"/>
        <v/>
      </c>
      <c r="AD721" s="591"/>
    </row>
    <row r="722" spans="1:30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48"/>
        <v>2</v>
      </c>
      <c r="C722" s="184">
        <f t="shared" si="49"/>
        <v>42424</v>
      </c>
      <c r="D722" s="191" t="s">
        <v>1727</v>
      </c>
      <c r="E722" s="191">
        <v>42424</v>
      </c>
      <c r="F722" s="192" t="s">
        <v>472</v>
      </c>
      <c r="G722" s="192" t="s">
        <v>507</v>
      </c>
      <c r="H722" s="193" t="s">
        <v>717</v>
      </c>
      <c r="I722" s="256">
        <v>147</v>
      </c>
      <c r="J722" s="256">
        <v>47449</v>
      </c>
      <c r="K722" s="38">
        <f>ROUND(I722*J722,0)</f>
        <v>6975003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90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38"/>
      <c r="AC722" s="591" t="str">
        <f t="shared" si="50"/>
        <v/>
      </c>
    </row>
    <row r="723" spans="1:30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48"/>
        <v>2</v>
      </c>
      <c r="C723" s="184">
        <f t="shared" si="49"/>
        <v>42424</v>
      </c>
      <c r="D723" s="191" t="s">
        <v>1727</v>
      </c>
      <c r="E723" s="191">
        <v>42424</v>
      </c>
      <c r="F723" s="192" t="s">
        <v>1496</v>
      </c>
      <c r="G723" s="192" t="s">
        <v>507</v>
      </c>
      <c r="H723" s="193" t="s">
        <v>717</v>
      </c>
      <c r="I723" s="256">
        <v>51</v>
      </c>
      <c r="J723" s="256">
        <v>73100</v>
      </c>
      <c r="K723" s="38">
        <f>ROUND(I723*J723,0)</f>
        <v>3728100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90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38"/>
      <c r="AC723" s="591" t="str">
        <f t="shared" si="50"/>
        <v/>
      </c>
      <c r="AD723" s="591"/>
    </row>
    <row r="724" spans="1:30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48"/>
        <v>2</v>
      </c>
      <c r="C724" s="184">
        <f t="shared" si="49"/>
        <v>42424</v>
      </c>
      <c r="D724" s="191" t="s">
        <v>1727</v>
      </c>
      <c r="E724" s="191">
        <v>42424</v>
      </c>
      <c r="F724" s="192" t="s">
        <v>428</v>
      </c>
      <c r="G724" s="192" t="s">
        <v>507</v>
      </c>
      <c r="H724" s="193" t="s">
        <v>717</v>
      </c>
      <c r="I724" s="256"/>
      <c r="J724" s="256"/>
      <c r="K724" s="38">
        <v>1241110</v>
      </c>
      <c r="L724" s="194" t="s">
        <v>259</v>
      </c>
      <c r="M724" s="194" t="s">
        <v>372</v>
      </c>
      <c r="N724" s="52" t="str">
        <f>IF(AND('331-CT'!$E$7=TH!H724,OR(L724="331",M724="331")),"331",IF(AND(OR(L724="131",M724="131"),H724='131-CT'!$E$7),"131",""))</f>
        <v/>
      </c>
      <c r="O724" s="90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38"/>
      <c r="AC724" s="591" t="str">
        <f t="shared" si="50"/>
        <v/>
      </c>
    </row>
    <row r="725" spans="1:30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48"/>
        <v>2</v>
      </c>
      <c r="C725" s="184">
        <f t="shared" si="49"/>
        <v>42424</v>
      </c>
      <c r="D725" s="191" t="s">
        <v>1728</v>
      </c>
      <c r="E725" s="191">
        <v>42424</v>
      </c>
      <c r="F725" s="192" t="s">
        <v>676</v>
      </c>
      <c r="G725" s="192" t="s">
        <v>510</v>
      </c>
      <c r="H725" s="210" t="s">
        <v>1795</v>
      </c>
      <c r="I725" s="256">
        <v>200</v>
      </c>
      <c r="J725" s="256">
        <v>11930</v>
      </c>
      <c r="K725" s="38">
        <f t="shared" ref="K725:K730" si="51">ROUND(I725*J725,0)</f>
        <v>2386000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90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38"/>
      <c r="AC725" s="591" t="str">
        <f t="shared" si="50"/>
        <v/>
      </c>
      <c r="AD725" s="591"/>
    </row>
    <row r="726" spans="1:30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48"/>
        <v>2</v>
      </c>
      <c r="C726" s="184">
        <f t="shared" si="49"/>
        <v>42424</v>
      </c>
      <c r="D726" s="191" t="s">
        <v>1728</v>
      </c>
      <c r="E726" s="191">
        <v>42424</v>
      </c>
      <c r="F726" s="192" t="s">
        <v>1820</v>
      </c>
      <c r="G726" s="483" t="s">
        <v>510</v>
      </c>
      <c r="H726" s="210" t="s">
        <v>1795</v>
      </c>
      <c r="I726" s="256">
        <v>40</v>
      </c>
      <c r="J726" s="256">
        <v>13882</v>
      </c>
      <c r="K726" s="38">
        <f t="shared" si="51"/>
        <v>555280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90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38"/>
      <c r="AC726" s="591" t="str">
        <f t="shared" si="50"/>
        <v/>
      </c>
    </row>
    <row r="727" spans="1:30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48"/>
        <v>2</v>
      </c>
      <c r="C727" s="184">
        <f t="shared" si="49"/>
        <v>42424</v>
      </c>
      <c r="D727" s="191" t="s">
        <v>1728</v>
      </c>
      <c r="E727" s="191">
        <v>42424</v>
      </c>
      <c r="F727" s="192" t="s">
        <v>1170</v>
      </c>
      <c r="G727" s="483" t="s">
        <v>510</v>
      </c>
      <c r="H727" s="210" t="s">
        <v>1795</v>
      </c>
      <c r="I727" s="257">
        <v>5</v>
      </c>
      <c r="J727" s="257">
        <v>15616</v>
      </c>
      <c r="K727" s="38">
        <f t="shared" si="51"/>
        <v>78080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90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38"/>
      <c r="AC727" s="591" t="str">
        <f t="shared" si="50"/>
        <v/>
      </c>
      <c r="AD727" s="591"/>
    </row>
    <row r="728" spans="1:30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48"/>
        <v>2</v>
      </c>
      <c r="C728" s="184">
        <f t="shared" si="49"/>
        <v>42424</v>
      </c>
      <c r="D728" s="191" t="s">
        <v>1728</v>
      </c>
      <c r="E728" s="191">
        <v>42424</v>
      </c>
      <c r="F728" s="192" t="s">
        <v>1146</v>
      </c>
      <c r="G728" s="483" t="s">
        <v>510</v>
      </c>
      <c r="H728" s="210" t="s">
        <v>1795</v>
      </c>
      <c r="I728" s="256">
        <v>30</v>
      </c>
      <c r="J728" s="256">
        <v>15097</v>
      </c>
      <c r="K728" s="38">
        <f t="shared" si="51"/>
        <v>452910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90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38"/>
      <c r="AC728" s="591" t="str">
        <f t="shared" si="50"/>
        <v/>
      </c>
      <c r="AD728" s="591"/>
    </row>
    <row r="729" spans="1:30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48"/>
        <v>2</v>
      </c>
      <c r="C729" s="184">
        <f t="shared" si="49"/>
        <v>42424</v>
      </c>
      <c r="D729" s="191" t="s">
        <v>1728</v>
      </c>
      <c r="E729" s="191">
        <v>42424</v>
      </c>
      <c r="F729" s="192" t="s">
        <v>1291</v>
      </c>
      <c r="G729" s="483" t="s">
        <v>510</v>
      </c>
      <c r="H729" s="210" t="s">
        <v>1795</v>
      </c>
      <c r="I729" s="256">
        <v>550</v>
      </c>
      <c r="J729" s="256">
        <v>5273</v>
      </c>
      <c r="K729" s="38">
        <f t="shared" si="51"/>
        <v>2900150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90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38"/>
      <c r="AC729" s="591" t="str">
        <f t="shared" si="50"/>
        <v/>
      </c>
      <c r="AD729" s="591"/>
    </row>
    <row r="730" spans="1:30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48"/>
        <v>2</v>
      </c>
      <c r="C730" s="184">
        <f t="shared" si="49"/>
        <v>42424</v>
      </c>
      <c r="D730" s="191" t="s">
        <v>1728</v>
      </c>
      <c r="E730" s="191">
        <v>42424</v>
      </c>
      <c r="F730" s="192" t="s">
        <v>683</v>
      </c>
      <c r="G730" s="483" t="s">
        <v>510</v>
      </c>
      <c r="H730" s="210" t="s">
        <v>1795</v>
      </c>
      <c r="I730" s="256">
        <v>45</v>
      </c>
      <c r="J730" s="256">
        <v>13377</v>
      </c>
      <c r="K730" s="38">
        <f t="shared" si="51"/>
        <v>601965</v>
      </c>
      <c r="L730" s="194" t="s">
        <v>259</v>
      </c>
      <c r="M730" s="194" t="s">
        <v>174</v>
      </c>
      <c r="N730" s="52" t="str">
        <f>IF(AND('331-CT'!$E$7=TH!H730,OR(L730="331",M730="331")),"331",IF(AND(OR(L730="131",M730="131"),H730='131-CT'!$E$7),"131",""))</f>
        <v/>
      </c>
      <c r="O730" s="90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38"/>
      <c r="AC730" s="591" t="str">
        <f t="shared" si="50"/>
        <v/>
      </c>
      <c r="AD730" s="591"/>
    </row>
    <row r="731" spans="1:30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48"/>
        <v>2</v>
      </c>
      <c r="C731" s="184">
        <f t="shared" si="49"/>
        <v>42424</v>
      </c>
      <c r="D731" s="191" t="s">
        <v>1728</v>
      </c>
      <c r="E731" s="864">
        <v>42424</v>
      </c>
      <c r="F731" s="865" t="s">
        <v>715</v>
      </c>
      <c r="G731" s="866" t="s">
        <v>510</v>
      </c>
      <c r="H731" s="210" t="s">
        <v>1795</v>
      </c>
      <c r="I731" s="868"/>
      <c r="J731" s="868"/>
      <c r="K731" s="869">
        <v>697439</v>
      </c>
      <c r="L731" s="921" t="s">
        <v>259</v>
      </c>
      <c r="M731" s="194" t="s">
        <v>372</v>
      </c>
      <c r="N731" s="52" t="str">
        <f>IF(AND('331-CT'!$E$7=TH!H731,OR(L731="331",M731="331")),"331",IF(AND(OR(L731="131",M731="131"),H731='131-CT'!$E$7),"131",""))</f>
        <v/>
      </c>
      <c r="O731" s="90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38"/>
      <c r="AC731" s="591" t="str">
        <f t="shared" si="50"/>
        <v/>
      </c>
      <c r="AD731" s="591"/>
    </row>
    <row r="732" spans="1:30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48"/>
        <v>2</v>
      </c>
      <c r="C732" s="184">
        <f t="shared" si="49"/>
        <v>42425</v>
      </c>
      <c r="D732" s="191" t="s">
        <v>1729</v>
      </c>
      <c r="E732" s="191">
        <v>42425</v>
      </c>
      <c r="F732" s="192" t="s">
        <v>1514</v>
      </c>
      <c r="G732" s="483" t="s">
        <v>512</v>
      </c>
      <c r="H732" s="193" t="s">
        <v>897</v>
      </c>
      <c r="I732" s="256">
        <v>110</v>
      </c>
      <c r="J732" s="256">
        <v>6300</v>
      </c>
      <c r="K732" s="38">
        <f>ROUND(I732*J732,0)</f>
        <v>693000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/>
      </c>
      <c r="O732" s="90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38"/>
      <c r="AC732" s="591" t="str">
        <f t="shared" si="50"/>
        <v/>
      </c>
      <c r="AD732" s="591"/>
    </row>
    <row r="733" spans="1:30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48"/>
        <v>2</v>
      </c>
      <c r="C733" s="184">
        <f t="shared" si="49"/>
        <v>42425</v>
      </c>
      <c r="D733" s="191" t="s">
        <v>1729</v>
      </c>
      <c r="E733" s="191">
        <v>42425</v>
      </c>
      <c r="F733" s="192" t="s">
        <v>599</v>
      </c>
      <c r="G733" s="483" t="s">
        <v>512</v>
      </c>
      <c r="H733" s="193" t="s">
        <v>897</v>
      </c>
      <c r="I733" s="256">
        <v>1172</v>
      </c>
      <c r="J733" s="256">
        <v>9150</v>
      </c>
      <c r="K733" s="38">
        <f>ROUND(I733*J733,0)</f>
        <v>10723800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90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38"/>
      <c r="AC733" s="591" t="str">
        <f t="shared" si="50"/>
        <v/>
      </c>
      <c r="AD733" s="591"/>
    </row>
    <row r="734" spans="1:30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48"/>
        <v>2</v>
      </c>
      <c r="C734" s="184">
        <f t="shared" si="49"/>
        <v>42425</v>
      </c>
      <c r="D734" s="191" t="s">
        <v>1729</v>
      </c>
      <c r="E734" s="191">
        <v>42425</v>
      </c>
      <c r="F734" s="192" t="s">
        <v>1500</v>
      </c>
      <c r="G734" s="483" t="s">
        <v>512</v>
      </c>
      <c r="H734" s="193" t="s">
        <v>897</v>
      </c>
      <c r="I734" s="256">
        <v>110</v>
      </c>
      <c r="J734" s="256">
        <v>9600</v>
      </c>
      <c r="K734" s="38">
        <f>ROUND(I734*J734,0)</f>
        <v>1056000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/>
      </c>
      <c r="O734" s="90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38"/>
      <c r="AC734" s="591" t="str">
        <f t="shared" si="50"/>
        <v/>
      </c>
      <c r="AD734" s="591"/>
    </row>
    <row r="735" spans="1:30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48"/>
        <v>2</v>
      </c>
      <c r="C735" s="184">
        <f t="shared" si="49"/>
        <v>42425</v>
      </c>
      <c r="D735" s="191" t="s">
        <v>1729</v>
      </c>
      <c r="E735" s="191">
        <v>42425</v>
      </c>
      <c r="F735" s="192" t="s">
        <v>1515</v>
      </c>
      <c r="G735" s="483" t="s">
        <v>512</v>
      </c>
      <c r="H735" s="193" t="s">
        <v>897</v>
      </c>
      <c r="I735" s="256">
        <v>110</v>
      </c>
      <c r="J735" s="256">
        <v>16900</v>
      </c>
      <c r="K735" s="38">
        <f>ROUND(I735*J735,0)</f>
        <v>1859000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90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38"/>
      <c r="AC735" s="591" t="str">
        <f t="shared" si="50"/>
        <v/>
      </c>
      <c r="AD735" s="591"/>
    </row>
    <row r="736" spans="1:30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48"/>
        <v>2</v>
      </c>
      <c r="C736" s="184">
        <f t="shared" si="49"/>
        <v>42425</v>
      </c>
      <c r="D736" s="191" t="s">
        <v>1729</v>
      </c>
      <c r="E736" s="191">
        <v>42425</v>
      </c>
      <c r="F736" s="192" t="s">
        <v>428</v>
      </c>
      <c r="G736" s="483" t="s">
        <v>512</v>
      </c>
      <c r="H736" s="193" t="s">
        <v>897</v>
      </c>
      <c r="I736" s="257"/>
      <c r="J736" s="257"/>
      <c r="K736" s="599">
        <v>1433180</v>
      </c>
      <c r="L736" s="194" t="s">
        <v>259</v>
      </c>
      <c r="M736" s="194" t="s">
        <v>372</v>
      </c>
      <c r="N736" s="52" t="str">
        <f>IF(AND('331-CT'!$E$7=TH!H736,OR(L736="331",M736="331")),"331",IF(AND(OR(L736="131",M736="131"),H736='131-CT'!$E$7),"131",""))</f>
        <v/>
      </c>
      <c r="O736" s="90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38"/>
      <c r="AC736" s="591" t="str">
        <f t="shared" si="50"/>
        <v/>
      </c>
    </row>
    <row r="737" spans="1:31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48"/>
        <v>2</v>
      </c>
      <c r="C737" s="184">
        <f t="shared" si="49"/>
        <v>42425</v>
      </c>
      <c r="D737" s="191" t="s">
        <v>1730</v>
      </c>
      <c r="E737" s="191">
        <v>42425</v>
      </c>
      <c r="F737" s="192" t="s">
        <v>1180</v>
      </c>
      <c r="G737" s="483" t="s">
        <v>514</v>
      </c>
      <c r="H737" s="210" t="s">
        <v>1795</v>
      </c>
      <c r="I737" s="257">
        <v>20</v>
      </c>
      <c r="J737" s="257">
        <v>12039</v>
      </c>
      <c r="K737" s="38">
        <f t="shared" ref="K737:K743" si="52">ROUND(I737*J737,0)</f>
        <v>240780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90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38"/>
      <c r="AC737" s="591" t="str">
        <f t="shared" si="50"/>
        <v/>
      </c>
      <c r="AD737" s="591"/>
    </row>
    <row r="738" spans="1:31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48"/>
        <v>2</v>
      </c>
      <c r="C738" s="184">
        <f t="shared" si="49"/>
        <v>42425</v>
      </c>
      <c r="D738" s="191" t="s">
        <v>1730</v>
      </c>
      <c r="E738" s="191">
        <v>42425</v>
      </c>
      <c r="F738" s="192" t="s">
        <v>1147</v>
      </c>
      <c r="G738" s="483" t="s">
        <v>514</v>
      </c>
      <c r="H738" s="210" t="s">
        <v>1795</v>
      </c>
      <c r="I738" s="256">
        <v>40</v>
      </c>
      <c r="J738" s="256">
        <v>8276</v>
      </c>
      <c r="K738" s="38">
        <f t="shared" si="52"/>
        <v>331040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/>
      </c>
      <c r="O738" s="90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38"/>
      <c r="AC738" s="591" t="str">
        <f t="shared" si="50"/>
        <v/>
      </c>
      <c r="AD738" s="591"/>
    </row>
    <row r="739" spans="1:31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48"/>
        <v>2</v>
      </c>
      <c r="C739" s="184">
        <f t="shared" si="49"/>
        <v>42425</v>
      </c>
      <c r="D739" s="191" t="s">
        <v>1730</v>
      </c>
      <c r="E739" s="191">
        <v>42425</v>
      </c>
      <c r="F739" s="192" t="s">
        <v>725</v>
      </c>
      <c r="G739" s="483" t="s">
        <v>514</v>
      </c>
      <c r="H739" s="210" t="s">
        <v>1795</v>
      </c>
      <c r="I739" s="256">
        <v>100</v>
      </c>
      <c r="J739" s="256">
        <v>8973</v>
      </c>
      <c r="K739" s="38">
        <f t="shared" si="52"/>
        <v>897300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90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38"/>
      <c r="AC739" s="591" t="str">
        <f t="shared" si="50"/>
        <v/>
      </c>
    </row>
    <row r="740" spans="1:31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48"/>
        <v>2</v>
      </c>
      <c r="C740" s="184">
        <f t="shared" si="49"/>
        <v>42425</v>
      </c>
      <c r="D740" s="191" t="s">
        <v>1730</v>
      </c>
      <c r="E740" s="191">
        <v>42425</v>
      </c>
      <c r="F740" s="192" t="s">
        <v>681</v>
      </c>
      <c r="G740" s="483" t="s">
        <v>514</v>
      </c>
      <c r="H740" s="210" t="s">
        <v>1795</v>
      </c>
      <c r="I740" s="256">
        <v>60</v>
      </c>
      <c r="J740" s="256">
        <v>16244</v>
      </c>
      <c r="K740" s="38">
        <f t="shared" si="52"/>
        <v>974640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90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38"/>
      <c r="AC740" s="591" t="str">
        <f t="shared" si="50"/>
        <v/>
      </c>
      <c r="AD740" s="591"/>
    </row>
    <row r="741" spans="1:31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48"/>
        <v>2</v>
      </c>
      <c r="C741" s="184">
        <f t="shared" si="49"/>
        <v>42425</v>
      </c>
      <c r="D741" s="191" t="s">
        <v>1730</v>
      </c>
      <c r="E741" s="191">
        <v>42425</v>
      </c>
      <c r="F741" s="192" t="s">
        <v>1194</v>
      </c>
      <c r="G741" s="483" t="s">
        <v>514</v>
      </c>
      <c r="H741" s="210" t="s">
        <v>1795</v>
      </c>
      <c r="I741" s="256">
        <v>45</v>
      </c>
      <c r="J741" s="256">
        <v>14414</v>
      </c>
      <c r="K741" s="38">
        <f t="shared" si="52"/>
        <v>648630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90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38"/>
      <c r="AC741" s="591" t="str">
        <f t="shared" si="50"/>
        <v/>
      </c>
      <c r="AD741" s="591"/>
      <c r="AE741" s="591"/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48"/>
        <v>2</v>
      </c>
      <c r="C742" s="184">
        <f t="shared" si="49"/>
        <v>42425</v>
      </c>
      <c r="D742" s="191" t="s">
        <v>1730</v>
      </c>
      <c r="E742" s="191">
        <v>42425</v>
      </c>
      <c r="F742" s="192" t="s">
        <v>681</v>
      </c>
      <c r="G742" s="483" t="s">
        <v>514</v>
      </c>
      <c r="H742" s="210" t="s">
        <v>1795</v>
      </c>
      <c r="I742" s="256">
        <v>15</v>
      </c>
      <c r="J742" s="256">
        <v>16244</v>
      </c>
      <c r="K742" s="38">
        <f t="shared" si="52"/>
        <v>243660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90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38"/>
      <c r="AC742" s="591" t="str">
        <f t="shared" si="50"/>
        <v/>
      </c>
      <c r="AD742" s="591"/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48"/>
        <v>2</v>
      </c>
      <c r="C743" s="184">
        <f t="shared" si="49"/>
        <v>42425</v>
      </c>
      <c r="D743" s="191" t="s">
        <v>1730</v>
      </c>
      <c r="E743" s="191">
        <v>42425</v>
      </c>
      <c r="F743" s="192" t="s">
        <v>1211</v>
      </c>
      <c r="G743" s="483" t="s">
        <v>514</v>
      </c>
      <c r="H743" s="210" t="s">
        <v>1795</v>
      </c>
      <c r="I743" s="256">
        <v>10</v>
      </c>
      <c r="J743" s="256">
        <v>14196</v>
      </c>
      <c r="K743" s="38">
        <f t="shared" si="52"/>
        <v>141960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90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38"/>
      <c r="AC743" s="591" t="str">
        <f t="shared" si="50"/>
        <v/>
      </c>
      <c r="AD743" s="591"/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48"/>
        <v>2</v>
      </c>
      <c r="C744" s="184">
        <f t="shared" si="49"/>
        <v>42425</v>
      </c>
      <c r="D744" s="191" t="s">
        <v>1730</v>
      </c>
      <c r="E744" s="191">
        <v>42425</v>
      </c>
      <c r="F744" s="192" t="s">
        <v>715</v>
      </c>
      <c r="G744" s="483" t="s">
        <v>514</v>
      </c>
      <c r="H744" s="210" t="s">
        <v>1795</v>
      </c>
      <c r="I744" s="256"/>
      <c r="J744" s="256"/>
      <c r="K744" s="599">
        <v>347801</v>
      </c>
      <c r="L744" s="194" t="s">
        <v>259</v>
      </c>
      <c r="M744" s="194" t="s">
        <v>372</v>
      </c>
      <c r="N744" s="52" t="str">
        <f>IF(AND('331-CT'!$E$7=TH!H744,OR(L744="331",M744="331")),"331",IF(AND(OR(L744="131",M744="131"),H744='131-CT'!$E$7),"131",""))</f>
        <v/>
      </c>
      <c r="O744" s="90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38"/>
      <c r="AC744" s="591" t="str">
        <f t="shared" si="50"/>
        <v/>
      </c>
      <c r="AD744" s="591"/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48"/>
        <v>2</v>
      </c>
      <c r="C745" s="184">
        <f t="shared" si="49"/>
        <v>42427</v>
      </c>
      <c r="D745" s="191" t="s">
        <v>1731</v>
      </c>
      <c r="E745" s="191">
        <v>42427</v>
      </c>
      <c r="F745" s="192" t="s">
        <v>1183</v>
      </c>
      <c r="G745" s="483" t="s">
        <v>1516</v>
      </c>
      <c r="H745" s="210" t="s">
        <v>1795</v>
      </c>
      <c r="I745" s="256">
        <v>40</v>
      </c>
      <c r="J745" s="256">
        <v>10056</v>
      </c>
      <c r="K745" s="38">
        <f t="shared" ref="K745:K751" si="53">ROUND(I745*J745,0)</f>
        <v>402240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90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38"/>
      <c r="AC745" s="591" t="str">
        <f t="shared" si="50"/>
        <v/>
      </c>
      <c r="AD745" s="591"/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48"/>
        <v>2</v>
      </c>
      <c r="C746" s="184">
        <f t="shared" si="49"/>
        <v>42427</v>
      </c>
      <c r="D746" s="191" t="s">
        <v>1731</v>
      </c>
      <c r="E746" s="191">
        <v>42427</v>
      </c>
      <c r="F746" s="192" t="s">
        <v>1212</v>
      </c>
      <c r="G746" s="483" t="s">
        <v>1516</v>
      </c>
      <c r="H746" s="210" t="s">
        <v>1795</v>
      </c>
      <c r="I746" s="256">
        <v>20</v>
      </c>
      <c r="J746" s="256">
        <v>13250</v>
      </c>
      <c r="K746" s="38">
        <f t="shared" si="53"/>
        <v>265000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90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38"/>
      <c r="AC746" s="591" t="str">
        <f t="shared" si="50"/>
        <v/>
      </c>
      <c r="AD746" s="591"/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48"/>
        <v>2</v>
      </c>
      <c r="C747" s="184">
        <f t="shared" si="49"/>
        <v>42427</v>
      </c>
      <c r="D747" s="191" t="s">
        <v>1731</v>
      </c>
      <c r="E747" s="191">
        <v>42427</v>
      </c>
      <c r="F747" s="192" t="s">
        <v>1170</v>
      </c>
      <c r="G747" s="483" t="s">
        <v>1516</v>
      </c>
      <c r="H747" s="210" t="s">
        <v>1795</v>
      </c>
      <c r="I747" s="256">
        <v>10</v>
      </c>
      <c r="J747" s="256">
        <v>15616</v>
      </c>
      <c r="K747" s="38">
        <f t="shared" si="53"/>
        <v>156160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90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38"/>
      <c r="AC747" s="591" t="str">
        <f t="shared" si="50"/>
        <v/>
      </c>
      <c r="AD747" s="591"/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48"/>
        <v>2</v>
      </c>
      <c r="C748" s="184">
        <f t="shared" si="49"/>
        <v>42427</v>
      </c>
      <c r="D748" s="191" t="s">
        <v>1731</v>
      </c>
      <c r="E748" s="191">
        <v>42427</v>
      </c>
      <c r="F748" s="192" t="s">
        <v>1821</v>
      </c>
      <c r="G748" s="483" t="s">
        <v>1516</v>
      </c>
      <c r="H748" s="210" t="s">
        <v>1795</v>
      </c>
      <c r="I748" s="256">
        <v>15</v>
      </c>
      <c r="J748" s="256">
        <v>13659</v>
      </c>
      <c r="K748" s="38">
        <f t="shared" si="53"/>
        <v>204885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90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38"/>
      <c r="AC748" s="591" t="str">
        <f t="shared" si="50"/>
        <v/>
      </c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48"/>
        <v>2</v>
      </c>
      <c r="C749" s="184">
        <f t="shared" si="49"/>
        <v>42427</v>
      </c>
      <c r="D749" s="191" t="s">
        <v>1731</v>
      </c>
      <c r="E749" s="191">
        <v>42427</v>
      </c>
      <c r="F749" s="192" t="s">
        <v>1822</v>
      </c>
      <c r="G749" s="483" t="s">
        <v>1516</v>
      </c>
      <c r="H749" s="210" t="s">
        <v>1795</v>
      </c>
      <c r="I749" s="256">
        <v>10</v>
      </c>
      <c r="J749" s="256">
        <v>20302</v>
      </c>
      <c r="K749" s="38">
        <f t="shared" si="53"/>
        <v>203020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90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38"/>
      <c r="AC749" s="591" t="str">
        <f t="shared" si="50"/>
        <v/>
      </c>
      <c r="AD749" s="591"/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48"/>
        <v>2</v>
      </c>
      <c r="C750" s="184">
        <f t="shared" si="49"/>
        <v>42427</v>
      </c>
      <c r="D750" s="191" t="s">
        <v>1731</v>
      </c>
      <c r="E750" s="191">
        <v>42427</v>
      </c>
      <c r="F750" s="192" t="s">
        <v>1196</v>
      </c>
      <c r="G750" s="483" t="s">
        <v>1516</v>
      </c>
      <c r="H750" s="210" t="s">
        <v>1795</v>
      </c>
      <c r="I750" s="256">
        <v>10</v>
      </c>
      <c r="J750" s="256">
        <v>20511</v>
      </c>
      <c r="K750" s="38">
        <f t="shared" si="53"/>
        <v>205110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90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38"/>
      <c r="AC750" s="591" t="str">
        <f t="shared" si="50"/>
        <v/>
      </c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48"/>
        <v>2</v>
      </c>
      <c r="C751" s="184">
        <f t="shared" si="49"/>
        <v>42427</v>
      </c>
      <c r="D751" s="191" t="s">
        <v>1731</v>
      </c>
      <c r="E751" s="191">
        <v>42427</v>
      </c>
      <c r="F751" s="192" t="s">
        <v>1823</v>
      </c>
      <c r="G751" s="483" t="s">
        <v>1516</v>
      </c>
      <c r="H751" s="210" t="s">
        <v>1795</v>
      </c>
      <c r="I751" s="256">
        <v>20</v>
      </c>
      <c r="J751" s="256">
        <v>14123</v>
      </c>
      <c r="K751" s="38">
        <f t="shared" si="53"/>
        <v>282460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90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38"/>
      <c r="AC751" s="591" t="str">
        <f t="shared" si="50"/>
        <v/>
      </c>
      <c r="AD751" s="591"/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48"/>
        <v>2</v>
      </c>
      <c r="C752" s="184">
        <f t="shared" si="49"/>
        <v>42427</v>
      </c>
      <c r="D752" s="191" t="s">
        <v>1731</v>
      </c>
      <c r="E752" s="191">
        <v>42427</v>
      </c>
      <c r="F752" s="192" t="s">
        <v>715</v>
      </c>
      <c r="G752" s="483" t="s">
        <v>1516</v>
      </c>
      <c r="H752" s="210" t="s">
        <v>1795</v>
      </c>
      <c r="I752" s="256"/>
      <c r="J752" s="256"/>
      <c r="K752" s="599">
        <v>171888</v>
      </c>
      <c r="L752" s="194" t="s">
        <v>259</v>
      </c>
      <c r="M752" s="194" t="s">
        <v>372</v>
      </c>
      <c r="N752" s="52" t="str">
        <f>IF(AND('331-CT'!$E$7=TH!H752,OR(L752="331",M752="331")),"331",IF(AND(OR(L752="131",M752="131"),H752='131-CT'!$E$7),"131",""))</f>
        <v/>
      </c>
      <c r="O752" s="90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38"/>
      <c r="AC752" s="591" t="str">
        <f t="shared" si="50"/>
        <v/>
      </c>
      <c r="AD752" s="591"/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48"/>
        <v>2</v>
      </c>
      <c r="C753" s="184">
        <f t="shared" si="49"/>
        <v>42427</v>
      </c>
      <c r="D753" s="191" t="s">
        <v>1732</v>
      </c>
      <c r="E753" s="191">
        <v>42427</v>
      </c>
      <c r="F753" s="192" t="s">
        <v>447</v>
      </c>
      <c r="G753" s="483" t="s">
        <v>516</v>
      </c>
      <c r="H753" s="193" t="s">
        <v>897</v>
      </c>
      <c r="I753" s="256">
        <v>2900</v>
      </c>
      <c r="J753" s="256">
        <v>7000</v>
      </c>
      <c r="K753" s="38">
        <f>ROUND(I753*J753,0)</f>
        <v>20300000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/>
      </c>
      <c r="O753" s="90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38"/>
      <c r="AC753" s="591" t="str">
        <f t="shared" si="50"/>
        <v/>
      </c>
      <c r="AD753" s="591"/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48"/>
        <v>2</v>
      </c>
      <c r="C754" s="184">
        <f t="shared" si="49"/>
        <v>42427</v>
      </c>
      <c r="D754" s="191" t="s">
        <v>1732</v>
      </c>
      <c r="E754" s="191">
        <v>42427</v>
      </c>
      <c r="F754" s="192" t="s">
        <v>1517</v>
      </c>
      <c r="G754" s="483" t="s">
        <v>516</v>
      </c>
      <c r="H754" s="193" t="s">
        <v>897</v>
      </c>
      <c r="I754" s="256">
        <v>240</v>
      </c>
      <c r="J754" s="256">
        <v>14200</v>
      </c>
      <c r="K754" s="38">
        <f>ROUND(I754*J754,0)</f>
        <v>3408000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/>
      </c>
      <c r="O754" s="90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38"/>
      <c r="AC754" s="591" t="str">
        <f t="shared" si="50"/>
        <v/>
      </c>
      <c r="AD754" s="591"/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48"/>
        <v>2</v>
      </c>
      <c r="C755" s="184">
        <f t="shared" si="49"/>
        <v>42427</v>
      </c>
      <c r="D755" s="191" t="s">
        <v>1732</v>
      </c>
      <c r="E755" s="191">
        <v>42427</v>
      </c>
      <c r="F755" s="192" t="s">
        <v>1518</v>
      </c>
      <c r="G755" s="483" t="s">
        <v>516</v>
      </c>
      <c r="H755" s="193" t="s">
        <v>897</v>
      </c>
      <c r="I755" s="256">
        <v>23</v>
      </c>
      <c r="J755" s="256">
        <v>9800</v>
      </c>
      <c r="K755" s="38">
        <f>ROUND(I755*J755,0)</f>
        <v>225400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/>
      </c>
      <c r="O755" s="90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38"/>
      <c r="AC755" s="591" t="str">
        <f t="shared" si="50"/>
        <v/>
      </c>
      <c r="AD755" s="591"/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48"/>
        <v>2</v>
      </c>
      <c r="C756" s="184">
        <f t="shared" si="49"/>
        <v>42427</v>
      </c>
      <c r="D756" s="191" t="s">
        <v>1732</v>
      </c>
      <c r="E756" s="191">
        <v>42427</v>
      </c>
      <c r="F756" s="192" t="s">
        <v>599</v>
      </c>
      <c r="G756" s="483" t="s">
        <v>516</v>
      </c>
      <c r="H756" s="193" t="s">
        <v>897</v>
      </c>
      <c r="I756" s="256">
        <v>202</v>
      </c>
      <c r="J756" s="256">
        <v>9100</v>
      </c>
      <c r="K756" s="38">
        <f>ROUND(I756*J756,0)</f>
        <v>1838200</v>
      </c>
      <c r="L756" s="194" t="s">
        <v>259</v>
      </c>
      <c r="M756" s="194" t="s">
        <v>174</v>
      </c>
      <c r="N756" s="52" t="str">
        <f>IF(AND('331-CT'!$E$7=TH!H756,OR(L756="331",M756="331")),"331",IF(AND(OR(L756="131",M756="131"),H756='131-CT'!$E$7),"131",""))</f>
        <v/>
      </c>
      <c r="O756" s="90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38"/>
      <c r="AC756" s="591" t="str">
        <f t="shared" si="50"/>
        <v/>
      </c>
      <c r="AD756" s="591"/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48"/>
        <v>2</v>
      </c>
      <c r="C757" s="184">
        <f t="shared" si="49"/>
        <v>42427</v>
      </c>
      <c r="D757" s="191" t="s">
        <v>1732</v>
      </c>
      <c r="E757" s="191">
        <v>42427</v>
      </c>
      <c r="F757" s="192" t="s">
        <v>428</v>
      </c>
      <c r="G757" s="483" t="s">
        <v>516</v>
      </c>
      <c r="H757" s="193" t="s">
        <v>897</v>
      </c>
      <c r="I757" s="256"/>
      <c r="J757" s="256"/>
      <c r="K757" s="599">
        <v>2577160</v>
      </c>
      <c r="L757" s="194" t="s">
        <v>259</v>
      </c>
      <c r="M757" s="194" t="s">
        <v>372</v>
      </c>
      <c r="N757" s="52" t="str">
        <f>IF(AND('331-CT'!$E$7=TH!H757,OR(L757="331",M757="331")),"331",IF(AND(OR(L757="131",M757="131"),H757='131-CT'!$E$7),"131",""))</f>
        <v/>
      </c>
      <c r="O757" s="90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38"/>
      <c r="AC757" s="591" t="str">
        <f t="shared" si="50"/>
        <v/>
      </c>
      <c r="AD757" s="591"/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48"/>
        <v>2</v>
      </c>
      <c r="C758" s="184">
        <f t="shared" si="49"/>
        <v>42427</v>
      </c>
      <c r="D758" s="191" t="s">
        <v>1733</v>
      </c>
      <c r="E758" s="191">
        <v>42427</v>
      </c>
      <c r="F758" s="192" t="s">
        <v>743</v>
      </c>
      <c r="G758" s="483" t="s">
        <v>518</v>
      </c>
      <c r="H758" s="7" t="s">
        <v>1362</v>
      </c>
      <c r="I758" s="256">
        <v>507</v>
      </c>
      <c r="J758" s="256">
        <v>6400</v>
      </c>
      <c r="K758" s="38">
        <f>ROUND(I758*J758,0)</f>
        <v>3244800</v>
      </c>
      <c r="L758" s="194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90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38"/>
      <c r="AC758" s="591" t="str">
        <f t="shared" si="50"/>
        <v/>
      </c>
      <c r="AD758" s="591"/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48"/>
        <v>2</v>
      </c>
      <c r="C759" s="184">
        <f t="shared" si="49"/>
        <v>42427</v>
      </c>
      <c r="D759" s="191" t="s">
        <v>1733</v>
      </c>
      <c r="E759" s="191">
        <v>42427</v>
      </c>
      <c r="F759" s="192" t="s">
        <v>428</v>
      </c>
      <c r="G759" s="483" t="s">
        <v>518</v>
      </c>
      <c r="H759" s="7" t="s">
        <v>1362</v>
      </c>
      <c r="I759" s="256"/>
      <c r="J759" s="256"/>
      <c r="K759" s="599">
        <v>324480</v>
      </c>
      <c r="L759" s="194" t="s">
        <v>259</v>
      </c>
      <c r="M759" s="194" t="s">
        <v>372</v>
      </c>
      <c r="N759" s="52" t="str">
        <f>IF(AND('331-CT'!$E$7=TH!H759,OR(L759="331",M759="331")),"331",IF(AND(OR(L759="131",M759="131"),H759='131-CT'!$E$7),"131",""))</f>
        <v/>
      </c>
      <c r="O759" s="90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38"/>
      <c r="AC759" s="591" t="str">
        <f t="shared" si="50"/>
        <v/>
      </c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48"/>
        <v>2</v>
      </c>
      <c r="C760" s="184">
        <f t="shared" si="49"/>
        <v>42429</v>
      </c>
      <c r="D760" s="191" t="s">
        <v>1734</v>
      </c>
      <c r="E760" s="191">
        <v>42429</v>
      </c>
      <c r="F760" s="192" t="s">
        <v>506</v>
      </c>
      <c r="G760" s="483" t="s">
        <v>522</v>
      </c>
      <c r="H760" s="912" t="s">
        <v>805</v>
      </c>
      <c r="I760" s="256">
        <v>344</v>
      </c>
      <c r="J760" s="256">
        <v>6100</v>
      </c>
      <c r="K760" s="38">
        <f>ROUND(I760*J760,0)</f>
        <v>2098400</v>
      </c>
      <c r="L760" s="194" t="s">
        <v>259</v>
      </c>
      <c r="M760" s="194" t="s">
        <v>174</v>
      </c>
      <c r="N760" s="52" t="str">
        <f>IF(AND('331-CT'!$E$7=TH!H760,OR(L760="331",M760="331")),"331",IF(AND(OR(L760="131",M760="131"),H760='131-CT'!$E$7),"131",""))</f>
        <v/>
      </c>
      <c r="O760" s="90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38"/>
      <c r="AC760" s="591" t="str">
        <f t="shared" si="50"/>
        <v/>
      </c>
      <c r="AD760" s="591"/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48"/>
        <v>2</v>
      </c>
      <c r="C761" s="184">
        <f t="shared" si="49"/>
        <v>42429</v>
      </c>
      <c r="D761" s="191" t="s">
        <v>1734</v>
      </c>
      <c r="E761" s="191">
        <v>42429</v>
      </c>
      <c r="F761" s="192" t="s">
        <v>428</v>
      </c>
      <c r="G761" s="483" t="s">
        <v>522</v>
      </c>
      <c r="H761" s="912" t="s">
        <v>805</v>
      </c>
      <c r="I761" s="256"/>
      <c r="J761" s="256"/>
      <c r="K761" s="599">
        <v>209840</v>
      </c>
      <c r="L761" s="194" t="s">
        <v>259</v>
      </c>
      <c r="M761" s="194" t="s">
        <v>372</v>
      </c>
      <c r="N761" s="52" t="str">
        <f>IF(AND('331-CT'!$E$7=TH!H761,OR(L761="331",M761="331")),"331",IF(AND(OR(L761="131",M761="131"),H761='131-CT'!$E$7),"131",""))</f>
        <v/>
      </c>
      <c r="O761" s="90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38"/>
      <c r="AC761" s="591" t="str">
        <f t="shared" si="50"/>
        <v/>
      </c>
      <c r="AD761" s="591"/>
      <c r="AE761" s="660"/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48"/>
        <v>2</v>
      </c>
      <c r="C762" s="184">
        <f t="shared" si="49"/>
        <v>42429</v>
      </c>
      <c r="D762" s="191" t="s">
        <v>1735</v>
      </c>
      <c r="E762" s="191">
        <v>42429</v>
      </c>
      <c r="F762" s="192" t="s">
        <v>1519</v>
      </c>
      <c r="G762" s="483" t="s">
        <v>526</v>
      </c>
      <c r="H762" s="7" t="s">
        <v>1877</v>
      </c>
      <c r="I762" s="256">
        <v>204</v>
      </c>
      <c r="J762" s="256">
        <v>10570</v>
      </c>
      <c r="K762" s="38">
        <f>ROUND(I762*J762,0)</f>
        <v>2156280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90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38"/>
      <c r="AC762" s="591" t="str">
        <f t="shared" si="50"/>
        <v/>
      </c>
      <c r="AD762" s="591"/>
    </row>
    <row r="763" spans="1:33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48"/>
        <v>2</v>
      </c>
      <c r="C763" s="184">
        <f t="shared" si="49"/>
        <v>42429</v>
      </c>
      <c r="D763" s="191" t="s">
        <v>1735</v>
      </c>
      <c r="E763" s="191">
        <v>42429</v>
      </c>
      <c r="F763" s="192" t="s">
        <v>1520</v>
      </c>
      <c r="G763" s="483" t="s">
        <v>526</v>
      </c>
      <c r="H763" s="7" t="s">
        <v>1877</v>
      </c>
      <c r="I763" s="256">
        <v>310</v>
      </c>
      <c r="J763" s="256">
        <v>9700</v>
      </c>
      <c r="K763" s="38">
        <f>ROUND(I763*J763,0)</f>
        <v>3007000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90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38"/>
      <c r="AC763" s="591" t="str">
        <f t="shared" si="50"/>
        <v/>
      </c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48"/>
        <v>2</v>
      </c>
      <c r="C764" s="184">
        <f t="shared" si="49"/>
        <v>42429</v>
      </c>
      <c r="D764" s="191" t="s">
        <v>1735</v>
      </c>
      <c r="E764" s="191">
        <v>42429</v>
      </c>
      <c r="F764" s="192" t="s">
        <v>428</v>
      </c>
      <c r="G764" s="483" t="s">
        <v>526</v>
      </c>
      <c r="H764" s="7" t="s">
        <v>1877</v>
      </c>
      <c r="I764" s="256"/>
      <c r="J764" s="256"/>
      <c r="K764" s="599">
        <v>514900</v>
      </c>
      <c r="L764" s="194" t="s">
        <v>259</v>
      </c>
      <c r="M764" s="194" t="s">
        <v>372</v>
      </c>
      <c r="N764" s="52" t="str">
        <f>IF(AND('331-CT'!$E$7=TH!H764,OR(L764="331",M764="331")),"331",IF(AND(OR(L764="131",M764="131"),H764='131-CT'!$E$7),"131",""))</f>
        <v/>
      </c>
      <c r="O764" s="90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38"/>
      <c r="AC764" s="591" t="str">
        <f t="shared" si="50"/>
        <v/>
      </c>
      <c r="AD764" s="591"/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48"/>
        <v>2</v>
      </c>
      <c r="C765" s="184">
        <f t="shared" si="49"/>
        <v>42429</v>
      </c>
      <c r="D765" s="191" t="s">
        <v>1736</v>
      </c>
      <c r="E765" s="191">
        <v>42429</v>
      </c>
      <c r="F765" s="297" t="s">
        <v>1000</v>
      </c>
      <c r="G765" s="483" t="s">
        <v>1521</v>
      </c>
      <c r="H765" s="7" t="s">
        <v>975</v>
      </c>
      <c r="I765" s="256">
        <v>2000</v>
      </c>
      <c r="J765" s="256">
        <v>5200</v>
      </c>
      <c r="K765" s="38">
        <f>ROUND(I765*J765,0)</f>
        <v>10400000</v>
      </c>
      <c r="L765" s="194" t="s">
        <v>259</v>
      </c>
      <c r="M765" s="194" t="s">
        <v>174</v>
      </c>
      <c r="N765" s="52" t="str">
        <f>IF(AND('331-CT'!$E$7=TH!H765,OR(L765="331",M765="331")),"331",IF(AND(OR(L765="131",M765="131"),H765='131-CT'!$E$7),"131",""))</f>
        <v/>
      </c>
      <c r="O765" s="90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38"/>
      <c r="AC765" s="591" t="str">
        <f t="shared" si="50"/>
        <v/>
      </c>
    </row>
    <row r="766" spans="1:33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48"/>
        <v>2</v>
      </c>
      <c r="C766" s="184">
        <f t="shared" si="49"/>
        <v>42429</v>
      </c>
      <c r="D766" s="191" t="s">
        <v>1736</v>
      </c>
      <c r="E766" s="191">
        <v>42429</v>
      </c>
      <c r="F766" s="192" t="s">
        <v>428</v>
      </c>
      <c r="G766" s="483" t="s">
        <v>1521</v>
      </c>
      <c r="H766" s="7" t="s">
        <v>975</v>
      </c>
      <c r="I766" s="256"/>
      <c r="J766" s="256"/>
      <c r="K766" s="599">
        <v>1040000</v>
      </c>
      <c r="L766" s="194" t="s">
        <v>259</v>
      </c>
      <c r="M766" s="194" t="s">
        <v>372</v>
      </c>
      <c r="N766" s="52" t="str">
        <f>IF(AND('331-CT'!$E$7=TH!H766,OR(L766="331",M766="331")),"331",IF(AND(OR(L766="131",M766="131"),H766='131-CT'!$E$7),"131",""))</f>
        <v/>
      </c>
      <c r="O766" s="90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38"/>
      <c r="AC766" s="591" t="str">
        <f t="shared" si="50"/>
        <v/>
      </c>
      <c r="AD766" s="591"/>
    </row>
    <row r="767" spans="1:33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48"/>
        <v>3</v>
      </c>
      <c r="C767" s="184">
        <f t="shared" si="49"/>
        <v>42430</v>
      </c>
      <c r="D767" s="191" t="s">
        <v>1781</v>
      </c>
      <c r="E767" s="191">
        <v>42430</v>
      </c>
      <c r="F767" s="192" t="s">
        <v>1076</v>
      </c>
      <c r="G767" s="480" t="s">
        <v>602</v>
      </c>
      <c r="H767" s="45" t="s">
        <v>1384</v>
      </c>
      <c r="I767" s="256">
        <v>2267</v>
      </c>
      <c r="J767" s="256">
        <v>7200</v>
      </c>
      <c r="K767" s="38">
        <f>ROUND(I767*J767,0)</f>
        <v>16322400</v>
      </c>
      <c r="L767" s="194" t="s">
        <v>159</v>
      </c>
      <c r="M767" s="600" t="s">
        <v>8</v>
      </c>
      <c r="N767" s="52" t="str">
        <f>IF(AND('331-CT'!$E$7=TH!H767,OR(L767="331",M767="331")),"331",IF(AND(OR(L767="131",M767="131"),H767='131-CT'!$E$7),"131",""))</f>
        <v/>
      </c>
      <c r="O767" s="90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38">
        <v>1</v>
      </c>
      <c r="AC767" s="591"/>
      <c r="AD767" s="211" t="str">
        <f>IF(VLOOKUP(H767,DSKH,1,0)=H767,"","x")</f>
        <v/>
      </c>
      <c r="AF767" s="591"/>
      <c r="AG767" s="591"/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48"/>
        <v>3</v>
      </c>
      <c r="C768" s="184">
        <f t="shared" si="49"/>
        <v>42430</v>
      </c>
      <c r="D768" s="191" t="s">
        <v>1781</v>
      </c>
      <c r="E768" s="191">
        <v>42430</v>
      </c>
      <c r="F768" s="192" t="s">
        <v>1084</v>
      </c>
      <c r="G768" s="480" t="s">
        <v>602</v>
      </c>
      <c r="H768" s="45" t="s">
        <v>1384</v>
      </c>
      <c r="I768" s="256"/>
      <c r="J768" s="256"/>
      <c r="K768" s="38">
        <v>1632240</v>
      </c>
      <c r="L768" s="194" t="s">
        <v>9</v>
      </c>
      <c r="M768" s="600" t="s">
        <v>8</v>
      </c>
      <c r="N768" s="52" t="str">
        <f>IF(AND('331-CT'!$E$7=TH!H768,OR(L768="331",M768="331")),"331",IF(AND(OR(L768="131",M768="131"),H768='131-CT'!$E$7),"131",""))</f>
        <v/>
      </c>
      <c r="O768" s="90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38">
        <v>1</v>
      </c>
      <c r="AC768" s="591"/>
      <c r="AD768" s="211" t="str">
        <f>IF(VLOOKUP(H768,DSKH,1,0)=H768,"","x")</f>
        <v/>
      </c>
      <c r="AF768" s="591"/>
      <c r="AG768" s="591"/>
    </row>
    <row r="769" spans="1:33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48"/>
        <v>3</v>
      </c>
      <c r="C769" s="184">
        <f t="shared" si="49"/>
        <v>42430</v>
      </c>
      <c r="D769" s="191" t="s">
        <v>1737</v>
      </c>
      <c r="E769" s="191">
        <v>42430</v>
      </c>
      <c r="F769" s="192" t="s">
        <v>1522</v>
      </c>
      <c r="G769" s="483" t="s">
        <v>530</v>
      </c>
      <c r="H769" s="193" t="s">
        <v>897</v>
      </c>
      <c r="I769" s="256">
        <v>1600</v>
      </c>
      <c r="J769" s="256">
        <v>14000</v>
      </c>
      <c r="K769" s="38">
        <f>ROUND(I769*J769,0)</f>
        <v>22400000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90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38"/>
      <c r="AC769" s="591" t="str">
        <f t="shared" ref="AC769:AC783" si="54">IF(VLOOKUP(H769,DS_131,1,0)=H769,"","x")</f>
        <v/>
      </c>
      <c r="AD769" s="591"/>
    </row>
    <row r="770" spans="1:33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48"/>
        <v>3</v>
      </c>
      <c r="C770" s="184">
        <f t="shared" si="49"/>
        <v>42430</v>
      </c>
      <c r="D770" s="191" t="s">
        <v>1737</v>
      </c>
      <c r="E770" s="191">
        <v>42430</v>
      </c>
      <c r="F770" s="192" t="s">
        <v>1486</v>
      </c>
      <c r="G770" s="483" t="s">
        <v>530</v>
      </c>
      <c r="H770" s="193" t="s">
        <v>897</v>
      </c>
      <c r="I770" s="256">
        <v>55</v>
      </c>
      <c r="J770" s="256">
        <v>7700</v>
      </c>
      <c r="K770" s="38">
        <f>ROUND(I770*J770,0)</f>
        <v>423500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90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38"/>
      <c r="AC770" s="591" t="str">
        <f t="shared" si="54"/>
        <v/>
      </c>
      <c r="AD770" s="591"/>
    </row>
    <row r="771" spans="1:33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48"/>
        <v>3</v>
      </c>
      <c r="C771" s="184">
        <f t="shared" si="49"/>
        <v>42430</v>
      </c>
      <c r="D771" s="191" t="s">
        <v>1737</v>
      </c>
      <c r="E771" s="191">
        <v>42430</v>
      </c>
      <c r="F771" s="192" t="s">
        <v>1523</v>
      </c>
      <c r="G771" s="483" t="s">
        <v>530</v>
      </c>
      <c r="H771" s="193" t="s">
        <v>897</v>
      </c>
      <c r="I771" s="256">
        <v>55</v>
      </c>
      <c r="J771" s="256">
        <v>6900</v>
      </c>
      <c r="K771" s="38">
        <f>ROUND(I771*J771,0)</f>
        <v>379500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90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38"/>
      <c r="AC771" s="591" t="str">
        <f t="shared" si="54"/>
        <v/>
      </c>
    </row>
    <row r="772" spans="1:33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48"/>
        <v>3</v>
      </c>
      <c r="C772" s="184">
        <f t="shared" si="49"/>
        <v>42430</v>
      </c>
      <c r="D772" s="191" t="s">
        <v>1737</v>
      </c>
      <c r="E772" s="191">
        <v>42430</v>
      </c>
      <c r="F772" s="192" t="s">
        <v>1524</v>
      </c>
      <c r="G772" s="483" t="s">
        <v>530</v>
      </c>
      <c r="H772" s="193" t="s">
        <v>897</v>
      </c>
      <c r="I772" s="256">
        <v>1993</v>
      </c>
      <c r="J772" s="256">
        <v>7520</v>
      </c>
      <c r="K772" s="38">
        <f>ROUND(I772*J772,0)</f>
        <v>14987360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90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38"/>
      <c r="AC772" s="591" t="str">
        <f t="shared" si="54"/>
        <v/>
      </c>
    </row>
    <row r="773" spans="1:33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48"/>
        <v>3</v>
      </c>
      <c r="C773" s="184">
        <f t="shared" si="49"/>
        <v>42430</v>
      </c>
      <c r="D773" s="191" t="s">
        <v>1737</v>
      </c>
      <c r="E773" s="191">
        <v>42430</v>
      </c>
      <c r="F773" s="192" t="s">
        <v>428</v>
      </c>
      <c r="G773" s="483" t="s">
        <v>530</v>
      </c>
      <c r="H773" s="193" t="s">
        <v>897</v>
      </c>
      <c r="I773" s="256"/>
      <c r="J773" s="256"/>
      <c r="K773" s="599">
        <v>3819036</v>
      </c>
      <c r="L773" s="194" t="s">
        <v>259</v>
      </c>
      <c r="M773" s="194" t="s">
        <v>372</v>
      </c>
      <c r="N773" s="52" t="str">
        <f>IF(AND('331-CT'!$E$7=TH!H773,OR(L773="331",M773="331")),"331",IF(AND(OR(L773="131",M773="131"),H773='131-CT'!$E$7),"131",""))</f>
        <v/>
      </c>
      <c r="O773" s="90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38"/>
      <c r="AC773" s="591" t="str">
        <f t="shared" si="54"/>
        <v/>
      </c>
    </row>
    <row r="774" spans="1:33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48"/>
        <v>3</v>
      </c>
      <c r="C774" s="184">
        <f t="shared" si="49"/>
        <v>42430</v>
      </c>
      <c r="D774" s="191" t="s">
        <v>1738</v>
      </c>
      <c r="E774" s="191">
        <v>42430</v>
      </c>
      <c r="F774" s="192" t="s">
        <v>506</v>
      </c>
      <c r="G774" s="483" t="s">
        <v>531</v>
      </c>
      <c r="H774" s="912" t="s">
        <v>805</v>
      </c>
      <c r="I774" s="256">
        <v>273</v>
      </c>
      <c r="J774" s="256">
        <v>5900</v>
      </c>
      <c r="K774" s="38">
        <f>ROUND(I774*J774,0)</f>
        <v>1610700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90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38"/>
      <c r="AC774" s="591" t="str">
        <f t="shared" si="54"/>
        <v/>
      </c>
      <c r="AD774" s="591"/>
    </row>
    <row r="775" spans="1:33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48"/>
        <v>3</v>
      </c>
      <c r="C775" s="184">
        <f t="shared" si="49"/>
        <v>42430</v>
      </c>
      <c r="D775" s="191" t="s">
        <v>1738</v>
      </c>
      <c r="E775" s="191">
        <v>42430</v>
      </c>
      <c r="F775" s="192" t="s">
        <v>428</v>
      </c>
      <c r="G775" s="483" t="s">
        <v>531</v>
      </c>
      <c r="H775" s="912" t="s">
        <v>805</v>
      </c>
      <c r="I775" s="256"/>
      <c r="J775" s="256"/>
      <c r="K775" s="599">
        <v>161070</v>
      </c>
      <c r="L775" s="194" t="s">
        <v>259</v>
      </c>
      <c r="M775" s="194" t="s">
        <v>372</v>
      </c>
      <c r="N775" s="52" t="str">
        <f>IF(AND('331-CT'!$E$7=TH!H775,OR(L775="331",M775="331")),"331",IF(AND(OR(L775="131",M775="131"),H775='131-CT'!$E$7),"131",""))</f>
        <v/>
      </c>
      <c r="O775" s="90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38"/>
      <c r="AC775" s="591" t="str">
        <f t="shared" si="54"/>
        <v/>
      </c>
      <c r="AD775" s="591"/>
    </row>
    <row r="776" spans="1:33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48"/>
        <v>3</v>
      </c>
      <c r="C776" s="184">
        <f t="shared" si="49"/>
        <v>42430</v>
      </c>
      <c r="D776" s="191" t="s">
        <v>1739</v>
      </c>
      <c r="E776" s="191">
        <v>42430</v>
      </c>
      <c r="F776" s="192" t="s">
        <v>1525</v>
      </c>
      <c r="G776" s="483" t="s">
        <v>536</v>
      </c>
      <c r="H776" s="7" t="s">
        <v>1878</v>
      </c>
      <c r="I776" s="256">
        <v>78</v>
      </c>
      <c r="J776" s="256">
        <v>7200</v>
      </c>
      <c r="K776" s="38">
        <f t="shared" ref="K776:K782" si="55">ROUND(I776*J776,0)</f>
        <v>561600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90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38"/>
      <c r="AC776" s="591" t="str">
        <f t="shared" si="54"/>
        <v/>
      </c>
      <c r="AD776" s="591"/>
    </row>
    <row r="777" spans="1:33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48"/>
        <v>3</v>
      </c>
      <c r="C777" s="184">
        <f t="shared" si="49"/>
        <v>42430</v>
      </c>
      <c r="D777" s="191" t="s">
        <v>1739</v>
      </c>
      <c r="E777" s="191">
        <v>42430</v>
      </c>
      <c r="F777" s="192" t="s">
        <v>1526</v>
      </c>
      <c r="G777" s="483" t="s">
        <v>536</v>
      </c>
      <c r="H777" s="7" t="s">
        <v>1878</v>
      </c>
      <c r="I777" s="256">
        <v>85</v>
      </c>
      <c r="J777" s="256">
        <v>9600</v>
      </c>
      <c r="K777" s="38">
        <f t="shared" si="55"/>
        <v>816000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90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38"/>
      <c r="AC777" s="591" t="str">
        <f t="shared" si="54"/>
        <v/>
      </c>
      <c r="AD777" s="591"/>
    </row>
    <row r="778" spans="1:33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ref="B778:B841" si="56">IF(C778&lt;&gt;"",MONTH(C778),"")</f>
        <v>3</v>
      </c>
      <c r="C778" s="184">
        <f t="shared" ref="C778:C841" si="57">E778</f>
        <v>42430</v>
      </c>
      <c r="D778" s="191" t="s">
        <v>1739</v>
      </c>
      <c r="E778" s="191">
        <v>42430</v>
      </c>
      <c r="F778" s="192" t="s">
        <v>1527</v>
      </c>
      <c r="G778" s="483" t="s">
        <v>536</v>
      </c>
      <c r="H778" s="7" t="s">
        <v>1878</v>
      </c>
      <c r="I778" s="256">
        <v>76</v>
      </c>
      <c r="J778" s="256">
        <v>13400</v>
      </c>
      <c r="K778" s="38">
        <f t="shared" si="55"/>
        <v>1018400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90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38"/>
      <c r="AC778" s="591" t="str">
        <f t="shared" si="54"/>
        <v/>
      </c>
      <c r="AD778" s="591"/>
    </row>
    <row r="779" spans="1:33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56"/>
        <v>3</v>
      </c>
      <c r="C779" s="184">
        <f t="shared" si="57"/>
        <v>42430</v>
      </c>
      <c r="D779" s="191" t="s">
        <v>1739</v>
      </c>
      <c r="E779" s="191">
        <v>42430</v>
      </c>
      <c r="F779" s="192" t="s">
        <v>1528</v>
      </c>
      <c r="G779" s="483" t="s">
        <v>536</v>
      </c>
      <c r="H779" s="7" t="s">
        <v>1878</v>
      </c>
      <c r="I779" s="256">
        <v>91</v>
      </c>
      <c r="J779" s="256">
        <v>19400</v>
      </c>
      <c r="K779" s="38">
        <f t="shared" si="55"/>
        <v>1765400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90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38"/>
      <c r="AC779" s="591" t="str">
        <f t="shared" si="54"/>
        <v/>
      </c>
      <c r="AD779" s="591"/>
    </row>
    <row r="780" spans="1:33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56"/>
        <v>3</v>
      </c>
      <c r="C780" s="184">
        <f t="shared" si="57"/>
        <v>42430</v>
      </c>
      <c r="D780" s="191" t="s">
        <v>1739</v>
      </c>
      <c r="E780" s="191">
        <v>42430</v>
      </c>
      <c r="F780" s="297" t="s">
        <v>1529</v>
      </c>
      <c r="G780" s="483" t="s">
        <v>536</v>
      </c>
      <c r="H780" s="7" t="s">
        <v>1878</v>
      </c>
      <c r="I780" s="256">
        <v>473</v>
      </c>
      <c r="J780" s="256">
        <v>4400</v>
      </c>
      <c r="K780" s="38">
        <f t="shared" si="55"/>
        <v>2081200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90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38"/>
      <c r="AC780" s="591" t="str">
        <f t="shared" si="54"/>
        <v/>
      </c>
    </row>
    <row r="781" spans="1:33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56"/>
        <v>3</v>
      </c>
      <c r="C781" s="184">
        <f t="shared" si="57"/>
        <v>42430</v>
      </c>
      <c r="D781" s="191" t="s">
        <v>1739</v>
      </c>
      <c r="E781" s="191">
        <v>42430</v>
      </c>
      <c r="F781" s="297" t="s">
        <v>1530</v>
      </c>
      <c r="G781" s="483" t="s">
        <v>536</v>
      </c>
      <c r="H781" s="7" t="s">
        <v>1878</v>
      </c>
      <c r="I781" s="789">
        <v>470</v>
      </c>
      <c r="J781" s="256">
        <v>6200</v>
      </c>
      <c r="K781" s="38">
        <f t="shared" si="55"/>
        <v>2914000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90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38"/>
      <c r="AC781" s="591" t="str">
        <f t="shared" si="54"/>
        <v/>
      </c>
      <c r="AD781" s="591"/>
    </row>
    <row r="782" spans="1:33" s="211" customFormat="1" ht="15.75" hidden="1" customHeight="1">
      <c r="A782" s="204" t="str">
        <f>IF(B782&lt;&gt;"",IF(AND(B782&gt;=_TM1,B782&lt;=_TM2,OR(TH!L782="1111",TH!M782="1111")),TH!D782,""),"")</f>
        <v/>
      </c>
      <c r="B782" s="862">
        <f t="shared" si="56"/>
        <v>3</v>
      </c>
      <c r="C782" s="863">
        <f t="shared" si="57"/>
        <v>42430</v>
      </c>
      <c r="D782" s="191" t="s">
        <v>1739</v>
      </c>
      <c r="E782" s="191">
        <v>42430</v>
      </c>
      <c r="F782" s="189" t="s">
        <v>1531</v>
      </c>
      <c r="G782" s="483" t="s">
        <v>536</v>
      </c>
      <c r="H782" s="7" t="s">
        <v>1878</v>
      </c>
      <c r="I782" s="259">
        <v>475</v>
      </c>
      <c r="J782" s="259">
        <v>10200</v>
      </c>
      <c r="K782" s="38">
        <f t="shared" si="55"/>
        <v>4845000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90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38"/>
      <c r="AC782" s="591" t="str">
        <f t="shared" si="54"/>
        <v/>
      </c>
      <c r="AD782" s="871"/>
      <c r="AE782" s="871">
        <v>362400</v>
      </c>
      <c r="AF782" s="871"/>
      <c r="AG782" s="873">
        <f>AE782-K782</f>
        <v>-4482600</v>
      </c>
    </row>
    <row r="783" spans="1:33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56"/>
        <v>3</v>
      </c>
      <c r="C783" s="184">
        <f t="shared" si="57"/>
        <v>42430</v>
      </c>
      <c r="D783" s="191" t="s">
        <v>1739</v>
      </c>
      <c r="E783" s="191">
        <v>42430</v>
      </c>
      <c r="F783" s="189" t="s">
        <v>428</v>
      </c>
      <c r="G783" s="483" t="s">
        <v>536</v>
      </c>
      <c r="H783" s="7" t="s">
        <v>1878</v>
      </c>
      <c r="I783" s="259"/>
      <c r="J783" s="259"/>
      <c r="K783" s="599">
        <v>1400160</v>
      </c>
      <c r="L783" s="194" t="s">
        <v>259</v>
      </c>
      <c r="M783" s="194" t="s">
        <v>372</v>
      </c>
      <c r="N783" s="52" t="str">
        <f>IF(AND('331-CT'!$E$7=TH!H783,OR(L783="331",M783="331")),"331",IF(AND(OR(L783="131",M783="131"),H783='131-CT'!$E$7),"131",""))</f>
        <v/>
      </c>
      <c r="O783" s="90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38"/>
      <c r="AC783" s="591" t="str">
        <f t="shared" si="54"/>
        <v/>
      </c>
      <c r="AD783" s="591"/>
    </row>
    <row r="784" spans="1:33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56"/>
        <v>3</v>
      </c>
      <c r="C784" s="184">
        <f t="shared" si="57"/>
        <v>42432</v>
      </c>
      <c r="D784" s="191" t="s">
        <v>1782</v>
      </c>
      <c r="E784" s="191">
        <v>42432</v>
      </c>
      <c r="F784" s="192" t="s">
        <v>1076</v>
      </c>
      <c r="G784" s="480" t="s">
        <v>604</v>
      </c>
      <c r="H784" s="45" t="s">
        <v>1384</v>
      </c>
      <c r="I784" s="256">
        <v>2186</v>
      </c>
      <c r="J784" s="256">
        <v>7200</v>
      </c>
      <c r="K784" s="38">
        <f>ROUND(I784*J784,0)</f>
        <v>15739200</v>
      </c>
      <c r="L784" s="194" t="s">
        <v>159</v>
      </c>
      <c r="M784" s="600" t="s">
        <v>8</v>
      </c>
      <c r="N784" s="52" t="str">
        <f>IF(AND('331-CT'!$E$7=TH!H784,OR(L784="331",M784="331")),"331",IF(AND(OR(L784="131",M784="131"),H784='131-CT'!$E$7),"131",""))</f>
        <v/>
      </c>
      <c r="O784" s="90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38">
        <v>1</v>
      </c>
      <c r="AC784" s="591"/>
      <c r="AD784" s="211" t="str">
        <f>IF(VLOOKUP(H784,DSKH,1,0)=H784,"","x")</f>
        <v/>
      </c>
      <c r="AF784" s="591"/>
      <c r="AG784" s="591"/>
    </row>
    <row r="785" spans="1:33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56"/>
        <v>3</v>
      </c>
      <c r="C785" s="184">
        <f t="shared" si="57"/>
        <v>42432</v>
      </c>
      <c r="D785" s="191" t="s">
        <v>1782</v>
      </c>
      <c r="E785" s="191">
        <v>42432</v>
      </c>
      <c r="F785" s="192" t="s">
        <v>1084</v>
      </c>
      <c r="G785" s="480" t="s">
        <v>604</v>
      </c>
      <c r="H785" s="45" t="s">
        <v>1384</v>
      </c>
      <c r="I785" s="256"/>
      <c r="J785" s="256"/>
      <c r="K785" s="38">
        <v>1573920</v>
      </c>
      <c r="L785" s="194" t="s">
        <v>9</v>
      </c>
      <c r="M785" s="600" t="s">
        <v>8</v>
      </c>
      <c r="N785" s="52" t="str">
        <f>IF(AND('331-CT'!$E$7=TH!H785,OR(L785="331",M785="331")),"331",IF(AND(OR(L785="131",M785="131"),H785='131-CT'!$E$7),"131",""))</f>
        <v/>
      </c>
      <c r="O785" s="90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38">
        <v>1</v>
      </c>
      <c r="AC785" s="591"/>
      <c r="AD785" s="211" t="str">
        <f>IF(VLOOKUP(H785,DSKH,1,0)=H785,"","x")</f>
        <v/>
      </c>
      <c r="AF785" s="591"/>
      <c r="AG785" s="591"/>
    </row>
    <row r="786" spans="1:33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56"/>
        <v>3</v>
      </c>
      <c r="C786" s="184">
        <f t="shared" si="57"/>
        <v>42434</v>
      </c>
      <c r="D786" s="191" t="s">
        <v>1740</v>
      </c>
      <c r="E786" s="191">
        <v>42434</v>
      </c>
      <c r="F786" s="189" t="s">
        <v>1524</v>
      </c>
      <c r="G786" s="483" t="s">
        <v>538</v>
      </c>
      <c r="H786" s="193" t="s">
        <v>897</v>
      </c>
      <c r="I786" s="256">
        <v>3383</v>
      </c>
      <c r="J786" s="256">
        <v>7520</v>
      </c>
      <c r="K786" s="38">
        <f>ROUND(I786*J786,0)</f>
        <v>25440160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90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38"/>
      <c r="AC786" s="591" t="str">
        <f t="shared" ref="AC786:AC796" si="58">IF(VLOOKUP(H786,DS_131,1,0)=H786,"","x")</f>
        <v/>
      </c>
      <c r="AD786" s="591"/>
    </row>
    <row r="787" spans="1:33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56"/>
        <v>3</v>
      </c>
      <c r="C787" s="184">
        <f t="shared" si="57"/>
        <v>42434</v>
      </c>
      <c r="D787" s="191" t="s">
        <v>1740</v>
      </c>
      <c r="E787" s="191">
        <v>42434</v>
      </c>
      <c r="F787" s="192" t="s">
        <v>428</v>
      </c>
      <c r="G787" s="483" t="s">
        <v>538</v>
      </c>
      <c r="H787" s="193" t="s">
        <v>897</v>
      </c>
      <c r="I787" s="257"/>
      <c r="J787" s="257"/>
      <c r="K787" s="599">
        <v>2544016</v>
      </c>
      <c r="L787" s="194" t="s">
        <v>259</v>
      </c>
      <c r="M787" s="194" t="s">
        <v>372</v>
      </c>
      <c r="N787" s="52" t="str">
        <f>IF(AND('331-CT'!$E$7=TH!H787,OR(L787="331",M787="331")),"331",IF(AND(OR(L787="131",M787="131"),H787='131-CT'!$E$7),"131",""))</f>
        <v/>
      </c>
      <c r="O787" s="90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38"/>
      <c r="AC787" s="591" t="str">
        <f t="shared" si="58"/>
        <v/>
      </c>
      <c r="AD787" s="591"/>
    </row>
    <row r="788" spans="1:33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56"/>
        <v>3</v>
      </c>
      <c r="C788" s="184">
        <f t="shared" si="57"/>
        <v>42434</v>
      </c>
      <c r="D788" s="191" t="s">
        <v>1741</v>
      </c>
      <c r="E788" s="191">
        <v>42434</v>
      </c>
      <c r="F788" s="192" t="s">
        <v>438</v>
      </c>
      <c r="G788" s="483" t="s">
        <v>543</v>
      </c>
      <c r="H788" s="7" t="s">
        <v>437</v>
      </c>
      <c r="I788" s="256">
        <v>527</v>
      </c>
      <c r="J788" s="256">
        <v>10500</v>
      </c>
      <c r="K788" s="38">
        <f>ROUND(I788*J788,0)</f>
        <v>5533500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90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38"/>
      <c r="AC788" s="591" t="str">
        <f t="shared" si="58"/>
        <v/>
      </c>
      <c r="AE788" s="591"/>
    </row>
    <row r="789" spans="1:33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56"/>
        <v>3</v>
      </c>
      <c r="C789" s="184">
        <f t="shared" si="57"/>
        <v>42434</v>
      </c>
      <c r="D789" s="191" t="s">
        <v>1741</v>
      </c>
      <c r="E789" s="191">
        <v>42434</v>
      </c>
      <c r="F789" s="192" t="s">
        <v>428</v>
      </c>
      <c r="G789" s="483" t="s">
        <v>543</v>
      </c>
      <c r="H789" s="7" t="s">
        <v>437</v>
      </c>
      <c r="I789" s="256"/>
      <c r="J789" s="256"/>
      <c r="K789" s="599">
        <v>553350</v>
      </c>
      <c r="L789" s="194" t="s">
        <v>259</v>
      </c>
      <c r="M789" s="194" t="s">
        <v>372</v>
      </c>
      <c r="N789" s="52" t="str">
        <f>IF(AND('331-CT'!$E$7=TH!H789,OR(L789="331",M789="331")),"331",IF(AND(OR(L789="131",M789="131"),H789='131-CT'!$E$7),"131",""))</f>
        <v/>
      </c>
      <c r="O789" s="90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38"/>
      <c r="AC789" s="591" t="str">
        <f t="shared" si="58"/>
        <v/>
      </c>
      <c r="AD789" s="591"/>
      <c r="AE789" s="591"/>
    </row>
    <row r="790" spans="1:33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56"/>
        <v>3</v>
      </c>
      <c r="C790" s="184">
        <f t="shared" si="57"/>
        <v>42436</v>
      </c>
      <c r="D790" s="191" t="s">
        <v>1742</v>
      </c>
      <c r="E790" s="191">
        <v>42436</v>
      </c>
      <c r="F790" s="189" t="s">
        <v>999</v>
      </c>
      <c r="G790" s="483" t="s">
        <v>545</v>
      </c>
      <c r="H790" s="7" t="s">
        <v>975</v>
      </c>
      <c r="I790" s="256">
        <v>500</v>
      </c>
      <c r="J790" s="256">
        <v>17000</v>
      </c>
      <c r="K790" s="38">
        <f>ROUND(I790*J790,0)</f>
        <v>8500000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90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38"/>
      <c r="AC790" s="591" t="str">
        <f t="shared" si="58"/>
        <v/>
      </c>
      <c r="AD790" s="591"/>
      <c r="AE790" s="591"/>
    </row>
    <row r="791" spans="1:33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56"/>
        <v>3</v>
      </c>
      <c r="C791" s="184">
        <f t="shared" si="57"/>
        <v>42436</v>
      </c>
      <c r="D791" s="191" t="s">
        <v>1742</v>
      </c>
      <c r="E791" s="191">
        <v>42436</v>
      </c>
      <c r="F791" s="189" t="s">
        <v>1532</v>
      </c>
      <c r="G791" s="601" t="s">
        <v>543</v>
      </c>
      <c r="H791" s="7" t="s">
        <v>975</v>
      </c>
      <c r="I791" s="256">
        <v>500</v>
      </c>
      <c r="J791" s="256">
        <v>17800</v>
      </c>
      <c r="K791" s="38">
        <f>ROUND(I791*J791,0)</f>
        <v>8900000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90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38"/>
      <c r="AC791" s="591" t="str">
        <f t="shared" si="58"/>
        <v/>
      </c>
    </row>
    <row r="792" spans="1:33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56"/>
        <v>3</v>
      </c>
      <c r="C792" s="184">
        <f t="shared" si="57"/>
        <v>42436</v>
      </c>
      <c r="D792" s="191" t="s">
        <v>1742</v>
      </c>
      <c r="E792" s="191">
        <v>42436</v>
      </c>
      <c r="F792" s="189" t="s">
        <v>428</v>
      </c>
      <c r="G792" s="601" t="s">
        <v>545</v>
      </c>
      <c r="H792" s="7" t="s">
        <v>975</v>
      </c>
      <c r="I792" s="256"/>
      <c r="J792" s="256"/>
      <c r="K792" s="599">
        <v>1740000</v>
      </c>
      <c r="L792" s="194" t="s">
        <v>259</v>
      </c>
      <c r="M792" s="194" t="s">
        <v>372</v>
      </c>
      <c r="N792" s="52" t="str">
        <f>IF(AND('331-CT'!$E$7=TH!H792,OR(L792="331",M792="331")),"331",IF(AND(OR(L792="131",M792="131"),H792='131-CT'!$E$7),"131",""))</f>
        <v/>
      </c>
      <c r="O792" s="90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38"/>
      <c r="AC792" s="591" t="str">
        <f t="shared" si="58"/>
        <v/>
      </c>
      <c r="AD792" s="591"/>
      <c r="AE792" s="591"/>
    </row>
    <row r="793" spans="1:33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56"/>
        <v>3</v>
      </c>
      <c r="C793" s="184">
        <f t="shared" si="57"/>
        <v>42437</v>
      </c>
      <c r="D793" s="191" t="s">
        <v>1743</v>
      </c>
      <c r="E793" s="191">
        <v>42437</v>
      </c>
      <c r="F793" s="189" t="s">
        <v>965</v>
      </c>
      <c r="G793" s="601" t="s">
        <v>549</v>
      </c>
      <c r="H793" s="7" t="s">
        <v>1367</v>
      </c>
      <c r="I793" s="256">
        <v>511</v>
      </c>
      <c r="J793" s="256">
        <v>11700</v>
      </c>
      <c r="K793" s="38">
        <f>ROUND(I793*J793,0)</f>
        <v>5978700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90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38"/>
      <c r="AC793" s="591" t="str">
        <f t="shared" si="58"/>
        <v/>
      </c>
      <c r="AE793" s="591"/>
    </row>
    <row r="794" spans="1:33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56"/>
        <v>3</v>
      </c>
      <c r="C794" s="184">
        <f t="shared" si="57"/>
        <v>42437</v>
      </c>
      <c r="D794" s="191" t="s">
        <v>1743</v>
      </c>
      <c r="E794" s="191">
        <v>42437</v>
      </c>
      <c r="F794" s="192" t="s">
        <v>428</v>
      </c>
      <c r="G794" s="483" t="s">
        <v>549</v>
      </c>
      <c r="H794" s="7" t="s">
        <v>1367</v>
      </c>
      <c r="I794" s="256"/>
      <c r="J794" s="256"/>
      <c r="K794" s="599">
        <v>597870</v>
      </c>
      <c r="L794" s="194" t="s">
        <v>259</v>
      </c>
      <c r="M794" s="194" t="s">
        <v>372</v>
      </c>
      <c r="N794" s="52" t="str">
        <f>IF(AND('331-CT'!$E$7=TH!H794,OR(L794="331",M794="331")),"331",IF(AND(OR(L794="131",M794="131"),H794='131-CT'!$E$7),"131",""))</f>
        <v/>
      </c>
      <c r="O794" s="90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38"/>
      <c r="AC794" s="591" t="str">
        <f t="shared" si="58"/>
        <v/>
      </c>
      <c r="AD794" s="591"/>
    </row>
    <row r="795" spans="1:33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56"/>
        <v>3</v>
      </c>
      <c r="C795" s="184">
        <f t="shared" si="57"/>
        <v>42437</v>
      </c>
      <c r="D795" s="191" t="s">
        <v>1744</v>
      </c>
      <c r="E795" s="191">
        <v>42437</v>
      </c>
      <c r="F795" s="192" t="s">
        <v>1446</v>
      </c>
      <c r="G795" s="483" t="s">
        <v>552</v>
      </c>
      <c r="H795" s="7" t="s">
        <v>1357</v>
      </c>
      <c r="I795" s="256">
        <v>500</v>
      </c>
      <c r="J795" s="256">
        <v>11000</v>
      </c>
      <c r="K795" s="38">
        <f>ROUND(I795*J795,0)</f>
        <v>5500000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90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38"/>
      <c r="AC795" s="591" t="str">
        <f t="shared" si="58"/>
        <v/>
      </c>
    </row>
    <row r="796" spans="1:33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56"/>
        <v>3</v>
      </c>
      <c r="C796" s="184">
        <f t="shared" si="57"/>
        <v>42437</v>
      </c>
      <c r="D796" s="191" t="s">
        <v>1744</v>
      </c>
      <c r="E796" s="191">
        <v>42437</v>
      </c>
      <c r="F796" s="192" t="s">
        <v>428</v>
      </c>
      <c r="G796" s="483" t="s">
        <v>552</v>
      </c>
      <c r="H796" s="7" t="s">
        <v>1357</v>
      </c>
      <c r="I796" s="256"/>
      <c r="J796" s="256"/>
      <c r="K796" s="599">
        <v>550000</v>
      </c>
      <c r="L796" s="194" t="s">
        <v>259</v>
      </c>
      <c r="M796" s="194" t="s">
        <v>372</v>
      </c>
      <c r="N796" s="52" t="str">
        <f>IF(AND('331-CT'!$E$7=TH!H796,OR(L796="331",M796="331")),"331",IF(AND(OR(L796="131",M796="131"),H796='131-CT'!$E$7),"131",""))</f>
        <v/>
      </c>
      <c r="O796" s="90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38"/>
      <c r="AC796" s="591" t="str">
        <f t="shared" si="58"/>
        <v/>
      </c>
      <c r="AD796" s="591"/>
    </row>
    <row r="797" spans="1:33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56"/>
        <v>3</v>
      </c>
      <c r="C797" s="184">
        <f t="shared" si="57"/>
        <v>42438</v>
      </c>
      <c r="D797" s="191" t="s">
        <v>1783</v>
      </c>
      <c r="E797" s="191">
        <v>42438</v>
      </c>
      <c r="F797" s="192" t="s">
        <v>1076</v>
      </c>
      <c r="G797" s="480" t="s">
        <v>610</v>
      </c>
      <c r="H797" s="45" t="s">
        <v>1384</v>
      </c>
      <c r="I797" s="256">
        <v>2409</v>
      </c>
      <c r="J797" s="256">
        <v>7200</v>
      </c>
      <c r="K797" s="38">
        <f>ROUND(I797*J797,0)</f>
        <v>17344800</v>
      </c>
      <c r="L797" s="194" t="s">
        <v>159</v>
      </c>
      <c r="M797" s="600" t="s">
        <v>8</v>
      </c>
      <c r="N797" s="52" t="str">
        <f>IF(AND('331-CT'!$E$7=TH!H797,OR(L797="331",M797="331")),"331",IF(AND(OR(L797="131",M797="131"),H797='131-CT'!$E$7),"131",""))</f>
        <v/>
      </c>
      <c r="O797" s="90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38">
        <v>1</v>
      </c>
      <c r="AC797" s="591"/>
      <c r="AD797" s="211" t="str">
        <f>IF(VLOOKUP(H797,DSKH,1,0)=H797,"","x")</f>
        <v/>
      </c>
      <c r="AF797" s="591"/>
      <c r="AG797" s="591"/>
    </row>
    <row r="798" spans="1:33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56"/>
        <v>3</v>
      </c>
      <c r="C798" s="184">
        <f t="shared" si="57"/>
        <v>42438</v>
      </c>
      <c r="D798" s="191" t="s">
        <v>1783</v>
      </c>
      <c r="E798" s="191">
        <v>42438</v>
      </c>
      <c r="F798" s="192" t="s">
        <v>1084</v>
      </c>
      <c r="G798" s="480" t="s">
        <v>610</v>
      </c>
      <c r="H798" s="45" t="s">
        <v>1384</v>
      </c>
      <c r="I798" s="256"/>
      <c r="J798" s="256"/>
      <c r="K798" s="38">
        <v>1734480</v>
      </c>
      <c r="L798" s="194" t="s">
        <v>9</v>
      </c>
      <c r="M798" s="600" t="s">
        <v>8</v>
      </c>
      <c r="N798" s="52" t="str">
        <f>IF(AND('331-CT'!$E$7=TH!H798,OR(L798="331",M798="331")),"331",IF(AND(OR(L798="131",M798="131"),H798='131-CT'!$E$7),"131",""))</f>
        <v/>
      </c>
      <c r="O798" s="90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38">
        <v>1</v>
      </c>
      <c r="AC798" s="591"/>
      <c r="AD798" s="211" t="str">
        <f>IF(VLOOKUP(H798,DSKH,1,0)=H798,"","x")</f>
        <v/>
      </c>
      <c r="AF798" s="591"/>
      <c r="AG798" s="591"/>
    </row>
    <row r="799" spans="1:33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56"/>
        <v>3</v>
      </c>
      <c r="C799" s="184">
        <f t="shared" si="57"/>
        <v>42439</v>
      </c>
      <c r="D799" s="191" t="s">
        <v>1784</v>
      </c>
      <c r="E799" s="191">
        <v>42439</v>
      </c>
      <c r="F799" s="192" t="s">
        <v>1076</v>
      </c>
      <c r="G799" s="480" t="s">
        <v>616</v>
      </c>
      <c r="H799" s="45" t="s">
        <v>1384</v>
      </c>
      <c r="I799" s="256">
        <v>2124</v>
      </c>
      <c r="J799" s="256">
        <v>7200</v>
      </c>
      <c r="K799" s="38">
        <f>ROUND(I799*J799,0)</f>
        <v>15292800</v>
      </c>
      <c r="L799" s="194" t="s">
        <v>159</v>
      </c>
      <c r="M799" s="600" t="s">
        <v>8</v>
      </c>
      <c r="N799" s="52" t="str">
        <f>IF(AND('331-CT'!$E$7=TH!H799,OR(L799="331",M799="331")),"331",IF(AND(OR(L799="131",M799="131"),H799='131-CT'!$E$7),"131",""))</f>
        <v/>
      </c>
      <c r="O799" s="90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38">
        <v>1</v>
      </c>
      <c r="AC799" s="591"/>
      <c r="AD799" s="211" t="str">
        <f>IF(VLOOKUP(H799,DSKH,1,0)=H799,"","x")</f>
        <v/>
      </c>
    </row>
    <row r="800" spans="1:33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56"/>
        <v>3</v>
      </c>
      <c r="C800" s="184">
        <f t="shared" si="57"/>
        <v>42439</v>
      </c>
      <c r="D800" s="191" t="s">
        <v>1784</v>
      </c>
      <c r="E800" s="191">
        <v>42439</v>
      </c>
      <c r="F800" s="192" t="s">
        <v>1084</v>
      </c>
      <c r="G800" s="480" t="s">
        <v>616</v>
      </c>
      <c r="H800" s="45" t="s">
        <v>1384</v>
      </c>
      <c r="I800" s="256"/>
      <c r="J800" s="256"/>
      <c r="K800" s="38">
        <v>1529280</v>
      </c>
      <c r="L800" s="194" t="s">
        <v>9</v>
      </c>
      <c r="M800" s="600" t="s">
        <v>8</v>
      </c>
      <c r="N800" s="52" t="str">
        <f>IF(AND('331-CT'!$E$7=TH!H800,OR(L800="331",M800="331")),"331",IF(AND(OR(L800="131",M800="131"),H800='131-CT'!$E$7),"131",""))</f>
        <v/>
      </c>
      <c r="O800" s="90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38">
        <v>1</v>
      </c>
      <c r="AC800" s="591"/>
      <c r="AD800" s="211" t="str">
        <f>IF(VLOOKUP(H800,DSKH,1,0)=H800,"","x")</f>
        <v/>
      </c>
    </row>
    <row r="801" spans="1:33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56"/>
        <v>3</v>
      </c>
      <c r="C801" s="184">
        <f t="shared" si="57"/>
        <v>42439</v>
      </c>
      <c r="D801" s="191" t="s">
        <v>1745</v>
      </c>
      <c r="E801" s="191">
        <v>42439</v>
      </c>
      <c r="F801" s="192" t="s">
        <v>1533</v>
      </c>
      <c r="G801" s="483" t="s">
        <v>555</v>
      </c>
      <c r="H801" s="7" t="s">
        <v>1359</v>
      </c>
      <c r="I801" s="256">
        <v>214</v>
      </c>
      <c r="J801" s="256">
        <v>8600</v>
      </c>
      <c r="K801" s="38">
        <f>ROUND(I801*J801,0)</f>
        <v>1840400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90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38"/>
      <c r="AC801" s="591" t="str">
        <f>IF(VLOOKUP(H801,DS_131,1,0)=H801,"","x")</f>
        <v/>
      </c>
      <c r="AD801" s="591"/>
    </row>
    <row r="802" spans="1:33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56"/>
        <v>3</v>
      </c>
      <c r="C802" s="184">
        <f t="shared" si="57"/>
        <v>42439</v>
      </c>
      <c r="D802" s="191" t="s">
        <v>1745</v>
      </c>
      <c r="E802" s="191">
        <v>42439</v>
      </c>
      <c r="F802" s="192" t="s">
        <v>459</v>
      </c>
      <c r="G802" s="483" t="s">
        <v>555</v>
      </c>
      <c r="H802" s="7" t="s">
        <v>1359</v>
      </c>
      <c r="I802" s="256">
        <v>390</v>
      </c>
      <c r="J802" s="256">
        <v>7700</v>
      </c>
      <c r="K802" s="38">
        <f>ROUND(I802*J802,0)</f>
        <v>3003000</v>
      </c>
      <c r="L802" s="194" t="s">
        <v>259</v>
      </c>
      <c r="M802" s="194" t="s">
        <v>174</v>
      </c>
      <c r="N802" s="52" t="str">
        <f>IF(AND('331-CT'!$E$7=TH!H802,OR(L802="331",M802="331")),"331",IF(AND(OR(L802="131",M802="131"),H802='131-CT'!$E$7),"131",""))</f>
        <v/>
      </c>
      <c r="O802" s="90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38"/>
      <c r="AC802" s="591" t="str">
        <f>IF(VLOOKUP(H802,DS_131,1,0)=H802,"","x")</f>
        <v/>
      </c>
      <c r="AD802" s="591"/>
    </row>
    <row r="803" spans="1:33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56"/>
        <v>3</v>
      </c>
      <c r="C803" s="184">
        <f t="shared" si="57"/>
        <v>42439</v>
      </c>
      <c r="D803" s="191" t="s">
        <v>1745</v>
      </c>
      <c r="E803" s="191">
        <v>42439</v>
      </c>
      <c r="F803" s="192" t="s">
        <v>428</v>
      </c>
      <c r="G803" s="483" t="s">
        <v>555</v>
      </c>
      <c r="H803" s="7" t="s">
        <v>1359</v>
      </c>
      <c r="I803" s="256"/>
      <c r="J803" s="256"/>
      <c r="K803" s="599">
        <v>484340</v>
      </c>
      <c r="L803" s="194" t="s">
        <v>259</v>
      </c>
      <c r="M803" s="194" t="s">
        <v>372</v>
      </c>
      <c r="N803" s="52" t="str">
        <f>IF(AND('331-CT'!$E$7=TH!H803,OR(L803="331",M803="331")),"331",IF(AND(OR(L803="131",M803="131"),H803='131-CT'!$E$7),"131",""))</f>
        <v/>
      </c>
      <c r="O803" s="90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38"/>
      <c r="AC803" s="591" t="str">
        <f>IF(VLOOKUP(H803,DS_131,1,0)=H803,"","x")</f>
        <v/>
      </c>
      <c r="AD803" s="591"/>
    </row>
    <row r="804" spans="1:33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56"/>
        <v>3</v>
      </c>
      <c r="C804" s="184">
        <f t="shared" si="57"/>
        <v>42440</v>
      </c>
      <c r="D804" s="191" t="s">
        <v>1785</v>
      </c>
      <c r="E804" s="191">
        <v>42440</v>
      </c>
      <c r="F804" s="192" t="s">
        <v>1076</v>
      </c>
      <c r="G804" s="480" t="s">
        <v>619</v>
      </c>
      <c r="H804" s="45" t="s">
        <v>1384</v>
      </c>
      <c r="I804" s="256">
        <v>2428</v>
      </c>
      <c r="J804" s="256">
        <v>7200</v>
      </c>
      <c r="K804" s="38">
        <f>ROUND(I804*J804,0)</f>
        <v>17481600</v>
      </c>
      <c r="L804" s="194" t="s">
        <v>159</v>
      </c>
      <c r="M804" s="600" t="s">
        <v>8</v>
      </c>
      <c r="N804" s="52" t="str">
        <f>IF(AND('331-CT'!$E$7=TH!H804,OR(L804="331",M804="331")),"331",IF(AND(OR(L804="131",M804="131"),H804='131-CT'!$E$7),"131",""))</f>
        <v/>
      </c>
      <c r="O804" s="90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38">
        <v>1</v>
      </c>
      <c r="AC804" s="591"/>
      <c r="AD804" s="211" t="str">
        <f>IF(VLOOKUP(H804,DSKH,1,0)=H804,"","x")</f>
        <v/>
      </c>
      <c r="AF804" s="591"/>
      <c r="AG804" s="591"/>
    </row>
    <row r="805" spans="1:33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56"/>
        <v>3</v>
      </c>
      <c r="C805" s="184">
        <f t="shared" si="57"/>
        <v>42440</v>
      </c>
      <c r="D805" s="191" t="s">
        <v>1785</v>
      </c>
      <c r="E805" s="191">
        <v>42440</v>
      </c>
      <c r="F805" s="192" t="s">
        <v>1084</v>
      </c>
      <c r="G805" s="480" t="s">
        <v>619</v>
      </c>
      <c r="H805" s="45" t="s">
        <v>1384</v>
      </c>
      <c r="I805" s="256"/>
      <c r="J805" s="256"/>
      <c r="K805" s="38">
        <v>1748160</v>
      </c>
      <c r="L805" s="194" t="s">
        <v>9</v>
      </c>
      <c r="M805" s="600" t="s">
        <v>8</v>
      </c>
      <c r="N805" s="52" t="str">
        <f>IF(AND('331-CT'!$E$7=TH!H805,OR(L805="331",M805="331")),"331",IF(AND(OR(L805="131",M805="131"),H805='131-CT'!$E$7),"131",""))</f>
        <v/>
      </c>
      <c r="O805" s="90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38">
        <v>1</v>
      </c>
      <c r="AC805" s="591"/>
      <c r="AD805" s="211" t="str">
        <f>IF(VLOOKUP(H805,DSKH,1,0)=H805,"","x")</f>
        <v/>
      </c>
      <c r="AF805" s="591"/>
      <c r="AG805" s="591"/>
    </row>
    <row r="806" spans="1:33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56"/>
        <v>3</v>
      </c>
      <c r="C806" s="184">
        <f t="shared" si="57"/>
        <v>42440</v>
      </c>
      <c r="D806" s="191" t="s">
        <v>1746</v>
      </c>
      <c r="E806" s="191">
        <v>42440</v>
      </c>
      <c r="F806" s="192" t="s">
        <v>1534</v>
      </c>
      <c r="G806" s="483" t="s">
        <v>558</v>
      </c>
      <c r="H806" s="210" t="s">
        <v>636</v>
      </c>
      <c r="I806" s="257">
        <v>744</v>
      </c>
      <c r="J806" s="257">
        <v>4100</v>
      </c>
      <c r="K806" s="38">
        <f>ROUND(I806*J806,0)</f>
        <v>3050400</v>
      </c>
      <c r="L806" s="194" t="s">
        <v>259</v>
      </c>
      <c r="M806" s="194" t="s">
        <v>174</v>
      </c>
      <c r="N806" s="52" t="str">
        <f>IF(AND('331-CT'!$E$7=TH!H806,OR(L806="331",M806="331")),"331",IF(AND(OR(L806="131",M806="131"),H806='131-CT'!$E$7),"131",""))</f>
        <v/>
      </c>
      <c r="O806" s="90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38"/>
      <c r="AC806" s="591" t="str">
        <f>IF(VLOOKUP(H806,DS_131,1,0)=H806,"","x")</f>
        <v/>
      </c>
    </row>
    <row r="807" spans="1:33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56"/>
        <v>3</v>
      </c>
      <c r="C807" s="184">
        <f t="shared" si="57"/>
        <v>42440</v>
      </c>
      <c r="D807" s="191" t="s">
        <v>1746</v>
      </c>
      <c r="E807" s="191">
        <v>42440</v>
      </c>
      <c r="F807" s="192" t="s">
        <v>428</v>
      </c>
      <c r="G807" s="483" t="s">
        <v>558</v>
      </c>
      <c r="H807" s="210" t="s">
        <v>636</v>
      </c>
      <c r="I807" s="256"/>
      <c r="J807" s="256"/>
      <c r="K807" s="599">
        <v>305040</v>
      </c>
      <c r="L807" s="194" t="s">
        <v>259</v>
      </c>
      <c r="M807" s="194" t="s">
        <v>372</v>
      </c>
      <c r="N807" s="52" t="str">
        <f>IF(AND('331-CT'!$E$7=TH!H807,OR(L807="331",M807="331")),"331",IF(AND(OR(L807="131",M807="131"),H807='131-CT'!$E$7),"131",""))</f>
        <v/>
      </c>
      <c r="O807" s="90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38"/>
      <c r="AC807" s="591" t="str">
        <f>IF(VLOOKUP(H807,DS_131,1,0)=H807,"","x")</f>
        <v/>
      </c>
      <c r="AD807" s="591"/>
    </row>
    <row r="808" spans="1:33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56"/>
        <v>3</v>
      </c>
      <c r="C808" s="184">
        <f t="shared" si="57"/>
        <v>42440</v>
      </c>
      <c r="D808" s="191" t="s">
        <v>1747</v>
      </c>
      <c r="E808" s="191">
        <v>42440</v>
      </c>
      <c r="F808" s="192" t="s">
        <v>1792</v>
      </c>
      <c r="G808" s="483" t="s">
        <v>560</v>
      </c>
      <c r="H808" s="193" t="s">
        <v>897</v>
      </c>
      <c r="I808" s="256">
        <v>210</v>
      </c>
      <c r="J808" s="256">
        <v>5900</v>
      </c>
      <c r="K808" s="38">
        <f>ROUND(I808*J808,0)</f>
        <v>1239000</v>
      </c>
      <c r="L808" s="194" t="s">
        <v>259</v>
      </c>
      <c r="M808" s="194" t="s">
        <v>174</v>
      </c>
      <c r="N808" s="52" t="str">
        <f>IF(AND('331-CT'!$E$7=TH!H808,OR(L808="331",M808="331")),"331",IF(AND(OR(L808="131",M808="131"),H808='131-CT'!$E$7),"131",""))</f>
        <v/>
      </c>
      <c r="O808" s="90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38"/>
      <c r="AC808" s="591" t="str">
        <f>IF(VLOOKUP(H808,DS_131,1,0)=H808,"","x")</f>
        <v/>
      </c>
    </row>
    <row r="809" spans="1:33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56"/>
        <v>3</v>
      </c>
      <c r="C809" s="184">
        <f t="shared" si="57"/>
        <v>42440</v>
      </c>
      <c r="D809" s="191" t="s">
        <v>1747</v>
      </c>
      <c r="E809" s="191">
        <v>42440</v>
      </c>
      <c r="F809" s="192" t="s">
        <v>1535</v>
      </c>
      <c r="G809" s="483" t="s">
        <v>560</v>
      </c>
      <c r="H809" s="193" t="s">
        <v>897</v>
      </c>
      <c r="I809" s="256"/>
      <c r="J809" s="256"/>
      <c r="K809" s="599">
        <v>123900</v>
      </c>
      <c r="L809" s="194" t="s">
        <v>259</v>
      </c>
      <c r="M809" s="194" t="s">
        <v>372</v>
      </c>
      <c r="N809" s="52" t="str">
        <f>IF(AND('331-CT'!$E$7=TH!H809,OR(L809="331",M809="331")),"331",IF(AND(OR(L809="131",M809="131"),H809='131-CT'!$E$7),"131",""))</f>
        <v/>
      </c>
      <c r="O809" s="90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38"/>
      <c r="AC809" s="591" t="str">
        <f>IF(VLOOKUP(H809,DS_131,1,0)=H809,"","x")</f>
        <v/>
      </c>
      <c r="AD809" s="591"/>
    </row>
    <row r="810" spans="1:33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56"/>
        <v>3</v>
      </c>
      <c r="C810" s="184">
        <f t="shared" si="57"/>
        <v>42441</v>
      </c>
      <c r="D810" s="191" t="s">
        <v>1786</v>
      </c>
      <c r="E810" s="191">
        <v>42441</v>
      </c>
      <c r="F810" s="192" t="s">
        <v>1076</v>
      </c>
      <c r="G810" s="480" t="s">
        <v>624</v>
      </c>
      <c r="H810" s="45" t="s">
        <v>1384</v>
      </c>
      <c r="I810" s="256">
        <v>2260</v>
      </c>
      <c r="J810" s="256">
        <v>7200</v>
      </c>
      <c r="K810" s="38">
        <f>ROUND(I810*J810,0)</f>
        <v>16272000</v>
      </c>
      <c r="L810" s="194" t="s">
        <v>159</v>
      </c>
      <c r="M810" s="600" t="s">
        <v>8</v>
      </c>
      <c r="N810" s="52" t="str">
        <f>IF(AND('331-CT'!$E$7=TH!H810,OR(L810="331",M810="331")),"331",IF(AND(OR(L810="131",M810="131"),H810='131-CT'!$E$7),"131",""))</f>
        <v/>
      </c>
      <c r="O810" s="90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38">
        <v>1</v>
      </c>
      <c r="AC810" s="591"/>
      <c r="AD810" s="211" t="str">
        <f>IF(VLOOKUP(H810,DSKH,1,0)=H810,"","x")</f>
        <v/>
      </c>
      <c r="AF810" s="591"/>
      <c r="AG810" s="591"/>
    </row>
    <row r="811" spans="1:33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56"/>
        <v>3</v>
      </c>
      <c r="C811" s="184">
        <f t="shared" si="57"/>
        <v>42441</v>
      </c>
      <c r="D811" s="191" t="s">
        <v>1786</v>
      </c>
      <c r="E811" s="191">
        <v>42441</v>
      </c>
      <c r="F811" s="192" t="s">
        <v>1084</v>
      </c>
      <c r="G811" s="480" t="s">
        <v>624</v>
      </c>
      <c r="H811" s="45" t="s">
        <v>1384</v>
      </c>
      <c r="I811" s="257"/>
      <c r="J811" s="256"/>
      <c r="K811" s="38">
        <v>1627200</v>
      </c>
      <c r="L811" s="194" t="s">
        <v>9</v>
      </c>
      <c r="M811" s="600" t="s">
        <v>8</v>
      </c>
      <c r="N811" s="52" t="str">
        <f>IF(AND('331-CT'!$E$7=TH!H811,OR(L811="331",M811="331")),"331",IF(AND(OR(L811="131",M811="131"),H811='131-CT'!$E$7),"131",""))</f>
        <v/>
      </c>
      <c r="O811" s="90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38">
        <v>1</v>
      </c>
      <c r="AC811" s="591"/>
      <c r="AD811" s="211" t="str">
        <f>IF(VLOOKUP(H811,DSKH,1,0)=H811,"","x")</f>
        <v/>
      </c>
      <c r="AF811" s="591"/>
      <c r="AG811" s="591"/>
    </row>
    <row r="812" spans="1:33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56"/>
        <v>3</v>
      </c>
      <c r="C812" s="184">
        <f t="shared" si="57"/>
        <v>42441</v>
      </c>
      <c r="D812" s="191" t="s">
        <v>1748</v>
      </c>
      <c r="E812" s="191">
        <v>42441</v>
      </c>
      <c r="F812" s="192" t="s">
        <v>1016</v>
      </c>
      <c r="G812" s="483" t="s">
        <v>561</v>
      </c>
      <c r="H812" s="7" t="s">
        <v>1364</v>
      </c>
      <c r="I812" s="256">
        <v>843</v>
      </c>
      <c r="J812" s="256">
        <v>6450</v>
      </c>
      <c r="K812" s="38">
        <f>ROUND(I812*J812,0)</f>
        <v>5437350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90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38"/>
      <c r="AC812" s="591" t="str">
        <f t="shared" ref="AC812:AC822" si="59">IF(VLOOKUP(H812,DS_131,1,0)=H812,"","x")</f>
        <v/>
      </c>
    </row>
    <row r="813" spans="1:33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56"/>
        <v>3</v>
      </c>
      <c r="C813" s="184">
        <f t="shared" si="57"/>
        <v>42441</v>
      </c>
      <c r="D813" s="191" t="s">
        <v>1748</v>
      </c>
      <c r="E813" s="191">
        <v>42441</v>
      </c>
      <c r="F813" s="192" t="s">
        <v>1017</v>
      </c>
      <c r="G813" s="483" t="s">
        <v>561</v>
      </c>
      <c r="H813" s="7" t="s">
        <v>1364</v>
      </c>
      <c r="I813" s="256">
        <v>204</v>
      </c>
      <c r="J813" s="256">
        <v>10920</v>
      </c>
      <c r="K813" s="38">
        <f>ROUND(I813*J813,0)</f>
        <v>2227680</v>
      </c>
      <c r="L813" s="194" t="s">
        <v>259</v>
      </c>
      <c r="M813" s="194" t="s">
        <v>174</v>
      </c>
      <c r="N813" s="52" t="str">
        <f>IF(AND('331-CT'!$E$7=TH!H813,OR(L813="331",M813="331")),"331",IF(AND(OR(L813="131",M813="131"),H813='131-CT'!$E$7),"131",""))</f>
        <v/>
      </c>
      <c r="O813" s="90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38"/>
      <c r="AC813" s="591" t="str">
        <f t="shared" si="59"/>
        <v/>
      </c>
      <c r="AD813" s="591"/>
    </row>
    <row r="814" spans="1:33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56"/>
        <v>3</v>
      </c>
      <c r="C814" s="184">
        <f t="shared" si="57"/>
        <v>42441</v>
      </c>
      <c r="D814" s="191" t="s">
        <v>1748</v>
      </c>
      <c r="E814" s="191">
        <v>42441</v>
      </c>
      <c r="F814" s="192" t="s">
        <v>428</v>
      </c>
      <c r="G814" s="483" t="s">
        <v>561</v>
      </c>
      <c r="H814" s="7" t="s">
        <v>1364</v>
      </c>
      <c r="I814" s="256"/>
      <c r="J814" s="256"/>
      <c r="K814" s="599">
        <v>766503</v>
      </c>
      <c r="L814" s="194" t="s">
        <v>259</v>
      </c>
      <c r="M814" s="194" t="s">
        <v>372</v>
      </c>
      <c r="N814" s="52" t="str">
        <f>IF(AND('331-CT'!$E$7=TH!H814,OR(L814="331",M814="331")),"331",IF(AND(OR(L814="131",M814="131"),H814='131-CT'!$E$7),"131",""))</f>
        <v/>
      </c>
      <c r="O814" s="90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38"/>
      <c r="AC814" s="591" t="str">
        <f t="shared" si="59"/>
        <v/>
      </c>
    </row>
    <row r="815" spans="1:33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56"/>
        <v>3</v>
      </c>
      <c r="C815" s="184">
        <f t="shared" si="57"/>
        <v>42441</v>
      </c>
      <c r="D815" s="191" t="s">
        <v>1749</v>
      </c>
      <c r="E815" s="191">
        <v>42441</v>
      </c>
      <c r="F815" s="192" t="s">
        <v>465</v>
      </c>
      <c r="G815" s="483" t="s">
        <v>563</v>
      </c>
      <c r="H815" s="193" t="s">
        <v>426</v>
      </c>
      <c r="I815" s="256">
        <v>610</v>
      </c>
      <c r="J815" s="256">
        <v>5550</v>
      </c>
      <c r="K815" s="38">
        <f>ROUND(I815*J815,0)</f>
        <v>3385500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90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38"/>
      <c r="AC815" s="591" t="str">
        <f t="shared" si="59"/>
        <v/>
      </c>
      <c r="AD815" s="591"/>
    </row>
    <row r="816" spans="1:33" s="211" customFormat="1" ht="15.75" hidden="1" customHeight="1">
      <c r="A816" s="204" t="str">
        <f>IF(B816&lt;&gt;"",IF(AND(B816&gt;=_TM1,B816&lt;=_TM2,OR(TH!L816="1111",TH!M816="1111")),TH!D816,""),"")</f>
        <v/>
      </c>
      <c r="B816" s="862">
        <f t="shared" si="56"/>
        <v>3</v>
      </c>
      <c r="C816" s="863">
        <f t="shared" si="57"/>
        <v>42441</v>
      </c>
      <c r="D816" s="191" t="s">
        <v>1749</v>
      </c>
      <c r="E816" s="191">
        <v>42441</v>
      </c>
      <c r="F816" s="192" t="s">
        <v>605</v>
      </c>
      <c r="G816" s="483" t="s">
        <v>563</v>
      </c>
      <c r="H816" s="193" t="s">
        <v>426</v>
      </c>
      <c r="I816" s="256">
        <v>309</v>
      </c>
      <c r="J816" s="256">
        <v>5100</v>
      </c>
      <c r="K816" s="38">
        <f>ROUND(I816*J816,0)</f>
        <v>1575900</v>
      </c>
      <c r="L816" s="194" t="s">
        <v>259</v>
      </c>
      <c r="M816" s="194" t="s">
        <v>174</v>
      </c>
      <c r="N816" s="52" t="str">
        <f>IF(AND('331-CT'!$E$7=TH!H816,OR(L816="331",M816="331")),"331",IF(AND(OR(L816="131",M816="131"),H816='131-CT'!$E$7),"131",""))</f>
        <v/>
      </c>
      <c r="O816" s="90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38"/>
      <c r="AC816" s="591" t="str">
        <f t="shared" si="59"/>
        <v/>
      </c>
      <c r="AD816" s="871"/>
      <c r="AE816" s="871">
        <v>644700</v>
      </c>
      <c r="AF816" s="871"/>
      <c r="AG816" s="871"/>
    </row>
    <row r="817" spans="1:33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56"/>
        <v>3</v>
      </c>
      <c r="C817" s="184">
        <f t="shared" si="57"/>
        <v>42441</v>
      </c>
      <c r="D817" s="191" t="s">
        <v>1749</v>
      </c>
      <c r="E817" s="191">
        <v>42441</v>
      </c>
      <c r="F817" s="192" t="s">
        <v>428</v>
      </c>
      <c r="G817" s="483" t="s">
        <v>563</v>
      </c>
      <c r="H817" s="193" t="s">
        <v>426</v>
      </c>
      <c r="I817" s="256"/>
      <c r="J817" s="256"/>
      <c r="K817" s="599">
        <v>496140</v>
      </c>
      <c r="L817" s="194" t="s">
        <v>259</v>
      </c>
      <c r="M817" s="194" t="s">
        <v>372</v>
      </c>
      <c r="N817" s="52" t="str">
        <f>IF(AND('331-CT'!$E$7=TH!H817,OR(L817="331",M817="331")),"331",IF(AND(OR(L817="131",M817="131"),H817='131-CT'!$E$7),"131",""))</f>
        <v/>
      </c>
      <c r="O817" s="90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38"/>
      <c r="AC817" s="591" t="str">
        <f t="shared" si="59"/>
        <v/>
      </c>
      <c r="AD817" s="591"/>
    </row>
    <row r="818" spans="1:33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56"/>
        <v>3</v>
      </c>
      <c r="C818" s="184">
        <f t="shared" si="57"/>
        <v>42441</v>
      </c>
      <c r="D818" s="191" t="s">
        <v>1750</v>
      </c>
      <c r="E818" s="191">
        <v>42441</v>
      </c>
      <c r="F818" s="192" t="s">
        <v>1536</v>
      </c>
      <c r="G818" s="483" t="s">
        <v>564</v>
      </c>
      <c r="H818" s="7" t="s">
        <v>1359</v>
      </c>
      <c r="I818" s="256">
        <v>201</v>
      </c>
      <c r="J818" s="256">
        <v>7500</v>
      </c>
      <c r="K818" s="38">
        <f>ROUND(I818*J818,0)</f>
        <v>1507500</v>
      </c>
      <c r="L818" s="194" t="s">
        <v>259</v>
      </c>
      <c r="M818" s="194" t="s">
        <v>174</v>
      </c>
      <c r="N818" s="52" t="str">
        <f>IF(AND('331-CT'!$E$7=TH!H818,OR(L818="331",M818="331")),"331",IF(AND(OR(L818="131",M818="131"),H818='131-CT'!$E$7),"131",""))</f>
        <v/>
      </c>
      <c r="O818" s="90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38"/>
      <c r="AC818" s="591" t="str">
        <f t="shared" si="59"/>
        <v/>
      </c>
    </row>
    <row r="819" spans="1:33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56"/>
        <v>3</v>
      </c>
      <c r="C819" s="184">
        <f t="shared" si="57"/>
        <v>42441</v>
      </c>
      <c r="D819" s="191" t="s">
        <v>1750</v>
      </c>
      <c r="E819" s="191">
        <v>42441</v>
      </c>
      <c r="F819" s="192" t="s">
        <v>428</v>
      </c>
      <c r="G819" s="483" t="s">
        <v>564</v>
      </c>
      <c r="H819" s="7" t="s">
        <v>1359</v>
      </c>
      <c r="I819" s="256"/>
      <c r="J819" s="256"/>
      <c r="K819" s="599">
        <v>150750</v>
      </c>
      <c r="L819" s="194" t="s">
        <v>259</v>
      </c>
      <c r="M819" s="194" t="s">
        <v>372</v>
      </c>
      <c r="N819" s="52" t="str">
        <f>IF(AND('331-CT'!$E$7=TH!H819,OR(L819="331",M819="331")),"331",IF(AND(OR(L819="131",M819="131"),H819='131-CT'!$E$7),"131",""))</f>
        <v/>
      </c>
      <c r="O819" s="90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38"/>
      <c r="AC819" s="591" t="str">
        <f t="shared" si="59"/>
        <v/>
      </c>
      <c r="AD819" s="591"/>
    </row>
    <row r="820" spans="1:33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56"/>
        <v>3</v>
      </c>
      <c r="C820" s="184">
        <f t="shared" si="57"/>
        <v>42441</v>
      </c>
      <c r="D820" s="191" t="s">
        <v>1751</v>
      </c>
      <c r="E820" s="191">
        <v>42441</v>
      </c>
      <c r="F820" s="192" t="s">
        <v>1537</v>
      </c>
      <c r="G820" s="483" t="s">
        <v>566</v>
      </c>
      <c r="H820" s="7" t="s">
        <v>1054</v>
      </c>
      <c r="I820" s="256">
        <v>50</v>
      </c>
      <c r="J820" s="256">
        <v>21900</v>
      </c>
      <c r="K820" s="38">
        <f>ROUND(I820*J820,0)</f>
        <v>1095000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90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38"/>
      <c r="AC820" s="591" t="str">
        <f t="shared" si="59"/>
        <v/>
      </c>
    </row>
    <row r="821" spans="1:33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56"/>
        <v>3</v>
      </c>
      <c r="C821" s="184">
        <f t="shared" si="57"/>
        <v>42441</v>
      </c>
      <c r="D821" s="191" t="s">
        <v>1751</v>
      </c>
      <c r="E821" s="191">
        <v>42441</v>
      </c>
      <c r="F821" s="192" t="s">
        <v>1538</v>
      </c>
      <c r="G821" s="483" t="s">
        <v>566</v>
      </c>
      <c r="H821" s="7" t="s">
        <v>1054</v>
      </c>
      <c r="I821" s="256">
        <v>400</v>
      </c>
      <c r="J821" s="256">
        <v>16700</v>
      </c>
      <c r="K821" s="38">
        <f>ROUND(I821*J821,0)</f>
        <v>6680000</v>
      </c>
      <c r="L821" s="194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/>
      </c>
      <c r="O821" s="90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38"/>
      <c r="AC821" s="591" t="str">
        <f t="shared" si="59"/>
        <v/>
      </c>
      <c r="AD821" s="591"/>
    </row>
    <row r="822" spans="1:33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56"/>
        <v>3</v>
      </c>
      <c r="C822" s="184">
        <f t="shared" si="57"/>
        <v>42441</v>
      </c>
      <c r="D822" s="191" t="s">
        <v>1751</v>
      </c>
      <c r="E822" s="191">
        <v>42441</v>
      </c>
      <c r="F822" s="192" t="s">
        <v>428</v>
      </c>
      <c r="G822" s="483" t="s">
        <v>566</v>
      </c>
      <c r="H822" s="7" t="s">
        <v>1054</v>
      </c>
      <c r="I822" s="256"/>
      <c r="J822" s="256"/>
      <c r="K822" s="599">
        <v>777500</v>
      </c>
      <c r="L822" s="194" t="s">
        <v>259</v>
      </c>
      <c r="M822" s="194" t="s">
        <v>372</v>
      </c>
      <c r="N822" s="52" t="str">
        <f>IF(AND('331-CT'!$E$7=TH!H822,OR(L822="331",M822="331")),"331",IF(AND(OR(L822="131",M822="131"),H822='131-CT'!$E$7),"131",""))</f>
        <v/>
      </c>
      <c r="O822" s="90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38"/>
      <c r="AC822" s="591" t="str">
        <f t="shared" si="59"/>
        <v/>
      </c>
    </row>
    <row r="823" spans="1:33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56"/>
        <v>3</v>
      </c>
      <c r="C823" s="184">
        <f t="shared" si="57"/>
        <v>42443</v>
      </c>
      <c r="D823" s="191" t="s">
        <v>1787</v>
      </c>
      <c r="E823" s="191">
        <v>42443</v>
      </c>
      <c r="F823" s="192" t="s">
        <v>1076</v>
      </c>
      <c r="G823" s="480" t="s">
        <v>633</v>
      </c>
      <c r="H823" s="45" t="s">
        <v>1384</v>
      </c>
      <c r="I823" s="256">
        <v>1923</v>
      </c>
      <c r="J823" s="256">
        <v>7200</v>
      </c>
      <c r="K823" s="38">
        <f>ROUND(I823*J823,0)</f>
        <v>13845600</v>
      </c>
      <c r="L823" s="194" t="s">
        <v>159</v>
      </c>
      <c r="M823" s="600" t="s">
        <v>8</v>
      </c>
      <c r="N823" s="52" t="str">
        <f>IF(AND('331-CT'!$E$7=TH!H823,OR(L823="331",M823="331")),"331",IF(AND(OR(L823="131",M823="131"),H823='131-CT'!$E$7),"131",""))</f>
        <v/>
      </c>
      <c r="O823" s="90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38">
        <v>1</v>
      </c>
      <c r="AC823" s="591"/>
      <c r="AD823" s="211" t="str">
        <f t="shared" ref="AD823:AD828" si="60">IF(VLOOKUP(H823,DSKH,1,0)=H823,"","x")</f>
        <v/>
      </c>
      <c r="AF823" s="591"/>
      <c r="AG823" s="591"/>
    </row>
    <row r="824" spans="1:33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56"/>
        <v>3</v>
      </c>
      <c r="C824" s="184">
        <f t="shared" si="57"/>
        <v>42443</v>
      </c>
      <c r="D824" s="191" t="s">
        <v>1787</v>
      </c>
      <c r="E824" s="191">
        <v>42443</v>
      </c>
      <c r="F824" s="192" t="s">
        <v>1084</v>
      </c>
      <c r="G824" s="480" t="s">
        <v>633</v>
      </c>
      <c r="H824" s="45" t="s">
        <v>1384</v>
      </c>
      <c r="I824" s="257"/>
      <c r="J824" s="256"/>
      <c r="K824" s="38">
        <v>1384560</v>
      </c>
      <c r="L824" s="194" t="s">
        <v>9</v>
      </c>
      <c r="M824" s="600" t="s">
        <v>8</v>
      </c>
      <c r="N824" s="52" t="str">
        <f>IF(AND('331-CT'!$E$7=TH!H824,OR(L824="331",M824="331")),"331",IF(AND(OR(L824="131",M824="131"),H824='131-CT'!$E$7),"131",""))</f>
        <v/>
      </c>
      <c r="O824" s="90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38">
        <v>1</v>
      </c>
      <c r="AC824" s="591"/>
      <c r="AD824" s="211" t="str">
        <f t="shared" si="60"/>
        <v/>
      </c>
    </row>
    <row r="825" spans="1:33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56"/>
        <v>3</v>
      </c>
      <c r="C825" s="184">
        <f t="shared" si="57"/>
        <v>42444</v>
      </c>
      <c r="D825" s="191" t="s">
        <v>1788</v>
      </c>
      <c r="E825" s="191">
        <v>42444</v>
      </c>
      <c r="F825" s="192" t="s">
        <v>1076</v>
      </c>
      <c r="G825" s="480" t="s">
        <v>640</v>
      </c>
      <c r="H825" s="45" t="s">
        <v>1384</v>
      </c>
      <c r="I825" s="257">
        <v>2406</v>
      </c>
      <c r="J825" s="256">
        <v>7200</v>
      </c>
      <c r="K825" s="38">
        <f>ROUND(I825*J825,0)</f>
        <v>17323200</v>
      </c>
      <c r="L825" s="194" t="s">
        <v>159</v>
      </c>
      <c r="M825" s="600" t="s">
        <v>8</v>
      </c>
      <c r="N825" s="52" t="str">
        <f>IF(AND('331-CT'!$E$7=TH!H825,OR(L825="331",M825="331")),"331",IF(AND(OR(L825="131",M825="131"),H825='131-CT'!$E$7),"131",""))</f>
        <v/>
      </c>
      <c r="O825" s="90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38">
        <v>1</v>
      </c>
      <c r="AC825" s="591"/>
      <c r="AD825" s="211" t="str">
        <f t="shared" si="60"/>
        <v/>
      </c>
    </row>
    <row r="826" spans="1:33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56"/>
        <v>3</v>
      </c>
      <c r="C826" s="184">
        <f t="shared" si="57"/>
        <v>42444</v>
      </c>
      <c r="D826" s="191" t="s">
        <v>1788</v>
      </c>
      <c r="E826" s="191">
        <v>42444</v>
      </c>
      <c r="F826" s="192" t="s">
        <v>1084</v>
      </c>
      <c r="G826" s="480" t="s">
        <v>640</v>
      </c>
      <c r="H826" s="45" t="s">
        <v>1384</v>
      </c>
      <c r="I826" s="257"/>
      <c r="J826" s="256"/>
      <c r="K826" s="38">
        <v>1732320</v>
      </c>
      <c r="L826" s="194" t="s">
        <v>9</v>
      </c>
      <c r="M826" s="600" t="s">
        <v>8</v>
      </c>
      <c r="N826" s="52" t="str">
        <f>IF(AND('331-CT'!$E$7=TH!H826,OR(L826="331",M826="331")),"331",IF(AND(OR(L826="131",M826="131"),H826='131-CT'!$E$7),"131",""))</f>
        <v/>
      </c>
      <c r="O826" s="90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38">
        <v>1</v>
      </c>
      <c r="AC826" s="591"/>
      <c r="AD826" s="211" t="str">
        <f t="shared" si="60"/>
        <v/>
      </c>
    </row>
    <row r="827" spans="1:33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56"/>
        <v>3</v>
      </c>
      <c r="C827" s="184">
        <f t="shared" si="57"/>
        <v>42445</v>
      </c>
      <c r="D827" s="191" t="s">
        <v>1789</v>
      </c>
      <c r="E827" s="191">
        <v>42445</v>
      </c>
      <c r="F827" s="192" t="s">
        <v>1076</v>
      </c>
      <c r="G827" s="480" t="s">
        <v>648</v>
      </c>
      <c r="H827" s="45" t="s">
        <v>1384</v>
      </c>
      <c r="I827" s="257">
        <v>2278</v>
      </c>
      <c r="J827" s="256">
        <v>7200</v>
      </c>
      <c r="K827" s="38">
        <f>ROUND(I827*J827,0)</f>
        <v>16401600</v>
      </c>
      <c r="L827" s="194" t="s">
        <v>159</v>
      </c>
      <c r="M827" s="600" t="s">
        <v>8</v>
      </c>
      <c r="N827" s="52" t="str">
        <f>IF(AND('331-CT'!$E$7=TH!H827,OR(L827="331",M827="331")),"331",IF(AND(OR(L827="131",M827="131"),H827='131-CT'!$E$7),"131",""))</f>
        <v/>
      </c>
      <c r="O827" s="90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38">
        <v>1</v>
      </c>
      <c r="AC827" s="591"/>
      <c r="AD827" s="211" t="str">
        <f t="shared" si="60"/>
        <v/>
      </c>
    </row>
    <row r="828" spans="1:33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56"/>
        <v>3</v>
      </c>
      <c r="C828" s="184">
        <f t="shared" si="57"/>
        <v>42445</v>
      </c>
      <c r="D828" s="191" t="s">
        <v>1789</v>
      </c>
      <c r="E828" s="191">
        <v>42445</v>
      </c>
      <c r="F828" s="192" t="s">
        <v>1084</v>
      </c>
      <c r="G828" s="480" t="s">
        <v>648</v>
      </c>
      <c r="H828" s="45" t="s">
        <v>1384</v>
      </c>
      <c r="I828" s="256"/>
      <c r="J828" s="256"/>
      <c r="K828" s="38">
        <v>1640160</v>
      </c>
      <c r="L828" s="194" t="s">
        <v>9</v>
      </c>
      <c r="M828" s="600" t="s">
        <v>8</v>
      </c>
      <c r="N828" s="52" t="str">
        <f>IF(AND('331-CT'!$E$7=TH!H828,OR(L828="331",M828="331")),"331",IF(AND(OR(L828="131",M828="131"),H828='131-CT'!$E$7),"131",""))</f>
        <v/>
      </c>
      <c r="O828" s="90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38">
        <v>1</v>
      </c>
      <c r="AC828" s="591"/>
      <c r="AD828" s="211" t="str">
        <f t="shared" si="60"/>
        <v/>
      </c>
      <c r="AF828" s="591"/>
      <c r="AG828" s="591"/>
    </row>
    <row r="829" spans="1:33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56"/>
        <v>3</v>
      </c>
      <c r="C829" s="184">
        <f t="shared" si="57"/>
        <v>42445</v>
      </c>
      <c r="D829" s="191" t="s">
        <v>1752</v>
      </c>
      <c r="E829" s="191">
        <v>42445</v>
      </c>
      <c r="F829" s="192" t="s">
        <v>472</v>
      </c>
      <c r="G829" s="483" t="s">
        <v>567</v>
      </c>
      <c r="H829" s="7" t="s">
        <v>717</v>
      </c>
      <c r="I829" s="256">
        <v>93</v>
      </c>
      <c r="J829" s="256">
        <v>47449</v>
      </c>
      <c r="K829" s="38">
        <f>ROUND(I829*J829,0)</f>
        <v>4412757</v>
      </c>
      <c r="L829" s="194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/>
      </c>
      <c r="O829" s="90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38"/>
      <c r="AC829" s="591" t="str">
        <f t="shared" ref="AC829:AC836" si="61">IF(VLOOKUP(H829,DS_131,1,0)=H829,"","x")</f>
        <v/>
      </c>
      <c r="AD829" s="591"/>
    </row>
    <row r="830" spans="1:33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56"/>
        <v>3</v>
      </c>
      <c r="C830" s="184">
        <f t="shared" si="57"/>
        <v>42445</v>
      </c>
      <c r="D830" s="191" t="s">
        <v>1752</v>
      </c>
      <c r="E830" s="191">
        <v>42445</v>
      </c>
      <c r="F830" s="189" t="s">
        <v>428</v>
      </c>
      <c r="G830" s="483" t="s">
        <v>567</v>
      </c>
      <c r="H830" s="7" t="s">
        <v>717</v>
      </c>
      <c r="I830" s="257"/>
      <c r="J830" s="257"/>
      <c r="K830" s="599">
        <v>441275</v>
      </c>
      <c r="L830" s="194" t="s">
        <v>259</v>
      </c>
      <c r="M830" s="194" t="s">
        <v>372</v>
      </c>
      <c r="N830" s="52" t="str">
        <f>IF(AND('331-CT'!$E$7=TH!H830,OR(L830="331",M830="331")),"331",IF(AND(OR(L830="131",M830="131"),H830='131-CT'!$E$7),"131",""))</f>
        <v/>
      </c>
      <c r="O830" s="90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38"/>
      <c r="AC830" s="591" t="str">
        <f t="shared" si="61"/>
        <v/>
      </c>
    </row>
    <row r="831" spans="1:33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56"/>
        <v>3</v>
      </c>
      <c r="C831" s="184">
        <f t="shared" si="57"/>
        <v>42448</v>
      </c>
      <c r="D831" s="191" t="s">
        <v>1753</v>
      </c>
      <c r="E831" s="191">
        <v>42448</v>
      </c>
      <c r="F831" s="192" t="s">
        <v>513</v>
      </c>
      <c r="G831" s="483" t="s">
        <v>568</v>
      </c>
      <c r="H831" s="7" t="s">
        <v>426</v>
      </c>
      <c r="I831" s="256">
        <v>604</v>
      </c>
      <c r="J831" s="256">
        <v>9700</v>
      </c>
      <c r="K831" s="38">
        <f>ROUND(I831*J831,0)</f>
        <v>5858800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90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38"/>
      <c r="AC831" s="591" t="str">
        <f t="shared" si="61"/>
        <v/>
      </c>
      <c r="AD831" s="591"/>
    </row>
    <row r="832" spans="1:33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56"/>
        <v>3</v>
      </c>
      <c r="C832" s="184">
        <f t="shared" si="57"/>
        <v>42448</v>
      </c>
      <c r="D832" s="191" t="s">
        <v>1753</v>
      </c>
      <c r="E832" s="191">
        <v>42448</v>
      </c>
      <c r="F832" s="192" t="s">
        <v>424</v>
      </c>
      <c r="G832" s="483" t="s">
        <v>568</v>
      </c>
      <c r="H832" s="7" t="s">
        <v>426</v>
      </c>
      <c r="I832" s="256">
        <v>1255</v>
      </c>
      <c r="J832" s="256">
        <v>5000</v>
      </c>
      <c r="K832" s="38">
        <f>ROUND(I832*J832,0)</f>
        <v>6275000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/>
      </c>
      <c r="O832" s="90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38"/>
      <c r="AC832" s="591" t="str">
        <f t="shared" si="61"/>
        <v/>
      </c>
    </row>
    <row r="833" spans="1:33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56"/>
        <v>3</v>
      </c>
      <c r="C833" s="184">
        <f t="shared" si="57"/>
        <v>42448</v>
      </c>
      <c r="D833" s="191" t="s">
        <v>1753</v>
      </c>
      <c r="E833" s="191">
        <v>42448</v>
      </c>
      <c r="F833" s="192" t="s">
        <v>428</v>
      </c>
      <c r="G833" s="483" t="s">
        <v>568</v>
      </c>
      <c r="H833" s="7" t="s">
        <v>426</v>
      </c>
      <c r="I833" s="256"/>
      <c r="J833" s="256"/>
      <c r="K833" s="599">
        <v>1213380</v>
      </c>
      <c r="L833" s="194" t="s">
        <v>259</v>
      </c>
      <c r="M833" s="194" t="s">
        <v>372</v>
      </c>
      <c r="N833" s="52" t="str">
        <f>IF(AND('331-CT'!$E$7=TH!H833,OR(L833="331",M833="331")),"331",IF(AND(OR(L833="131",M833="131"),H833='131-CT'!$E$7),"131",""))</f>
        <v/>
      </c>
      <c r="O833" s="90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38"/>
      <c r="AC833" s="591" t="str">
        <f t="shared" si="61"/>
        <v/>
      </c>
      <c r="AD833" s="591"/>
    </row>
    <row r="834" spans="1:33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56"/>
        <v>3</v>
      </c>
      <c r="C834" s="184">
        <f t="shared" si="57"/>
        <v>42448</v>
      </c>
      <c r="D834" s="191" t="s">
        <v>1754</v>
      </c>
      <c r="E834" s="191">
        <v>42448</v>
      </c>
      <c r="F834" s="189" t="s">
        <v>1539</v>
      </c>
      <c r="G834" s="483" t="s">
        <v>575</v>
      </c>
      <c r="H834" s="7" t="s">
        <v>437</v>
      </c>
      <c r="I834" s="256">
        <v>209</v>
      </c>
      <c r="J834" s="256">
        <v>8500</v>
      </c>
      <c r="K834" s="38">
        <f>ROUND(I834*J834,0)</f>
        <v>1776500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90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38"/>
      <c r="AC834" s="591" t="str">
        <f t="shared" si="61"/>
        <v/>
      </c>
    </row>
    <row r="835" spans="1:33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56"/>
        <v>3</v>
      </c>
      <c r="C835" s="184">
        <f t="shared" si="57"/>
        <v>42448</v>
      </c>
      <c r="D835" s="191" t="s">
        <v>1754</v>
      </c>
      <c r="E835" s="191">
        <v>42448</v>
      </c>
      <c r="F835" s="297" t="s">
        <v>930</v>
      </c>
      <c r="G835" s="483" t="s">
        <v>575</v>
      </c>
      <c r="H835" s="7" t="s">
        <v>437</v>
      </c>
      <c r="I835" s="256">
        <v>500</v>
      </c>
      <c r="J835" s="256">
        <v>8800</v>
      </c>
      <c r="K835" s="38">
        <f>ROUND(I835*J835,0)</f>
        <v>4400000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90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38"/>
      <c r="AC835" s="591" t="str">
        <f t="shared" si="61"/>
        <v/>
      </c>
      <c r="AD835" s="591"/>
    </row>
    <row r="836" spans="1:33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56"/>
        <v>3</v>
      </c>
      <c r="C836" s="184">
        <f t="shared" si="57"/>
        <v>42448</v>
      </c>
      <c r="D836" s="191" t="s">
        <v>1754</v>
      </c>
      <c r="E836" s="184">
        <v>42448</v>
      </c>
      <c r="F836" s="189" t="s">
        <v>428</v>
      </c>
      <c r="G836" s="601" t="s">
        <v>575</v>
      </c>
      <c r="H836" s="193" t="s">
        <v>437</v>
      </c>
      <c r="I836" s="256"/>
      <c r="J836" s="256"/>
      <c r="K836" s="599">
        <v>617650</v>
      </c>
      <c r="L836" s="194" t="s">
        <v>259</v>
      </c>
      <c r="M836" s="194" t="s">
        <v>372</v>
      </c>
      <c r="N836" s="52" t="str">
        <f>IF(AND('331-CT'!$E$7=TH!H836,OR(L836="331",M836="331")),"331",IF(AND(OR(L836="131",M836="131"),H836='131-CT'!$E$7),"131",""))</f>
        <v/>
      </c>
      <c r="O836" s="90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38"/>
      <c r="AC836" s="591" t="str">
        <f t="shared" si="61"/>
        <v/>
      </c>
    </row>
    <row r="837" spans="1:33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56"/>
        <v>3</v>
      </c>
      <c r="C837" s="184">
        <f t="shared" si="57"/>
        <v>42450</v>
      </c>
      <c r="D837" s="191" t="s">
        <v>1755</v>
      </c>
      <c r="E837" s="191">
        <v>42450</v>
      </c>
      <c r="F837" s="192" t="s">
        <v>1087</v>
      </c>
      <c r="G837" s="483" t="s">
        <v>1397</v>
      </c>
      <c r="H837" s="193" t="s">
        <v>1398</v>
      </c>
      <c r="I837" s="256"/>
      <c r="J837" s="258"/>
      <c r="K837" s="38">
        <v>584000</v>
      </c>
      <c r="L837" s="194" t="s">
        <v>83</v>
      </c>
      <c r="M837" s="194" t="s">
        <v>47</v>
      </c>
      <c r="N837" s="52" t="str">
        <f>IF(AND('331-CT'!$E$7=TH!H837,OR(L837="331",M837="331")),"331",IF(AND(OR(L837="131",M837="131"),H837='131-CT'!$E$7),"131",""))</f>
        <v/>
      </c>
      <c r="O837" s="90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>x</v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>x</v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38"/>
      <c r="AC837" s="591"/>
      <c r="AF837" s="591"/>
      <c r="AG837" s="591"/>
    </row>
    <row r="838" spans="1:33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56"/>
        <v>3</v>
      </c>
      <c r="C838" s="184">
        <f t="shared" si="57"/>
        <v>42450</v>
      </c>
      <c r="D838" s="191" t="s">
        <v>1755</v>
      </c>
      <c r="E838" s="191">
        <v>42450</v>
      </c>
      <c r="F838" s="192" t="s">
        <v>1540</v>
      </c>
      <c r="G838" s="483" t="s">
        <v>576</v>
      </c>
      <c r="H838" s="785" t="s">
        <v>1356</v>
      </c>
      <c r="I838" s="257">
        <v>108</v>
      </c>
      <c r="J838" s="257">
        <v>15400</v>
      </c>
      <c r="K838" s="38">
        <f>ROUND(I838*J838,0)</f>
        <v>1663200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>131</v>
      </c>
      <c r="O838" s="90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38"/>
      <c r="AC838" s="591" t="str">
        <f t="shared" ref="AC838:AC843" si="62">IF(VLOOKUP(H838,DS_131,1,0)=H838,"","x")</f>
        <v/>
      </c>
      <c r="AD838" s="591"/>
    </row>
    <row r="839" spans="1:33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56"/>
        <v>3</v>
      </c>
      <c r="C839" s="184">
        <f t="shared" si="57"/>
        <v>42450</v>
      </c>
      <c r="D839" s="191" t="s">
        <v>1755</v>
      </c>
      <c r="E839" s="191">
        <v>42450</v>
      </c>
      <c r="F839" s="192" t="s">
        <v>428</v>
      </c>
      <c r="G839" s="483" t="s">
        <v>576</v>
      </c>
      <c r="H839" s="785" t="s">
        <v>1356</v>
      </c>
      <c r="I839" s="256"/>
      <c r="J839" s="256"/>
      <c r="K839" s="38">
        <v>166320</v>
      </c>
      <c r="L839" s="194" t="s">
        <v>259</v>
      </c>
      <c r="M839" s="194" t="s">
        <v>372</v>
      </c>
      <c r="N839" s="52" t="str">
        <f>IF(AND('331-CT'!$E$7=TH!H839,OR(L839="331",M839="331")),"331",IF(AND(OR(L839="131",M839="131"),H839='131-CT'!$E$7),"131",""))</f>
        <v>131</v>
      </c>
      <c r="O839" s="90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38"/>
      <c r="AC839" s="591" t="str">
        <f t="shared" si="62"/>
        <v/>
      </c>
    </row>
    <row r="840" spans="1:33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56"/>
        <v>3</v>
      </c>
      <c r="C840" s="184">
        <f t="shared" si="57"/>
        <v>42450</v>
      </c>
      <c r="D840" s="191" t="s">
        <v>1756</v>
      </c>
      <c r="E840" s="184">
        <v>42450</v>
      </c>
      <c r="F840" s="189" t="s">
        <v>965</v>
      </c>
      <c r="G840" s="601" t="s">
        <v>578</v>
      </c>
      <c r="H840" s="7" t="s">
        <v>1367</v>
      </c>
      <c r="I840" s="256">
        <v>500</v>
      </c>
      <c r="J840" s="256">
        <v>13644</v>
      </c>
      <c r="K840" s="38">
        <f>ROUND(I840*J840,0)</f>
        <v>6822000</v>
      </c>
      <c r="L840" s="194" t="s">
        <v>259</v>
      </c>
      <c r="M840" s="194" t="s">
        <v>174</v>
      </c>
      <c r="N840" s="52" t="str">
        <f>IF(AND('331-CT'!$E$7=TH!H840,OR(L840="331",M840="331")),"331",IF(AND(OR(L840="131",M840="131"),H840='131-CT'!$E$7),"131",""))</f>
        <v/>
      </c>
      <c r="O840" s="90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38"/>
      <c r="AC840" s="591" t="str">
        <f t="shared" si="62"/>
        <v/>
      </c>
      <c r="AD840" s="591"/>
    </row>
    <row r="841" spans="1:33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56"/>
        <v>3</v>
      </c>
      <c r="C841" s="184">
        <f t="shared" si="57"/>
        <v>42450</v>
      </c>
      <c r="D841" s="191" t="s">
        <v>1756</v>
      </c>
      <c r="E841" s="184">
        <v>42450</v>
      </c>
      <c r="F841" s="189" t="s">
        <v>428</v>
      </c>
      <c r="G841" s="601" t="s">
        <v>578</v>
      </c>
      <c r="H841" s="7" t="s">
        <v>1367</v>
      </c>
      <c r="I841" s="256"/>
      <c r="J841" s="256"/>
      <c r="K841" s="599">
        <v>682200</v>
      </c>
      <c r="L841" s="194" t="s">
        <v>259</v>
      </c>
      <c r="M841" s="194" t="s">
        <v>372</v>
      </c>
      <c r="N841" s="52" t="str">
        <f>IF(AND('331-CT'!$E$7=TH!H841,OR(L841="331",M841="331")),"331",IF(AND(OR(L841="131",M841="131"),H841='131-CT'!$E$7),"131",""))</f>
        <v/>
      </c>
      <c r="O841" s="90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38"/>
      <c r="AC841" s="591" t="str">
        <f t="shared" si="62"/>
        <v/>
      </c>
      <c r="AD841" s="591"/>
    </row>
    <row r="842" spans="1:33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ref="B842:B896" si="63">IF(C842&lt;&gt;"",MONTH(C842),"")</f>
        <v>3</v>
      </c>
      <c r="C842" s="184">
        <f t="shared" ref="C842:C896" si="64">E842</f>
        <v>42450</v>
      </c>
      <c r="D842" s="191" t="s">
        <v>1757</v>
      </c>
      <c r="E842" s="191">
        <v>42450</v>
      </c>
      <c r="F842" s="189" t="s">
        <v>469</v>
      </c>
      <c r="G842" s="483" t="s">
        <v>584</v>
      </c>
      <c r="H842" s="7" t="s">
        <v>471</v>
      </c>
      <c r="I842" s="257">
        <v>301</v>
      </c>
      <c r="J842" s="257">
        <v>12900</v>
      </c>
      <c r="K842" s="38">
        <f>ROUND(I842*J842,0)</f>
        <v>3882900</v>
      </c>
      <c r="L842" s="194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/>
      </c>
      <c r="O842" s="90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38"/>
      <c r="AC842" s="591" t="str">
        <f t="shared" si="62"/>
        <v/>
      </c>
      <c r="AD842" s="591"/>
    </row>
    <row r="843" spans="1:33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63"/>
        <v>3</v>
      </c>
      <c r="C843" s="184">
        <f t="shared" si="64"/>
        <v>42450</v>
      </c>
      <c r="D843" s="191" t="s">
        <v>1757</v>
      </c>
      <c r="E843" s="191">
        <v>42450</v>
      </c>
      <c r="F843" s="189" t="s">
        <v>428</v>
      </c>
      <c r="G843" s="483" t="s">
        <v>584</v>
      </c>
      <c r="H843" s="7" t="s">
        <v>471</v>
      </c>
      <c r="I843" s="257"/>
      <c r="J843" s="257"/>
      <c r="K843" s="599">
        <v>388290</v>
      </c>
      <c r="L843" s="194" t="s">
        <v>259</v>
      </c>
      <c r="M843" s="194" t="s">
        <v>372</v>
      </c>
      <c r="N843" s="52" t="str">
        <f>IF(AND('331-CT'!$E$7=TH!H843,OR(L843="331",M843="331")),"331",IF(AND(OR(L843="131",M843="131"),H843='131-CT'!$E$7),"131",""))</f>
        <v/>
      </c>
      <c r="O843" s="90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38"/>
      <c r="AC843" s="591" t="str">
        <f t="shared" si="62"/>
        <v/>
      </c>
      <c r="AD843" s="591"/>
    </row>
    <row r="844" spans="1:33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63"/>
        <v>3</v>
      </c>
      <c r="C844" s="184">
        <f t="shared" si="64"/>
        <v>42451</v>
      </c>
      <c r="D844" s="191"/>
      <c r="E844" s="191">
        <v>42451</v>
      </c>
      <c r="F844" s="192" t="s">
        <v>376</v>
      </c>
      <c r="G844" s="483" t="s">
        <v>1399</v>
      </c>
      <c r="H844" s="193" t="s">
        <v>1390</v>
      </c>
      <c r="I844" s="256">
        <v>20</v>
      </c>
      <c r="J844" s="258">
        <v>53000</v>
      </c>
      <c r="K844" s="38">
        <v>7670000</v>
      </c>
      <c r="L844" s="194" t="s">
        <v>165</v>
      </c>
      <c r="M844" s="194" t="s">
        <v>47</v>
      </c>
      <c r="N844" s="52" t="str">
        <f>IF(AND('331-CT'!$E$7=TH!H844,OR(L844="331",M844="331")),"331",IF(AND(OR(L844="131",M844="131"),H844='131-CT'!$E$7),"131",""))</f>
        <v/>
      </c>
      <c r="O844" s="90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>x</v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38">
        <v>1</v>
      </c>
      <c r="AC844" s="591"/>
      <c r="AD844" s="591"/>
      <c r="AF844" s="591"/>
      <c r="AG844" s="591"/>
    </row>
    <row r="845" spans="1:33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63"/>
        <v>3</v>
      </c>
      <c r="C845" s="184">
        <f t="shared" si="64"/>
        <v>42451</v>
      </c>
      <c r="D845" s="191"/>
      <c r="E845" s="191">
        <v>42451</v>
      </c>
      <c r="F845" s="192" t="s">
        <v>1077</v>
      </c>
      <c r="G845" s="483" t="s">
        <v>1399</v>
      </c>
      <c r="H845" s="193" t="s">
        <v>1390</v>
      </c>
      <c r="I845" s="256"/>
      <c r="J845" s="258"/>
      <c r="K845" s="38">
        <v>767000</v>
      </c>
      <c r="L845" s="194" t="s">
        <v>9</v>
      </c>
      <c r="M845" s="194" t="s">
        <v>47</v>
      </c>
      <c r="N845" s="52" t="str">
        <f>IF(AND('331-CT'!$E$7=TH!H845,OR(L845="331",M845="331")),"331",IF(AND(OR(L845="131",M845="131"),H845='131-CT'!$E$7),"131",""))</f>
        <v/>
      </c>
      <c r="O845" s="90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>x</v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38">
        <v>1</v>
      </c>
      <c r="AC845" s="591"/>
      <c r="AD845" s="591"/>
      <c r="AF845" s="591"/>
      <c r="AG845" s="591"/>
    </row>
    <row r="846" spans="1:33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63"/>
        <v>3</v>
      </c>
      <c r="C846" s="184">
        <f t="shared" si="64"/>
        <v>42451</v>
      </c>
      <c r="D846" s="191" t="s">
        <v>1758</v>
      </c>
      <c r="E846" s="191">
        <v>42451</v>
      </c>
      <c r="F846" s="189" t="s">
        <v>1541</v>
      </c>
      <c r="G846" s="483" t="s">
        <v>585</v>
      </c>
      <c r="H846" s="7" t="s">
        <v>1376</v>
      </c>
      <c r="I846" s="257">
        <v>544</v>
      </c>
      <c r="J846" s="257">
        <v>6800</v>
      </c>
      <c r="K846" s="38">
        <f>ROUND(I846*J846,0)</f>
        <v>3699200</v>
      </c>
      <c r="L846" s="194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/>
      </c>
      <c r="O846" s="90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38"/>
      <c r="AC846" s="591" t="str">
        <f t="shared" ref="AC846:AC871" si="65">IF(VLOOKUP(H846,DS_131,1,0)=H846,"","x")</f>
        <v/>
      </c>
      <c r="AD846" s="591"/>
    </row>
    <row r="847" spans="1:33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63"/>
        <v>3</v>
      </c>
      <c r="C847" s="184">
        <f t="shared" si="64"/>
        <v>42451</v>
      </c>
      <c r="D847" s="191" t="s">
        <v>1758</v>
      </c>
      <c r="E847" s="191">
        <v>42451</v>
      </c>
      <c r="F847" s="189" t="s">
        <v>428</v>
      </c>
      <c r="G847" s="483" t="s">
        <v>585</v>
      </c>
      <c r="H847" s="7" t="s">
        <v>1376</v>
      </c>
      <c r="I847" s="257"/>
      <c r="J847" s="257"/>
      <c r="K847" s="599">
        <v>369920</v>
      </c>
      <c r="L847" s="194" t="s">
        <v>259</v>
      </c>
      <c r="M847" s="194" t="s">
        <v>372</v>
      </c>
      <c r="N847" s="52" t="str">
        <f>IF(AND('331-CT'!$E$7=TH!H847,OR(L847="331",M847="331")),"331",IF(AND(OR(L847="131",M847="131"),H847='131-CT'!$E$7),"131",""))</f>
        <v/>
      </c>
      <c r="O847" s="90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38"/>
      <c r="AC847" s="591" t="str">
        <f t="shared" si="65"/>
        <v/>
      </c>
      <c r="AD847" s="591"/>
    </row>
    <row r="848" spans="1:33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63"/>
        <v>3</v>
      </c>
      <c r="C848" s="184">
        <f t="shared" si="64"/>
        <v>42452</v>
      </c>
      <c r="D848" s="191" t="s">
        <v>1759</v>
      </c>
      <c r="E848" s="191">
        <v>42452</v>
      </c>
      <c r="F848" s="189" t="s">
        <v>424</v>
      </c>
      <c r="G848" s="483" t="s">
        <v>592</v>
      </c>
      <c r="H848" s="7" t="s">
        <v>426</v>
      </c>
      <c r="I848" s="257">
        <v>1310</v>
      </c>
      <c r="J848" s="257">
        <v>5000</v>
      </c>
      <c r="K848" s="38">
        <f>ROUND(I848*J848,0)</f>
        <v>6550000</v>
      </c>
      <c r="L848" s="194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/>
      </c>
      <c r="O848" s="90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38"/>
      <c r="AC848" s="591" t="str">
        <f t="shared" si="65"/>
        <v/>
      </c>
      <c r="AD848" s="591"/>
    </row>
    <row r="849" spans="1:30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63"/>
        <v>3</v>
      </c>
      <c r="C849" s="184">
        <f t="shared" si="64"/>
        <v>42452</v>
      </c>
      <c r="D849" s="191" t="s">
        <v>1759</v>
      </c>
      <c r="E849" s="191">
        <v>42452</v>
      </c>
      <c r="F849" s="189" t="s">
        <v>428</v>
      </c>
      <c r="G849" s="483" t="s">
        <v>592</v>
      </c>
      <c r="H849" s="7" t="s">
        <v>426</v>
      </c>
      <c r="I849" s="257"/>
      <c r="J849" s="257"/>
      <c r="K849" s="38">
        <v>655000</v>
      </c>
      <c r="L849" s="194" t="s">
        <v>259</v>
      </c>
      <c r="M849" s="194" t="s">
        <v>372</v>
      </c>
      <c r="N849" s="52" t="str">
        <f>IF(AND('331-CT'!$E$7=TH!H849,OR(L849="331",M849="331")),"331",IF(AND(OR(L849="131",M849="131"),H849='131-CT'!$E$7),"131",""))</f>
        <v/>
      </c>
      <c r="O849" s="90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38"/>
      <c r="AC849" s="591" t="str">
        <f t="shared" si="65"/>
        <v/>
      </c>
      <c r="AD849" s="591"/>
    </row>
    <row r="850" spans="1:30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63"/>
        <v>3</v>
      </c>
      <c r="C850" s="184">
        <f t="shared" si="64"/>
        <v>42452</v>
      </c>
      <c r="D850" s="191" t="s">
        <v>1760</v>
      </c>
      <c r="E850" s="191">
        <v>42452</v>
      </c>
      <c r="F850" s="189" t="s">
        <v>1542</v>
      </c>
      <c r="G850" s="483" t="s">
        <v>593</v>
      </c>
      <c r="H850" s="7" t="s">
        <v>1363</v>
      </c>
      <c r="I850" s="256">
        <v>200</v>
      </c>
      <c r="J850" s="256">
        <v>9200</v>
      </c>
      <c r="K850" s="38">
        <f>ROUND(I850*J850,0)</f>
        <v>1840000</v>
      </c>
      <c r="L850" s="194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/>
      </c>
      <c r="O850" s="90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38"/>
      <c r="AC850" s="591" t="str">
        <f t="shared" si="65"/>
        <v/>
      </c>
      <c r="AD850" s="591"/>
    </row>
    <row r="851" spans="1:30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63"/>
        <v>3</v>
      </c>
      <c r="C851" s="184">
        <f t="shared" si="64"/>
        <v>42452</v>
      </c>
      <c r="D851" s="191" t="s">
        <v>1760</v>
      </c>
      <c r="E851" s="191">
        <v>42452</v>
      </c>
      <c r="F851" s="189" t="s">
        <v>428</v>
      </c>
      <c r="G851" s="483" t="s">
        <v>593</v>
      </c>
      <c r="H851" s="7" t="s">
        <v>1363</v>
      </c>
      <c r="I851" s="256"/>
      <c r="J851" s="256"/>
      <c r="K851" s="599">
        <v>184000</v>
      </c>
      <c r="L851" s="194" t="s">
        <v>259</v>
      </c>
      <c r="M851" s="194" t="s">
        <v>372</v>
      </c>
      <c r="N851" s="52" t="str">
        <f>IF(AND('331-CT'!$E$7=TH!H851,OR(L851="331",M851="331")),"331",IF(AND(OR(L851="131",M851="131"),H851='131-CT'!$E$7),"131",""))</f>
        <v/>
      </c>
      <c r="O851" s="90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38"/>
      <c r="AC851" s="591" t="str">
        <f t="shared" si="65"/>
        <v/>
      </c>
      <c r="AD851" s="591"/>
    </row>
    <row r="852" spans="1:30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63"/>
        <v>3</v>
      </c>
      <c r="C852" s="184">
        <f t="shared" si="64"/>
        <v>42452</v>
      </c>
      <c r="D852" s="191" t="s">
        <v>1761</v>
      </c>
      <c r="E852" s="191">
        <v>42452</v>
      </c>
      <c r="F852" s="189" t="s">
        <v>1543</v>
      </c>
      <c r="G852" s="483" t="s">
        <v>596</v>
      </c>
      <c r="H852" s="193" t="s">
        <v>897</v>
      </c>
      <c r="I852" s="256">
        <v>31</v>
      </c>
      <c r="J852" s="256">
        <v>6770</v>
      </c>
      <c r="K852" s="38">
        <f>ROUND(I852*J852,0)</f>
        <v>209870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90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38"/>
      <c r="AC852" s="591" t="str">
        <f t="shared" si="65"/>
        <v/>
      </c>
    </row>
    <row r="853" spans="1:30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63"/>
        <v>3</v>
      </c>
      <c r="C853" s="184">
        <f t="shared" si="64"/>
        <v>42452</v>
      </c>
      <c r="D853" s="191" t="s">
        <v>1761</v>
      </c>
      <c r="E853" s="191">
        <v>42452</v>
      </c>
      <c r="F853" s="189" t="s">
        <v>1544</v>
      </c>
      <c r="G853" s="483" t="s">
        <v>596</v>
      </c>
      <c r="H853" s="193" t="s">
        <v>897</v>
      </c>
      <c r="I853" s="256">
        <v>106</v>
      </c>
      <c r="J853" s="256">
        <v>9400</v>
      </c>
      <c r="K853" s="38">
        <f>ROUND(I853*J853,0)</f>
        <v>996400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90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38"/>
      <c r="AC853" s="591" t="str">
        <f t="shared" si="65"/>
        <v/>
      </c>
      <c r="AD853" s="591"/>
    </row>
    <row r="854" spans="1:30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63"/>
        <v>3</v>
      </c>
      <c r="C854" s="184">
        <f t="shared" si="64"/>
        <v>42452</v>
      </c>
      <c r="D854" s="191" t="s">
        <v>1761</v>
      </c>
      <c r="E854" s="191">
        <v>42452</v>
      </c>
      <c r="F854" s="189" t="s">
        <v>599</v>
      </c>
      <c r="G854" s="483" t="s">
        <v>596</v>
      </c>
      <c r="H854" s="193" t="s">
        <v>897</v>
      </c>
      <c r="I854" s="256">
        <v>584</v>
      </c>
      <c r="J854" s="256">
        <v>9200</v>
      </c>
      <c r="K854" s="38">
        <f>ROUND(I854*J854,0)</f>
        <v>5372800</v>
      </c>
      <c r="L854" s="194" t="s">
        <v>259</v>
      </c>
      <c r="M854" s="194" t="s">
        <v>174</v>
      </c>
      <c r="N854" s="52" t="str">
        <f>IF(AND('331-CT'!$E$7=TH!H854,OR(L854="331",M854="331")),"331",IF(AND(OR(L854="131",M854="131"),H854='131-CT'!$E$7),"131",""))</f>
        <v/>
      </c>
      <c r="O854" s="90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38"/>
      <c r="AC854" s="591" t="str">
        <f t="shared" si="65"/>
        <v/>
      </c>
      <c r="AD854" s="591"/>
    </row>
    <row r="855" spans="1:30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63"/>
        <v>3</v>
      </c>
      <c r="C855" s="184">
        <f t="shared" si="64"/>
        <v>42452</v>
      </c>
      <c r="D855" s="191" t="s">
        <v>1761</v>
      </c>
      <c r="E855" s="191">
        <v>42452</v>
      </c>
      <c r="F855" s="192" t="s">
        <v>428</v>
      </c>
      <c r="G855" s="483" t="s">
        <v>596</v>
      </c>
      <c r="H855" s="193" t="s">
        <v>897</v>
      </c>
      <c r="I855" s="256"/>
      <c r="J855" s="256"/>
      <c r="K855" s="599">
        <v>657907</v>
      </c>
      <c r="L855" s="194" t="s">
        <v>259</v>
      </c>
      <c r="M855" s="194" t="s">
        <v>372</v>
      </c>
      <c r="N855" s="52" t="str">
        <f>IF(AND('331-CT'!$E$7=TH!H855,OR(L855="331",M855="331")),"331",IF(AND(OR(L855="131",M855="131"),H855='131-CT'!$E$7),"131",""))</f>
        <v/>
      </c>
      <c r="O855" s="90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38"/>
      <c r="AC855" s="591" t="str">
        <f t="shared" si="65"/>
        <v/>
      </c>
    </row>
    <row r="856" spans="1:30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63"/>
        <v>3</v>
      </c>
      <c r="C856" s="184">
        <f t="shared" si="64"/>
        <v>42452</v>
      </c>
      <c r="D856" s="191" t="s">
        <v>1762</v>
      </c>
      <c r="E856" s="191">
        <v>42452</v>
      </c>
      <c r="F856" s="192" t="s">
        <v>599</v>
      </c>
      <c r="G856" s="483" t="s">
        <v>598</v>
      </c>
      <c r="H856" s="193" t="s">
        <v>897</v>
      </c>
      <c r="I856" s="256">
        <v>644</v>
      </c>
      <c r="J856" s="256">
        <v>9200</v>
      </c>
      <c r="K856" s="38">
        <f>ROUND(I856*J856,0)</f>
        <v>5924800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90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38"/>
      <c r="AC856" s="591" t="str">
        <f t="shared" si="65"/>
        <v/>
      </c>
      <c r="AD856" s="591"/>
    </row>
    <row r="857" spans="1:30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63"/>
        <v>3</v>
      </c>
      <c r="C857" s="184">
        <f t="shared" si="64"/>
        <v>42452</v>
      </c>
      <c r="D857" s="191" t="s">
        <v>1762</v>
      </c>
      <c r="E857" s="191">
        <v>42452</v>
      </c>
      <c r="F857" s="189" t="s">
        <v>1545</v>
      </c>
      <c r="G857" s="483" t="s">
        <v>598</v>
      </c>
      <c r="H857" s="193" t="s">
        <v>897</v>
      </c>
      <c r="I857" s="256">
        <v>34</v>
      </c>
      <c r="J857" s="256">
        <v>17000</v>
      </c>
      <c r="K857" s="38">
        <f>ROUND(I857*J857,0)</f>
        <v>578000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90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38"/>
      <c r="AC857" s="591" t="str">
        <f t="shared" si="65"/>
        <v/>
      </c>
      <c r="AD857" s="591"/>
    </row>
    <row r="858" spans="1:30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63"/>
        <v>3</v>
      </c>
      <c r="C858" s="184">
        <f t="shared" si="64"/>
        <v>42452</v>
      </c>
      <c r="D858" s="191" t="s">
        <v>1762</v>
      </c>
      <c r="E858" s="191">
        <v>42452</v>
      </c>
      <c r="F858" s="192" t="s">
        <v>428</v>
      </c>
      <c r="G858" s="483" t="s">
        <v>598</v>
      </c>
      <c r="H858" s="193" t="s">
        <v>897</v>
      </c>
      <c r="I858" s="256"/>
      <c r="J858" s="256"/>
      <c r="K858" s="599">
        <v>650280</v>
      </c>
      <c r="L858" s="194" t="s">
        <v>259</v>
      </c>
      <c r="M858" s="194" t="s">
        <v>372</v>
      </c>
      <c r="N858" s="52" t="str">
        <f>IF(AND('331-CT'!$E$7=TH!H858,OR(L858="331",M858="331")),"331",IF(AND(OR(L858="131",M858="131"),H858='131-CT'!$E$7),"131",""))</f>
        <v/>
      </c>
      <c r="O858" s="90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38"/>
      <c r="AC858" s="591" t="str">
        <f t="shared" si="65"/>
        <v/>
      </c>
      <c r="AD858" s="591"/>
    </row>
    <row r="859" spans="1:30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63"/>
        <v>3</v>
      </c>
      <c r="C859" s="184">
        <f t="shared" si="64"/>
        <v>42452</v>
      </c>
      <c r="D859" s="191" t="s">
        <v>1763</v>
      </c>
      <c r="E859" s="191">
        <v>42452</v>
      </c>
      <c r="F859" s="192" t="s">
        <v>920</v>
      </c>
      <c r="G859" s="483" t="s">
        <v>602</v>
      </c>
      <c r="H859" s="193" t="s">
        <v>904</v>
      </c>
      <c r="I859" s="256">
        <v>5000</v>
      </c>
      <c r="J859" s="256">
        <v>11300</v>
      </c>
      <c r="K859" s="38">
        <f>ROUND(I859*J859,0)</f>
        <v>56500000</v>
      </c>
      <c r="L859" s="194" t="s">
        <v>259</v>
      </c>
      <c r="M859" s="194" t="s">
        <v>174</v>
      </c>
      <c r="N859" s="52" t="str">
        <f>IF(AND('331-CT'!$E$7=TH!H859,OR(L859="331",M859="331")),"331",IF(AND(OR(L859="131",M859="131"),H859='131-CT'!$E$7),"131",""))</f>
        <v/>
      </c>
      <c r="O859" s="90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38"/>
      <c r="AC859" s="591" t="str">
        <f t="shared" si="65"/>
        <v/>
      </c>
      <c r="AD859" s="591"/>
    </row>
    <row r="860" spans="1:30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63"/>
        <v>3</v>
      </c>
      <c r="C860" s="184">
        <f t="shared" si="64"/>
        <v>42452</v>
      </c>
      <c r="D860" s="191" t="s">
        <v>1763</v>
      </c>
      <c r="E860" s="191">
        <v>42452</v>
      </c>
      <c r="F860" s="189" t="s">
        <v>428</v>
      </c>
      <c r="G860" s="483" t="s">
        <v>602</v>
      </c>
      <c r="H860" s="193" t="s">
        <v>904</v>
      </c>
      <c r="I860" s="257"/>
      <c r="J860" s="257"/>
      <c r="K860" s="38">
        <v>5650000</v>
      </c>
      <c r="L860" s="194" t="s">
        <v>259</v>
      </c>
      <c r="M860" s="194" t="s">
        <v>372</v>
      </c>
      <c r="N860" s="52" t="str">
        <f>IF(AND('331-CT'!$E$7=TH!H860,OR(L860="331",M860="331")),"331",IF(AND(OR(L860="131",M860="131"),H860='131-CT'!$E$7),"131",""))</f>
        <v/>
      </c>
      <c r="O860" s="90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38"/>
      <c r="AC860" s="591" t="str">
        <f t="shared" si="65"/>
        <v/>
      </c>
    </row>
    <row r="861" spans="1:30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63"/>
        <v>3</v>
      </c>
      <c r="C861" s="184">
        <f t="shared" si="64"/>
        <v>42453</v>
      </c>
      <c r="D861" s="191" t="s">
        <v>1764</v>
      </c>
      <c r="E861" s="191">
        <v>42453</v>
      </c>
      <c r="F861" s="189" t="s">
        <v>986</v>
      </c>
      <c r="G861" s="483" t="s">
        <v>604</v>
      </c>
      <c r="H861" s="210" t="s">
        <v>636</v>
      </c>
      <c r="I861" s="256">
        <v>1500</v>
      </c>
      <c r="J861" s="256">
        <v>6950</v>
      </c>
      <c r="K861" s="38">
        <f>ROUND(I861*J861,0)</f>
        <v>10425000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90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38"/>
      <c r="AC861" s="591" t="str">
        <f t="shared" si="65"/>
        <v/>
      </c>
      <c r="AD861" s="591"/>
    </row>
    <row r="862" spans="1:30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63"/>
        <v>3</v>
      </c>
      <c r="C862" s="184">
        <f t="shared" si="64"/>
        <v>42453</v>
      </c>
      <c r="D862" s="191" t="s">
        <v>1764</v>
      </c>
      <c r="E862" s="191">
        <v>42453</v>
      </c>
      <c r="F862" s="189" t="s">
        <v>1479</v>
      </c>
      <c r="G862" s="483" t="s">
        <v>604</v>
      </c>
      <c r="H862" s="210" t="s">
        <v>636</v>
      </c>
      <c r="I862" s="256">
        <v>250</v>
      </c>
      <c r="J862" s="256">
        <v>5900</v>
      </c>
      <c r="K862" s="38">
        <f>ROUND(I862*J862,0)</f>
        <v>1475000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90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38"/>
      <c r="AC862" s="591" t="str">
        <f t="shared" si="65"/>
        <v/>
      </c>
      <c r="AD862" s="591"/>
    </row>
    <row r="863" spans="1:30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63"/>
        <v>3</v>
      </c>
      <c r="C863" s="184">
        <f t="shared" si="64"/>
        <v>42453</v>
      </c>
      <c r="D863" s="191" t="s">
        <v>1764</v>
      </c>
      <c r="E863" s="191">
        <v>42453</v>
      </c>
      <c r="F863" s="189" t="s">
        <v>1480</v>
      </c>
      <c r="G863" s="483" t="s">
        <v>604</v>
      </c>
      <c r="H863" s="210" t="s">
        <v>636</v>
      </c>
      <c r="I863" s="257">
        <v>250</v>
      </c>
      <c r="J863" s="257">
        <v>6000</v>
      </c>
      <c r="K863" s="38">
        <f>ROUND(I863*J863,0)</f>
        <v>1500000</v>
      </c>
      <c r="L863" s="194" t="s">
        <v>259</v>
      </c>
      <c r="M863" s="194" t="s">
        <v>174</v>
      </c>
      <c r="N863" s="52" t="str">
        <f>IF(AND('331-CT'!$E$7=TH!H863,OR(L863="331",M863="331")),"331",IF(AND(OR(L863="131",M863="131"),H863='131-CT'!$E$7),"131",""))</f>
        <v/>
      </c>
      <c r="O863" s="90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38"/>
      <c r="AC863" s="591" t="str">
        <f t="shared" si="65"/>
        <v/>
      </c>
    </row>
    <row r="864" spans="1:30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63"/>
        <v>3</v>
      </c>
      <c r="C864" s="184">
        <f t="shared" si="64"/>
        <v>42453</v>
      </c>
      <c r="D864" s="191" t="s">
        <v>1764</v>
      </c>
      <c r="E864" s="191">
        <v>42453</v>
      </c>
      <c r="F864" s="189" t="s">
        <v>428</v>
      </c>
      <c r="G864" s="483" t="s">
        <v>604</v>
      </c>
      <c r="H864" s="210" t="s">
        <v>636</v>
      </c>
      <c r="I864" s="256"/>
      <c r="J864" s="256"/>
      <c r="K864" s="599">
        <v>1340000</v>
      </c>
      <c r="L864" s="194" t="s">
        <v>259</v>
      </c>
      <c r="M864" s="194" t="s">
        <v>372</v>
      </c>
      <c r="N864" s="52" t="str">
        <f>IF(AND('331-CT'!$E$7=TH!H864,OR(L864="331",M864="331")),"331",IF(AND(OR(L864="131",M864="131"),H864='131-CT'!$E$7),"131",""))</f>
        <v/>
      </c>
      <c r="O864" s="90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38"/>
      <c r="AC864" s="591" t="str">
        <f t="shared" si="65"/>
        <v/>
      </c>
      <c r="AD864" s="591"/>
    </row>
    <row r="865" spans="1:33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63"/>
        <v>3</v>
      </c>
      <c r="C865" s="184">
        <f t="shared" si="64"/>
        <v>42454</v>
      </c>
      <c r="D865" s="191" t="s">
        <v>1765</v>
      </c>
      <c r="E865" s="191">
        <v>42454</v>
      </c>
      <c r="F865" s="189" t="s">
        <v>899</v>
      </c>
      <c r="G865" s="483" t="s">
        <v>607</v>
      </c>
      <c r="H865" s="7" t="s">
        <v>901</v>
      </c>
      <c r="I865" s="257">
        <v>150</v>
      </c>
      <c r="J865" s="257">
        <v>22750</v>
      </c>
      <c r="K865" s="38">
        <f>ROUND(I865*J865,0)</f>
        <v>3412500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90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38"/>
      <c r="AC865" s="591" t="str">
        <f t="shared" si="65"/>
        <v/>
      </c>
    </row>
    <row r="866" spans="1:33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63"/>
        <v>3</v>
      </c>
      <c r="C866" s="184">
        <f t="shared" si="64"/>
        <v>42454</v>
      </c>
      <c r="D866" s="191" t="s">
        <v>1765</v>
      </c>
      <c r="E866" s="191">
        <v>42454</v>
      </c>
      <c r="F866" s="192" t="s">
        <v>428</v>
      </c>
      <c r="G866" s="483" t="s">
        <v>607</v>
      </c>
      <c r="H866" s="45" t="s">
        <v>901</v>
      </c>
      <c r="I866" s="256"/>
      <c r="J866" s="256"/>
      <c r="K866" s="38">
        <v>341250</v>
      </c>
      <c r="L866" s="194" t="s">
        <v>259</v>
      </c>
      <c r="M866" s="194" t="s">
        <v>372</v>
      </c>
      <c r="N866" s="52" t="str">
        <f>IF(AND('331-CT'!$E$7=TH!H866,OR(L866="331",M866="331")),"331",IF(AND(OR(L866="131",M866="131"),H866='131-CT'!$E$7),"131",""))</f>
        <v/>
      </c>
      <c r="O866" s="90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38"/>
      <c r="AC866" s="591" t="str">
        <f t="shared" si="65"/>
        <v/>
      </c>
      <c r="AD866" s="591"/>
    </row>
    <row r="867" spans="1:33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63"/>
        <v>3</v>
      </c>
      <c r="C867" s="184">
        <f t="shared" si="64"/>
        <v>42454</v>
      </c>
      <c r="D867" s="191" t="s">
        <v>1766</v>
      </c>
      <c r="E867" s="191">
        <v>42454</v>
      </c>
      <c r="F867" s="192" t="s">
        <v>506</v>
      </c>
      <c r="G867" s="483" t="s">
        <v>609</v>
      </c>
      <c r="H867" s="912" t="s">
        <v>805</v>
      </c>
      <c r="I867" s="256">
        <v>1807</v>
      </c>
      <c r="J867" s="256">
        <v>5900</v>
      </c>
      <c r="K867" s="38">
        <f>ROUND(I867*J867,0)</f>
        <v>10661300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90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38"/>
      <c r="AC867" s="591" t="str">
        <f t="shared" si="65"/>
        <v/>
      </c>
      <c r="AD867" s="591"/>
    </row>
    <row r="868" spans="1:33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63"/>
        <v>3</v>
      </c>
      <c r="C868" s="184">
        <f t="shared" si="64"/>
        <v>42454</v>
      </c>
      <c r="D868" s="191" t="s">
        <v>1766</v>
      </c>
      <c r="E868" s="191">
        <v>42454</v>
      </c>
      <c r="F868" s="189" t="s">
        <v>428</v>
      </c>
      <c r="G868" s="483" t="s">
        <v>609</v>
      </c>
      <c r="H868" s="912" t="s">
        <v>805</v>
      </c>
      <c r="I868" s="256"/>
      <c r="J868" s="256"/>
      <c r="K868" s="599">
        <v>1066130</v>
      </c>
      <c r="L868" s="194" t="s">
        <v>259</v>
      </c>
      <c r="M868" s="194" t="s">
        <v>372</v>
      </c>
      <c r="N868" s="52" t="str">
        <f>IF(AND('331-CT'!$E$7=TH!H868,OR(L868="331",M868="331")),"331",IF(AND(OR(L868="131",M868="131"),H868='131-CT'!$E$7),"131",""))</f>
        <v/>
      </c>
      <c r="O868" s="90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38"/>
      <c r="AC868" s="591" t="str">
        <f t="shared" si="65"/>
        <v/>
      </c>
    </row>
    <row r="869" spans="1:33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63"/>
        <v>3</v>
      </c>
      <c r="C869" s="184">
        <f t="shared" si="64"/>
        <v>42454</v>
      </c>
      <c r="D869" s="191" t="s">
        <v>1767</v>
      </c>
      <c r="E869" s="191">
        <v>42454</v>
      </c>
      <c r="F869" s="189" t="s">
        <v>1546</v>
      </c>
      <c r="G869" s="483" t="s">
        <v>610</v>
      </c>
      <c r="H869" s="193" t="s">
        <v>897</v>
      </c>
      <c r="I869" s="256">
        <v>205</v>
      </c>
      <c r="J869" s="256">
        <v>14000</v>
      </c>
      <c r="K869" s="38">
        <f>ROUND(I869*J869,0)</f>
        <v>2870000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/>
      </c>
      <c r="O869" s="90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38"/>
      <c r="AC869" s="591" t="str">
        <f t="shared" si="65"/>
        <v/>
      </c>
      <c r="AD869" s="591"/>
    </row>
    <row r="870" spans="1:33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63"/>
        <v>3</v>
      </c>
      <c r="C870" s="184">
        <f t="shared" si="64"/>
        <v>42454</v>
      </c>
      <c r="D870" s="191" t="s">
        <v>1767</v>
      </c>
      <c r="E870" s="191">
        <v>42454</v>
      </c>
      <c r="F870" s="192" t="s">
        <v>1792</v>
      </c>
      <c r="G870" s="483" t="s">
        <v>610</v>
      </c>
      <c r="H870" s="193" t="s">
        <v>897</v>
      </c>
      <c r="I870" s="256">
        <v>1030</v>
      </c>
      <c r="J870" s="256">
        <v>5300</v>
      </c>
      <c r="K870" s="38">
        <f>ROUND(I870*J870,0)</f>
        <v>5459000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/>
      </c>
      <c r="O870" s="90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38"/>
      <c r="AC870" s="591" t="str">
        <f t="shared" si="65"/>
        <v/>
      </c>
      <c r="AD870" s="591"/>
    </row>
    <row r="871" spans="1:33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63"/>
        <v>3</v>
      </c>
      <c r="C871" s="184">
        <f t="shared" si="64"/>
        <v>42454</v>
      </c>
      <c r="D871" s="191" t="s">
        <v>1767</v>
      </c>
      <c r="E871" s="191">
        <v>42454</v>
      </c>
      <c r="F871" s="189" t="s">
        <v>428</v>
      </c>
      <c r="G871" s="483" t="s">
        <v>610</v>
      </c>
      <c r="H871" s="193" t="s">
        <v>897</v>
      </c>
      <c r="I871" s="256"/>
      <c r="J871" s="256"/>
      <c r="K871" s="38">
        <v>832900</v>
      </c>
      <c r="L871" s="194" t="s">
        <v>259</v>
      </c>
      <c r="M871" s="194" t="s">
        <v>372</v>
      </c>
      <c r="N871" s="52" t="str">
        <f>IF(AND('331-CT'!$E$7=TH!H871,OR(L871="331",M871="331")),"331",IF(AND(OR(L871="131",M871="131"),H871='131-CT'!$E$7),"131",""))</f>
        <v/>
      </c>
      <c r="O871" s="90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38"/>
      <c r="AC871" s="591" t="str">
        <f t="shared" si="65"/>
        <v/>
      </c>
    </row>
    <row r="872" spans="1:33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63"/>
        <v>3</v>
      </c>
      <c r="C872" s="184">
        <f t="shared" si="64"/>
        <v>42455</v>
      </c>
      <c r="D872" s="191" t="s">
        <v>1790</v>
      </c>
      <c r="E872" s="191">
        <v>42455</v>
      </c>
      <c r="F872" s="192" t="s">
        <v>1076</v>
      </c>
      <c r="G872" s="480" t="s">
        <v>704</v>
      </c>
      <c r="H872" s="45" t="s">
        <v>1384</v>
      </c>
      <c r="I872" s="256">
        <v>1603</v>
      </c>
      <c r="J872" s="256">
        <v>7200</v>
      </c>
      <c r="K872" s="38">
        <f>ROUND(I872*J872,0)</f>
        <v>11541600</v>
      </c>
      <c r="L872" s="194" t="s">
        <v>159</v>
      </c>
      <c r="M872" s="600" t="s">
        <v>8</v>
      </c>
      <c r="N872" s="52" t="str">
        <f>IF(AND('331-CT'!$E$7=TH!H872,OR(L872="331",M872="331")),"331",IF(AND(OR(L872="131",M872="131"),H872='131-CT'!$E$7),"131",""))</f>
        <v/>
      </c>
      <c r="O872" s="90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38">
        <v>1</v>
      </c>
      <c r="AC872" s="591"/>
      <c r="AD872" s="211" t="str">
        <f>IF(VLOOKUP(H872,DSKH,1,0)=H872,"","x")</f>
        <v/>
      </c>
      <c r="AF872" s="591"/>
      <c r="AG872" s="591"/>
    </row>
    <row r="873" spans="1:33" s="87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63"/>
        <v>3</v>
      </c>
      <c r="C873" s="184">
        <f t="shared" si="64"/>
        <v>42455</v>
      </c>
      <c r="D873" s="191" t="s">
        <v>1790</v>
      </c>
      <c r="E873" s="191">
        <v>42455</v>
      </c>
      <c r="F873" s="192" t="s">
        <v>1084</v>
      </c>
      <c r="G873" s="480" t="s">
        <v>704</v>
      </c>
      <c r="H873" s="45" t="s">
        <v>1384</v>
      </c>
      <c r="I873" s="258"/>
      <c r="J873" s="256"/>
      <c r="K873" s="38">
        <v>1154160</v>
      </c>
      <c r="L873" s="194" t="s">
        <v>9</v>
      </c>
      <c r="M873" s="600" t="s">
        <v>8</v>
      </c>
      <c r="N873" s="52" t="str">
        <f>IF(AND('331-CT'!$E$7=TH!H873,OR(L873="331",M873="331")),"331",IF(AND(OR(L873="131",M873="131"),H873='131-CT'!$E$7),"131",""))</f>
        <v/>
      </c>
      <c r="O873" s="90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38">
        <v>1</v>
      </c>
      <c r="AC873" s="591"/>
      <c r="AD873" s="211" t="str">
        <f>IF(VLOOKUP(H873,DSKH,1,0)=H873,"","x")</f>
        <v/>
      </c>
      <c r="AE873" s="211"/>
      <c r="AF873" s="591"/>
      <c r="AG873" s="591"/>
    </row>
    <row r="874" spans="1:33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63"/>
        <v>3</v>
      </c>
      <c r="C874" s="184">
        <f t="shared" si="64"/>
        <v>42455</v>
      </c>
      <c r="D874" s="191" t="s">
        <v>1768</v>
      </c>
      <c r="E874" s="191">
        <v>42455</v>
      </c>
      <c r="F874" s="192" t="s">
        <v>438</v>
      </c>
      <c r="G874" s="483" t="s">
        <v>612</v>
      </c>
      <c r="H874" s="193" t="s">
        <v>437</v>
      </c>
      <c r="I874" s="256">
        <v>507</v>
      </c>
      <c r="J874" s="256">
        <v>10500</v>
      </c>
      <c r="K874" s="38">
        <f>ROUND(I874*J874,0)</f>
        <v>5323500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/>
      </c>
      <c r="O874" s="90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38"/>
      <c r="AC874" s="591" t="str">
        <f t="shared" ref="AC874:AC883" si="66">IF(VLOOKUP(H874,DS_131,1,0)=H874,"","x")</f>
        <v/>
      </c>
      <c r="AD874" s="591"/>
    </row>
    <row r="875" spans="1:33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63"/>
        <v>3</v>
      </c>
      <c r="C875" s="184">
        <f t="shared" si="64"/>
        <v>42455</v>
      </c>
      <c r="D875" s="191" t="s">
        <v>1768</v>
      </c>
      <c r="E875" s="191">
        <v>42455</v>
      </c>
      <c r="F875" s="192" t="s">
        <v>428</v>
      </c>
      <c r="G875" s="483" t="s">
        <v>612</v>
      </c>
      <c r="H875" s="193" t="s">
        <v>437</v>
      </c>
      <c r="I875" s="256"/>
      <c r="J875" s="256"/>
      <c r="K875" s="38">
        <v>532350</v>
      </c>
      <c r="L875" s="194" t="s">
        <v>259</v>
      </c>
      <c r="M875" s="194" t="s">
        <v>372</v>
      </c>
      <c r="N875" s="52" t="str">
        <f>IF(AND('331-CT'!$E$7=TH!H875,OR(L875="331",M875="331")),"331",IF(AND(OR(L875="131",M875="131"),H875='131-CT'!$E$7),"131",""))</f>
        <v/>
      </c>
      <c r="O875" s="90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38"/>
      <c r="AC875" s="591" t="str">
        <f t="shared" si="66"/>
        <v/>
      </c>
      <c r="AD875" s="591"/>
    </row>
    <row r="876" spans="1:33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63"/>
        <v>3</v>
      </c>
      <c r="C876" s="184">
        <f t="shared" si="64"/>
        <v>42455</v>
      </c>
      <c r="D876" s="191" t="s">
        <v>1769</v>
      </c>
      <c r="E876" s="191">
        <v>42455</v>
      </c>
      <c r="F876" s="192" t="s">
        <v>1547</v>
      </c>
      <c r="G876" s="483" t="s">
        <v>615</v>
      </c>
      <c r="H876" s="193" t="s">
        <v>471</v>
      </c>
      <c r="I876" s="257">
        <v>220</v>
      </c>
      <c r="J876" s="257">
        <v>7900</v>
      </c>
      <c r="K876" s="38">
        <f>ROUND(I876*J876,0)</f>
        <v>1738000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/>
      </c>
      <c r="O876" s="90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38"/>
      <c r="AC876" s="591" t="str">
        <f t="shared" si="66"/>
        <v/>
      </c>
      <c r="AD876" s="591"/>
    </row>
    <row r="877" spans="1:33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63"/>
        <v>3</v>
      </c>
      <c r="C877" s="184">
        <f t="shared" si="64"/>
        <v>42455</v>
      </c>
      <c r="D877" s="191" t="s">
        <v>1769</v>
      </c>
      <c r="E877" s="191">
        <v>42455</v>
      </c>
      <c r="F877" s="192" t="s">
        <v>428</v>
      </c>
      <c r="G877" s="483" t="s">
        <v>615</v>
      </c>
      <c r="H877" s="193" t="s">
        <v>471</v>
      </c>
      <c r="I877" s="256"/>
      <c r="J877" s="256"/>
      <c r="K877" s="599">
        <v>173800</v>
      </c>
      <c r="L877" s="194" t="s">
        <v>259</v>
      </c>
      <c r="M877" s="194" t="s">
        <v>372</v>
      </c>
      <c r="N877" s="52" t="str">
        <f>IF(AND('331-CT'!$E$7=TH!H877,OR(L877="331",M877="331")),"331",IF(AND(OR(L877="131",M877="131"),H877='131-CT'!$E$7),"131",""))</f>
        <v/>
      </c>
      <c r="O877" s="90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38"/>
      <c r="AC877" s="591" t="str">
        <f t="shared" si="66"/>
        <v/>
      </c>
    </row>
    <row r="878" spans="1:33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63"/>
        <v>3</v>
      </c>
      <c r="C878" s="184">
        <f t="shared" si="64"/>
        <v>42455</v>
      </c>
      <c r="D878" s="191" t="s">
        <v>1770</v>
      </c>
      <c r="E878" s="191">
        <v>42455</v>
      </c>
      <c r="F878" s="297" t="s">
        <v>1000</v>
      </c>
      <c r="G878" s="483" t="s">
        <v>617</v>
      </c>
      <c r="H878" s="7" t="s">
        <v>975</v>
      </c>
      <c r="I878" s="256">
        <v>3000</v>
      </c>
      <c r="J878" s="256">
        <v>5200</v>
      </c>
      <c r="K878" s="38">
        <f>ROUND(I878*J878,0)</f>
        <v>15600000</v>
      </c>
      <c r="L878" s="194" t="s">
        <v>259</v>
      </c>
      <c r="M878" s="194" t="s">
        <v>174</v>
      </c>
      <c r="N878" s="52" t="str">
        <f>IF(AND('331-CT'!$E$7=TH!H878,OR(L878="331",M878="331")),"331",IF(AND(OR(L878="131",M878="131"),H878='131-CT'!$E$7),"131",""))</f>
        <v/>
      </c>
      <c r="O878" s="90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38"/>
      <c r="AC878" s="591" t="str">
        <f t="shared" si="66"/>
        <v/>
      </c>
      <c r="AD878" s="591"/>
    </row>
    <row r="879" spans="1:33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63"/>
        <v>3</v>
      </c>
      <c r="C879" s="184">
        <f t="shared" si="64"/>
        <v>42455</v>
      </c>
      <c r="D879" s="191" t="s">
        <v>1770</v>
      </c>
      <c r="E879" s="191">
        <v>42455</v>
      </c>
      <c r="F879" s="192" t="s">
        <v>428</v>
      </c>
      <c r="G879" s="483" t="s">
        <v>617</v>
      </c>
      <c r="H879" s="7" t="s">
        <v>975</v>
      </c>
      <c r="I879" s="256"/>
      <c r="J879" s="256"/>
      <c r="K879" s="599">
        <v>1560000</v>
      </c>
      <c r="L879" s="194" t="s">
        <v>259</v>
      </c>
      <c r="M879" s="194" t="s">
        <v>372</v>
      </c>
      <c r="N879" s="52" t="str">
        <f>IF(AND('331-CT'!$E$7=TH!H879,OR(L879="331",M879="331")),"331",IF(AND(OR(L879="131",M879="131"),H879='131-CT'!$E$7),"131",""))</f>
        <v/>
      </c>
      <c r="O879" s="901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38"/>
      <c r="AC879" s="591" t="str">
        <f t="shared" si="66"/>
        <v/>
      </c>
      <c r="AD879" s="591"/>
    </row>
    <row r="880" spans="1:33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63"/>
        <v>3</v>
      </c>
      <c r="C880" s="184">
        <f t="shared" si="64"/>
        <v>42455</v>
      </c>
      <c r="D880" s="191" t="s">
        <v>1771</v>
      </c>
      <c r="E880" s="191">
        <v>42455</v>
      </c>
      <c r="F880" s="192" t="s">
        <v>1548</v>
      </c>
      <c r="G880" s="483" t="s">
        <v>618</v>
      </c>
      <c r="H880" s="193" t="s">
        <v>904</v>
      </c>
      <c r="I880" s="258">
        <v>3750</v>
      </c>
      <c r="J880" s="258">
        <v>5600</v>
      </c>
      <c r="K880" s="38">
        <f>ROUND(I880*J880,0)</f>
        <v>21000000</v>
      </c>
      <c r="L880" s="194" t="s">
        <v>259</v>
      </c>
      <c r="M880" s="194" t="s">
        <v>174</v>
      </c>
      <c r="N880" s="52" t="str">
        <f>IF(AND('331-CT'!$E$7=TH!H880,OR(L880="331",M880="331")),"331",IF(AND(OR(L880="131",M880="131"),H880='131-CT'!$E$7),"131",""))</f>
        <v/>
      </c>
      <c r="O880" s="90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38"/>
      <c r="AC880" s="591" t="str">
        <f t="shared" si="66"/>
        <v/>
      </c>
      <c r="AD880" s="591"/>
    </row>
    <row r="881" spans="1:33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63"/>
        <v>3</v>
      </c>
      <c r="C881" s="184">
        <f t="shared" si="64"/>
        <v>42455</v>
      </c>
      <c r="D881" s="191" t="s">
        <v>1771</v>
      </c>
      <c r="E881" s="191">
        <v>42455</v>
      </c>
      <c r="F881" s="192" t="s">
        <v>428</v>
      </c>
      <c r="G881" s="483" t="s">
        <v>618</v>
      </c>
      <c r="H881" s="193" t="s">
        <v>904</v>
      </c>
      <c r="I881" s="256"/>
      <c r="J881" s="256"/>
      <c r="K881" s="599">
        <v>2100000</v>
      </c>
      <c r="L881" s="194" t="s">
        <v>259</v>
      </c>
      <c r="M881" s="194" t="s">
        <v>372</v>
      </c>
      <c r="N881" s="52" t="str">
        <f>IF(AND('331-CT'!$E$7=TH!H881,OR(L881="331",M881="331")),"331",IF(AND(OR(L881="131",M881="131"),H881='131-CT'!$E$7),"131",""))</f>
        <v/>
      </c>
      <c r="O881" s="90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38"/>
      <c r="AC881" s="591" t="str">
        <f t="shared" si="66"/>
        <v/>
      </c>
      <c r="AD881" s="591"/>
    </row>
    <row r="882" spans="1:33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63"/>
        <v>3</v>
      </c>
      <c r="C882" s="184">
        <f t="shared" si="64"/>
        <v>42456</v>
      </c>
      <c r="D882" s="191" t="s">
        <v>1772</v>
      </c>
      <c r="E882" s="191">
        <v>42456</v>
      </c>
      <c r="F882" s="192" t="s">
        <v>1131</v>
      </c>
      <c r="G882" s="483" t="s">
        <v>619</v>
      </c>
      <c r="H882" s="7" t="s">
        <v>481</v>
      </c>
      <c r="I882" s="256">
        <v>1100</v>
      </c>
      <c r="J882" s="256">
        <v>1300</v>
      </c>
      <c r="K882" s="38">
        <f>ROUND(I882*J882,0)</f>
        <v>1430000</v>
      </c>
      <c r="L882" s="194" t="s">
        <v>259</v>
      </c>
      <c r="M882" s="194" t="s">
        <v>174</v>
      </c>
      <c r="N882" s="52" t="str">
        <f>IF(AND('331-CT'!$E$7=TH!H882,OR(L882="331",M882="331")),"331",IF(AND(OR(L882="131",M882="131"),H882='131-CT'!$E$7),"131",""))</f>
        <v/>
      </c>
      <c r="O882" s="90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38"/>
      <c r="AC882" s="591" t="str">
        <f t="shared" si="66"/>
        <v/>
      </c>
      <c r="AD882" s="591"/>
    </row>
    <row r="883" spans="1:33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63"/>
        <v>3</v>
      </c>
      <c r="C883" s="184">
        <f t="shared" si="64"/>
        <v>42456</v>
      </c>
      <c r="D883" s="191" t="s">
        <v>1772</v>
      </c>
      <c r="E883" s="191">
        <v>42456</v>
      </c>
      <c r="F883" s="192" t="s">
        <v>1535</v>
      </c>
      <c r="G883" s="483" t="s">
        <v>619</v>
      </c>
      <c r="H883" s="7" t="s">
        <v>481</v>
      </c>
      <c r="I883" s="256"/>
      <c r="J883" s="256"/>
      <c r="K883" s="599">
        <v>143000</v>
      </c>
      <c r="L883" s="194" t="s">
        <v>259</v>
      </c>
      <c r="M883" s="194" t="s">
        <v>372</v>
      </c>
      <c r="N883" s="52" t="str">
        <f>IF(AND('331-CT'!$E$7=TH!H883,OR(L883="331",M883="331")),"331",IF(AND(OR(L883="131",M883="131"),H883='131-CT'!$E$7),"131",""))</f>
        <v/>
      </c>
      <c r="O883" s="90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38"/>
      <c r="AC883" s="591" t="str">
        <f t="shared" si="66"/>
        <v/>
      </c>
      <c r="AD883" s="591"/>
    </row>
    <row r="884" spans="1:33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63"/>
        <v>3</v>
      </c>
      <c r="C884" s="184">
        <f t="shared" si="64"/>
        <v>42458</v>
      </c>
      <c r="D884" s="191" t="s">
        <v>1775</v>
      </c>
      <c r="E884" s="191">
        <v>42458</v>
      </c>
      <c r="F884" s="192" t="s">
        <v>337</v>
      </c>
      <c r="G884" s="483" t="s">
        <v>1400</v>
      </c>
      <c r="H884" s="7" t="s">
        <v>1392</v>
      </c>
      <c r="I884" s="257">
        <v>48</v>
      </c>
      <c r="J884" s="258">
        <v>41000</v>
      </c>
      <c r="K884" s="38">
        <f>ROUND(I884*J884,0)</f>
        <v>1968000</v>
      </c>
      <c r="L884" s="194" t="s">
        <v>161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90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38">
        <v>1</v>
      </c>
      <c r="AC884" s="591"/>
      <c r="AD884" s="211" t="str">
        <f>IF(VLOOKUP(H884,DSKH,1,0)=H884,"","x")</f>
        <v/>
      </c>
    </row>
    <row r="885" spans="1:33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63"/>
        <v>3</v>
      </c>
      <c r="C885" s="184">
        <f t="shared" si="64"/>
        <v>42458</v>
      </c>
      <c r="D885" s="191" t="s">
        <v>1775</v>
      </c>
      <c r="E885" s="191">
        <v>42458</v>
      </c>
      <c r="F885" s="192" t="s">
        <v>1078</v>
      </c>
      <c r="G885" s="483" t="s">
        <v>1400</v>
      </c>
      <c r="H885" s="7" t="s">
        <v>1392</v>
      </c>
      <c r="I885" s="256"/>
      <c r="J885" s="258"/>
      <c r="K885" s="38">
        <v>196800</v>
      </c>
      <c r="L885" s="194" t="s">
        <v>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90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38">
        <v>1</v>
      </c>
      <c r="AC885" s="591"/>
      <c r="AD885" s="211" t="str">
        <f>IF(VLOOKUP(H885,DSKH,1,0)=H885,"","x")</f>
        <v/>
      </c>
    </row>
    <row r="886" spans="1:33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63"/>
        <v>3</v>
      </c>
      <c r="C886" s="184">
        <f t="shared" si="64"/>
        <v>42458</v>
      </c>
      <c r="D886" s="191" t="s">
        <v>1775</v>
      </c>
      <c r="E886" s="191">
        <v>42458</v>
      </c>
      <c r="F886" s="192" t="s">
        <v>1393</v>
      </c>
      <c r="G886" s="483" t="s">
        <v>1400</v>
      </c>
      <c r="H886" s="7" t="s">
        <v>1392</v>
      </c>
      <c r="I886" s="256"/>
      <c r="J886" s="256"/>
      <c r="K886" s="599">
        <v>2164800</v>
      </c>
      <c r="L886" s="194" t="s">
        <v>8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901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38"/>
      <c r="AC886" s="591"/>
      <c r="AD886" s="591"/>
      <c r="AF886" s="591"/>
      <c r="AG886" s="591"/>
    </row>
    <row r="887" spans="1:33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63"/>
        <v>3</v>
      </c>
      <c r="C887" s="184">
        <f t="shared" si="64"/>
        <v>42458</v>
      </c>
      <c r="D887" s="191" t="s">
        <v>1791</v>
      </c>
      <c r="E887" s="184">
        <v>42458</v>
      </c>
      <c r="F887" s="922" t="s">
        <v>1403</v>
      </c>
      <c r="G887" s="483" t="s">
        <v>1404</v>
      </c>
      <c r="H887" s="7" t="s">
        <v>1405</v>
      </c>
      <c r="I887" s="256">
        <v>300</v>
      </c>
      <c r="J887" s="256">
        <v>9893</v>
      </c>
      <c r="K887" s="38">
        <f>ROUND(I887*J887,0)</f>
        <v>2967900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90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38">
        <v>2</v>
      </c>
      <c r="AC887" s="591"/>
      <c r="AD887" s="211" t="str">
        <f>IF(VLOOKUP(H887,DSKH,1,0)=H887,"","x")</f>
        <v/>
      </c>
      <c r="AF887" s="591"/>
      <c r="AG887" s="591"/>
    </row>
    <row r="888" spans="1:33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63"/>
        <v>3</v>
      </c>
      <c r="C888" s="184">
        <f t="shared" si="64"/>
        <v>42458</v>
      </c>
      <c r="D888" s="191" t="s">
        <v>1791</v>
      </c>
      <c r="E888" s="184">
        <v>42458</v>
      </c>
      <c r="F888" s="189" t="s">
        <v>1406</v>
      </c>
      <c r="G888" s="483" t="s">
        <v>1404</v>
      </c>
      <c r="H888" s="7" t="s">
        <v>1405</v>
      </c>
      <c r="I888" s="256">
        <v>640</v>
      </c>
      <c r="J888" s="256">
        <v>9207</v>
      </c>
      <c r="K888" s="38">
        <f>ROUND(I888*J888,0)</f>
        <v>5892480</v>
      </c>
      <c r="L888" s="194" t="s">
        <v>159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90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38">
        <v>2</v>
      </c>
      <c r="AC888" s="591"/>
      <c r="AD888" s="211" t="str">
        <f>IF(VLOOKUP(H888,DSKH,1,0)=H888,"","x")</f>
        <v/>
      </c>
      <c r="AF888" s="591"/>
      <c r="AG888" s="591"/>
    </row>
    <row r="889" spans="1:33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63"/>
        <v>3</v>
      </c>
      <c r="C889" s="184">
        <f t="shared" si="64"/>
        <v>42458</v>
      </c>
      <c r="D889" s="191" t="s">
        <v>1791</v>
      </c>
      <c r="E889" s="184">
        <v>42458</v>
      </c>
      <c r="F889" s="192" t="s">
        <v>1407</v>
      </c>
      <c r="G889" s="483" t="s">
        <v>1404</v>
      </c>
      <c r="H889" s="7" t="s">
        <v>1405</v>
      </c>
      <c r="I889" s="256"/>
      <c r="J889" s="256"/>
      <c r="K889" s="599">
        <v>886038</v>
      </c>
      <c r="L889" s="194" t="s">
        <v>9</v>
      </c>
      <c r="M889" s="194" t="s">
        <v>8</v>
      </c>
      <c r="N889" s="52" t="str">
        <f>IF(AND('331-CT'!$E$7=TH!H889,OR(L889="331",M889="331")),"331",IF(AND(OR(L889="131",M889="131"),H889='131-CT'!$E$7),"131",""))</f>
        <v/>
      </c>
      <c r="O889" s="90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38">
        <v>2</v>
      </c>
      <c r="AC889" s="591"/>
      <c r="AD889" s="211" t="str">
        <f>IF(VLOOKUP(H889,DSKH,1,0)=H889,"","x")</f>
        <v/>
      </c>
      <c r="AF889" s="591"/>
      <c r="AG889" s="591"/>
    </row>
    <row r="890" spans="1:33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63"/>
        <v>3</v>
      </c>
      <c r="C890" s="184">
        <f t="shared" si="64"/>
        <v>42458</v>
      </c>
      <c r="D890" s="191" t="s">
        <v>1791</v>
      </c>
      <c r="E890" s="184">
        <v>42458</v>
      </c>
      <c r="F890" s="192" t="s">
        <v>1408</v>
      </c>
      <c r="G890" s="483" t="s">
        <v>1404</v>
      </c>
      <c r="H890" s="7" t="s">
        <v>1405</v>
      </c>
      <c r="I890" s="256"/>
      <c r="J890" s="256"/>
      <c r="K890" s="599">
        <v>9746418</v>
      </c>
      <c r="L890" s="194" t="s">
        <v>8</v>
      </c>
      <c r="M890" s="194" t="s">
        <v>47</v>
      </c>
      <c r="N890" s="52" t="str">
        <f>IF(AND('331-CT'!$E$7=TH!H890,OR(L890="331",M890="331")),"331",IF(AND(OR(L890="131",M890="131"),H890='131-CT'!$E$7),"131",""))</f>
        <v/>
      </c>
      <c r="O890" s="90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38"/>
      <c r="AC890" s="591"/>
      <c r="AD890" s="591"/>
    </row>
    <row r="891" spans="1:33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63"/>
        <v>3</v>
      </c>
      <c r="C891" s="184">
        <f t="shared" si="64"/>
        <v>42460</v>
      </c>
      <c r="D891" s="915" t="s">
        <v>334</v>
      </c>
      <c r="E891" s="915">
        <v>42460</v>
      </c>
      <c r="F891" s="916" t="s">
        <v>1401</v>
      </c>
      <c r="G891" s="917"/>
      <c r="H891" s="918" t="s">
        <v>1402</v>
      </c>
      <c r="I891" s="254"/>
      <c r="J891" s="255"/>
      <c r="K891" s="51">
        <v>74397332</v>
      </c>
      <c r="L891" s="901" t="s">
        <v>9</v>
      </c>
      <c r="M891" s="901" t="s">
        <v>56</v>
      </c>
      <c r="N891" s="52" t="str">
        <f>IF(AND('331-CT'!$E$7=TH!H891,OR(L891="331",M891="331")),"331",IF(AND(OR(L891="131",M891="131"),H891='131-CT'!$E$7),"131",""))</f>
        <v/>
      </c>
      <c r="O891" s="90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38"/>
      <c r="AC891" s="591"/>
      <c r="AF891" s="591"/>
      <c r="AG891" s="591"/>
    </row>
    <row r="892" spans="1:33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63"/>
        <v>4</v>
      </c>
      <c r="C892" s="184">
        <f t="shared" si="64"/>
        <v>42461</v>
      </c>
      <c r="D892" s="191" t="s">
        <v>1776</v>
      </c>
      <c r="E892" s="184">
        <v>42461</v>
      </c>
      <c r="F892" s="189" t="s">
        <v>1090</v>
      </c>
      <c r="G892" s="483" t="s">
        <v>1409</v>
      </c>
      <c r="H892" s="7" t="s">
        <v>1410</v>
      </c>
      <c r="I892" s="256">
        <v>18441</v>
      </c>
      <c r="J892" s="256">
        <v>8600</v>
      </c>
      <c r="K892" s="38">
        <f>ROUND(I892*J892,0)</f>
        <v>158592600</v>
      </c>
      <c r="L892" s="194" t="s">
        <v>159</v>
      </c>
      <c r="M892" s="194" t="s">
        <v>8</v>
      </c>
      <c r="N892" s="52" t="str">
        <f>IF(AND('331-CT'!$E$7=TH!H892,OR(L892="331",M892="331")),"331",IF(AND(OR(L892="131",M892="131"),H892='131-CT'!$E$7),"131",""))</f>
        <v/>
      </c>
      <c r="O892" s="90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38">
        <v>2</v>
      </c>
      <c r="AC892" s="591"/>
      <c r="AD892" s="211" t="str">
        <f t="shared" ref="AD892:AD897" si="67">IF(VLOOKUP(H892,DSKH,1,0)=H892,"","x")</f>
        <v/>
      </c>
    </row>
    <row r="893" spans="1:33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63"/>
        <v>4</v>
      </c>
      <c r="C893" s="184">
        <f t="shared" si="64"/>
        <v>42461</v>
      </c>
      <c r="D893" s="191" t="s">
        <v>1776</v>
      </c>
      <c r="E893" s="184">
        <v>42461</v>
      </c>
      <c r="F893" s="922" t="s">
        <v>1091</v>
      </c>
      <c r="G893" s="483" t="s">
        <v>1409</v>
      </c>
      <c r="H893" s="7" t="s">
        <v>1410</v>
      </c>
      <c r="I893" s="256"/>
      <c r="J893" s="256"/>
      <c r="K893" s="599">
        <v>15859260</v>
      </c>
      <c r="L893" s="194" t="s">
        <v>9</v>
      </c>
      <c r="M893" s="194" t="s">
        <v>8</v>
      </c>
      <c r="N893" s="52" t="str">
        <f>IF(AND('331-CT'!$E$7=TH!H893,OR(L893="331",M893="331")),"331",IF(AND(OR(L893="131",M893="131"),H893='131-CT'!$E$7),"131",""))</f>
        <v/>
      </c>
      <c r="O893" s="90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38">
        <v>2</v>
      </c>
      <c r="AC893" s="591"/>
      <c r="AD893" s="211" t="str">
        <f t="shared" si="67"/>
        <v/>
      </c>
    </row>
    <row r="894" spans="1:33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63"/>
        <v>4</v>
      </c>
      <c r="C894" s="184">
        <f t="shared" si="64"/>
        <v>42462</v>
      </c>
      <c r="D894" s="191" t="s">
        <v>1777</v>
      </c>
      <c r="E894" s="184">
        <v>42462</v>
      </c>
      <c r="F894" s="189" t="s">
        <v>1080</v>
      </c>
      <c r="G894" s="483" t="s">
        <v>1411</v>
      </c>
      <c r="H894" s="7" t="s">
        <v>1412</v>
      </c>
      <c r="I894" s="256">
        <v>7967</v>
      </c>
      <c r="J894" s="256">
        <v>9000</v>
      </c>
      <c r="K894" s="38">
        <f>ROUND(I894*J894,0)</f>
        <v>71703000</v>
      </c>
      <c r="L894" s="194" t="s">
        <v>159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90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38">
        <v>2</v>
      </c>
      <c r="AC894" s="591"/>
      <c r="AD894" s="211" t="str">
        <f t="shared" si="67"/>
        <v/>
      </c>
    </row>
    <row r="895" spans="1:33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63"/>
        <v>4</v>
      </c>
      <c r="C895" s="184">
        <f t="shared" si="64"/>
        <v>42462</v>
      </c>
      <c r="D895" s="191" t="s">
        <v>1777</v>
      </c>
      <c r="E895" s="184">
        <v>42462</v>
      </c>
      <c r="F895" s="189" t="s">
        <v>1081</v>
      </c>
      <c r="G895" s="483" t="s">
        <v>1411</v>
      </c>
      <c r="H895" s="7" t="s">
        <v>1412</v>
      </c>
      <c r="I895" s="256"/>
      <c r="J895" s="256"/>
      <c r="K895" s="599">
        <v>7170300</v>
      </c>
      <c r="L895" s="194" t="s">
        <v>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901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38">
        <v>2</v>
      </c>
      <c r="AC895" s="591"/>
      <c r="AD895" s="211" t="str">
        <f t="shared" si="67"/>
        <v/>
      </c>
      <c r="AF895" s="591"/>
      <c r="AG895" s="591"/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63"/>
        <v>4</v>
      </c>
      <c r="C896" s="184">
        <f t="shared" si="64"/>
        <v>42464</v>
      </c>
      <c r="D896" s="191" t="s">
        <v>1778</v>
      </c>
      <c r="E896" s="184">
        <v>42464</v>
      </c>
      <c r="F896" s="189" t="s">
        <v>1080</v>
      </c>
      <c r="G896" s="483" t="s">
        <v>1413</v>
      </c>
      <c r="H896" s="7" t="s">
        <v>1412</v>
      </c>
      <c r="I896" s="256">
        <v>7293</v>
      </c>
      <c r="J896" s="256">
        <v>9000</v>
      </c>
      <c r="K896" s="38">
        <f>ROUND(I896*J896,0)</f>
        <v>65637000</v>
      </c>
      <c r="L896" s="194" t="s">
        <v>159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90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38">
        <v>2</v>
      </c>
      <c r="AC896" s="591"/>
      <c r="AD896" s="211" t="str">
        <f t="shared" si="67"/>
        <v/>
      </c>
      <c r="AF896" s="591"/>
      <c r="AG896" s="591"/>
    </row>
    <row r="897" spans="1:33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ref="B897:B960" si="68">IF(C897&lt;&gt;"",MONTH(C897),"")</f>
        <v>4</v>
      </c>
      <c r="C897" s="184">
        <f t="shared" ref="C897:C960" si="69">E897</f>
        <v>42464</v>
      </c>
      <c r="D897" s="191" t="s">
        <v>1778</v>
      </c>
      <c r="E897" s="184">
        <v>42464</v>
      </c>
      <c r="F897" s="189" t="s">
        <v>1081</v>
      </c>
      <c r="G897" s="483" t="s">
        <v>1413</v>
      </c>
      <c r="H897" s="7" t="s">
        <v>1412</v>
      </c>
      <c r="I897" s="256"/>
      <c r="J897" s="256"/>
      <c r="K897" s="599">
        <v>6563700</v>
      </c>
      <c r="L897" s="194" t="s">
        <v>9</v>
      </c>
      <c r="M897" s="194" t="s">
        <v>8</v>
      </c>
      <c r="N897" s="52" t="str">
        <f>IF(AND('331-CT'!$E$7=TH!H897,OR(L897="331",M897="331")),"331",IF(AND(OR(L897="131",M897="131"),H897='131-CT'!$E$7),"131",""))</f>
        <v/>
      </c>
      <c r="O897" s="90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38">
        <v>2</v>
      </c>
      <c r="AC897" s="591"/>
      <c r="AD897" s="211" t="str">
        <f t="shared" si="67"/>
        <v/>
      </c>
      <c r="AF897" s="591"/>
      <c r="AG897" s="591"/>
    </row>
    <row r="898" spans="1:33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68"/>
        <v>4</v>
      </c>
      <c r="C898" s="184">
        <f t="shared" si="69"/>
        <v>42464</v>
      </c>
      <c r="D898" s="191" t="s">
        <v>1667</v>
      </c>
      <c r="E898" s="191">
        <v>42464</v>
      </c>
      <c r="F898" s="189" t="s">
        <v>1904</v>
      </c>
      <c r="G898" s="483" t="s">
        <v>625</v>
      </c>
      <c r="H898" s="193" t="s">
        <v>904</v>
      </c>
      <c r="I898" s="256">
        <v>300</v>
      </c>
      <c r="J898" s="256">
        <v>15300</v>
      </c>
      <c r="K898" s="38">
        <f>ROUND(I898*J898,0)</f>
        <v>4590000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90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38"/>
      <c r="AC898" s="591" t="str">
        <f>IF(VLOOKUP(H898,DS_131,1,0)=H898,"","x")</f>
        <v/>
      </c>
      <c r="AD898" s="591"/>
    </row>
    <row r="899" spans="1:33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68"/>
        <v>4</v>
      </c>
      <c r="C899" s="184">
        <f t="shared" si="69"/>
        <v>42464</v>
      </c>
      <c r="D899" s="191" t="s">
        <v>1667</v>
      </c>
      <c r="E899" s="191">
        <v>42464</v>
      </c>
      <c r="F899" s="192" t="s">
        <v>428</v>
      </c>
      <c r="G899" s="483" t="s">
        <v>625</v>
      </c>
      <c r="H899" s="193" t="s">
        <v>904</v>
      </c>
      <c r="I899" s="256"/>
      <c r="J899" s="256"/>
      <c r="K899" s="599">
        <v>459000</v>
      </c>
      <c r="L899" s="194" t="s">
        <v>259</v>
      </c>
      <c r="M899" s="194" t="s">
        <v>372</v>
      </c>
      <c r="N899" s="52" t="str">
        <f>IF(AND('331-CT'!$E$7=TH!H899,OR(L899="331",M899="331")),"331",IF(AND(OR(L899="131",M899="131"),H899='131-CT'!$E$7),"131",""))</f>
        <v/>
      </c>
      <c r="O899" s="90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38"/>
      <c r="AC899" s="591" t="str">
        <f>IF(VLOOKUP(H899,DS_131,1,0)=H899,"","x")</f>
        <v/>
      </c>
      <c r="AD899" s="591"/>
    </row>
    <row r="900" spans="1:33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68"/>
        <v>4</v>
      </c>
      <c r="C900" s="184">
        <f t="shared" si="69"/>
        <v>42467</v>
      </c>
      <c r="D900" s="191" t="s">
        <v>1779</v>
      </c>
      <c r="E900" s="184">
        <v>42467</v>
      </c>
      <c r="F900" s="189" t="s">
        <v>1090</v>
      </c>
      <c r="G900" s="483" t="s">
        <v>1414</v>
      </c>
      <c r="H900" s="7" t="s">
        <v>1410</v>
      </c>
      <c r="I900" s="256">
        <v>1800</v>
      </c>
      <c r="J900" s="256">
        <v>7200</v>
      </c>
      <c r="K900" s="38">
        <f>ROUND(I900*J900,0)</f>
        <v>12960000</v>
      </c>
      <c r="L900" s="194" t="s">
        <v>159</v>
      </c>
      <c r="M900" s="194" t="s">
        <v>8</v>
      </c>
      <c r="N900" s="52" t="str">
        <f>IF(AND('331-CT'!$E$7=TH!H900,OR(L900="331",M900="331")),"331",IF(AND(OR(L900="131",M900="131"),H900='131-CT'!$E$7),"131",""))</f>
        <v/>
      </c>
      <c r="O900" s="90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38">
        <v>2</v>
      </c>
      <c r="AC900" s="591"/>
      <c r="AD900" s="211" t="str">
        <f>IF(VLOOKUP(H900,DSKH,1,0)=H900,"","x")</f>
        <v/>
      </c>
      <c r="AF900" s="591"/>
      <c r="AG900" s="591"/>
    </row>
    <row r="901" spans="1:33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68"/>
        <v>4</v>
      </c>
      <c r="C901" s="184">
        <f t="shared" si="69"/>
        <v>42467</v>
      </c>
      <c r="D901" s="191" t="s">
        <v>1779</v>
      </c>
      <c r="E901" s="184">
        <v>42467</v>
      </c>
      <c r="F901" s="189" t="s">
        <v>1091</v>
      </c>
      <c r="G901" s="483" t="s">
        <v>1414</v>
      </c>
      <c r="H901" s="7" t="s">
        <v>1410</v>
      </c>
      <c r="I901" s="256"/>
      <c r="J901" s="256"/>
      <c r="K901" s="599">
        <v>1296000</v>
      </c>
      <c r="L901" s="194" t="s">
        <v>9</v>
      </c>
      <c r="M901" s="194" t="s">
        <v>8</v>
      </c>
      <c r="N901" s="52" t="str">
        <f>IF(AND('331-CT'!$E$7=TH!H901,OR(L901="331",M901="331")),"331",IF(AND(OR(L901="131",M901="131"),H901='131-CT'!$E$7),"131",""))</f>
        <v/>
      </c>
      <c r="O901" s="90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38">
        <v>2</v>
      </c>
      <c r="AC901" s="591"/>
      <c r="AD901" s="211" t="str">
        <f>IF(VLOOKUP(H901,DSKH,1,0)=H901,"","x")</f>
        <v/>
      </c>
      <c r="AF901" s="591"/>
      <c r="AG901" s="591"/>
    </row>
    <row r="902" spans="1:33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68"/>
        <v>4</v>
      </c>
      <c r="C902" s="184">
        <f t="shared" si="69"/>
        <v>42467</v>
      </c>
      <c r="D902" s="191" t="s">
        <v>1780</v>
      </c>
      <c r="E902" s="184">
        <v>42467</v>
      </c>
      <c r="F902" s="189" t="s">
        <v>1090</v>
      </c>
      <c r="G902" s="483" t="s">
        <v>1415</v>
      </c>
      <c r="H902" s="7" t="s">
        <v>1410</v>
      </c>
      <c r="I902" s="256">
        <v>2033</v>
      </c>
      <c r="J902" s="256">
        <v>7200</v>
      </c>
      <c r="K902" s="38">
        <f>ROUND(I902*J902,0)</f>
        <v>14637600</v>
      </c>
      <c r="L902" s="194" t="s">
        <v>159</v>
      </c>
      <c r="M902" s="194" t="s">
        <v>8</v>
      </c>
      <c r="N902" s="52" t="str">
        <f>IF(AND('331-CT'!$E$7=TH!H902,OR(L902="331",M902="331")),"331",IF(AND(OR(L902="131",M902="131"),H902='131-CT'!$E$7),"131",""))</f>
        <v/>
      </c>
      <c r="O902" s="90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38">
        <v>2</v>
      </c>
      <c r="AC902" s="591"/>
      <c r="AD902" s="211" t="str">
        <f>IF(VLOOKUP(H902,DSKH,1,0)=H902,"","x")</f>
        <v/>
      </c>
      <c r="AF902" s="591"/>
      <c r="AG902" s="591"/>
    </row>
    <row r="903" spans="1:33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68"/>
        <v>4</v>
      </c>
      <c r="C903" s="184">
        <f t="shared" si="69"/>
        <v>42467</v>
      </c>
      <c r="D903" s="191" t="s">
        <v>1780</v>
      </c>
      <c r="E903" s="184">
        <v>42467</v>
      </c>
      <c r="F903" s="189" t="s">
        <v>1091</v>
      </c>
      <c r="G903" s="483" t="s">
        <v>1415</v>
      </c>
      <c r="H903" s="7" t="s">
        <v>1410</v>
      </c>
      <c r="I903" s="256"/>
      <c r="J903" s="256"/>
      <c r="K903" s="599">
        <v>1463760</v>
      </c>
      <c r="L903" s="194" t="s">
        <v>9</v>
      </c>
      <c r="M903" s="194" t="s">
        <v>8</v>
      </c>
      <c r="N903" s="52" t="str">
        <f>IF(AND('331-CT'!$E$7=TH!H903,OR(L903="331",M903="331")),"331",IF(AND(OR(L903="131",M903="131"),H903='131-CT'!$E$7),"131",""))</f>
        <v/>
      </c>
      <c r="O903" s="90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38">
        <v>2</v>
      </c>
      <c r="AC903" s="591"/>
      <c r="AD903" s="211" t="str">
        <f>IF(VLOOKUP(H903,DSKH,1,0)=H903,"","x")</f>
        <v/>
      </c>
      <c r="AF903" s="591"/>
      <c r="AG903" s="591"/>
    </row>
    <row r="904" spans="1:33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68"/>
        <v>4</v>
      </c>
      <c r="C904" s="184">
        <f t="shared" si="69"/>
        <v>42467</v>
      </c>
      <c r="D904" s="191" t="s">
        <v>1668</v>
      </c>
      <c r="E904" s="191">
        <v>42467</v>
      </c>
      <c r="F904" s="192" t="s">
        <v>438</v>
      </c>
      <c r="G904" s="483" t="s">
        <v>1549</v>
      </c>
      <c r="H904" s="7" t="s">
        <v>437</v>
      </c>
      <c r="I904" s="256">
        <v>292</v>
      </c>
      <c r="J904" s="256">
        <v>10500</v>
      </c>
      <c r="K904" s="38">
        <f>ROUND(I904*J904,0)</f>
        <v>3066000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90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38"/>
      <c r="AC904" s="591" t="str">
        <f t="shared" ref="AC904:AC951" si="70">IF(VLOOKUP(H904,DS_131,1,0)=H904,"","x")</f>
        <v/>
      </c>
      <c r="AD904" s="591"/>
    </row>
    <row r="905" spans="1:33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68"/>
        <v>4</v>
      </c>
      <c r="C905" s="184">
        <f t="shared" si="69"/>
        <v>42467</v>
      </c>
      <c r="D905" s="191" t="s">
        <v>1668</v>
      </c>
      <c r="E905" s="191">
        <v>42467</v>
      </c>
      <c r="F905" s="189" t="s">
        <v>438</v>
      </c>
      <c r="G905" s="483" t="s">
        <v>1549</v>
      </c>
      <c r="H905" s="7" t="s">
        <v>437</v>
      </c>
      <c r="I905" s="256">
        <v>486</v>
      </c>
      <c r="J905" s="256">
        <v>10500</v>
      </c>
      <c r="K905" s="38">
        <f>ROUND(I905*J905,0)</f>
        <v>5103000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90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38"/>
      <c r="AC905" s="591" t="str">
        <f t="shared" si="70"/>
        <v/>
      </c>
      <c r="AD905" s="591"/>
    </row>
    <row r="906" spans="1:33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68"/>
        <v>4</v>
      </c>
      <c r="C906" s="184">
        <f t="shared" si="69"/>
        <v>42467</v>
      </c>
      <c r="D906" s="191" t="s">
        <v>1668</v>
      </c>
      <c r="E906" s="191">
        <v>42467</v>
      </c>
      <c r="F906" s="189" t="s">
        <v>438</v>
      </c>
      <c r="G906" s="483" t="s">
        <v>1549</v>
      </c>
      <c r="H906" s="7" t="s">
        <v>437</v>
      </c>
      <c r="I906" s="256">
        <v>303</v>
      </c>
      <c r="J906" s="256">
        <v>10500</v>
      </c>
      <c r="K906" s="38">
        <f>ROUND(I906*J906,0)</f>
        <v>3181500</v>
      </c>
      <c r="L906" s="194" t="s">
        <v>259</v>
      </c>
      <c r="M906" s="194" t="s">
        <v>174</v>
      </c>
      <c r="N906" s="52" t="str">
        <f>IF(AND('331-CT'!$E$7=TH!H906,OR(L906="331",M906="331")),"331",IF(AND(OR(L906="131",M906="131"),H906='131-CT'!$E$7),"131",""))</f>
        <v/>
      </c>
      <c r="O906" s="901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38"/>
      <c r="AC906" s="591" t="str">
        <f t="shared" si="70"/>
        <v/>
      </c>
    </row>
    <row r="907" spans="1:33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68"/>
        <v>4</v>
      </c>
      <c r="C907" s="184">
        <f t="shared" si="69"/>
        <v>42467</v>
      </c>
      <c r="D907" s="191" t="s">
        <v>1668</v>
      </c>
      <c r="E907" s="191">
        <v>42467</v>
      </c>
      <c r="F907" s="189" t="s">
        <v>428</v>
      </c>
      <c r="G907" s="483" t="s">
        <v>1549</v>
      </c>
      <c r="H907" s="7" t="s">
        <v>437</v>
      </c>
      <c r="I907" s="256"/>
      <c r="J907" s="256"/>
      <c r="K907" s="599">
        <v>1135050</v>
      </c>
      <c r="L907" s="194" t="s">
        <v>259</v>
      </c>
      <c r="M907" s="194" t="s">
        <v>372</v>
      </c>
      <c r="N907" s="52" t="str">
        <f>IF(AND('331-CT'!$E$7=TH!H907,OR(L907="331",M907="331")),"331",IF(AND(OR(L907="131",M907="131"),H907='131-CT'!$E$7),"131",""))</f>
        <v/>
      </c>
      <c r="O907" s="90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38"/>
      <c r="AC907" s="591" t="str">
        <f t="shared" si="70"/>
        <v/>
      </c>
      <c r="AD907" s="591"/>
    </row>
    <row r="908" spans="1:33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68"/>
        <v>4</v>
      </c>
      <c r="C908" s="184">
        <f t="shared" si="69"/>
        <v>42467</v>
      </c>
      <c r="D908" s="191" t="s">
        <v>1669</v>
      </c>
      <c r="E908" s="191">
        <v>42467</v>
      </c>
      <c r="F908" s="297" t="s">
        <v>1550</v>
      </c>
      <c r="G908" s="483" t="s">
        <v>632</v>
      </c>
      <c r="H908" s="7" t="s">
        <v>1376</v>
      </c>
      <c r="I908" s="257">
        <v>529</v>
      </c>
      <c r="J908" s="257">
        <v>5900</v>
      </c>
      <c r="K908" s="38">
        <f>ROUND(I908*J908,0)</f>
        <v>3121100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90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38"/>
      <c r="AC908" s="591" t="str">
        <f t="shared" si="70"/>
        <v/>
      </c>
      <c r="AD908" s="591"/>
    </row>
    <row r="909" spans="1:33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68"/>
        <v>4</v>
      </c>
      <c r="C909" s="184">
        <f t="shared" si="69"/>
        <v>42467</v>
      </c>
      <c r="D909" s="191" t="s">
        <v>1669</v>
      </c>
      <c r="E909" s="191">
        <v>42467</v>
      </c>
      <c r="F909" s="192" t="s">
        <v>1551</v>
      </c>
      <c r="G909" s="483" t="s">
        <v>632</v>
      </c>
      <c r="H909" s="7" t="s">
        <v>1376</v>
      </c>
      <c r="I909" s="256">
        <v>497</v>
      </c>
      <c r="J909" s="256">
        <v>9100</v>
      </c>
      <c r="K909" s="38">
        <f>ROUND(I909*J909,0)</f>
        <v>4522700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90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38"/>
      <c r="AC909" s="591" t="str">
        <f t="shared" si="70"/>
        <v/>
      </c>
      <c r="AD909" s="591"/>
    </row>
    <row r="910" spans="1:33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68"/>
        <v>4</v>
      </c>
      <c r="C910" s="184">
        <f t="shared" si="69"/>
        <v>42467</v>
      </c>
      <c r="D910" s="191" t="s">
        <v>1669</v>
      </c>
      <c r="E910" s="184">
        <v>42467</v>
      </c>
      <c r="F910" s="189" t="s">
        <v>1541</v>
      </c>
      <c r="G910" s="601" t="s">
        <v>632</v>
      </c>
      <c r="H910" s="7" t="s">
        <v>1376</v>
      </c>
      <c r="I910" s="256">
        <v>516</v>
      </c>
      <c r="J910" s="256">
        <v>6800</v>
      </c>
      <c r="K910" s="38">
        <f>ROUND(I910*J910,0)</f>
        <v>3508800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90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38"/>
      <c r="AC910" s="591" t="str">
        <f t="shared" si="70"/>
        <v/>
      </c>
      <c r="AD910" s="591"/>
    </row>
    <row r="911" spans="1:33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68"/>
        <v>4</v>
      </c>
      <c r="C911" s="184">
        <f t="shared" si="69"/>
        <v>42467</v>
      </c>
      <c r="D911" s="191" t="s">
        <v>1669</v>
      </c>
      <c r="E911" s="191">
        <v>42467</v>
      </c>
      <c r="F911" s="192" t="s">
        <v>428</v>
      </c>
      <c r="G911" s="483" t="s">
        <v>632</v>
      </c>
      <c r="H911" s="7" t="s">
        <v>1376</v>
      </c>
      <c r="I911" s="257"/>
      <c r="J911" s="257"/>
      <c r="K911" s="38">
        <v>1115260</v>
      </c>
      <c r="L911" s="194" t="s">
        <v>259</v>
      </c>
      <c r="M911" s="194" t="s">
        <v>372</v>
      </c>
      <c r="N911" s="52" t="str">
        <f>IF(AND('331-CT'!$E$7=TH!H911,OR(L911="331",M911="331")),"331",IF(AND(OR(L911="131",M911="131"),H911='131-CT'!$E$7),"131",""))</f>
        <v/>
      </c>
      <c r="O911" s="90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38"/>
      <c r="AC911" s="591" t="str">
        <f t="shared" si="70"/>
        <v/>
      </c>
      <c r="AD911" s="591"/>
    </row>
    <row r="912" spans="1:33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68"/>
        <v>4</v>
      </c>
      <c r="C912" s="184">
        <f t="shared" si="69"/>
        <v>42468</v>
      </c>
      <c r="D912" s="191" t="s">
        <v>1670</v>
      </c>
      <c r="E912" s="184">
        <v>42468</v>
      </c>
      <c r="F912" s="189" t="s">
        <v>506</v>
      </c>
      <c r="G912" s="601" t="s">
        <v>635</v>
      </c>
      <c r="H912" s="912" t="s">
        <v>805</v>
      </c>
      <c r="I912" s="256">
        <v>652</v>
      </c>
      <c r="J912" s="256">
        <v>7300</v>
      </c>
      <c r="K912" s="38">
        <f>ROUND(I912*J912,0)</f>
        <v>4759600</v>
      </c>
      <c r="L912" s="194" t="s">
        <v>259</v>
      </c>
      <c r="M912" s="194" t="s">
        <v>174</v>
      </c>
      <c r="N912" s="52" t="str">
        <f>IF(AND('331-CT'!$E$7=TH!H912,OR(L912="331",M912="331")),"331",IF(AND(OR(L912="131",M912="131"),H912='131-CT'!$E$7),"131",""))</f>
        <v/>
      </c>
      <c r="O912" s="90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38"/>
      <c r="AC912" s="591" t="str">
        <f t="shared" si="70"/>
        <v/>
      </c>
      <c r="AD912" s="591"/>
    </row>
    <row r="913" spans="1:30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68"/>
        <v>4</v>
      </c>
      <c r="C913" s="184">
        <f t="shared" si="69"/>
        <v>42468</v>
      </c>
      <c r="D913" s="191" t="s">
        <v>1670</v>
      </c>
      <c r="E913" s="184">
        <v>42468</v>
      </c>
      <c r="F913" s="192" t="s">
        <v>506</v>
      </c>
      <c r="G913" s="601" t="s">
        <v>635</v>
      </c>
      <c r="H913" s="912" t="s">
        <v>805</v>
      </c>
      <c r="I913" s="256">
        <v>1495</v>
      </c>
      <c r="J913" s="256">
        <v>5900</v>
      </c>
      <c r="K913" s="38">
        <f>ROUND(I913*J913,0)</f>
        <v>8820500</v>
      </c>
      <c r="L913" s="194" t="s">
        <v>259</v>
      </c>
      <c r="M913" s="194" t="s">
        <v>174</v>
      </c>
      <c r="N913" s="52" t="str">
        <f>IF(AND('331-CT'!$E$7=TH!H913,OR(L913="331",M913="331")),"331",IF(AND(OR(L913="131",M913="131"),H913='131-CT'!$E$7),"131",""))</f>
        <v/>
      </c>
      <c r="O913" s="90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38"/>
      <c r="AC913" s="591" t="str">
        <f t="shared" si="70"/>
        <v/>
      </c>
    </row>
    <row r="914" spans="1:30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68"/>
        <v>4</v>
      </c>
      <c r="C914" s="184">
        <f t="shared" si="69"/>
        <v>42468</v>
      </c>
      <c r="D914" s="191" t="s">
        <v>1670</v>
      </c>
      <c r="E914" s="191">
        <v>42468</v>
      </c>
      <c r="F914" s="192" t="s">
        <v>428</v>
      </c>
      <c r="G914" s="483" t="s">
        <v>635</v>
      </c>
      <c r="H914" s="912" t="s">
        <v>805</v>
      </c>
      <c r="I914" s="256"/>
      <c r="J914" s="256"/>
      <c r="K914" s="599">
        <v>1358010</v>
      </c>
      <c r="L914" s="194" t="s">
        <v>259</v>
      </c>
      <c r="M914" s="194" t="s">
        <v>372</v>
      </c>
      <c r="N914" s="52" t="str">
        <f>IF(AND('331-CT'!$E$7=TH!H914,OR(L914="331",M914="331")),"331",IF(AND(OR(L914="131",M914="131"),H914='131-CT'!$E$7),"131",""))</f>
        <v/>
      </c>
      <c r="O914" s="90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38"/>
      <c r="AC914" s="591" t="str">
        <f t="shared" si="70"/>
        <v/>
      </c>
      <c r="AD914" s="591"/>
    </row>
    <row r="915" spans="1:30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68"/>
        <v>4</v>
      </c>
      <c r="C915" s="184">
        <f t="shared" si="69"/>
        <v>42468</v>
      </c>
      <c r="D915" s="191" t="s">
        <v>1671</v>
      </c>
      <c r="E915" s="191">
        <v>42468</v>
      </c>
      <c r="F915" s="192" t="s">
        <v>963</v>
      </c>
      <c r="G915" s="483" t="s">
        <v>638</v>
      </c>
      <c r="H915" s="7" t="s">
        <v>1367</v>
      </c>
      <c r="I915" s="256">
        <v>210</v>
      </c>
      <c r="J915" s="256">
        <v>6000</v>
      </c>
      <c r="K915" s="38">
        <f>ROUND(I915*J915,0)</f>
        <v>1260000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90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38"/>
      <c r="AC915" s="591" t="str">
        <f t="shared" si="70"/>
        <v/>
      </c>
      <c r="AD915" s="591"/>
    </row>
    <row r="916" spans="1:30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68"/>
        <v>4</v>
      </c>
      <c r="C916" s="184">
        <f t="shared" si="69"/>
        <v>42468</v>
      </c>
      <c r="D916" s="191" t="s">
        <v>1671</v>
      </c>
      <c r="E916" s="191">
        <v>42468</v>
      </c>
      <c r="F916" s="192" t="s">
        <v>964</v>
      </c>
      <c r="G916" s="483" t="s">
        <v>638</v>
      </c>
      <c r="H916" s="7" t="s">
        <v>1367</v>
      </c>
      <c r="I916" s="256">
        <v>320</v>
      </c>
      <c r="J916" s="256">
        <v>6600</v>
      </c>
      <c r="K916" s="38">
        <f>ROUND(I916*J916,0)</f>
        <v>2112000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90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38"/>
      <c r="AC916" s="591" t="str">
        <f t="shared" si="70"/>
        <v/>
      </c>
      <c r="AD916" s="591"/>
    </row>
    <row r="917" spans="1:30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68"/>
        <v>4</v>
      </c>
      <c r="C917" s="184">
        <f t="shared" si="69"/>
        <v>42468</v>
      </c>
      <c r="D917" s="191" t="s">
        <v>1671</v>
      </c>
      <c r="E917" s="191">
        <v>42468</v>
      </c>
      <c r="F917" s="192" t="s">
        <v>428</v>
      </c>
      <c r="G917" s="483" t="s">
        <v>638</v>
      </c>
      <c r="H917" s="7" t="s">
        <v>1367</v>
      </c>
      <c r="I917" s="256"/>
      <c r="J917" s="256"/>
      <c r="K917" s="38">
        <v>337200</v>
      </c>
      <c r="L917" s="194" t="s">
        <v>259</v>
      </c>
      <c r="M917" s="194" t="s">
        <v>372</v>
      </c>
      <c r="N917" s="52" t="str">
        <f>IF(AND('331-CT'!$E$7=TH!H917,OR(L917="331",M917="331")),"331",IF(AND(OR(L917="131",M917="131"),H917='131-CT'!$E$7),"131",""))</f>
        <v/>
      </c>
      <c r="O917" s="90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38"/>
      <c r="AC917" s="591" t="str">
        <f t="shared" si="70"/>
        <v/>
      </c>
      <c r="AD917" s="591"/>
    </row>
    <row r="918" spans="1:30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68"/>
        <v>4</v>
      </c>
      <c r="C918" s="184">
        <f t="shared" si="69"/>
        <v>42468</v>
      </c>
      <c r="D918" s="191" t="s">
        <v>1672</v>
      </c>
      <c r="E918" s="191">
        <v>42468</v>
      </c>
      <c r="F918" s="189" t="s">
        <v>946</v>
      </c>
      <c r="G918" s="483" t="s">
        <v>640</v>
      </c>
      <c r="H918" s="193" t="s">
        <v>904</v>
      </c>
      <c r="I918" s="256">
        <v>200</v>
      </c>
      <c r="J918" s="256">
        <v>10900</v>
      </c>
      <c r="K918" s="38">
        <f>ROUND(I918*J918,0)</f>
        <v>2180000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90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38"/>
      <c r="AC918" s="591" t="str">
        <f t="shared" si="70"/>
        <v/>
      </c>
      <c r="AD918" s="591"/>
    </row>
    <row r="919" spans="1:30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68"/>
        <v>4</v>
      </c>
      <c r="C919" s="184">
        <f t="shared" si="69"/>
        <v>42468</v>
      </c>
      <c r="D919" s="191" t="s">
        <v>1672</v>
      </c>
      <c r="E919" s="191">
        <v>42468</v>
      </c>
      <c r="F919" s="189" t="s">
        <v>920</v>
      </c>
      <c r="G919" s="483" t="s">
        <v>640</v>
      </c>
      <c r="H919" s="193" t="s">
        <v>904</v>
      </c>
      <c r="I919" s="256">
        <v>200</v>
      </c>
      <c r="J919" s="256">
        <v>11700</v>
      </c>
      <c r="K919" s="38">
        <f>ROUND(I919*J919,0)</f>
        <v>2340000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90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38"/>
      <c r="AC919" s="591" t="str">
        <f t="shared" si="70"/>
        <v/>
      </c>
      <c r="AD919" s="591"/>
    </row>
    <row r="920" spans="1:30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68"/>
        <v>4</v>
      </c>
      <c r="C920" s="184">
        <f t="shared" si="69"/>
        <v>42468</v>
      </c>
      <c r="D920" s="191" t="s">
        <v>1672</v>
      </c>
      <c r="E920" s="184">
        <v>42468</v>
      </c>
      <c r="F920" s="189" t="s">
        <v>1900</v>
      </c>
      <c r="G920" s="601" t="s">
        <v>640</v>
      </c>
      <c r="H920" s="193" t="s">
        <v>904</v>
      </c>
      <c r="I920" s="256">
        <v>200</v>
      </c>
      <c r="J920" s="256">
        <v>12400</v>
      </c>
      <c r="K920" s="38">
        <f>ROUND(I920*J920,0)</f>
        <v>2480000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90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38"/>
      <c r="AC920" s="591" t="str">
        <f t="shared" si="70"/>
        <v/>
      </c>
      <c r="AD920" s="591"/>
    </row>
    <row r="921" spans="1:30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68"/>
        <v>4</v>
      </c>
      <c r="C921" s="184">
        <f t="shared" si="69"/>
        <v>42468</v>
      </c>
      <c r="D921" s="191" t="s">
        <v>1672</v>
      </c>
      <c r="E921" s="191">
        <v>42468</v>
      </c>
      <c r="F921" s="189" t="s">
        <v>1901</v>
      </c>
      <c r="G921" s="483" t="s">
        <v>640</v>
      </c>
      <c r="H921" s="193" t="s">
        <v>904</v>
      </c>
      <c r="I921" s="256">
        <v>200</v>
      </c>
      <c r="J921" s="256">
        <v>14200</v>
      </c>
      <c r="K921" s="38">
        <f>ROUND(I921*J921,0)</f>
        <v>2840000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90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38"/>
      <c r="AC921" s="591" t="str">
        <f t="shared" si="70"/>
        <v/>
      </c>
      <c r="AD921" s="591"/>
    </row>
    <row r="922" spans="1:30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68"/>
        <v>4</v>
      </c>
      <c r="C922" s="184">
        <f t="shared" si="69"/>
        <v>42468</v>
      </c>
      <c r="D922" s="191" t="s">
        <v>1672</v>
      </c>
      <c r="E922" s="191">
        <v>42468</v>
      </c>
      <c r="F922" s="192" t="s">
        <v>428</v>
      </c>
      <c r="G922" s="483" t="s">
        <v>640</v>
      </c>
      <c r="H922" s="193" t="s">
        <v>904</v>
      </c>
      <c r="I922" s="256"/>
      <c r="J922" s="256"/>
      <c r="K922" s="38">
        <v>984000</v>
      </c>
      <c r="L922" s="194" t="s">
        <v>259</v>
      </c>
      <c r="M922" s="194" t="s">
        <v>372</v>
      </c>
      <c r="N922" s="52" t="str">
        <f>IF(AND('331-CT'!$E$7=TH!H922,OR(L922="331",M922="331")),"331",IF(AND(OR(L922="131",M922="131"),H922='131-CT'!$E$7),"131",""))</f>
        <v/>
      </c>
      <c r="O922" s="90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38"/>
      <c r="AC922" s="591" t="str">
        <f t="shared" si="70"/>
        <v/>
      </c>
    </row>
    <row r="923" spans="1:30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68"/>
        <v>4</v>
      </c>
      <c r="C923" s="184">
        <f t="shared" si="69"/>
        <v>42468</v>
      </c>
      <c r="D923" s="191" t="s">
        <v>1673</v>
      </c>
      <c r="E923" s="191">
        <v>42468</v>
      </c>
      <c r="F923" s="192" t="s">
        <v>1495</v>
      </c>
      <c r="G923" s="483" t="s">
        <v>642</v>
      </c>
      <c r="H923" s="7" t="s">
        <v>1363</v>
      </c>
      <c r="I923" s="256">
        <v>40</v>
      </c>
      <c r="J923" s="256">
        <v>24700</v>
      </c>
      <c r="K923" s="38">
        <f>ROUND(I923*J923,0)</f>
        <v>988000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90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38"/>
      <c r="AC923" s="591" t="str">
        <f t="shared" si="70"/>
        <v/>
      </c>
      <c r="AD923" s="591"/>
    </row>
    <row r="924" spans="1:30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68"/>
        <v>4</v>
      </c>
      <c r="C924" s="184">
        <f t="shared" si="69"/>
        <v>42468</v>
      </c>
      <c r="D924" s="191" t="s">
        <v>1673</v>
      </c>
      <c r="E924" s="191">
        <v>42468</v>
      </c>
      <c r="F924" s="192" t="s">
        <v>428</v>
      </c>
      <c r="G924" s="483" t="s">
        <v>642</v>
      </c>
      <c r="H924" s="7" t="s">
        <v>1363</v>
      </c>
      <c r="I924" s="256"/>
      <c r="J924" s="256"/>
      <c r="K924" s="38">
        <v>98800</v>
      </c>
      <c r="L924" s="194" t="s">
        <v>259</v>
      </c>
      <c r="M924" s="194" t="s">
        <v>372</v>
      </c>
      <c r="N924" s="52" t="str">
        <f>IF(AND('331-CT'!$E$7=TH!H924,OR(L924="331",M924="331")),"331",IF(AND(OR(L924="131",M924="131"),H924='131-CT'!$E$7),"131",""))</f>
        <v/>
      </c>
      <c r="O924" s="90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38"/>
      <c r="AC924" s="591" t="str">
        <f t="shared" si="70"/>
        <v/>
      </c>
      <c r="AD924" s="591"/>
    </row>
    <row r="925" spans="1:30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68"/>
        <v>4</v>
      </c>
      <c r="C925" s="184">
        <f t="shared" si="69"/>
        <v>42468</v>
      </c>
      <c r="D925" s="191" t="s">
        <v>1674</v>
      </c>
      <c r="E925" s="191">
        <v>42468</v>
      </c>
      <c r="F925" s="189" t="s">
        <v>1552</v>
      </c>
      <c r="G925" s="483" t="s">
        <v>643</v>
      </c>
      <c r="H925" s="7" t="s">
        <v>1357</v>
      </c>
      <c r="I925" s="256">
        <v>540</v>
      </c>
      <c r="J925" s="256">
        <v>11000</v>
      </c>
      <c r="K925" s="38">
        <f>ROUND(I925*J925,0)</f>
        <v>5940000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90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38"/>
      <c r="AC925" s="591" t="str">
        <f t="shared" si="70"/>
        <v/>
      </c>
      <c r="AD925" s="591"/>
    </row>
    <row r="926" spans="1:30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68"/>
        <v>4</v>
      </c>
      <c r="C926" s="184">
        <f t="shared" si="69"/>
        <v>42468</v>
      </c>
      <c r="D926" s="191" t="s">
        <v>1674</v>
      </c>
      <c r="E926" s="191">
        <v>42468</v>
      </c>
      <c r="F926" s="189" t="s">
        <v>428</v>
      </c>
      <c r="G926" s="483" t="s">
        <v>643</v>
      </c>
      <c r="H926" s="7" t="s">
        <v>1357</v>
      </c>
      <c r="I926" s="256"/>
      <c r="J926" s="256"/>
      <c r="K926" s="599">
        <v>594000</v>
      </c>
      <c r="L926" s="194" t="s">
        <v>259</v>
      </c>
      <c r="M926" s="194" t="s">
        <v>372</v>
      </c>
      <c r="N926" s="52" t="str">
        <f>IF(AND('331-CT'!$E$7=TH!H926,OR(L926="331",M926="331")),"331",IF(AND(OR(L926="131",M926="131"),H926='131-CT'!$E$7),"131",""))</f>
        <v/>
      </c>
      <c r="O926" s="901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38"/>
      <c r="AC926" s="591" t="str">
        <f t="shared" si="70"/>
        <v/>
      </c>
    </row>
    <row r="927" spans="1:30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68"/>
        <v>4</v>
      </c>
      <c r="C927" s="184">
        <f t="shared" si="69"/>
        <v>42468</v>
      </c>
      <c r="D927" s="191" t="s">
        <v>1675</v>
      </c>
      <c r="E927" s="191">
        <v>42468</v>
      </c>
      <c r="F927" s="297" t="s">
        <v>1000</v>
      </c>
      <c r="G927" s="483" t="s">
        <v>645</v>
      </c>
      <c r="H927" s="7" t="s">
        <v>975</v>
      </c>
      <c r="I927" s="256">
        <v>3000</v>
      </c>
      <c r="J927" s="256">
        <v>5200</v>
      </c>
      <c r="K927" s="38">
        <f>ROUND(I927*J927,0)</f>
        <v>15600000</v>
      </c>
      <c r="L927" s="194" t="s">
        <v>259</v>
      </c>
      <c r="M927" s="194" t="s">
        <v>174</v>
      </c>
      <c r="N927" s="52" t="str">
        <f>IF(AND('331-CT'!$E$7=TH!H927,OR(L927="331",M927="331")),"331",IF(AND(OR(L927="131",M927="131"),H927='131-CT'!$E$7),"131",""))</f>
        <v/>
      </c>
      <c r="O927" s="90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38"/>
      <c r="AC927" s="591" t="str">
        <f t="shared" si="70"/>
        <v/>
      </c>
      <c r="AD927" s="591"/>
    </row>
    <row r="928" spans="1:30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68"/>
        <v>4</v>
      </c>
      <c r="C928" s="184">
        <f t="shared" si="69"/>
        <v>42468</v>
      </c>
      <c r="D928" s="191" t="s">
        <v>1675</v>
      </c>
      <c r="E928" s="191">
        <v>42468</v>
      </c>
      <c r="F928" s="189" t="s">
        <v>428</v>
      </c>
      <c r="G928" s="483" t="s">
        <v>645</v>
      </c>
      <c r="H928" s="7" t="s">
        <v>975</v>
      </c>
      <c r="I928" s="256"/>
      <c r="J928" s="256"/>
      <c r="K928" s="599">
        <v>1560000</v>
      </c>
      <c r="L928" s="194" t="s">
        <v>259</v>
      </c>
      <c r="M928" s="194" t="s">
        <v>372</v>
      </c>
      <c r="N928" s="52" t="str">
        <f>IF(AND('331-CT'!$E$7=TH!H928,OR(L928="331",M928="331")),"331",IF(AND(OR(L928="131",M928="131"),H928='131-CT'!$E$7),"131",""))</f>
        <v/>
      </c>
      <c r="O928" s="90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38"/>
      <c r="AC928" s="591" t="str">
        <f t="shared" si="70"/>
        <v/>
      </c>
    </row>
    <row r="929" spans="1:30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68"/>
        <v>4</v>
      </c>
      <c r="C929" s="184">
        <f t="shared" si="69"/>
        <v>42471</v>
      </c>
      <c r="D929" s="191" t="s">
        <v>1676</v>
      </c>
      <c r="E929" s="191">
        <v>42471</v>
      </c>
      <c r="F929" s="297" t="s">
        <v>1553</v>
      </c>
      <c r="G929" s="483" t="s">
        <v>655</v>
      </c>
      <c r="H929" s="7" t="s">
        <v>1554</v>
      </c>
      <c r="I929" s="256">
        <v>100</v>
      </c>
      <c r="J929" s="256">
        <v>13500</v>
      </c>
      <c r="K929" s="38">
        <f>ROUND(I929*J929,0)</f>
        <v>1350000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90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38"/>
      <c r="AC929" s="591" t="str">
        <f t="shared" si="70"/>
        <v/>
      </c>
      <c r="AD929" s="591"/>
    </row>
    <row r="930" spans="1:30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68"/>
        <v>4</v>
      </c>
      <c r="C930" s="184">
        <f t="shared" si="69"/>
        <v>42471</v>
      </c>
      <c r="D930" s="191" t="s">
        <v>1676</v>
      </c>
      <c r="E930" s="191">
        <v>42471</v>
      </c>
      <c r="F930" s="189" t="s">
        <v>1555</v>
      </c>
      <c r="G930" s="483" t="s">
        <v>655</v>
      </c>
      <c r="H930" s="7" t="s">
        <v>1554</v>
      </c>
      <c r="I930" s="256">
        <v>100</v>
      </c>
      <c r="J930" s="256">
        <v>15500</v>
      </c>
      <c r="K930" s="38">
        <f>ROUND(I930*J930,0)</f>
        <v>1550000</v>
      </c>
      <c r="L930" s="194" t="s">
        <v>259</v>
      </c>
      <c r="M930" s="194" t="s">
        <v>174</v>
      </c>
      <c r="N930" s="52" t="str">
        <f>IF(AND('331-CT'!$E$7=TH!H930,OR(L930="331",M930="331")),"331",IF(AND(OR(L930="131",M930="131"),H930='131-CT'!$E$7),"131",""))</f>
        <v/>
      </c>
      <c r="O930" s="90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38"/>
      <c r="AC930" s="591" t="str">
        <f t="shared" si="70"/>
        <v/>
      </c>
      <c r="AD930" s="591"/>
    </row>
    <row r="931" spans="1:30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68"/>
        <v>4</v>
      </c>
      <c r="C931" s="184">
        <f t="shared" si="69"/>
        <v>42471</v>
      </c>
      <c r="D931" s="191" t="s">
        <v>1676</v>
      </c>
      <c r="E931" s="191">
        <v>42471</v>
      </c>
      <c r="F931" s="189" t="s">
        <v>1556</v>
      </c>
      <c r="G931" s="483" t="s">
        <v>655</v>
      </c>
      <c r="H931" s="7" t="s">
        <v>1554</v>
      </c>
      <c r="I931" s="256">
        <v>100</v>
      </c>
      <c r="J931" s="256">
        <v>14500</v>
      </c>
      <c r="K931" s="38">
        <f>ROUND(I931*J931,0)</f>
        <v>1450000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901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38"/>
      <c r="AC931" s="591" t="str">
        <f t="shared" si="70"/>
        <v/>
      </c>
      <c r="AD931" s="591"/>
    </row>
    <row r="932" spans="1:30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68"/>
        <v>4</v>
      </c>
      <c r="C932" s="184">
        <f t="shared" si="69"/>
        <v>42471</v>
      </c>
      <c r="D932" s="191" t="s">
        <v>1676</v>
      </c>
      <c r="E932" s="191">
        <v>42471</v>
      </c>
      <c r="F932" s="189" t="s">
        <v>428</v>
      </c>
      <c r="G932" s="483" t="s">
        <v>655</v>
      </c>
      <c r="H932" s="7" t="s">
        <v>1554</v>
      </c>
      <c r="I932" s="256"/>
      <c r="J932" s="256"/>
      <c r="K932" s="599">
        <v>449500</v>
      </c>
      <c r="L932" s="194" t="s">
        <v>259</v>
      </c>
      <c r="M932" s="194" t="s">
        <v>372</v>
      </c>
      <c r="N932" s="52" t="str">
        <f>IF(AND('331-CT'!$E$7=TH!H932,OR(L932="331",M932="331")),"331",IF(AND(OR(L932="131",M932="131"),H932='131-CT'!$E$7),"131",""))</f>
        <v/>
      </c>
      <c r="O932" s="90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38"/>
      <c r="AC932" s="591" t="str">
        <f t="shared" si="70"/>
        <v/>
      </c>
      <c r="AD932" s="591"/>
    </row>
    <row r="933" spans="1:30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68"/>
        <v>4</v>
      </c>
      <c r="C933" s="184">
        <f t="shared" si="69"/>
        <v>42472</v>
      </c>
      <c r="D933" s="191" t="s">
        <v>1677</v>
      </c>
      <c r="E933" s="191">
        <v>42472</v>
      </c>
      <c r="F933" s="189" t="s">
        <v>982</v>
      </c>
      <c r="G933" s="483" t="s">
        <v>657</v>
      </c>
      <c r="H933" s="7" t="s">
        <v>489</v>
      </c>
      <c r="I933" s="256">
        <v>1004</v>
      </c>
      <c r="J933" s="256">
        <v>13800</v>
      </c>
      <c r="K933" s="38">
        <f>ROUND(I933*J933,0)</f>
        <v>13855200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90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38"/>
      <c r="AC933" s="591" t="str">
        <f t="shared" si="70"/>
        <v/>
      </c>
      <c r="AD933" s="591"/>
    </row>
    <row r="934" spans="1:30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68"/>
        <v>4</v>
      </c>
      <c r="C934" s="184">
        <f t="shared" si="69"/>
        <v>42472</v>
      </c>
      <c r="D934" s="191" t="s">
        <v>1677</v>
      </c>
      <c r="E934" s="184">
        <v>42472</v>
      </c>
      <c r="F934" s="189" t="s">
        <v>1119</v>
      </c>
      <c r="G934" s="601" t="s">
        <v>657</v>
      </c>
      <c r="H934" s="193" t="s">
        <v>489</v>
      </c>
      <c r="I934" s="256">
        <v>2008</v>
      </c>
      <c r="J934" s="256">
        <v>1300</v>
      </c>
      <c r="K934" s="38">
        <f>ROUND(I934*J934,0)</f>
        <v>2610400</v>
      </c>
      <c r="L934" s="194" t="s">
        <v>259</v>
      </c>
      <c r="M934" s="194" t="s">
        <v>174</v>
      </c>
      <c r="N934" s="52" t="str">
        <f>IF(AND('331-CT'!$E$7=TH!H934,OR(L934="331",M934="331")),"331",IF(AND(OR(L934="131",M934="131"),H934='131-CT'!$E$7),"131",""))</f>
        <v/>
      </c>
      <c r="O934" s="901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38"/>
      <c r="AC934" s="591" t="str">
        <f t="shared" si="70"/>
        <v/>
      </c>
      <c r="AD934" s="591"/>
    </row>
    <row r="935" spans="1:30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68"/>
        <v>4</v>
      </c>
      <c r="C935" s="184">
        <f t="shared" si="69"/>
        <v>42472</v>
      </c>
      <c r="D935" s="191" t="s">
        <v>1677</v>
      </c>
      <c r="E935" s="184">
        <v>42472</v>
      </c>
      <c r="F935" s="189" t="s">
        <v>428</v>
      </c>
      <c r="G935" s="601" t="s">
        <v>657</v>
      </c>
      <c r="H935" s="7" t="s">
        <v>489</v>
      </c>
      <c r="I935" s="256"/>
      <c r="J935" s="256"/>
      <c r="K935" s="599">
        <v>1646560</v>
      </c>
      <c r="L935" s="194" t="s">
        <v>259</v>
      </c>
      <c r="M935" s="194" t="s">
        <v>372</v>
      </c>
      <c r="N935" s="52" t="str">
        <f>IF(AND('331-CT'!$E$7=TH!H935,OR(L935="331",M935="331")),"331",IF(AND(OR(L935="131",M935="131"),H935='131-CT'!$E$7),"131",""))</f>
        <v/>
      </c>
      <c r="O935" s="90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38"/>
      <c r="AC935" s="591" t="str">
        <f t="shared" si="70"/>
        <v/>
      </c>
      <c r="AD935" s="591"/>
    </row>
    <row r="936" spans="1:30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68"/>
        <v>4</v>
      </c>
      <c r="C936" s="184">
        <f t="shared" si="69"/>
        <v>42472</v>
      </c>
      <c r="D936" s="191" t="s">
        <v>1678</v>
      </c>
      <c r="E936" s="184">
        <v>42472</v>
      </c>
      <c r="F936" s="189" t="s">
        <v>1557</v>
      </c>
      <c r="G936" s="601" t="s">
        <v>668</v>
      </c>
      <c r="H936" s="193" t="s">
        <v>1860</v>
      </c>
      <c r="I936" s="256">
        <v>207</v>
      </c>
      <c r="J936" s="256">
        <v>13200</v>
      </c>
      <c r="K936" s="38">
        <f>ROUND(I936*J936,0)</f>
        <v>2732400</v>
      </c>
      <c r="L936" s="194" t="s">
        <v>259</v>
      </c>
      <c r="M936" s="194" t="s">
        <v>174</v>
      </c>
      <c r="N936" s="52" t="str">
        <f>IF(AND('331-CT'!$E$7=TH!H936,OR(L936="331",M936="331")),"331",IF(AND(OR(L936="131",M936="131"),H936='131-CT'!$E$7),"131",""))</f>
        <v/>
      </c>
      <c r="O936" s="90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38"/>
      <c r="AC936" s="591" t="str">
        <f t="shared" si="70"/>
        <v/>
      </c>
      <c r="AD936" s="591"/>
    </row>
    <row r="937" spans="1:30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68"/>
        <v>4</v>
      </c>
      <c r="C937" s="184">
        <f t="shared" si="69"/>
        <v>42472</v>
      </c>
      <c r="D937" s="191" t="s">
        <v>1678</v>
      </c>
      <c r="E937" s="184">
        <v>42472</v>
      </c>
      <c r="F937" s="189" t="s">
        <v>1558</v>
      </c>
      <c r="G937" s="601" t="s">
        <v>668</v>
      </c>
      <c r="H937" s="193" t="s">
        <v>1860</v>
      </c>
      <c r="I937" s="256">
        <v>173</v>
      </c>
      <c r="J937" s="256">
        <v>11000</v>
      </c>
      <c r="K937" s="38">
        <f>ROUND(I937*J937,0)</f>
        <v>1903000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901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38"/>
      <c r="AC937" s="591" t="str">
        <f t="shared" si="70"/>
        <v/>
      </c>
    </row>
    <row r="938" spans="1:30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68"/>
        <v>4</v>
      </c>
      <c r="C938" s="184">
        <f t="shared" si="69"/>
        <v>42472</v>
      </c>
      <c r="D938" s="191" t="s">
        <v>1678</v>
      </c>
      <c r="E938" s="191">
        <v>42472</v>
      </c>
      <c r="F938" s="189" t="s">
        <v>428</v>
      </c>
      <c r="G938" s="483" t="s">
        <v>668</v>
      </c>
      <c r="H938" s="193" t="s">
        <v>1860</v>
      </c>
      <c r="I938" s="256"/>
      <c r="J938" s="256"/>
      <c r="K938" s="599">
        <v>463540</v>
      </c>
      <c r="L938" s="194" t="s">
        <v>259</v>
      </c>
      <c r="M938" s="194" t="s">
        <v>372</v>
      </c>
      <c r="N938" s="52" t="str">
        <f>IF(AND('331-CT'!$E$7=TH!H938,OR(L938="331",M938="331")),"331",IF(AND(OR(L938="131",M938="131"),H938='131-CT'!$E$7),"131",""))</f>
        <v/>
      </c>
      <c r="O938" s="90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38"/>
      <c r="AC938" s="591" t="str">
        <f t="shared" si="70"/>
        <v/>
      </c>
      <c r="AD938" s="591"/>
    </row>
    <row r="939" spans="1:30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68"/>
        <v>4</v>
      </c>
      <c r="C939" s="184">
        <f t="shared" si="69"/>
        <v>42472</v>
      </c>
      <c r="D939" s="191" t="s">
        <v>1679</v>
      </c>
      <c r="E939" s="191">
        <v>42472</v>
      </c>
      <c r="F939" s="189" t="s">
        <v>1559</v>
      </c>
      <c r="G939" s="483" t="s">
        <v>670</v>
      </c>
      <c r="H939" s="7" t="s">
        <v>1359</v>
      </c>
      <c r="I939" s="256">
        <v>505</v>
      </c>
      <c r="J939" s="256">
        <v>6400</v>
      </c>
      <c r="K939" s="38">
        <f>ROUND(I939*J939,0)</f>
        <v>3232000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90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38"/>
      <c r="AC939" s="591" t="str">
        <f t="shared" si="70"/>
        <v/>
      </c>
      <c r="AD939" s="591"/>
    </row>
    <row r="940" spans="1:30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68"/>
        <v>4</v>
      </c>
      <c r="C940" s="184">
        <f t="shared" si="69"/>
        <v>42472</v>
      </c>
      <c r="D940" s="191" t="s">
        <v>1679</v>
      </c>
      <c r="E940" s="191">
        <v>42472</v>
      </c>
      <c r="F940" s="189" t="s">
        <v>1560</v>
      </c>
      <c r="G940" s="483" t="s">
        <v>670</v>
      </c>
      <c r="H940" s="7" t="s">
        <v>1359</v>
      </c>
      <c r="I940" s="256">
        <v>988</v>
      </c>
      <c r="J940" s="256">
        <v>7700</v>
      </c>
      <c r="K940" s="38">
        <f>ROUND(I940*J940,0)</f>
        <v>7607600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90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38"/>
      <c r="AC940" s="591" t="str">
        <f t="shared" si="70"/>
        <v/>
      </c>
    </row>
    <row r="941" spans="1:30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68"/>
        <v>4</v>
      </c>
      <c r="C941" s="184">
        <f t="shared" si="69"/>
        <v>42472</v>
      </c>
      <c r="D941" s="191" t="s">
        <v>1679</v>
      </c>
      <c r="E941" s="191">
        <v>42472</v>
      </c>
      <c r="F941" s="189" t="s">
        <v>428</v>
      </c>
      <c r="G941" s="483" t="s">
        <v>670</v>
      </c>
      <c r="H941" s="7" t="s">
        <v>1359</v>
      </c>
      <c r="I941" s="256"/>
      <c r="J941" s="256"/>
      <c r="K941" s="599">
        <v>1083960</v>
      </c>
      <c r="L941" s="194" t="s">
        <v>259</v>
      </c>
      <c r="M941" s="194" t="s">
        <v>372</v>
      </c>
      <c r="N941" s="52" t="str">
        <f>IF(AND('331-CT'!$E$7=TH!H941,OR(L941="331",M941="331")),"331",IF(AND(OR(L941="131",M941="131"),H941='131-CT'!$E$7),"131",""))</f>
        <v/>
      </c>
      <c r="O941" s="90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38"/>
      <c r="AC941" s="591" t="str">
        <f t="shared" si="70"/>
        <v/>
      </c>
      <c r="AD941" s="591"/>
    </row>
    <row r="942" spans="1:30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68"/>
        <v>4</v>
      </c>
      <c r="C942" s="184">
        <f t="shared" si="69"/>
        <v>42472</v>
      </c>
      <c r="D942" s="191" t="s">
        <v>1680</v>
      </c>
      <c r="E942" s="191">
        <v>42472</v>
      </c>
      <c r="F942" s="189" t="s">
        <v>945</v>
      </c>
      <c r="G942" s="483" t="s">
        <v>672</v>
      </c>
      <c r="H942" s="7" t="s">
        <v>717</v>
      </c>
      <c r="I942" s="256">
        <v>735</v>
      </c>
      <c r="J942" s="256">
        <v>7135</v>
      </c>
      <c r="K942" s="38">
        <f>ROUND(I942*J942,0)</f>
        <v>5244225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90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38"/>
      <c r="AC942" s="591" t="str">
        <f t="shared" si="70"/>
        <v/>
      </c>
    </row>
    <row r="943" spans="1:30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68"/>
        <v>4</v>
      </c>
      <c r="C943" s="184">
        <f t="shared" si="69"/>
        <v>42472</v>
      </c>
      <c r="D943" s="191" t="s">
        <v>1680</v>
      </c>
      <c r="E943" s="191">
        <v>42472</v>
      </c>
      <c r="F943" s="192" t="s">
        <v>472</v>
      </c>
      <c r="G943" s="483" t="s">
        <v>672</v>
      </c>
      <c r="H943" s="7" t="s">
        <v>717</v>
      </c>
      <c r="I943" s="256">
        <v>194</v>
      </c>
      <c r="J943" s="256">
        <v>47449</v>
      </c>
      <c r="K943" s="38">
        <f>ROUND(I943*J943,0)</f>
        <v>9205106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90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38"/>
      <c r="AC943" s="591" t="str">
        <f t="shared" si="70"/>
        <v/>
      </c>
      <c r="AD943" s="591"/>
    </row>
    <row r="944" spans="1:30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68"/>
        <v>4</v>
      </c>
      <c r="C944" s="184">
        <f t="shared" si="69"/>
        <v>42472</v>
      </c>
      <c r="D944" s="191" t="s">
        <v>1680</v>
      </c>
      <c r="E944" s="191">
        <v>42472</v>
      </c>
      <c r="F944" s="189" t="s">
        <v>1561</v>
      </c>
      <c r="G944" s="483" t="s">
        <v>672</v>
      </c>
      <c r="H944" s="7" t="s">
        <v>717</v>
      </c>
      <c r="I944" s="256">
        <v>20</v>
      </c>
      <c r="J944" s="256">
        <v>54530</v>
      </c>
      <c r="K944" s="38">
        <f>ROUND(I944*J944,0)</f>
        <v>1090600</v>
      </c>
      <c r="L944" s="194" t="s">
        <v>259</v>
      </c>
      <c r="M944" s="194" t="s">
        <v>174</v>
      </c>
      <c r="N944" s="52" t="str">
        <f>IF(AND('331-CT'!$E$7=TH!H944,OR(L944="331",M944="331")),"331",IF(AND(OR(L944="131",M944="131"),H944='131-CT'!$E$7),"131",""))</f>
        <v/>
      </c>
      <c r="O944" s="90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38"/>
      <c r="AC944" s="591" t="str">
        <f t="shared" si="70"/>
        <v/>
      </c>
      <c r="AD944" s="591"/>
    </row>
    <row r="945" spans="1:33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68"/>
        <v>4</v>
      </c>
      <c r="C945" s="184">
        <f t="shared" si="69"/>
        <v>42472</v>
      </c>
      <c r="D945" s="191" t="s">
        <v>1680</v>
      </c>
      <c r="E945" s="191">
        <v>42472</v>
      </c>
      <c r="F945" s="189" t="s">
        <v>428</v>
      </c>
      <c r="G945" s="483" t="s">
        <v>672</v>
      </c>
      <c r="H945" s="7" t="s">
        <v>717</v>
      </c>
      <c r="I945" s="257"/>
      <c r="J945" s="256"/>
      <c r="K945" s="599">
        <v>1553993</v>
      </c>
      <c r="L945" s="194" t="s">
        <v>259</v>
      </c>
      <c r="M945" s="194" t="s">
        <v>372</v>
      </c>
      <c r="N945" s="52" t="str">
        <f>IF(AND('331-CT'!$E$7=TH!H945,OR(L945="331",M945="331")),"331",IF(AND(OR(L945="131",M945="131"),H945='131-CT'!$E$7),"131",""))</f>
        <v/>
      </c>
      <c r="O945" s="90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38"/>
      <c r="AC945" s="591" t="str">
        <f t="shared" si="70"/>
        <v/>
      </c>
      <c r="AD945" s="591"/>
    </row>
    <row r="946" spans="1:33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68"/>
        <v>4</v>
      </c>
      <c r="C946" s="184">
        <f t="shared" si="69"/>
        <v>42473</v>
      </c>
      <c r="D946" s="191" t="s">
        <v>1681</v>
      </c>
      <c r="E946" s="191">
        <v>42473</v>
      </c>
      <c r="F946" s="189" t="s">
        <v>424</v>
      </c>
      <c r="G946" s="483" t="s">
        <v>673</v>
      </c>
      <c r="H946" s="7" t="s">
        <v>426</v>
      </c>
      <c r="I946" s="256">
        <v>1222</v>
      </c>
      <c r="J946" s="256">
        <v>5000</v>
      </c>
      <c r="K946" s="38">
        <f>ROUND(I946*J946,0)</f>
        <v>6110000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90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38"/>
      <c r="AC946" s="591" t="str">
        <f t="shared" si="70"/>
        <v/>
      </c>
    </row>
    <row r="947" spans="1:33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68"/>
        <v>4</v>
      </c>
      <c r="C947" s="184">
        <f t="shared" si="69"/>
        <v>42473</v>
      </c>
      <c r="D947" s="191" t="s">
        <v>1681</v>
      </c>
      <c r="E947" s="191">
        <v>42473</v>
      </c>
      <c r="F947" s="192" t="s">
        <v>513</v>
      </c>
      <c r="G947" s="483" t="s">
        <v>673</v>
      </c>
      <c r="H947" s="7" t="s">
        <v>426</v>
      </c>
      <c r="I947" s="256">
        <v>602</v>
      </c>
      <c r="J947" s="256">
        <v>9700</v>
      </c>
      <c r="K947" s="38">
        <f>ROUND(I947*J947,0)</f>
        <v>5839400</v>
      </c>
      <c r="L947" s="194" t="s">
        <v>259</v>
      </c>
      <c r="M947" s="194" t="s">
        <v>174</v>
      </c>
      <c r="N947" s="52" t="str">
        <f>IF(AND('331-CT'!$E$7=TH!H947,OR(L947="331",M947="331")),"331",IF(AND(OR(L947="131",M947="131"),H947='131-CT'!$E$7),"131",""))</f>
        <v/>
      </c>
      <c r="O947" s="90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38"/>
      <c r="AC947" s="591" t="str">
        <f t="shared" si="70"/>
        <v/>
      </c>
      <c r="AD947" s="591"/>
    </row>
    <row r="948" spans="1:33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68"/>
        <v>4</v>
      </c>
      <c r="C948" s="184">
        <f t="shared" si="69"/>
        <v>42473</v>
      </c>
      <c r="D948" s="191" t="s">
        <v>1681</v>
      </c>
      <c r="E948" s="191">
        <v>42473</v>
      </c>
      <c r="F948" s="192" t="s">
        <v>428</v>
      </c>
      <c r="G948" s="483" t="s">
        <v>673</v>
      </c>
      <c r="H948" s="7" t="s">
        <v>426</v>
      </c>
      <c r="I948" s="256"/>
      <c r="J948" s="256"/>
      <c r="K948" s="599">
        <v>1194940</v>
      </c>
      <c r="L948" s="194" t="s">
        <v>259</v>
      </c>
      <c r="M948" s="194" t="s">
        <v>372</v>
      </c>
      <c r="N948" s="52" t="str">
        <f>IF(AND('331-CT'!$E$7=TH!H948,OR(L948="331",M948="331")),"331",IF(AND(OR(L948="131",M948="131"),H948='131-CT'!$E$7),"131",""))</f>
        <v/>
      </c>
      <c r="O948" s="90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38"/>
      <c r="AC948" s="591" t="str">
        <f t="shared" si="70"/>
        <v/>
      </c>
    </row>
    <row r="949" spans="1:33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68"/>
        <v>4</v>
      </c>
      <c r="C949" s="184">
        <f t="shared" si="69"/>
        <v>42473</v>
      </c>
      <c r="D949" s="191" t="s">
        <v>1682</v>
      </c>
      <c r="E949" s="191">
        <v>42473</v>
      </c>
      <c r="F949" s="189" t="s">
        <v>1613</v>
      </c>
      <c r="G949" s="483" t="s">
        <v>675</v>
      </c>
      <c r="H949" s="7" t="s">
        <v>1377</v>
      </c>
      <c r="I949" s="256">
        <v>750</v>
      </c>
      <c r="J949" s="256">
        <v>9300</v>
      </c>
      <c r="K949" s="38">
        <f>ROUND(I949*J949,0)</f>
        <v>6975000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90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38"/>
      <c r="AC949" s="591" t="str">
        <f t="shared" si="70"/>
        <v/>
      </c>
    </row>
    <row r="950" spans="1:33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68"/>
        <v>4</v>
      </c>
      <c r="C950" s="184">
        <f t="shared" si="69"/>
        <v>42473</v>
      </c>
      <c r="D950" s="191" t="s">
        <v>1682</v>
      </c>
      <c r="E950" s="191">
        <v>42473</v>
      </c>
      <c r="F950" s="189" t="s">
        <v>1613</v>
      </c>
      <c r="G950" s="483" t="s">
        <v>675</v>
      </c>
      <c r="H950" s="7" t="s">
        <v>1377</v>
      </c>
      <c r="I950" s="256">
        <v>790</v>
      </c>
      <c r="J950" s="256">
        <v>9300</v>
      </c>
      <c r="K950" s="38">
        <f>ROUND(I950*J950,0)</f>
        <v>7347000</v>
      </c>
      <c r="L950" s="194" t="s">
        <v>259</v>
      </c>
      <c r="M950" s="194" t="s">
        <v>174</v>
      </c>
      <c r="N950" s="52" t="str">
        <f>IF(AND('331-CT'!$E$7=TH!H950,OR(L950="331",M950="331")),"331",IF(AND(OR(L950="131",M950="131"),H950='131-CT'!$E$7),"131",""))</f>
        <v/>
      </c>
      <c r="O950" s="90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38"/>
      <c r="AC950" s="591" t="str">
        <f t="shared" si="70"/>
        <v/>
      </c>
    </row>
    <row r="951" spans="1:33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68"/>
        <v>4</v>
      </c>
      <c r="C951" s="184">
        <f t="shared" si="69"/>
        <v>42473</v>
      </c>
      <c r="D951" s="191" t="s">
        <v>1682</v>
      </c>
      <c r="E951" s="191">
        <v>42473</v>
      </c>
      <c r="F951" s="189" t="s">
        <v>715</v>
      </c>
      <c r="G951" s="483" t="s">
        <v>675</v>
      </c>
      <c r="H951" s="7" t="s">
        <v>1377</v>
      </c>
      <c r="I951" s="256"/>
      <c r="J951" s="256"/>
      <c r="K951" s="599">
        <v>1432200</v>
      </c>
      <c r="L951" s="194" t="s">
        <v>259</v>
      </c>
      <c r="M951" s="194" t="s">
        <v>372</v>
      </c>
      <c r="N951" s="52" t="str">
        <f>IF(AND('331-CT'!$E$7=TH!H951,OR(L951="331",M951="331")),"331",IF(AND(OR(L951="131",M951="131"),H951='131-CT'!$E$7),"131",""))</f>
        <v/>
      </c>
      <c r="O951" s="90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38"/>
      <c r="AC951" s="591" t="str">
        <f t="shared" si="70"/>
        <v/>
      </c>
      <c r="AD951" s="591"/>
    </row>
    <row r="952" spans="1:33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68"/>
        <v>4</v>
      </c>
      <c r="C952" s="184">
        <f t="shared" si="69"/>
        <v>42474</v>
      </c>
      <c r="D952" s="191" t="s">
        <v>1781</v>
      </c>
      <c r="E952" s="184">
        <v>42474</v>
      </c>
      <c r="F952" s="192" t="s">
        <v>1082</v>
      </c>
      <c r="G952" s="483" t="s">
        <v>1009</v>
      </c>
      <c r="H952" s="7" t="s">
        <v>1416</v>
      </c>
      <c r="I952" s="256">
        <v>33077</v>
      </c>
      <c r="J952" s="256">
        <v>8200</v>
      </c>
      <c r="K952" s="38">
        <f>ROUND(I952*J952,0)</f>
        <v>271231400</v>
      </c>
      <c r="L952" s="194" t="s">
        <v>159</v>
      </c>
      <c r="M952" s="194" t="s">
        <v>8</v>
      </c>
      <c r="N952" s="52" t="str">
        <f>IF(AND('331-CT'!$E$7=TH!H952,OR(L952="331",M952="331")),"331",IF(AND(OR(L952="131",M952="131"),H952='131-CT'!$E$7),"131",""))</f>
        <v/>
      </c>
      <c r="O952" s="90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38">
        <v>2</v>
      </c>
      <c r="AC952" s="591"/>
      <c r="AD952" s="211" t="str">
        <f>IF(VLOOKUP(H952,DSKH,1,0)=H952,"","x")</f>
        <v/>
      </c>
      <c r="AF952" s="591"/>
      <c r="AG952" s="591"/>
    </row>
    <row r="953" spans="1:33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68"/>
        <v>4</v>
      </c>
      <c r="C953" s="184">
        <f t="shared" si="69"/>
        <v>42474</v>
      </c>
      <c r="D953" s="191" t="s">
        <v>1781</v>
      </c>
      <c r="E953" s="184">
        <v>42474</v>
      </c>
      <c r="F953" s="192" t="s">
        <v>1083</v>
      </c>
      <c r="G953" s="483" t="s">
        <v>1009</v>
      </c>
      <c r="H953" s="7" t="s">
        <v>1416</v>
      </c>
      <c r="I953" s="256"/>
      <c r="J953" s="256"/>
      <c r="K953" s="599">
        <v>27123140</v>
      </c>
      <c r="L953" s="194" t="s">
        <v>9</v>
      </c>
      <c r="M953" s="194" t="s">
        <v>8</v>
      </c>
      <c r="N953" s="52" t="str">
        <f>IF(AND('331-CT'!$E$7=TH!H953,OR(L953="331",M953="331")),"331",IF(AND(OR(L953="131",M953="131"),H953='131-CT'!$E$7),"131",""))</f>
        <v/>
      </c>
      <c r="O953" s="90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38">
        <v>2</v>
      </c>
      <c r="AC953" s="591"/>
      <c r="AD953" s="211" t="str">
        <f>IF(VLOOKUP(H953,DSKH,1,0)=H953,"","x")</f>
        <v/>
      </c>
      <c r="AF953" s="591"/>
      <c r="AG953" s="591"/>
    </row>
    <row r="954" spans="1:33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68"/>
        <v>4</v>
      </c>
      <c r="C954" s="184">
        <f t="shared" si="69"/>
        <v>42475</v>
      </c>
      <c r="D954" s="191" t="s">
        <v>1683</v>
      </c>
      <c r="E954" s="191">
        <v>42475</v>
      </c>
      <c r="F954" s="192" t="s">
        <v>472</v>
      </c>
      <c r="G954" s="483" t="s">
        <v>1562</v>
      </c>
      <c r="H954" s="7" t="s">
        <v>717</v>
      </c>
      <c r="I954" s="256">
        <v>295</v>
      </c>
      <c r="J954" s="256">
        <v>47449</v>
      </c>
      <c r="K954" s="38">
        <f>ROUND(I954*J954,0)</f>
        <v>13997455</v>
      </c>
      <c r="L954" s="194" t="s">
        <v>259</v>
      </c>
      <c r="M954" s="194" t="s">
        <v>174</v>
      </c>
      <c r="N954" s="52" t="str">
        <f>IF(AND('331-CT'!$E$7=TH!H954,OR(L954="331",M954="331")),"331",IF(AND(OR(L954="131",M954="131"),H954='131-CT'!$E$7),"131",""))</f>
        <v/>
      </c>
      <c r="O954" s="90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38"/>
      <c r="AC954" s="591" t="str">
        <f t="shared" ref="AC954:AC960" si="71">IF(VLOOKUP(H954,DS_131,1,0)=H954,"","x")</f>
        <v/>
      </c>
      <c r="AD954" s="591"/>
    </row>
    <row r="955" spans="1:33" s="211" customFormat="1" ht="15.75" hidden="1" customHeight="1">
      <c r="A955" s="204" t="str">
        <f>IF(B955&lt;&gt;"",IF(AND(B955&gt;=_TM1,B955&lt;=_TM2,OR(TH!L955="1111",TH!M955="1111")),TH!D955,""),"")</f>
        <v/>
      </c>
      <c r="B955" s="862">
        <f t="shared" si="68"/>
        <v>4</v>
      </c>
      <c r="C955" s="863">
        <f t="shared" si="69"/>
        <v>42475</v>
      </c>
      <c r="D955" s="191" t="s">
        <v>1683</v>
      </c>
      <c r="E955" s="191">
        <v>42475</v>
      </c>
      <c r="F955" s="189" t="s">
        <v>1563</v>
      </c>
      <c r="G955" s="483" t="s">
        <v>1562</v>
      </c>
      <c r="H955" s="7" t="s">
        <v>717</v>
      </c>
      <c r="I955" s="256">
        <v>41</v>
      </c>
      <c r="J955" s="256">
        <v>54530</v>
      </c>
      <c r="K955" s="38">
        <f>ROUND(I955*J955,0)</f>
        <v>2235730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90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38"/>
      <c r="AC955" s="591" t="str">
        <f t="shared" si="71"/>
        <v/>
      </c>
      <c r="AD955" s="871"/>
      <c r="AE955" s="871" t="s">
        <v>1314</v>
      </c>
      <c r="AF955" s="871"/>
      <c r="AG955" s="871"/>
    </row>
    <row r="956" spans="1:33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68"/>
        <v>4</v>
      </c>
      <c r="C956" s="184">
        <f t="shared" si="69"/>
        <v>42475</v>
      </c>
      <c r="D956" s="191" t="s">
        <v>1683</v>
      </c>
      <c r="E956" s="184">
        <v>42475</v>
      </c>
      <c r="F956" s="189" t="s">
        <v>428</v>
      </c>
      <c r="G956" s="601" t="s">
        <v>1562</v>
      </c>
      <c r="H956" s="193" t="s">
        <v>717</v>
      </c>
      <c r="I956" s="256"/>
      <c r="J956" s="256"/>
      <c r="K956" s="599">
        <v>1623318</v>
      </c>
      <c r="L956" s="194" t="s">
        <v>259</v>
      </c>
      <c r="M956" s="194" t="s">
        <v>372</v>
      </c>
      <c r="N956" s="52" t="str">
        <f>IF(AND('331-CT'!$E$7=TH!H956,OR(L956="331",M956="331")),"331",IF(AND(OR(L956="131",M956="131"),H956='131-CT'!$E$7),"131",""))</f>
        <v/>
      </c>
      <c r="O956" s="90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38"/>
      <c r="AC956" s="591" t="str">
        <f t="shared" si="71"/>
        <v/>
      </c>
      <c r="AD956" s="591"/>
    </row>
    <row r="957" spans="1:33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68"/>
        <v>4</v>
      </c>
      <c r="C957" s="184">
        <f t="shared" si="69"/>
        <v>42475</v>
      </c>
      <c r="D957" s="191" t="s">
        <v>1684</v>
      </c>
      <c r="E957" s="184">
        <v>42475</v>
      </c>
      <c r="F957" s="189" t="s">
        <v>461</v>
      </c>
      <c r="G957" s="601" t="s">
        <v>687</v>
      </c>
      <c r="H957" s="7" t="s">
        <v>1359</v>
      </c>
      <c r="I957" s="256">
        <v>991</v>
      </c>
      <c r="J957" s="256">
        <v>6700</v>
      </c>
      <c r="K957" s="38">
        <f>ROUND(I957*J957,0)</f>
        <v>6639700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90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38"/>
      <c r="AC957" s="591" t="str">
        <f t="shared" si="71"/>
        <v/>
      </c>
    </row>
    <row r="958" spans="1:33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68"/>
        <v>4</v>
      </c>
      <c r="C958" s="184">
        <f t="shared" si="69"/>
        <v>42475</v>
      </c>
      <c r="D958" s="191" t="s">
        <v>1684</v>
      </c>
      <c r="E958" s="191">
        <v>42475</v>
      </c>
      <c r="F958" s="189" t="s">
        <v>894</v>
      </c>
      <c r="G958" s="483" t="s">
        <v>687</v>
      </c>
      <c r="H958" s="7" t="s">
        <v>1359</v>
      </c>
      <c r="I958" s="256">
        <v>105</v>
      </c>
      <c r="J958" s="256">
        <v>27000</v>
      </c>
      <c r="K958" s="38">
        <f>ROUND(I958*J958,0)</f>
        <v>2835000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90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38"/>
      <c r="AC958" s="591" t="str">
        <f t="shared" si="71"/>
        <v/>
      </c>
      <c r="AD958" s="591"/>
    </row>
    <row r="959" spans="1:33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68"/>
        <v>4</v>
      </c>
      <c r="C959" s="184">
        <f t="shared" si="69"/>
        <v>42475</v>
      </c>
      <c r="D959" s="191" t="s">
        <v>1684</v>
      </c>
      <c r="E959" s="191">
        <v>42475</v>
      </c>
      <c r="F959" s="189" t="s">
        <v>1564</v>
      </c>
      <c r="G959" s="483" t="s">
        <v>687</v>
      </c>
      <c r="H959" s="7" t="s">
        <v>1359</v>
      </c>
      <c r="I959" s="256">
        <v>209</v>
      </c>
      <c r="J959" s="256">
        <v>5700</v>
      </c>
      <c r="K959" s="38">
        <f>ROUND(I959*J959,0)</f>
        <v>1191300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90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38"/>
      <c r="AC959" s="591" t="str">
        <f t="shared" si="71"/>
        <v/>
      </c>
    </row>
    <row r="960" spans="1:33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68"/>
        <v>4</v>
      </c>
      <c r="C960" s="184">
        <f t="shared" si="69"/>
        <v>42475</v>
      </c>
      <c r="D960" s="191" t="s">
        <v>1684</v>
      </c>
      <c r="E960" s="191">
        <v>42475</v>
      </c>
      <c r="F960" s="189" t="s">
        <v>428</v>
      </c>
      <c r="G960" s="483" t="s">
        <v>687</v>
      </c>
      <c r="H960" s="7" t="s">
        <v>1359</v>
      </c>
      <c r="I960" s="256"/>
      <c r="J960" s="256"/>
      <c r="K960" s="599">
        <v>1066600</v>
      </c>
      <c r="L960" s="194" t="s">
        <v>259</v>
      </c>
      <c r="M960" s="194" t="s">
        <v>372</v>
      </c>
      <c r="N960" s="52" t="str">
        <f>IF(AND('331-CT'!$E$7=TH!H960,OR(L960="331",M960="331")),"331",IF(AND(OR(L960="131",M960="131"),H960='131-CT'!$E$7),"131",""))</f>
        <v/>
      </c>
      <c r="O960" s="90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38"/>
      <c r="AC960" s="591" t="str">
        <f t="shared" si="71"/>
        <v/>
      </c>
      <c r="AD960" s="591"/>
    </row>
    <row r="961" spans="1:33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ref="B961:B1024" si="72">IF(C961&lt;&gt;"",MONTH(C961),"")</f>
        <v>4</v>
      </c>
      <c r="C961" s="184">
        <f t="shared" ref="C961:C1024" si="73">E961</f>
        <v>42478</v>
      </c>
      <c r="D961" s="191"/>
      <c r="E961" s="184">
        <v>42478</v>
      </c>
      <c r="F961" s="192" t="s">
        <v>1417</v>
      </c>
      <c r="G961" s="483" t="s">
        <v>1418</v>
      </c>
      <c r="H961" s="210" t="s">
        <v>1419</v>
      </c>
      <c r="I961" s="256"/>
      <c r="J961" s="256"/>
      <c r="K961" s="599">
        <v>513636</v>
      </c>
      <c r="L961" s="194" t="s">
        <v>83</v>
      </c>
      <c r="M961" s="194" t="s">
        <v>47</v>
      </c>
      <c r="N961" s="52" t="str">
        <f>IF(AND('331-CT'!$E$7=TH!H961,OR(L961="331",M961="331")),"331",IF(AND(OR(L961="131",M961="131"),H961='131-CT'!$E$7),"131",""))</f>
        <v/>
      </c>
      <c r="O961" s="90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>x</v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38">
        <v>2</v>
      </c>
      <c r="AC961" s="591"/>
      <c r="AD961" s="591"/>
      <c r="AF961" s="591"/>
      <c r="AG961" s="591"/>
    </row>
    <row r="962" spans="1:33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72"/>
        <v>4</v>
      </c>
      <c r="C962" s="184">
        <f t="shared" si="73"/>
        <v>42478</v>
      </c>
      <c r="D962" s="191"/>
      <c r="E962" s="184">
        <v>42478</v>
      </c>
      <c r="F962" s="189" t="s">
        <v>1420</v>
      </c>
      <c r="G962" s="483" t="s">
        <v>1418</v>
      </c>
      <c r="H962" s="210" t="s">
        <v>1419</v>
      </c>
      <c r="I962" s="256"/>
      <c r="J962" s="256"/>
      <c r="K962" s="599">
        <v>51364</v>
      </c>
      <c r="L962" s="194" t="s">
        <v>9</v>
      </c>
      <c r="M962" s="194" t="s">
        <v>47</v>
      </c>
      <c r="N962" s="52" t="str">
        <f>IF(AND('331-CT'!$E$7=TH!H962,OR(L962="331",M962="331")),"331",IF(AND(OR(L962="131",M962="131"),H962='131-CT'!$E$7),"131",""))</f>
        <v/>
      </c>
      <c r="O962" s="90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>x</v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38">
        <v>2</v>
      </c>
      <c r="AC962" s="591"/>
      <c r="AD962" s="591"/>
      <c r="AF962" s="591"/>
      <c r="AG962" s="591"/>
    </row>
    <row r="963" spans="1:33" s="211" customFormat="1" ht="15.75" hidden="1" customHeight="1">
      <c r="A963" s="204" t="str">
        <f>IF(B963&lt;&gt;"",IF(AND(B963&gt;=_TM1,B963&lt;=_TM2,OR(TH!L963="1111",TH!M963="1111")),TH!D963,""),"")</f>
        <v/>
      </c>
      <c r="B963" s="862">
        <f t="shared" si="72"/>
        <v>4</v>
      </c>
      <c r="C963" s="863">
        <f t="shared" si="73"/>
        <v>42478</v>
      </c>
      <c r="D963" s="191"/>
      <c r="E963" s="184">
        <v>42478</v>
      </c>
      <c r="F963" s="192" t="s">
        <v>1417</v>
      </c>
      <c r="G963" s="483" t="s">
        <v>1421</v>
      </c>
      <c r="H963" s="210" t="s">
        <v>1419</v>
      </c>
      <c r="I963" s="256"/>
      <c r="J963" s="256"/>
      <c r="K963" s="599">
        <v>513636</v>
      </c>
      <c r="L963" s="194" t="s">
        <v>83</v>
      </c>
      <c r="M963" s="194" t="s">
        <v>47</v>
      </c>
      <c r="N963" s="52" t="str">
        <f>IF(AND('331-CT'!$E$7=TH!H963,OR(L963="331",M963="331")),"331",IF(AND(OR(L963="131",M963="131"),H963='131-CT'!$E$7),"131",""))</f>
        <v/>
      </c>
      <c r="O963" s="90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>x</v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>642</v>
      </c>
      <c r="W963" s="52" t="str">
        <f>IF(OR(TH!L963=TH!$W$7,M963=TH!$W$7),"x","")</f>
        <v>x</v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38">
        <v>2</v>
      </c>
      <c r="AC963" s="870"/>
      <c r="AD963" s="871"/>
      <c r="AE963" s="871">
        <v>144000</v>
      </c>
      <c r="AF963" s="870"/>
      <c r="AG963" s="870"/>
    </row>
    <row r="964" spans="1:33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72"/>
        <v>4</v>
      </c>
      <c r="C964" s="184">
        <f t="shared" si="73"/>
        <v>42478</v>
      </c>
      <c r="D964" s="191"/>
      <c r="E964" s="184">
        <v>42478</v>
      </c>
      <c r="F964" s="189" t="s">
        <v>1420</v>
      </c>
      <c r="G964" s="483" t="s">
        <v>1421</v>
      </c>
      <c r="H964" s="210" t="s">
        <v>1419</v>
      </c>
      <c r="I964" s="256"/>
      <c r="J964" s="256"/>
      <c r="K964" s="599">
        <v>51364</v>
      </c>
      <c r="L964" s="194" t="s">
        <v>9</v>
      </c>
      <c r="M964" s="194" t="s">
        <v>47</v>
      </c>
      <c r="N964" s="52" t="str">
        <f>IF(AND('331-CT'!$E$7=TH!H964,OR(L964="331",M964="331")),"331",IF(AND(OR(L964="131",M964="131"),H964='131-CT'!$E$7),"131",""))</f>
        <v/>
      </c>
      <c r="O964" s="90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>x</v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38">
        <v>2</v>
      </c>
      <c r="AC964" s="591"/>
      <c r="AD964" s="591"/>
      <c r="AF964" s="591"/>
      <c r="AG964" s="591"/>
    </row>
    <row r="965" spans="1:33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72"/>
        <v>4</v>
      </c>
      <c r="C965" s="184">
        <f t="shared" si="73"/>
        <v>42478</v>
      </c>
      <c r="D965" s="191" t="s">
        <v>1685</v>
      </c>
      <c r="E965" s="191">
        <v>42478</v>
      </c>
      <c r="F965" s="192" t="s">
        <v>506</v>
      </c>
      <c r="G965" s="483" t="s">
        <v>692</v>
      </c>
      <c r="H965" s="912" t="s">
        <v>805</v>
      </c>
      <c r="I965" s="256">
        <v>566</v>
      </c>
      <c r="J965" s="256">
        <v>5900</v>
      </c>
      <c r="K965" s="38">
        <f>ROUND(I965*J965,0)</f>
        <v>3339400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/>
      </c>
      <c r="O965" s="90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38"/>
      <c r="AC965" s="591" t="str">
        <f t="shared" ref="AC965:AC992" si="74">IF(VLOOKUP(H965,DS_131,1,0)=H965,"","x")</f>
        <v/>
      </c>
      <c r="AD965" s="591"/>
    </row>
    <row r="966" spans="1:33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72"/>
        <v>4</v>
      </c>
      <c r="C966" s="184">
        <f t="shared" si="73"/>
        <v>42478</v>
      </c>
      <c r="D966" s="191" t="s">
        <v>1685</v>
      </c>
      <c r="E966" s="191">
        <v>42478</v>
      </c>
      <c r="F966" s="189" t="s">
        <v>428</v>
      </c>
      <c r="G966" s="483" t="s">
        <v>692</v>
      </c>
      <c r="H966" s="912" t="s">
        <v>805</v>
      </c>
      <c r="I966" s="256"/>
      <c r="J966" s="256"/>
      <c r="K966" s="599">
        <v>333940</v>
      </c>
      <c r="L966" s="194" t="s">
        <v>259</v>
      </c>
      <c r="M966" s="194" t="s">
        <v>372</v>
      </c>
      <c r="N966" s="52" t="str">
        <f>IF(AND('331-CT'!$E$7=TH!H966,OR(L966="331",M966="331")),"331",IF(AND(OR(L966="131",M966="131"),H966='131-CT'!$E$7),"131",""))</f>
        <v/>
      </c>
      <c r="O966" s="90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38"/>
      <c r="AC966" s="591" t="str">
        <f t="shared" si="74"/>
        <v/>
      </c>
    </row>
    <row r="967" spans="1:33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72"/>
        <v>4</v>
      </c>
      <c r="C967" s="184">
        <f t="shared" si="73"/>
        <v>42478</v>
      </c>
      <c r="D967" s="191" t="s">
        <v>1686</v>
      </c>
      <c r="E967" s="191">
        <v>42478</v>
      </c>
      <c r="F967" s="192" t="s">
        <v>758</v>
      </c>
      <c r="G967" s="483" t="s">
        <v>694</v>
      </c>
      <c r="H967" s="7" t="s">
        <v>1565</v>
      </c>
      <c r="I967" s="256">
        <v>151</v>
      </c>
      <c r="J967" s="256">
        <v>20000</v>
      </c>
      <c r="K967" s="38">
        <f>ROUND(I967*J967,0)</f>
        <v>3020000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90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38"/>
      <c r="AC967" s="591" t="str">
        <f t="shared" si="74"/>
        <v/>
      </c>
      <c r="AD967" s="591"/>
    </row>
    <row r="968" spans="1:33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72"/>
        <v>4</v>
      </c>
      <c r="C968" s="184">
        <f t="shared" si="73"/>
        <v>42478</v>
      </c>
      <c r="D968" s="191" t="s">
        <v>1686</v>
      </c>
      <c r="E968" s="191">
        <v>42478</v>
      </c>
      <c r="F968" s="192" t="s">
        <v>428</v>
      </c>
      <c r="G968" s="483" t="s">
        <v>694</v>
      </c>
      <c r="H968" s="7" t="s">
        <v>1565</v>
      </c>
      <c r="I968" s="256"/>
      <c r="J968" s="256"/>
      <c r="K968" s="599">
        <v>302000</v>
      </c>
      <c r="L968" s="194" t="s">
        <v>259</v>
      </c>
      <c r="M968" s="194" t="s">
        <v>372</v>
      </c>
      <c r="N968" s="52" t="str">
        <f>IF(AND('331-CT'!$E$7=TH!H968,OR(L968="331",M968="331")),"331",IF(AND(OR(L968="131",M968="131"),H968='131-CT'!$E$7),"131",""))</f>
        <v/>
      </c>
      <c r="O968" s="90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38"/>
      <c r="AC968" s="591" t="str">
        <f t="shared" si="74"/>
        <v/>
      </c>
      <c r="AD968" s="591"/>
    </row>
    <row r="969" spans="1:33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72"/>
        <v>4</v>
      </c>
      <c r="C969" s="184">
        <f t="shared" si="73"/>
        <v>42479</v>
      </c>
      <c r="D969" s="191" t="s">
        <v>1687</v>
      </c>
      <c r="E969" s="191">
        <v>42479</v>
      </c>
      <c r="F969" s="192" t="s">
        <v>1004</v>
      </c>
      <c r="G969" s="483" t="s">
        <v>697</v>
      </c>
      <c r="H969" s="7" t="s">
        <v>1362</v>
      </c>
      <c r="I969" s="256">
        <v>303</v>
      </c>
      <c r="J969" s="256">
        <v>5800</v>
      </c>
      <c r="K969" s="38">
        <f>ROUND(I969*J969,0)</f>
        <v>1757400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90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38"/>
      <c r="AC969" s="591" t="str">
        <f t="shared" si="74"/>
        <v/>
      </c>
    </row>
    <row r="970" spans="1:33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72"/>
        <v>4</v>
      </c>
      <c r="C970" s="184">
        <f t="shared" si="73"/>
        <v>42479</v>
      </c>
      <c r="D970" s="191" t="s">
        <v>1687</v>
      </c>
      <c r="E970" s="191">
        <v>42479</v>
      </c>
      <c r="F970" s="189" t="s">
        <v>743</v>
      </c>
      <c r="G970" s="483" t="s">
        <v>697</v>
      </c>
      <c r="H970" s="7" t="s">
        <v>1362</v>
      </c>
      <c r="I970" s="256">
        <v>318</v>
      </c>
      <c r="J970" s="256">
        <v>6400</v>
      </c>
      <c r="K970" s="38">
        <f>ROUND(I970*J970,0)</f>
        <v>2035200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/>
      </c>
      <c r="O970" s="90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38"/>
      <c r="AC970" s="591" t="str">
        <f t="shared" si="74"/>
        <v/>
      </c>
      <c r="AD970" s="591"/>
    </row>
    <row r="971" spans="1:33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72"/>
        <v>4</v>
      </c>
      <c r="C971" s="184">
        <f t="shared" si="73"/>
        <v>42479</v>
      </c>
      <c r="D971" s="191" t="s">
        <v>1687</v>
      </c>
      <c r="E971" s="184">
        <v>42479</v>
      </c>
      <c r="F971" s="189" t="s">
        <v>428</v>
      </c>
      <c r="G971" s="601" t="s">
        <v>697</v>
      </c>
      <c r="H971" s="7" t="s">
        <v>1362</v>
      </c>
      <c r="I971" s="256"/>
      <c r="J971" s="256"/>
      <c r="K971" s="599">
        <v>379260</v>
      </c>
      <c r="L971" s="194" t="s">
        <v>259</v>
      </c>
      <c r="M971" s="194" t="s">
        <v>372</v>
      </c>
      <c r="N971" s="52" t="str">
        <f>IF(AND('331-CT'!$E$7=TH!H971,OR(L971="331",M971="331")),"331",IF(AND(OR(L971="131",M971="131"),H971='131-CT'!$E$7),"131",""))</f>
        <v/>
      </c>
      <c r="O971" s="90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38"/>
      <c r="AC971" s="591" t="str">
        <f t="shared" si="74"/>
        <v/>
      </c>
      <c r="AD971" s="591"/>
    </row>
    <row r="972" spans="1:33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72"/>
        <v>4</v>
      </c>
      <c r="C972" s="184">
        <f t="shared" si="73"/>
        <v>42479</v>
      </c>
      <c r="D972" s="191" t="s">
        <v>1688</v>
      </c>
      <c r="E972" s="191">
        <v>42479</v>
      </c>
      <c r="F972" s="192" t="s">
        <v>930</v>
      </c>
      <c r="G972" s="483" t="s">
        <v>1566</v>
      </c>
      <c r="H972" s="193" t="s">
        <v>437</v>
      </c>
      <c r="I972" s="256">
        <v>518</v>
      </c>
      <c r="J972" s="256">
        <v>8800</v>
      </c>
      <c r="K972" s="38">
        <f>ROUND(I972*J972,0)</f>
        <v>4558400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90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38"/>
      <c r="AC972" s="591" t="str">
        <f t="shared" si="74"/>
        <v/>
      </c>
      <c r="AD972" s="591"/>
    </row>
    <row r="973" spans="1:33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72"/>
        <v>4</v>
      </c>
      <c r="C973" s="184">
        <f t="shared" si="73"/>
        <v>42479</v>
      </c>
      <c r="D973" s="191" t="s">
        <v>1688</v>
      </c>
      <c r="E973" s="191">
        <v>42479</v>
      </c>
      <c r="F973" s="192" t="s">
        <v>438</v>
      </c>
      <c r="G973" s="483" t="s">
        <v>1566</v>
      </c>
      <c r="H973" s="193" t="s">
        <v>437</v>
      </c>
      <c r="I973" s="257">
        <v>540</v>
      </c>
      <c r="J973" s="257">
        <v>10500</v>
      </c>
      <c r="K973" s="38">
        <f>ROUND(I973*J973,0)</f>
        <v>5670000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90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38"/>
      <c r="AC973" s="591" t="str">
        <f t="shared" si="74"/>
        <v/>
      </c>
      <c r="AD973" s="591"/>
    </row>
    <row r="974" spans="1:33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72"/>
        <v>4</v>
      </c>
      <c r="C974" s="184">
        <f t="shared" si="73"/>
        <v>42479</v>
      </c>
      <c r="D974" s="191" t="s">
        <v>1688</v>
      </c>
      <c r="E974" s="191">
        <v>42479</v>
      </c>
      <c r="F974" s="192" t="s">
        <v>438</v>
      </c>
      <c r="G974" s="483" t="s">
        <v>1566</v>
      </c>
      <c r="H974" s="193" t="s">
        <v>437</v>
      </c>
      <c r="I974" s="256">
        <v>200</v>
      </c>
      <c r="J974" s="256">
        <v>10000</v>
      </c>
      <c r="K974" s="38">
        <f>ROUND(I974*J974,0)</f>
        <v>2000000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90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38"/>
      <c r="AC974" s="591" t="str">
        <f t="shared" si="74"/>
        <v/>
      </c>
      <c r="AD974" s="591"/>
    </row>
    <row r="975" spans="1:33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72"/>
        <v>4</v>
      </c>
      <c r="C975" s="184">
        <f t="shared" si="73"/>
        <v>42479</v>
      </c>
      <c r="D975" s="191" t="s">
        <v>1688</v>
      </c>
      <c r="E975" s="191">
        <v>42479</v>
      </c>
      <c r="F975" s="192" t="s">
        <v>428</v>
      </c>
      <c r="G975" s="483" t="s">
        <v>1566</v>
      </c>
      <c r="H975" s="193" t="s">
        <v>437</v>
      </c>
      <c r="I975" s="257"/>
      <c r="J975" s="257"/>
      <c r="K975" s="599">
        <v>1222840</v>
      </c>
      <c r="L975" s="194" t="s">
        <v>259</v>
      </c>
      <c r="M975" s="194" t="s">
        <v>372</v>
      </c>
      <c r="N975" s="52" t="str">
        <f>IF(AND('331-CT'!$E$7=TH!H975,OR(L975="331",M975="331")),"331",IF(AND(OR(L975="131",M975="131"),H975='131-CT'!$E$7),"131",""))</f>
        <v/>
      </c>
      <c r="O975" s="90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38"/>
      <c r="AC975" s="591" t="str">
        <f t="shared" si="74"/>
        <v/>
      </c>
      <c r="AD975" s="591"/>
    </row>
    <row r="976" spans="1:33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72"/>
        <v>4</v>
      </c>
      <c r="C976" s="184">
        <f t="shared" si="73"/>
        <v>42481</v>
      </c>
      <c r="D976" s="191" t="s">
        <v>1689</v>
      </c>
      <c r="E976" s="191">
        <v>42481</v>
      </c>
      <c r="F976" s="192" t="s">
        <v>1567</v>
      </c>
      <c r="G976" s="483" t="s">
        <v>1092</v>
      </c>
      <c r="H976" s="193" t="s">
        <v>748</v>
      </c>
      <c r="I976" s="256">
        <v>60</v>
      </c>
      <c r="J976" s="256">
        <v>31000</v>
      </c>
      <c r="K976" s="38">
        <f>ROUND(I976*J976,0)</f>
        <v>1860000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90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38"/>
      <c r="AC976" s="591" t="str">
        <f t="shared" si="74"/>
        <v/>
      </c>
    </row>
    <row r="977" spans="1:30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72"/>
        <v>4</v>
      </c>
      <c r="C977" s="184">
        <f t="shared" si="73"/>
        <v>42481</v>
      </c>
      <c r="D977" s="191" t="s">
        <v>1689</v>
      </c>
      <c r="E977" s="191">
        <v>42481</v>
      </c>
      <c r="F977" s="192" t="s">
        <v>1568</v>
      </c>
      <c r="G977" s="483" t="s">
        <v>1092</v>
      </c>
      <c r="H977" s="193" t="s">
        <v>748</v>
      </c>
      <c r="I977" s="257">
        <v>60</v>
      </c>
      <c r="J977" s="257">
        <v>35000</v>
      </c>
      <c r="K977" s="38">
        <f>ROUND(I977*J977,0)</f>
        <v>2100000</v>
      </c>
      <c r="L977" s="194" t="s">
        <v>259</v>
      </c>
      <c r="M977" s="194" t="s">
        <v>174</v>
      </c>
      <c r="N977" s="52" t="str">
        <f>IF(AND('331-CT'!$E$7=TH!H977,OR(L977="331",M977="331")),"331",IF(AND(OR(L977="131",M977="131"),H977='131-CT'!$E$7),"131",""))</f>
        <v/>
      </c>
      <c r="O977" s="90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38"/>
      <c r="AC977" s="591" t="str">
        <f t="shared" si="74"/>
        <v/>
      </c>
      <c r="AD977" s="591"/>
    </row>
    <row r="978" spans="1:30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72"/>
        <v>4</v>
      </c>
      <c r="C978" s="184">
        <f t="shared" si="73"/>
        <v>42481</v>
      </c>
      <c r="D978" s="191" t="s">
        <v>1689</v>
      </c>
      <c r="E978" s="191">
        <v>42481</v>
      </c>
      <c r="F978" s="192" t="s">
        <v>428</v>
      </c>
      <c r="G978" s="483" t="s">
        <v>1092</v>
      </c>
      <c r="H978" s="193" t="s">
        <v>748</v>
      </c>
      <c r="I978" s="256"/>
      <c r="J978" s="256"/>
      <c r="K978" s="599">
        <v>396000</v>
      </c>
      <c r="L978" s="194" t="s">
        <v>259</v>
      </c>
      <c r="M978" s="194" t="s">
        <v>372</v>
      </c>
      <c r="N978" s="52" t="str">
        <f>IF(AND('331-CT'!$E$7=TH!H978,OR(L978="331",M978="331")),"331",IF(AND(OR(L978="131",M978="131"),H978='131-CT'!$E$7),"131",""))</f>
        <v/>
      </c>
      <c r="O978" s="90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38"/>
      <c r="AC978" s="591" t="str">
        <f t="shared" si="74"/>
        <v/>
      </c>
      <c r="AD978" s="591"/>
    </row>
    <row r="979" spans="1:30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72"/>
        <v>4</v>
      </c>
      <c r="C979" s="184">
        <f t="shared" si="73"/>
        <v>42482</v>
      </c>
      <c r="D979" s="191" t="s">
        <v>1690</v>
      </c>
      <c r="E979" s="191">
        <v>42482</v>
      </c>
      <c r="F979" s="192" t="s">
        <v>594</v>
      </c>
      <c r="G979" s="483" t="s">
        <v>700</v>
      </c>
      <c r="H979" s="193" t="s">
        <v>471</v>
      </c>
      <c r="I979" s="257">
        <v>208</v>
      </c>
      <c r="J979" s="257">
        <v>6400</v>
      </c>
      <c r="K979" s="38">
        <f>ROUND(I979*J979,0)</f>
        <v>1331200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90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38"/>
      <c r="AC979" s="591" t="str">
        <f t="shared" si="74"/>
        <v/>
      </c>
    </row>
    <row r="980" spans="1:30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72"/>
        <v>4</v>
      </c>
      <c r="C980" s="184">
        <f t="shared" si="73"/>
        <v>42482</v>
      </c>
      <c r="D980" s="191" t="s">
        <v>1690</v>
      </c>
      <c r="E980" s="191">
        <v>42482</v>
      </c>
      <c r="F980" s="192" t="s">
        <v>428</v>
      </c>
      <c r="G980" s="483" t="s">
        <v>700</v>
      </c>
      <c r="H980" s="193" t="s">
        <v>471</v>
      </c>
      <c r="I980" s="256"/>
      <c r="J980" s="256"/>
      <c r="K980" s="38">
        <v>133120</v>
      </c>
      <c r="L980" s="194" t="s">
        <v>259</v>
      </c>
      <c r="M980" s="194" t="s">
        <v>372</v>
      </c>
      <c r="N980" s="52" t="str">
        <f>IF(AND('331-CT'!$E$7=TH!H980,OR(L980="331",M980="331")),"331",IF(AND(OR(L980="131",M980="131"),H980='131-CT'!$E$7),"131",""))</f>
        <v/>
      </c>
      <c r="O980" s="90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38"/>
      <c r="AC980" s="591" t="str">
        <f t="shared" si="74"/>
        <v/>
      </c>
      <c r="AD980" s="591"/>
    </row>
    <row r="981" spans="1:30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72"/>
        <v>4</v>
      </c>
      <c r="C981" s="184">
        <f t="shared" si="73"/>
        <v>42483</v>
      </c>
      <c r="D981" s="191" t="s">
        <v>1691</v>
      </c>
      <c r="E981" s="191">
        <v>42483</v>
      </c>
      <c r="F981" s="189" t="s">
        <v>982</v>
      </c>
      <c r="G981" s="483" t="s">
        <v>716</v>
      </c>
      <c r="H981" s="7" t="s">
        <v>489</v>
      </c>
      <c r="I981" s="256">
        <v>100</v>
      </c>
      <c r="J981" s="256">
        <v>13400</v>
      </c>
      <c r="K981" s="38">
        <f>ROUND(I981*J981,0)</f>
        <v>1340000</v>
      </c>
      <c r="L981" s="194" t="s">
        <v>259</v>
      </c>
      <c r="M981" s="194" t="s">
        <v>174</v>
      </c>
      <c r="N981" s="52" t="str">
        <f>IF(AND('331-CT'!$E$7=TH!H981,OR(L981="331",M981="331")),"331",IF(AND(OR(L981="131",M981="131"),H981='131-CT'!$E$7),"131",""))</f>
        <v/>
      </c>
      <c r="O981" s="90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38"/>
      <c r="AC981" s="591" t="str">
        <f t="shared" si="74"/>
        <v/>
      </c>
    </row>
    <row r="982" spans="1:30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72"/>
        <v>4</v>
      </c>
      <c r="C982" s="184">
        <f t="shared" si="73"/>
        <v>42483</v>
      </c>
      <c r="D982" s="191" t="s">
        <v>1691</v>
      </c>
      <c r="E982" s="191">
        <v>42483</v>
      </c>
      <c r="F982" s="189" t="s">
        <v>1119</v>
      </c>
      <c r="G982" s="483" t="s">
        <v>716</v>
      </c>
      <c r="H982" s="7" t="s">
        <v>489</v>
      </c>
      <c r="I982" s="256">
        <v>200</v>
      </c>
      <c r="J982" s="256">
        <v>1300</v>
      </c>
      <c r="K982" s="38">
        <f>ROUND(I982*J982,0)</f>
        <v>260000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90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38"/>
      <c r="AC982" s="591" t="str">
        <f t="shared" si="74"/>
        <v/>
      </c>
      <c r="AD982" s="591"/>
    </row>
    <row r="983" spans="1:30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72"/>
        <v>4</v>
      </c>
      <c r="C983" s="184">
        <f t="shared" si="73"/>
        <v>42483</v>
      </c>
      <c r="D983" s="191" t="s">
        <v>1691</v>
      </c>
      <c r="E983" s="191">
        <v>42483</v>
      </c>
      <c r="F983" s="189" t="s">
        <v>428</v>
      </c>
      <c r="G983" s="483" t="s">
        <v>716</v>
      </c>
      <c r="H983" s="7" t="s">
        <v>489</v>
      </c>
      <c r="I983" s="256"/>
      <c r="J983" s="256"/>
      <c r="K983" s="599">
        <v>160000</v>
      </c>
      <c r="L983" s="194" t="s">
        <v>259</v>
      </c>
      <c r="M983" s="194" t="s">
        <v>372</v>
      </c>
      <c r="N983" s="52" t="str">
        <f>IF(AND('331-CT'!$E$7=TH!H983,OR(L983="331",M983="331")),"331",IF(AND(OR(L983="131",M983="131"),H983='131-CT'!$E$7),"131",""))</f>
        <v/>
      </c>
      <c r="O983" s="90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38"/>
      <c r="AC983" s="591" t="str">
        <f t="shared" si="74"/>
        <v/>
      </c>
      <c r="AD983" s="591"/>
    </row>
    <row r="984" spans="1:30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72"/>
        <v>4</v>
      </c>
      <c r="C984" s="184">
        <f t="shared" si="73"/>
        <v>42485</v>
      </c>
      <c r="D984" s="191" t="s">
        <v>1692</v>
      </c>
      <c r="E984" s="924">
        <v>42485</v>
      </c>
      <c r="F984" s="925" t="s">
        <v>1569</v>
      </c>
      <c r="G984" s="926" t="s">
        <v>719</v>
      </c>
      <c r="H984" s="193" t="s">
        <v>897</v>
      </c>
      <c r="I984" s="927">
        <v>420</v>
      </c>
      <c r="J984" s="927">
        <v>9700</v>
      </c>
      <c r="K984" s="928">
        <f>ROUND(I984*J984,0)</f>
        <v>4074000</v>
      </c>
      <c r="L984" s="929" t="s">
        <v>259</v>
      </c>
      <c r="M984" s="929" t="s">
        <v>174</v>
      </c>
      <c r="N984" s="52" t="str">
        <f>IF(AND('331-CT'!$E$7=TH!H984,OR(L984="331",M984="331")),"331",IF(AND(OR(L984="131",M984="131"),H984='131-CT'!$E$7),"131",""))</f>
        <v/>
      </c>
      <c r="O984" s="90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38"/>
      <c r="AC984" s="591" t="str">
        <f t="shared" si="74"/>
        <v/>
      </c>
    </row>
    <row r="985" spans="1:30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72"/>
        <v>4</v>
      </c>
      <c r="C985" s="184">
        <f t="shared" si="73"/>
        <v>42485</v>
      </c>
      <c r="D985" s="191" t="s">
        <v>1692</v>
      </c>
      <c r="E985" s="924">
        <v>42485</v>
      </c>
      <c r="F985" s="930" t="s">
        <v>599</v>
      </c>
      <c r="G985" s="926" t="s">
        <v>719</v>
      </c>
      <c r="H985" s="193" t="s">
        <v>897</v>
      </c>
      <c r="I985" s="927">
        <v>371</v>
      </c>
      <c r="J985" s="927">
        <v>9200</v>
      </c>
      <c r="K985" s="928">
        <f>ROUND(I985*J985,0)</f>
        <v>3413200</v>
      </c>
      <c r="L985" s="929" t="s">
        <v>259</v>
      </c>
      <c r="M985" s="929" t="s">
        <v>174</v>
      </c>
      <c r="N985" s="52" t="str">
        <f>IF(AND('331-CT'!$E$7=TH!H985,OR(L985="331",M985="331")),"331",IF(AND(OR(L985="131",M985="131"),H985='131-CT'!$E$7),"131",""))</f>
        <v/>
      </c>
      <c r="O985" s="90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38"/>
      <c r="AC985" s="591" t="str">
        <f t="shared" si="74"/>
        <v/>
      </c>
      <c r="AD985" s="591"/>
    </row>
    <row r="986" spans="1:30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72"/>
        <v>4</v>
      </c>
      <c r="C986" s="184">
        <f t="shared" si="73"/>
        <v>42485</v>
      </c>
      <c r="D986" s="191" t="s">
        <v>1692</v>
      </c>
      <c r="E986" s="924">
        <v>42485</v>
      </c>
      <c r="F986" s="931" t="s">
        <v>599</v>
      </c>
      <c r="G986" s="926" t="s">
        <v>719</v>
      </c>
      <c r="H986" s="193" t="s">
        <v>897</v>
      </c>
      <c r="I986" s="927">
        <v>205</v>
      </c>
      <c r="J986" s="927">
        <v>9350</v>
      </c>
      <c r="K986" s="928">
        <f>ROUND(I986*J986,0)</f>
        <v>1916750</v>
      </c>
      <c r="L986" s="929" t="s">
        <v>259</v>
      </c>
      <c r="M986" s="929" t="s">
        <v>174</v>
      </c>
      <c r="N986" s="52" t="str">
        <f>IF(AND('331-CT'!$E$7=TH!H986,OR(L986="331",M986="331")),"331",IF(AND(OR(L986="131",M986="131"),H986='131-CT'!$E$7),"131",""))</f>
        <v/>
      </c>
      <c r="O986" s="90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38"/>
      <c r="AC986" s="591" t="str">
        <f t="shared" si="74"/>
        <v/>
      </c>
    </row>
    <row r="987" spans="1:30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72"/>
        <v>4</v>
      </c>
      <c r="C987" s="184">
        <f t="shared" si="73"/>
        <v>42485</v>
      </c>
      <c r="D987" s="191" t="s">
        <v>1692</v>
      </c>
      <c r="E987" s="191">
        <v>42485</v>
      </c>
      <c r="F987" s="189" t="s">
        <v>428</v>
      </c>
      <c r="G987" s="483" t="s">
        <v>719</v>
      </c>
      <c r="H987" s="193" t="s">
        <v>897</v>
      </c>
      <c r="I987" s="256"/>
      <c r="J987" s="256"/>
      <c r="K987" s="599">
        <v>940395</v>
      </c>
      <c r="L987" s="194" t="s">
        <v>259</v>
      </c>
      <c r="M987" s="194" t="s">
        <v>372</v>
      </c>
      <c r="N987" s="52" t="str">
        <f>IF(AND('331-CT'!$E$7=TH!H987,OR(L987="331",M987="331")),"331",IF(AND(OR(L987="131",M987="131"),H987='131-CT'!$E$7),"131",""))</f>
        <v/>
      </c>
      <c r="O987" s="90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38"/>
      <c r="AC987" s="591" t="str">
        <f t="shared" si="74"/>
        <v/>
      </c>
      <c r="AD987" s="591"/>
    </row>
    <row r="988" spans="1:30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72"/>
        <v>4</v>
      </c>
      <c r="C988" s="184">
        <f t="shared" si="73"/>
        <v>42485</v>
      </c>
      <c r="D988" s="191" t="s">
        <v>1693</v>
      </c>
      <c r="E988" s="191">
        <v>42485</v>
      </c>
      <c r="F988" s="189" t="s">
        <v>1570</v>
      </c>
      <c r="G988" s="483" t="s">
        <v>724</v>
      </c>
      <c r="H988" s="193" t="s">
        <v>897</v>
      </c>
      <c r="I988" s="256">
        <v>220</v>
      </c>
      <c r="J988" s="256">
        <v>9700</v>
      </c>
      <c r="K988" s="38">
        <f>ROUND(I988*J988,0)</f>
        <v>2134000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90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38"/>
      <c r="AC988" s="591" t="str">
        <f t="shared" si="74"/>
        <v/>
      </c>
      <c r="AD988" s="591"/>
    </row>
    <row r="989" spans="1:30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72"/>
        <v>4</v>
      </c>
      <c r="C989" s="184">
        <f t="shared" si="73"/>
        <v>42485</v>
      </c>
      <c r="D989" s="191" t="s">
        <v>1693</v>
      </c>
      <c r="E989" s="191">
        <v>42485</v>
      </c>
      <c r="F989" s="192" t="s">
        <v>1518</v>
      </c>
      <c r="G989" s="483" t="s">
        <v>724</v>
      </c>
      <c r="H989" s="193" t="s">
        <v>897</v>
      </c>
      <c r="I989" s="257">
        <v>210</v>
      </c>
      <c r="J989" s="257">
        <v>9800</v>
      </c>
      <c r="K989" s="38">
        <f>ROUND(I989*J989,0)</f>
        <v>2058000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90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38"/>
      <c r="AC989" s="591" t="str">
        <f t="shared" si="74"/>
        <v/>
      </c>
      <c r="AD989" s="591"/>
    </row>
    <row r="990" spans="1:30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72"/>
        <v>4</v>
      </c>
      <c r="C990" s="184">
        <f t="shared" si="73"/>
        <v>42485</v>
      </c>
      <c r="D990" s="191" t="s">
        <v>1693</v>
      </c>
      <c r="E990" s="191">
        <v>42485</v>
      </c>
      <c r="F990" s="189" t="s">
        <v>599</v>
      </c>
      <c r="G990" s="483" t="s">
        <v>724</v>
      </c>
      <c r="H990" s="193" t="s">
        <v>897</v>
      </c>
      <c r="I990" s="256">
        <v>645</v>
      </c>
      <c r="J990" s="256">
        <v>9200</v>
      </c>
      <c r="K990" s="38">
        <f>ROUND(I990*J990,0)</f>
        <v>5934000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90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38"/>
      <c r="AC990" s="591" t="str">
        <f t="shared" si="74"/>
        <v/>
      </c>
      <c r="AD990" s="591"/>
    </row>
    <row r="991" spans="1:30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72"/>
        <v>4</v>
      </c>
      <c r="C991" s="184">
        <f t="shared" si="73"/>
        <v>42485</v>
      </c>
      <c r="D991" s="191" t="s">
        <v>1693</v>
      </c>
      <c r="E991" s="191">
        <v>42485</v>
      </c>
      <c r="F991" s="189" t="s">
        <v>1571</v>
      </c>
      <c r="G991" s="483" t="s">
        <v>724</v>
      </c>
      <c r="H991" s="193" t="s">
        <v>897</v>
      </c>
      <c r="I991" s="256">
        <v>210</v>
      </c>
      <c r="J991" s="256">
        <v>9950</v>
      </c>
      <c r="K991" s="38">
        <f>ROUND(I991*J991,0)</f>
        <v>2089500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90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38"/>
      <c r="AC991" s="591" t="str">
        <f t="shared" si="74"/>
        <v/>
      </c>
      <c r="AD991" s="591"/>
    </row>
    <row r="992" spans="1:30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72"/>
        <v>4</v>
      </c>
      <c r="C992" s="184">
        <f t="shared" si="73"/>
        <v>42485</v>
      </c>
      <c r="D992" s="191" t="s">
        <v>1693</v>
      </c>
      <c r="E992" s="184">
        <v>42485</v>
      </c>
      <c r="F992" s="189" t="s">
        <v>428</v>
      </c>
      <c r="G992" s="601" t="s">
        <v>724</v>
      </c>
      <c r="H992" s="193" t="s">
        <v>897</v>
      </c>
      <c r="I992" s="256"/>
      <c r="J992" s="256"/>
      <c r="K992" s="599">
        <v>1221550</v>
      </c>
      <c r="L992" s="194" t="s">
        <v>259</v>
      </c>
      <c r="M992" s="194" t="s">
        <v>372</v>
      </c>
      <c r="N992" s="52" t="str">
        <f>IF(AND('331-CT'!$E$7=TH!H992,OR(L992="331",M992="331")),"331",IF(AND(OR(L992="131",M992="131"),H992='131-CT'!$E$7),"131",""))</f>
        <v/>
      </c>
      <c r="O992" s="90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38"/>
      <c r="AC992" s="591" t="str">
        <f t="shared" si="74"/>
        <v/>
      </c>
      <c r="AD992" s="591"/>
    </row>
    <row r="993" spans="1:33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72"/>
        <v>4</v>
      </c>
      <c r="C993" s="184">
        <f t="shared" si="73"/>
        <v>42486</v>
      </c>
      <c r="D993" s="191"/>
      <c r="E993" s="184">
        <v>42486</v>
      </c>
      <c r="F993" s="189" t="s">
        <v>376</v>
      </c>
      <c r="G993" s="483" t="s">
        <v>1422</v>
      </c>
      <c r="H993" s="193" t="s">
        <v>1390</v>
      </c>
      <c r="I993" s="256"/>
      <c r="J993" s="256"/>
      <c r="K993" s="599">
        <v>6580000</v>
      </c>
      <c r="L993" s="194" t="s">
        <v>165</v>
      </c>
      <c r="M993" s="194" t="s">
        <v>47</v>
      </c>
      <c r="N993" s="52" t="str">
        <f>IF(AND('331-CT'!$E$7=TH!H993,OR(L993="331",M993="331")),"331",IF(AND(OR(L993="131",M993="131"),H993='131-CT'!$E$7),"131",""))</f>
        <v/>
      </c>
      <c r="O993" s="90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154</v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38">
        <v>2</v>
      </c>
      <c r="AC993" s="591"/>
      <c r="AF993" s="591"/>
      <c r="AG993" s="591"/>
    </row>
    <row r="994" spans="1:33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72"/>
        <v>4</v>
      </c>
      <c r="C994" s="184">
        <f t="shared" si="73"/>
        <v>42486</v>
      </c>
      <c r="D994" s="191"/>
      <c r="E994" s="184">
        <v>42486</v>
      </c>
      <c r="F994" s="192" t="s">
        <v>1077</v>
      </c>
      <c r="G994" s="483" t="s">
        <v>1422</v>
      </c>
      <c r="H994" s="193" t="s">
        <v>1390</v>
      </c>
      <c r="I994" s="256"/>
      <c r="J994" s="256"/>
      <c r="K994" s="599">
        <v>658000</v>
      </c>
      <c r="L994" s="194" t="s">
        <v>9</v>
      </c>
      <c r="M994" s="194" t="s">
        <v>47</v>
      </c>
      <c r="N994" s="52" t="str">
        <f>IF(AND('331-CT'!$E$7=TH!H994,OR(L994="331",M994="331")),"331",IF(AND(OR(L994="131",M994="131"),H994='131-CT'!$E$7),"131",""))</f>
        <v/>
      </c>
      <c r="O994" s="90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38">
        <v>2</v>
      </c>
      <c r="AC994" s="591"/>
      <c r="AD994" s="591"/>
      <c r="AF994" s="591"/>
      <c r="AG994" s="591"/>
    </row>
    <row r="995" spans="1:33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72"/>
        <v>4</v>
      </c>
      <c r="C995" s="184">
        <f t="shared" si="73"/>
        <v>42486</v>
      </c>
      <c r="D995" s="191" t="s">
        <v>1694</v>
      </c>
      <c r="E995" s="924">
        <v>42486</v>
      </c>
      <c r="F995" s="931" t="s">
        <v>1572</v>
      </c>
      <c r="G995" s="926" t="s">
        <v>733</v>
      </c>
      <c r="H995" s="193" t="s">
        <v>897</v>
      </c>
      <c r="I995" s="932">
        <v>105</v>
      </c>
      <c r="J995" s="932">
        <v>8700</v>
      </c>
      <c r="K995" s="928">
        <f>ROUND(I995*J995,0)</f>
        <v>913500</v>
      </c>
      <c r="L995" s="929" t="s">
        <v>259</v>
      </c>
      <c r="M995" s="929" t="s">
        <v>174</v>
      </c>
      <c r="N995" s="52" t="str">
        <f>IF(AND('331-CT'!$E$7=TH!H995,OR(L995="331",M995="331")),"331",IF(AND(OR(L995="131",M995="131"),H995='131-CT'!$E$7),"131",""))</f>
        <v/>
      </c>
      <c r="O995" s="90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38"/>
      <c r="AC995" s="591" t="str">
        <f t="shared" ref="AC995:AC1000" si="75">IF(VLOOKUP(H995,DS_131,1,0)=H995,"","x")</f>
        <v/>
      </c>
      <c r="AD995" s="591"/>
    </row>
    <row r="996" spans="1:33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72"/>
        <v>4</v>
      </c>
      <c r="C996" s="184">
        <f t="shared" si="73"/>
        <v>42486</v>
      </c>
      <c r="D996" s="191" t="s">
        <v>1694</v>
      </c>
      <c r="E996" s="924">
        <v>42486</v>
      </c>
      <c r="F996" s="189" t="s">
        <v>455</v>
      </c>
      <c r="G996" s="926" t="s">
        <v>733</v>
      </c>
      <c r="H996" s="193" t="s">
        <v>897</v>
      </c>
      <c r="I996" s="932">
        <v>125</v>
      </c>
      <c r="J996" s="932">
        <v>9500</v>
      </c>
      <c r="K996" s="928">
        <f>ROUND(I996*J996,0)</f>
        <v>1187500</v>
      </c>
      <c r="L996" s="929" t="s">
        <v>259</v>
      </c>
      <c r="M996" s="929" t="s">
        <v>174</v>
      </c>
      <c r="N996" s="52" t="str">
        <f>IF(AND('331-CT'!$E$7=TH!H996,OR(L996="331",M996="331")),"331",IF(AND(OR(L996="131",M996="131"),H996='131-CT'!$E$7),"131",""))</f>
        <v/>
      </c>
      <c r="O996" s="90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38"/>
      <c r="AC996" s="591" t="str">
        <f t="shared" si="75"/>
        <v/>
      </c>
      <c r="AD996" s="591"/>
    </row>
    <row r="997" spans="1:33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72"/>
        <v>4</v>
      </c>
      <c r="C997" s="184">
        <f t="shared" si="73"/>
        <v>42486</v>
      </c>
      <c r="D997" s="191" t="s">
        <v>1694</v>
      </c>
      <c r="E997" s="924">
        <v>42486</v>
      </c>
      <c r="F997" s="931" t="s">
        <v>599</v>
      </c>
      <c r="G997" s="926" t="s">
        <v>733</v>
      </c>
      <c r="H997" s="193" t="s">
        <v>897</v>
      </c>
      <c r="I997" s="932">
        <v>644</v>
      </c>
      <c r="J997" s="932">
        <v>9200</v>
      </c>
      <c r="K997" s="928">
        <f>ROUND(I997*J997,0)</f>
        <v>5924800</v>
      </c>
      <c r="L997" s="929" t="s">
        <v>259</v>
      </c>
      <c r="M997" s="929" t="s">
        <v>174</v>
      </c>
      <c r="N997" s="52" t="str">
        <f>IF(AND('331-CT'!$E$7=TH!H997,OR(L997="331",M997="331")),"331",IF(AND(OR(L997="131",M997="131"),H997='131-CT'!$E$7),"131",""))</f>
        <v/>
      </c>
      <c r="O997" s="90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38"/>
      <c r="AC997" s="591" t="str">
        <f t="shared" si="75"/>
        <v/>
      </c>
      <c r="AD997" s="591"/>
    </row>
    <row r="998" spans="1:33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72"/>
        <v>4</v>
      </c>
      <c r="C998" s="184">
        <f t="shared" si="73"/>
        <v>42486</v>
      </c>
      <c r="D998" s="191" t="s">
        <v>1694</v>
      </c>
      <c r="E998" s="191">
        <v>42486</v>
      </c>
      <c r="F998" s="192" t="s">
        <v>428</v>
      </c>
      <c r="G998" s="483" t="s">
        <v>733</v>
      </c>
      <c r="H998" s="193" t="s">
        <v>897</v>
      </c>
      <c r="I998" s="256"/>
      <c r="J998" s="256"/>
      <c r="K998" s="599">
        <v>802580</v>
      </c>
      <c r="L998" s="194" t="s">
        <v>259</v>
      </c>
      <c r="M998" s="194" t="s">
        <v>372</v>
      </c>
      <c r="N998" s="52" t="str">
        <f>IF(AND('331-CT'!$E$7=TH!H998,OR(L998="331",M998="331")),"331",IF(AND(OR(L998="131",M998="131"),H998='131-CT'!$E$7),"131",""))</f>
        <v/>
      </c>
      <c r="O998" s="90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38"/>
      <c r="AC998" s="591" t="str">
        <f t="shared" si="75"/>
        <v/>
      </c>
      <c r="AD998" s="591"/>
    </row>
    <row r="999" spans="1:33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72"/>
        <v>4</v>
      </c>
      <c r="C999" s="184">
        <f t="shared" si="73"/>
        <v>42486</v>
      </c>
      <c r="D999" s="191" t="s">
        <v>1695</v>
      </c>
      <c r="E999" s="191">
        <v>42486</v>
      </c>
      <c r="F999" s="192" t="s">
        <v>1573</v>
      </c>
      <c r="G999" s="483" t="s">
        <v>734</v>
      </c>
      <c r="H999" s="7" t="s">
        <v>1376</v>
      </c>
      <c r="I999" s="256">
        <v>514</v>
      </c>
      <c r="J999" s="256">
        <v>6650</v>
      </c>
      <c r="K999" s="38">
        <f>ROUND(I999*J999,0)</f>
        <v>3418100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90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38"/>
      <c r="AC999" s="591" t="str">
        <f t="shared" si="75"/>
        <v/>
      </c>
    </row>
    <row r="1000" spans="1:33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72"/>
        <v>4</v>
      </c>
      <c r="C1000" s="184">
        <f t="shared" si="73"/>
        <v>42486</v>
      </c>
      <c r="D1000" s="191" t="s">
        <v>1695</v>
      </c>
      <c r="E1000" s="191">
        <v>42486</v>
      </c>
      <c r="F1000" s="189" t="s">
        <v>428</v>
      </c>
      <c r="G1000" s="483" t="s">
        <v>734</v>
      </c>
      <c r="H1000" s="7" t="s">
        <v>1376</v>
      </c>
      <c r="I1000" s="257"/>
      <c r="J1000" s="256"/>
      <c r="K1000" s="599">
        <v>341810</v>
      </c>
      <c r="L1000" s="194" t="s">
        <v>259</v>
      </c>
      <c r="M1000" s="194" t="s">
        <v>372</v>
      </c>
      <c r="N1000" s="52" t="str">
        <f>IF(AND('331-CT'!$E$7=TH!H1000,OR(L1000="331",M1000="331")),"331",IF(AND(OR(L1000="131",M1000="131"),H1000='131-CT'!$E$7),"131",""))</f>
        <v/>
      </c>
      <c r="O1000" s="90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38"/>
      <c r="AC1000" s="591" t="str">
        <f t="shared" si="75"/>
        <v/>
      </c>
      <c r="AD1000" s="591"/>
    </row>
    <row r="1001" spans="1:33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72"/>
        <v>4</v>
      </c>
      <c r="C1001" s="184">
        <f t="shared" si="73"/>
        <v>42487</v>
      </c>
      <c r="D1001" s="191"/>
      <c r="E1001" s="184">
        <v>42487</v>
      </c>
      <c r="F1001" s="189" t="s">
        <v>1087</v>
      </c>
      <c r="G1001" s="483" t="s">
        <v>1423</v>
      </c>
      <c r="H1001" s="7" t="s">
        <v>1424</v>
      </c>
      <c r="I1001" s="256"/>
      <c r="J1001" s="256"/>
      <c r="K1001" s="599">
        <v>785455</v>
      </c>
      <c r="L1001" s="194" t="s">
        <v>83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90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642</v>
      </c>
      <c r="W1001" s="52" t="str">
        <f>IF(OR(TH!L1001=TH!$W$7,M1001=TH!$W$7),"x","")</f>
        <v>x</v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38">
        <v>2</v>
      </c>
      <c r="AC1001" s="591"/>
      <c r="AD1001" s="591"/>
      <c r="AF1001" s="591"/>
      <c r="AG1001" s="591"/>
    </row>
    <row r="1002" spans="1:33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72"/>
        <v>4</v>
      </c>
      <c r="C1002" s="184">
        <f t="shared" si="73"/>
        <v>42487</v>
      </c>
      <c r="D1002" s="191"/>
      <c r="E1002" s="184">
        <v>42487</v>
      </c>
      <c r="F1002" s="189" t="s">
        <v>1088</v>
      </c>
      <c r="G1002" s="483" t="s">
        <v>1423</v>
      </c>
      <c r="H1002" s="7" t="s">
        <v>1424</v>
      </c>
      <c r="I1002" s="256"/>
      <c r="J1002" s="256"/>
      <c r="K1002" s="599">
        <v>78545</v>
      </c>
      <c r="L1002" s="194" t="s">
        <v>9</v>
      </c>
      <c r="M1002" s="194" t="s">
        <v>47</v>
      </c>
      <c r="N1002" s="52" t="str">
        <f>IF(AND('331-CT'!$E$7=TH!H1002,OR(L1002="331",M1002="331")),"331",IF(AND(OR(L1002="131",M1002="131"),H1002='131-CT'!$E$7),"131",""))</f>
        <v/>
      </c>
      <c r="O1002" s="90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>x</v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38">
        <v>2</v>
      </c>
      <c r="AC1002" s="591"/>
      <c r="AF1002" s="591"/>
      <c r="AG1002" s="591"/>
    </row>
    <row r="1003" spans="1:33" s="87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4</v>
      </c>
      <c r="C1003" s="184">
        <f t="shared" si="73"/>
        <v>42489</v>
      </c>
      <c r="D1003" s="191" t="s">
        <v>1782</v>
      </c>
      <c r="E1003" s="184">
        <v>42489</v>
      </c>
      <c r="F1003" s="189" t="s">
        <v>1080</v>
      </c>
      <c r="G1003" s="483" t="s">
        <v>1425</v>
      </c>
      <c r="H1003" s="7" t="s">
        <v>1412</v>
      </c>
      <c r="I1003" s="256">
        <v>9501</v>
      </c>
      <c r="J1003" s="256">
        <v>9000</v>
      </c>
      <c r="K1003" s="38">
        <f>ROUND(I1003*J1003,0)</f>
        <v>85509000</v>
      </c>
      <c r="L1003" s="194" t="s">
        <v>159</v>
      </c>
      <c r="M1003" s="194" t="s">
        <v>8</v>
      </c>
      <c r="N1003" s="52" t="str">
        <f>IF(AND('331-CT'!$E$7=TH!H1003,OR(L1003="331",M1003="331")),"331",IF(AND(OR(L1003="131",M1003="131"),H1003='131-CT'!$E$7),"131",""))</f>
        <v/>
      </c>
      <c r="O1003" s="90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38">
        <v>2</v>
      </c>
      <c r="AC1003" s="591"/>
      <c r="AD1003" s="211" t="str">
        <f>IF(VLOOKUP(H1003,DSKH,1,0)=H1003,"","x")</f>
        <v/>
      </c>
      <c r="AE1003" s="211"/>
      <c r="AF1003" s="591"/>
      <c r="AG1003" s="591"/>
    </row>
    <row r="1004" spans="1:33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72"/>
        <v>4</v>
      </c>
      <c r="C1004" s="184">
        <f t="shared" si="73"/>
        <v>42489</v>
      </c>
      <c r="D1004" s="191" t="s">
        <v>1782</v>
      </c>
      <c r="E1004" s="184">
        <v>42489</v>
      </c>
      <c r="F1004" s="189" t="s">
        <v>1081</v>
      </c>
      <c r="G1004" s="483" t="s">
        <v>1425</v>
      </c>
      <c r="H1004" s="7" t="s">
        <v>1412</v>
      </c>
      <c r="I1004" s="256"/>
      <c r="J1004" s="256"/>
      <c r="K1004" s="599">
        <v>8550900</v>
      </c>
      <c r="L1004" s="194" t="s">
        <v>9</v>
      </c>
      <c r="M1004" s="194" t="s">
        <v>8</v>
      </c>
      <c r="N1004" s="52" t="str">
        <f>IF(AND('331-CT'!$E$7=TH!H1004,OR(L1004="331",M1004="331")),"331",IF(AND(OR(L1004="131",M1004="131"),H1004='131-CT'!$E$7),"131",""))</f>
        <v/>
      </c>
      <c r="O1004" s="90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38">
        <v>2</v>
      </c>
      <c r="AC1004" s="591"/>
      <c r="AD1004" s="211" t="str">
        <f>IF(VLOOKUP(H1004,DSKH,1,0)=H1004,"","x")</f>
        <v/>
      </c>
      <c r="AF1004" s="591"/>
      <c r="AG1004" s="591"/>
    </row>
    <row r="1005" spans="1:33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72"/>
        <v>4</v>
      </c>
      <c r="C1005" s="184">
        <f t="shared" si="73"/>
        <v>42489</v>
      </c>
      <c r="D1005" s="191" t="s">
        <v>1696</v>
      </c>
      <c r="E1005" s="191">
        <v>42489</v>
      </c>
      <c r="F1005" s="192" t="s">
        <v>472</v>
      </c>
      <c r="G1005" s="483" t="s">
        <v>735</v>
      </c>
      <c r="H1005" s="7" t="s">
        <v>717</v>
      </c>
      <c r="I1005" s="256">
        <v>208</v>
      </c>
      <c r="J1005" s="256">
        <v>47449</v>
      </c>
      <c r="K1005" s="38">
        <f>ROUND(I1005*J1005,0)</f>
        <v>9869392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90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38"/>
      <c r="AC1005" s="591" t="str">
        <f t="shared" ref="AC1005:AC1012" si="76">IF(VLOOKUP(H1005,DS_131,1,0)=H1005,"","x")</f>
        <v/>
      </c>
    </row>
    <row r="1006" spans="1:33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72"/>
        <v>4</v>
      </c>
      <c r="C1006" s="184">
        <f t="shared" si="73"/>
        <v>42489</v>
      </c>
      <c r="D1006" s="191" t="s">
        <v>1696</v>
      </c>
      <c r="E1006" s="191">
        <v>42489</v>
      </c>
      <c r="F1006" s="192" t="s">
        <v>428</v>
      </c>
      <c r="G1006" s="483" t="s">
        <v>735</v>
      </c>
      <c r="H1006" s="7" t="s">
        <v>717</v>
      </c>
      <c r="I1006" s="256"/>
      <c r="J1006" s="256"/>
      <c r="K1006" s="599">
        <v>986939</v>
      </c>
      <c r="L1006" s="194" t="s">
        <v>259</v>
      </c>
      <c r="M1006" s="194" t="s">
        <v>372</v>
      </c>
      <c r="N1006" s="52" t="str">
        <f>IF(AND('331-CT'!$E$7=TH!H1006,OR(L1006="331",M1006="331")),"331",IF(AND(OR(L1006="131",M1006="131"),H1006='131-CT'!$E$7),"131",""))</f>
        <v/>
      </c>
      <c r="O1006" s="90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38"/>
      <c r="AC1006" s="591" t="str">
        <f t="shared" si="76"/>
        <v/>
      </c>
      <c r="AD1006" s="591"/>
    </row>
    <row r="1007" spans="1:33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72"/>
        <v>5</v>
      </c>
      <c r="C1007" s="184">
        <f t="shared" si="73"/>
        <v>42494</v>
      </c>
      <c r="D1007" s="191" t="s">
        <v>1697</v>
      </c>
      <c r="E1007" s="191">
        <v>42494</v>
      </c>
      <c r="F1007" s="192" t="s">
        <v>472</v>
      </c>
      <c r="G1007" s="483" t="s">
        <v>739</v>
      </c>
      <c r="H1007" s="7" t="s">
        <v>717</v>
      </c>
      <c r="I1007" s="256">
        <v>101</v>
      </c>
      <c r="J1007" s="256">
        <v>47449</v>
      </c>
      <c r="K1007" s="38">
        <f>ROUND(I1007*J1007,0)</f>
        <v>4792349</v>
      </c>
      <c r="L1007" s="194" t="s">
        <v>259</v>
      </c>
      <c r="M1007" s="194" t="s">
        <v>174</v>
      </c>
      <c r="N1007" s="52" t="str">
        <f>IF(AND('331-CT'!$E$7=TH!H1007,OR(L1007="331",M1007="331")),"331",IF(AND(OR(L1007="131",M1007="131"),H1007='131-CT'!$E$7),"131",""))</f>
        <v/>
      </c>
      <c r="O1007" s="90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38"/>
      <c r="AC1007" s="591" t="str">
        <f t="shared" si="76"/>
        <v/>
      </c>
      <c r="AD1007" s="591"/>
    </row>
    <row r="1008" spans="1:33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72"/>
        <v>5</v>
      </c>
      <c r="C1008" s="184">
        <f t="shared" si="73"/>
        <v>42494</v>
      </c>
      <c r="D1008" s="191" t="s">
        <v>1697</v>
      </c>
      <c r="E1008" s="191">
        <v>42494</v>
      </c>
      <c r="F1008" s="192" t="s">
        <v>428</v>
      </c>
      <c r="G1008" s="483" t="s">
        <v>739</v>
      </c>
      <c r="H1008" s="7" t="s">
        <v>717</v>
      </c>
      <c r="I1008" s="256"/>
      <c r="J1008" s="256"/>
      <c r="K1008" s="599">
        <v>479235</v>
      </c>
      <c r="L1008" s="194" t="s">
        <v>259</v>
      </c>
      <c r="M1008" s="194" t="s">
        <v>372</v>
      </c>
      <c r="N1008" s="52" t="str">
        <f>IF(AND('331-CT'!$E$7=TH!H1008,OR(L1008="331",M1008="331")),"331",IF(AND(OR(L1008="131",M1008="131"),H1008='131-CT'!$E$7),"131",""))</f>
        <v/>
      </c>
      <c r="O1008" s="90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38"/>
      <c r="AC1008" s="591" t="str">
        <f t="shared" si="76"/>
        <v/>
      </c>
      <c r="AD1008" s="591"/>
    </row>
    <row r="1009" spans="1:33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72"/>
        <v>5</v>
      </c>
      <c r="C1009" s="184">
        <f t="shared" si="73"/>
        <v>42494</v>
      </c>
      <c r="D1009" s="191" t="s">
        <v>1698</v>
      </c>
      <c r="E1009" s="191">
        <v>42494</v>
      </c>
      <c r="F1009" s="192" t="s">
        <v>1574</v>
      </c>
      <c r="G1009" s="483" t="s">
        <v>740</v>
      </c>
      <c r="H1009" s="7" t="s">
        <v>975</v>
      </c>
      <c r="I1009" s="256">
        <v>500</v>
      </c>
      <c r="J1009" s="256">
        <v>10200</v>
      </c>
      <c r="K1009" s="38">
        <f>ROUND(I1009*J1009,0)</f>
        <v>5100000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90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38"/>
      <c r="AC1009" s="591" t="str">
        <f t="shared" si="76"/>
        <v/>
      </c>
      <c r="AD1009" s="591"/>
    </row>
    <row r="1010" spans="1:33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72"/>
        <v>5</v>
      </c>
      <c r="C1010" s="184">
        <f t="shared" si="73"/>
        <v>42494</v>
      </c>
      <c r="D1010" s="191" t="s">
        <v>1698</v>
      </c>
      <c r="E1010" s="191">
        <v>42494</v>
      </c>
      <c r="F1010" s="192" t="s">
        <v>1286</v>
      </c>
      <c r="G1010" s="483" t="s">
        <v>740</v>
      </c>
      <c r="H1010" s="7" t="s">
        <v>975</v>
      </c>
      <c r="I1010" s="256">
        <v>750</v>
      </c>
      <c r="J1010" s="256">
        <v>2500</v>
      </c>
      <c r="K1010" s="38">
        <f>ROUND(I1010*J1010,0)</f>
        <v>1875000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90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38"/>
      <c r="AC1010" s="591" t="str">
        <f t="shared" si="76"/>
        <v/>
      </c>
      <c r="AD1010" s="591"/>
    </row>
    <row r="1011" spans="1:33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72"/>
        <v>5</v>
      </c>
      <c r="C1011" s="184">
        <f t="shared" si="73"/>
        <v>42494</v>
      </c>
      <c r="D1011" s="191" t="s">
        <v>1698</v>
      </c>
      <c r="E1011" s="191">
        <v>42494</v>
      </c>
      <c r="F1011" s="192" t="s">
        <v>1575</v>
      </c>
      <c r="G1011" s="483" t="s">
        <v>740</v>
      </c>
      <c r="H1011" s="7" t="s">
        <v>975</v>
      </c>
      <c r="I1011" s="256">
        <v>300</v>
      </c>
      <c r="J1011" s="256">
        <v>3200</v>
      </c>
      <c r="K1011" s="38">
        <f>ROUND(I1011*J1011,0)</f>
        <v>960000</v>
      </c>
      <c r="L1011" s="194" t="s">
        <v>259</v>
      </c>
      <c r="M1011" s="194" t="s">
        <v>174</v>
      </c>
      <c r="N1011" s="52" t="str">
        <f>IF(AND('331-CT'!$E$7=TH!H1011,OR(L1011="331",M1011="331")),"331",IF(AND(OR(L1011="131",M1011="131"),H1011='131-CT'!$E$7),"131",""))</f>
        <v/>
      </c>
      <c r="O1011" s="90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38"/>
      <c r="AC1011" s="591" t="str">
        <f t="shared" si="76"/>
        <v/>
      </c>
      <c r="AD1011" s="591"/>
    </row>
    <row r="1012" spans="1:33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72"/>
        <v>5</v>
      </c>
      <c r="C1012" s="184">
        <f t="shared" si="73"/>
        <v>42494</v>
      </c>
      <c r="D1012" s="191" t="s">
        <v>1698</v>
      </c>
      <c r="E1012" s="191">
        <v>42494</v>
      </c>
      <c r="F1012" s="192" t="s">
        <v>428</v>
      </c>
      <c r="G1012" s="483" t="s">
        <v>740</v>
      </c>
      <c r="H1012" s="7" t="s">
        <v>975</v>
      </c>
      <c r="I1012" s="256"/>
      <c r="J1012" s="256"/>
      <c r="K1012" s="599">
        <v>793500</v>
      </c>
      <c r="L1012" s="194" t="s">
        <v>259</v>
      </c>
      <c r="M1012" s="194" t="s">
        <v>372</v>
      </c>
      <c r="N1012" s="52" t="str">
        <f>IF(AND('331-CT'!$E$7=TH!H1012,OR(L1012="331",M1012="331")),"331",IF(AND(OR(L1012="131",M1012="131"),H1012='131-CT'!$E$7),"131",""))</f>
        <v/>
      </c>
      <c r="O1012" s="90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38"/>
      <c r="AC1012" s="591" t="str">
        <f t="shared" si="76"/>
        <v/>
      </c>
      <c r="AD1012" s="591"/>
    </row>
    <row r="1013" spans="1:33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5</v>
      </c>
      <c r="C1013" s="184">
        <f t="shared" si="73"/>
        <v>42495</v>
      </c>
      <c r="D1013" s="191" t="s">
        <v>1783</v>
      </c>
      <c r="E1013" s="184">
        <v>42495</v>
      </c>
      <c r="F1013" s="192" t="s">
        <v>1076</v>
      </c>
      <c r="G1013" s="483" t="s">
        <v>972</v>
      </c>
      <c r="H1013" s="7" t="s">
        <v>1426</v>
      </c>
      <c r="I1013" s="256">
        <v>6595</v>
      </c>
      <c r="J1013" s="256">
        <v>7600</v>
      </c>
      <c r="K1013" s="38">
        <f>ROUND(I1013*J1013,0)</f>
        <v>50122000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90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38">
        <v>2</v>
      </c>
      <c r="AC1013" s="591"/>
      <c r="AD1013" s="211" t="str">
        <f>IF(VLOOKUP(H1013,DSKH,1,0)=H1013,"","x")</f>
        <v/>
      </c>
      <c r="AF1013" s="591"/>
      <c r="AG1013" s="591"/>
    </row>
    <row r="1014" spans="1:33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72"/>
        <v>5</v>
      </c>
      <c r="C1014" s="184">
        <f t="shared" si="73"/>
        <v>42495</v>
      </c>
      <c r="D1014" s="191" t="s">
        <v>1783</v>
      </c>
      <c r="E1014" s="184">
        <v>42495</v>
      </c>
      <c r="F1014" s="192" t="s">
        <v>1084</v>
      </c>
      <c r="G1014" s="483" t="s">
        <v>972</v>
      </c>
      <c r="H1014" s="7" t="s">
        <v>1426</v>
      </c>
      <c r="I1014" s="256"/>
      <c r="J1014" s="256"/>
      <c r="K1014" s="599">
        <v>5012200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90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38">
        <v>2</v>
      </c>
      <c r="AC1014" s="591"/>
      <c r="AD1014" s="211" t="str">
        <f>IF(VLOOKUP(H1014,DSKH,1,0)=H1014,"","x")</f>
        <v/>
      </c>
      <c r="AF1014" s="591"/>
      <c r="AG1014" s="591"/>
    </row>
    <row r="1015" spans="1:33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72"/>
        <v>5</v>
      </c>
      <c r="C1015" s="184">
        <f t="shared" si="73"/>
        <v>42495</v>
      </c>
      <c r="D1015" s="191" t="s">
        <v>1699</v>
      </c>
      <c r="E1015" s="191">
        <v>42495</v>
      </c>
      <c r="F1015" s="189" t="s">
        <v>1900</v>
      </c>
      <c r="G1015" s="483" t="s">
        <v>742</v>
      </c>
      <c r="H1015" s="193" t="s">
        <v>904</v>
      </c>
      <c r="I1015" s="256">
        <v>500</v>
      </c>
      <c r="J1015" s="256">
        <v>12400</v>
      </c>
      <c r="K1015" s="38">
        <f>ROUND(I1015*J1015,0)</f>
        <v>6200000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90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38"/>
      <c r="AC1015" s="591" t="str">
        <f>IF(VLOOKUP(H1015,DS_131,1,0)=H1015,"","x")</f>
        <v/>
      </c>
      <c r="AD1015" s="591"/>
    </row>
    <row r="1016" spans="1:33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72"/>
        <v>5</v>
      </c>
      <c r="C1016" s="184">
        <f t="shared" si="73"/>
        <v>42495</v>
      </c>
      <c r="D1016" s="191" t="s">
        <v>1699</v>
      </c>
      <c r="E1016" s="191">
        <v>42495</v>
      </c>
      <c r="F1016" s="192" t="s">
        <v>428</v>
      </c>
      <c r="G1016" s="483" t="s">
        <v>742</v>
      </c>
      <c r="H1016" s="193" t="s">
        <v>904</v>
      </c>
      <c r="I1016" s="256"/>
      <c r="J1016" s="256"/>
      <c r="K1016" s="599">
        <v>620000</v>
      </c>
      <c r="L1016" s="194" t="s">
        <v>259</v>
      </c>
      <c r="M1016" s="194" t="s">
        <v>372</v>
      </c>
      <c r="N1016" s="52" t="str">
        <f>IF(AND('331-CT'!$E$7=TH!H1016,OR(L1016="331",M1016="331")),"331",IF(AND(OR(L1016="131",M1016="131"),H1016='131-CT'!$E$7),"131",""))</f>
        <v/>
      </c>
      <c r="O1016" s="90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38"/>
      <c r="AC1016" s="591" t="str">
        <f>IF(VLOOKUP(H1016,DS_131,1,0)=H1016,"","x")</f>
        <v/>
      </c>
      <c r="AD1016" s="591"/>
    </row>
    <row r="1017" spans="1:33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72"/>
        <v>5</v>
      </c>
      <c r="C1017" s="184">
        <f t="shared" si="73"/>
        <v>42495</v>
      </c>
      <c r="D1017" s="191" t="s">
        <v>1700</v>
      </c>
      <c r="E1017" s="191">
        <v>42495</v>
      </c>
      <c r="F1017" s="192" t="s">
        <v>1576</v>
      </c>
      <c r="G1017" s="483" t="s">
        <v>744</v>
      </c>
      <c r="H1017" s="193" t="s">
        <v>717</v>
      </c>
      <c r="I1017" s="256">
        <v>22</v>
      </c>
      <c r="J1017" s="256">
        <v>35000</v>
      </c>
      <c r="K1017" s="38">
        <f>ROUND(I1017*J1017,0)</f>
        <v>770000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90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38"/>
      <c r="AC1017" s="591" t="str">
        <f>IF(VLOOKUP(H1017,DS_131,1,0)=H1017,"","x")</f>
        <v/>
      </c>
    </row>
    <row r="1018" spans="1:33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72"/>
        <v>5</v>
      </c>
      <c r="C1018" s="184">
        <f t="shared" si="73"/>
        <v>42495</v>
      </c>
      <c r="D1018" s="191" t="s">
        <v>1700</v>
      </c>
      <c r="E1018" s="191">
        <v>42495</v>
      </c>
      <c r="F1018" s="192" t="s">
        <v>472</v>
      </c>
      <c r="G1018" s="483" t="s">
        <v>744</v>
      </c>
      <c r="H1018" s="193" t="s">
        <v>717</v>
      </c>
      <c r="I1018" s="256">
        <v>120</v>
      </c>
      <c r="J1018" s="256">
        <v>47449</v>
      </c>
      <c r="K1018" s="38">
        <f>ROUND(I1018*J1018,0)</f>
        <v>5693880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90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38"/>
      <c r="AC1018" s="591" t="str">
        <f>IF(VLOOKUP(H1018,DS_131,1,0)=H1018,"","x")</f>
        <v/>
      </c>
      <c r="AD1018" s="591"/>
    </row>
    <row r="1019" spans="1:33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72"/>
        <v>5</v>
      </c>
      <c r="C1019" s="184">
        <f t="shared" si="73"/>
        <v>42495</v>
      </c>
      <c r="D1019" s="191" t="s">
        <v>1700</v>
      </c>
      <c r="E1019" s="191">
        <v>42495</v>
      </c>
      <c r="F1019" s="192" t="s">
        <v>428</v>
      </c>
      <c r="G1019" s="483" t="s">
        <v>744</v>
      </c>
      <c r="H1019" s="193" t="s">
        <v>717</v>
      </c>
      <c r="I1019" s="256"/>
      <c r="J1019" s="256"/>
      <c r="K1019" s="599">
        <v>646388</v>
      </c>
      <c r="L1019" s="194" t="s">
        <v>259</v>
      </c>
      <c r="M1019" s="194" t="s">
        <v>372</v>
      </c>
      <c r="N1019" s="52" t="str">
        <f>IF(AND('331-CT'!$E$7=TH!H1019,OR(L1019="331",M1019="331")),"331",IF(AND(OR(L1019="131",M1019="131"),H1019='131-CT'!$E$7),"131",""))</f>
        <v/>
      </c>
      <c r="O1019" s="90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38"/>
      <c r="AC1019" s="591" t="str">
        <f>IF(VLOOKUP(H1019,DS_131,1,0)=H1019,"","x")</f>
        <v/>
      </c>
      <c r="AD1019" s="591"/>
    </row>
    <row r="1020" spans="1:33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5</v>
      </c>
      <c r="C1020" s="184">
        <f t="shared" si="73"/>
        <v>42496</v>
      </c>
      <c r="D1020" s="191" t="s">
        <v>1784</v>
      </c>
      <c r="E1020" s="184">
        <v>42496</v>
      </c>
      <c r="F1020" s="192" t="s">
        <v>1076</v>
      </c>
      <c r="G1020" s="483" t="s">
        <v>974</v>
      </c>
      <c r="H1020" s="7" t="s">
        <v>1426</v>
      </c>
      <c r="I1020" s="256">
        <v>11273</v>
      </c>
      <c r="J1020" s="256">
        <v>7600</v>
      </c>
      <c r="K1020" s="38">
        <f>ROUND(I1020*J1020,0)</f>
        <v>85674800</v>
      </c>
      <c r="L1020" s="194" t="s">
        <v>159</v>
      </c>
      <c r="M1020" s="194" t="s">
        <v>8</v>
      </c>
      <c r="N1020" s="52" t="str">
        <f>IF(AND('331-CT'!$E$7=TH!H1020,OR(L1020="331",M1020="331")),"331",IF(AND(OR(L1020="131",M1020="131"),H1020='131-CT'!$E$7),"131",""))</f>
        <v/>
      </c>
      <c r="O1020" s="90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38">
        <v>2</v>
      </c>
      <c r="AC1020" s="591"/>
      <c r="AD1020" s="211" t="str">
        <f>IF(VLOOKUP(H1020,DSKH,1,0)=H1020,"","x")</f>
        <v/>
      </c>
      <c r="AF1020" s="591"/>
      <c r="AG1020" s="591"/>
    </row>
    <row r="1021" spans="1:33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72"/>
        <v>5</v>
      </c>
      <c r="C1021" s="184">
        <f t="shared" si="73"/>
        <v>42496</v>
      </c>
      <c r="D1021" s="191" t="s">
        <v>1784</v>
      </c>
      <c r="E1021" s="184">
        <v>42496</v>
      </c>
      <c r="F1021" s="192" t="s">
        <v>1084</v>
      </c>
      <c r="G1021" s="483" t="s">
        <v>974</v>
      </c>
      <c r="H1021" s="7" t="s">
        <v>1426</v>
      </c>
      <c r="I1021" s="256"/>
      <c r="J1021" s="256"/>
      <c r="K1021" s="599">
        <v>8567480</v>
      </c>
      <c r="L1021" s="194" t="s">
        <v>9</v>
      </c>
      <c r="M1021" s="194" t="s">
        <v>8</v>
      </c>
      <c r="N1021" s="52" t="str">
        <f>IF(AND('331-CT'!$E$7=TH!H1021,OR(L1021="331",M1021="331")),"331",IF(AND(OR(L1021="131",M1021="131"),H1021='131-CT'!$E$7),"131",""))</f>
        <v/>
      </c>
      <c r="O1021" s="90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38">
        <v>2</v>
      </c>
      <c r="AC1021" s="591"/>
      <c r="AD1021" s="211" t="str">
        <f>IF(VLOOKUP(H1021,DSKH,1,0)=H1021,"","x")</f>
        <v/>
      </c>
      <c r="AF1021" s="591"/>
      <c r="AG1021" s="591"/>
    </row>
    <row r="1022" spans="1:33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5</v>
      </c>
      <c r="C1022" s="184">
        <f t="shared" si="73"/>
        <v>42496</v>
      </c>
      <c r="D1022" s="191" t="s">
        <v>1785</v>
      </c>
      <c r="E1022" s="184">
        <v>42496</v>
      </c>
      <c r="F1022" s="189" t="s">
        <v>1090</v>
      </c>
      <c r="G1022" s="483" t="s">
        <v>520</v>
      </c>
      <c r="H1022" s="7" t="s">
        <v>1410</v>
      </c>
      <c r="I1022" s="256">
        <v>7166</v>
      </c>
      <c r="J1022" s="256">
        <v>8600</v>
      </c>
      <c r="K1022" s="38">
        <f>ROUND(I1022*J1022,0)</f>
        <v>61627600</v>
      </c>
      <c r="L1022" s="194" t="s">
        <v>159</v>
      </c>
      <c r="M1022" s="194" t="s">
        <v>8</v>
      </c>
      <c r="N1022" s="52" t="str">
        <f>IF(AND('331-CT'!$E$7=TH!H1022,OR(L1022="331",M1022="331")),"331",IF(AND(OR(L1022="131",M1022="131"),H1022='131-CT'!$E$7),"131",""))</f>
        <v/>
      </c>
      <c r="O1022" s="90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38">
        <v>2</v>
      </c>
      <c r="AC1022" s="591"/>
      <c r="AD1022" s="211" t="str">
        <f>IF(VLOOKUP(H1022,DSKH,1,0)=H1022,"","x")</f>
        <v/>
      </c>
      <c r="AF1022" s="591"/>
      <c r="AG1022" s="591"/>
    </row>
    <row r="1023" spans="1:33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72"/>
        <v>5</v>
      </c>
      <c r="C1023" s="184">
        <f t="shared" si="73"/>
        <v>42496</v>
      </c>
      <c r="D1023" s="191" t="s">
        <v>1785</v>
      </c>
      <c r="E1023" s="184">
        <v>42496</v>
      </c>
      <c r="F1023" s="189" t="s">
        <v>1091</v>
      </c>
      <c r="G1023" s="483" t="s">
        <v>520</v>
      </c>
      <c r="H1023" s="7" t="s">
        <v>1410</v>
      </c>
      <c r="I1023" s="256"/>
      <c r="J1023" s="256"/>
      <c r="K1023" s="599">
        <v>6162760</v>
      </c>
      <c r="L1023" s="194" t="s">
        <v>9</v>
      </c>
      <c r="M1023" s="194" t="s">
        <v>8</v>
      </c>
      <c r="N1023" s="52" t="str">
        <f>IF(AND('331-CT'!$E$7=TH!H1023,OR(L1023="331",M1023="331")),"331",IF(AND(OR(L1023="131",M1023="131"),H1023='131-CT'!$E$7),"131",""))</f>
        <v/>
      </c>
      <c r="O1023" s="90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38">
        <v>2</v>
      </c>
      <c r="AC1023" s="591"/>
      <c r="AD1023" s="211" t="str">
        <f>IF(VLOOKUP(H1023,DSKH,1,0)=H1023,"","x")</f>
        <v/>
      </c>
      <c r="AF1023" s="591"/>
      <c r="AG1023" s="591"/>
    </row>
    <row r="1024" spans="1:33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72"/>
        <v>5</v>
      </c>
      <c r="C1024" s="184">
        <f t="shared" si="73"/>
        <v>42496</v>
      </c>
      <c r="D1024" s="191" t="s">
        <v>1701</v>
      </c>
      <c r="E1024" s="191">
        <v>42496</v>
      </c>
      <c r="F1024" s="192" t="s">
        <v>599</v>
      </c>
      <c r="G1024" s="483" t="s">
        <v>1079</v>
      </c>
      <c r="H1024" s="193" t="s">
        <v>897</v>
      </c>
      <c r="I1024" s="256">
        <v>469</v>
      </c>
      <c r="J1024" s="256">
        <v>9200</v>
      </c>
      <c r="K1024" s="38">
        <f>ROUND(I1024*J1024,0)</f>
        <v>4314800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90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38"/>
      <c r="AC1024" s="591" t="str">
        <f t="shared" ref="AC1024:AC1063" si="77">IF(VLOOKUP(H1024,DS_131,1,0)=H1024,"","x")</f>
        <v/>
      </c>
      <c r="AD1024" s="591"/>
    </row>
    <row r="1025" spans="1:30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ref="B1025:B1088" si="78">IF(C1025&lt;&gt;"",MONTH(C1025),"")</f>
        <v>5</v>
      </c>
      <c r="C1025" s="184">
        <f t="shared" ref="C1025:C1088" si="79">E1025</f>
        <v>42496</v>
      </c>
      <c r="D1025" s="191" t="s">
        <v>1701</v>
      </c>
      <c r="E1025" s="191">
        <v>42496</v>
      </c>
      <c r="F1025" s="192" t="s">
        <v>428</v>
      </c>
      <c r="G1025" s="483" t="s">
        <v>1079</v>
      </c>
      <c r="H1025" s="193" t="s">
        <v>897</v>
      </c>
      <c r="I1025" s="256"/>
      <c r="J1025" s="256"/>
      <c r="K1025" s="599">
        <v>431480</v>
      </c>
      <c r="L1025" s="194" t="s">
        <v>259</v>
      </c>
      <c r="M1025" s="194" t="s">
        <v>372</v>
      </c>
      <c r="N1025" s="52" t="str">
        <f>IF(AND('331-CT'!$E$7=TH!H1025,OR(L1025="331",M1025="331")),"331",IF(AND(OR(L1025="131",M1025="131"),H1025='131-CT'!$E$7),"131",""))</f>
        <v/>
      </c>
      <c r="O1025" s="90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38"/>
      <c r="AC1025" s="591" t="str">
        <f t="shared" si="77"/>
        <v/>
      </c>
    </row>
    <row r="1026" spans="1:30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78"/>
        <v>5</v>
      </c>
      <c r="C1026" s="184">
        <f t="shared" si="79"/>
        <v>42496</v>
      </c>
      <c r="D1026" s="191" t="s">
        <v>1702</v>
      </c>
      <c r="E1026" s="924">
        <v>42496</v>
      </c>
      <c r="F1026" s="931" t="s">
        <v>1577</v>
      </c>
      <c r="G1026" s="926" t="s">
        <v>745</v>
      </c>
      <c r="H1026" s="785" t="s">
        <v>1356</v>
      </c>
      <c r="I1026" s="927">
        <v>200</v>
      </c>
      <c r="J1026" s="927">
        <v>9300</v>
      </c>
      <c r="K1026" s="928">
        <f t="shared" ref="K1026:K1034" si="80">ROUND(I1026*J1026,0)</f>
        <v>1860000</v>
      </c>
      <c r="L1026" s="929" t="s">
        <v>259</v>
      </c>
      <c r="M1026" s="929" t="s">
        <v>174</v>
      </c>
      <c r="N1026" s="52" t="str">
        <f>IF(AND('331-CT'!$E$7=TH!H1026,OR(L1026="331",M1026="331")),"331",IF(AND(OR(L1026="131",M1026="131"),H1026='131-CT'!$E$7),"131",""))</f>
        <v>131</v>
      </c>
      <c r="O1026" s="90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38"/>
      <c r="AC1026" s="591" t="str">
        <f t="shared" si="77"/>
        <v/>
      </c>
      <c r="AD1026" s="591"/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78"/>
        <v>5</v>
      </c>
      <c r="C1027" s="184">
        <f t="shared" si="79"/>
        <v>42496</v>
      </c>
      <c r="D1027" s="191" t="s">
        <v>1702</v>
      </c>
      <c r="E1027" s="924">
        <v>42496</v>
      </c>
      <c r="F1027" s="931" t="s">
        <v>1578</v>
      </c>
      <c r="G1027" s="926" t="s">
        <v>745</v>
      </c>
      <c r="H1027" s="785" t="s">
        <v>1356</v>
      </c>
      <c r="I1027" s="927">
        <v>46</v>
      </c>
      <c r="J1027" s="927">
        <v>7600</v>
      </c>
      <c r="K1027" s="928">
        <f t="shared" si="80"/>
        <v>349600</v>
      </c>
      <c r="L1027" s="929" t="s">
        <v>259</v>
      </c>
      <c r="M1027" s="929" t="s">
        <v>174</v>
      </c>
      <c r="N1027" s="52" t="str">
        <f>IF(AND('331-CT'!$E$7=TH!H1027,OR(L1027="331",M1027="331")),"331",IF(AND(OR(L1027="131",M1027="131"),H1027='131-CT'!$E$7),"131",""))</f>
        <v>131</v>
      </c>
      <c r="O1027" s="90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38"/>
      <c r="AC1027" s="591" t="str">
        <f t="shared" si="77"/>
        <v/>
      </c>
      <c r="AD1027" s="591"/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78"/>
        <v>5</v>
      </c>
      <c r="C1028" s="184">
        <f t="shared" si="79"/>
        <v>42496</v>
      </c>
      <c r="D1028" s="191" t="s">
        <v>1702</v>
      </c>
      <c r="E1028" s="924">
        <v>42496</v>
      </c>
      <c r="F1028" s="931" t="s">
        <v>1579</v>
      </c>
      <c r="G1028" s="926" t="s">
        <v>745</v>
      </c>
      <c r="H1028" s="785" t="s">
        <v>1356</v>
      </c>
      <c r="I1028" s="927">
        <v>53</v>
      </c>
      <c r="J1028" s="927">
        <v>31300</v>
      </c>
      <c r="K1028" s="928">
        <f t="shared" si="80"/>
        <v>1658900</v>
      </c>
      <c r="L1028" s="929" t="s">
        <v>259</v>
      </c>
      <c r="M1028" s="929" t="s">
        <v>174</v>
      </c>
      <c r="N1028" s="52" t="str">
        <f>IF(AND('331-CT'!$E$7=TH!H1028,OR(L1028="331",M1028="331")),"331",IF(AND(OR(L1028="131",M1028="131"),H1028='131-CT'!$E$7),"131",""))</f>
        <v>131</v>
      </c>
      <c r="O1028" s="90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38"/>
      <c r="AC1028" s="591" t="str">
        <f t="shared" si="77"/>
        <v/>
      </c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78"/>
        <v>5</v>
      </c>
      <c r="C1029" s="184">
        <f t="shared" si="79"/>
        <v>42496</v>
      </c>
      <c r="D1029" s="191" t="s">
        <v>1702</v>
      </c>
      <c r="E1029" s="924">
        <v>42496</v>
      </c>
      <c r="F1029" s="931" t="s">
        <v>1580</v>
      </c>
      <c r="G1029" s="926" t="s">
        <v>745</v>
      </c>
      <c r="H1029" s="785" t="s">
        <v>1356</v>
      </c>
      <c r="I1029" s="927">
        <v>53</v>
      </c>
      <c r="J1029" s="927">
        <v>27000</v>
      </c>
      <c r="K1029" s="928">
        <f t="shared" si="80"/>
        <v>1431000</v>
      </c>
      <c r="L1029" s="929" t="s">
        <v>259</v>
      </c>
      <c r="M1029" s="929" t="s">
        <v>174</v>
      </c>
      <c r="N1029" s="52" t="str">
        <f>IF(AND('331-CT'!$E$7=TH!H1029,OR(L1029="331",M1029="331")),"331",IF(AND(OR(L1029="131",M1029="131"),H1029='131-CT'!$E$7),"131",""))</f>
        <v>131</v>
      </c>
      <c r="O1029" s="90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38"/>
      <c r="AC1029" s="591" t="str">
        <f t="shared" si="77"/>
        <v/>
      </c>
      <c r="AD1029" s="591"/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78"/>
        <v>5</v>
      </c>
      <c r="C1030" s="184">
        <f t="shared" si="79"/>
        <v>42496</v>
      </c>
      <c r="D1030" s="191" t="s">
        <v>1702</v>
      </c>
      <c r="E1030" s="924">
        <v>42496</v>
      </c>
      <c r="F1030" s="931" t="s">
        <v>1580</v>
      </c>
      <c r="G1030" s="926" t="s">
        <v>745</v>
      </c>
      <c r="H1030" s="785" t="s">
        <v>1356</v>
      </c>
      <c r="I1030" s="927">
        <v>54</v>
      </c>
      <c r="J1030" s="927">
        <v>22200</v>
      </c>
      <c r="K1030" s="928">
        <f t="shared" si="80"/>
        <v>1198800</v>
      </c>
      <c r="L1030" s="929" t="s">
        <v>259</v>
      </c>
      <c r="M1030" s="929" t="s">
        <v>174</v>
      </c>
      <c r="N1030" s="52" t="str">
        <f>IF(AND('331-CT'!$E$7=TH!H1030,OR(L1030="331",M1030="331")),"331",IF(AND(OR(L1030="131",M1030="131"),H1030='131-CT'!$E$7),"131",""))</f>
        <v>131</v>
      </c>
      <c r="O1030" s="90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38"/>
      <c r="AC1030" s="591" t="str">
        <f t="shared" si="77"/>
        <v/>
      </c>
    </row>
    <row r="1031" spans="1:30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78"/>
        <v>5</v>
      </c>
      <c r="C1031" s="184">
        <f t="shared" si="79"/>
        <v>42496</v>
      </c>
      <c r="D1031" s="191" t="s">
        <v>1702</v>
      </c>
      <c r="E1031" s="924">
        <v>42496</v>
      </c>
      <c r="F1031" s="931" t="s">
        <v>1581</v>
      </c>
      <c r="G1031" s="926" t="s">
        <v>745</v>
      </c>
      <c r="H1031" s="785" t="s">
        <v>1356</v>
      </c>
      <c r="I1031" s="933">
        <v>51</v>
      </c>
      <c r="J1031" s="933">
        <v>40300</v>
      </c>
      <c r="K1031" s="928">
        <f t="shared" si="80"/>
        <v>2055300</v>
      </c>
      <c r="L1031" s="929" t="s">
        <v>259</v>
      </c>
      <c r="M1031" s="929" t="s">
        <v>174</v>
      </c>
      <c r="N1031" s="52" t="str">
        <f>IF(AND('331-CT'!$E$7=TH!H1031,OR(L1031="331",M1031="331")),"331",IF(AND(OR(L1031="131",M1031="131"),H1031='131-CT'!$E$7),"131",""))</f>
        <v>131</v>
      </c>
      <c r="O1031" s="90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38"/>
      <c r="AC1031" s="591" t="str">
        <f t="shared" si="77"/>
        <v/>
      </c>
      <c r="AD1031" s="591"/>
    </row>
    <row r="1032" spans="1:30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78"/>
        <v>5</v>
      </c>
      <c r="C1032" s="184">
        <f t="shared" si="79"/>
        <v>42496</v>
      </c>
      <c r="D1032" s="191" t="s">
        <v>1702</v>
      </c>
      <c r="E1032" s="924">
        <v>42496</v>
      </c>
      <c r="F1032" s="931" t="s">
        <v>1582</v>
      </c>
      <c r="G1032" s="926" t="s">
        <v>745</v>
      </c>
      <c r="H1032" s="785" t="s">
        <v>1356</v>
      </c>
      <c r="I1032" s="927">
        <v>108</v>
      </c>
      <c r="J1032" s="927">
        <v>13100</v>
      </c>
      <c r="K1032" s="928">
        <f t="shared" si="80"/>
        <v>1414800</v>
      </c>
      <c r="L1032" s="929" t="s">
        <v>259</v>
      </c>
      <c r="M1032" s="929" t="s">
        <v>174</v>
      </c>
      <c r="N1032" s="52" t="str">
        <f>IF(AND('331-CT'!$E$7=TH!H1032,OR(L1032="331",M1032="331")),"331",IF(AND(OR(L1032="131",M1032="131"),H1032='131-CT'!$E$7),"131",""))</f>
        <v>131</v>
      </c>
      <c r="O1032" s="90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38"/>
      <c r="AC1032" s="591" t="str">
        <f t="shared" si="77"/>
        <v/>
      </c>
    </row>
    <row r="1033" spans="1:30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78"/>
        <v>5</v>
      </c>
      <c r="C1033" s="184">
        <f t="shared" si="79"/>
        <v>42496</v>
      </c>
      <c r="D1033" s="191" t="s">
        <v>1702</v>
      </c>
      <c r="E1033" s="924">
        <v>42496</v>
      </c>
      <c r="F1033" s="931" t="s">
        <v>1583</v>
      </c>
      <c r="G1033" s="926" t="s">
        <v>745</v>
      </c>
      <c r="H1033" s="785" t="s">
        <v>1356</v>
      </c>
      <c r="I1033" s="933">
        <v>37</v>
      </c>
      <c r="J1033" s="933">
        <v>9000</v>
      </c>
      <c r="K1033" s="928">
        <f t="shared" si="80"/>
        <v>333000</v>
      </c>
      <c r="L1033" s="929" t="s">
        <v>259</v>
      </c>
      <c r="M1033" s="929" t="s">
        <v>174</v>
      </c>
      <c r="N1033" s="52" t="str">
        <f>IF(AND('331-CT'!$E$7=TH!H1033,OR(L1033="331",M1033="331")),"331",IF(AND(OR(L1033="131",M1033="131"),H1033='131-CT'!$E$7),"131",""))</f>
        <v>131</v>
      </c>
      <c r="O1033" s="90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38"/>
      <c r="AC1033" s="591" t="str">
        <f t="shared" si="77"/>
        <v/>
      </c>
      <c r="AD1033" s="591"/>
    </row>
    <row r="1034" spans="1:30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78"/>
        <v>5</v>
      </c>
      <c r="C1034" s="184">
        <f t="shared" si="79"/>
        <v>42496</v>
      </c>
      <c r="D1034" s="191" t="s">
        <v>1702</v>
      </c>
      <c r="E1034" s="924">
        <v>42496</v>
      </c>
      <c r="F1034" s="931" t="s">
        <v>1584</v>
      </c>
      <c r="G1034" s="926" t="s">
        <v>745</v>
      </c>
      <c r="H1034" s="785" t="s">
        <v>1356</v>
      </c>
      <c r="I1034" s="927">
        <v>50</v>
      </c>
      <c r="J1034" s="927">
        <v>20000</v>
      </c>
      <c r="K1034" s="928">
        <f t="shared" si="80"/>
        <v>1000000</v>
      </c>
      <c r="L1034" s="929" t="s">
        <v>259</v>
      </c>
      <c r="M1034" s="929" t="s">
        <v>174</v>
      </c>
      <c r="N1034" s="52" t="str">
        <f>IF(AND('331-CT'!$E$7=TH!H1034,OR(L1034="331",M1034="331")),"331",IF(AND(OR(L1034="131",M1034="131"),H1034='131-CT'!$E$7),"131",""))</f>
        <v>131</v>
      </c>
      <c r="O1034" s="90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38"/>
      <c r="AC1034" s="591" t="str">
        <f t="shared" si="77"/>
        <v/>
      </c>
    </row>
    <row r="1035" spans="1:30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78"/>
        <v>5</v>
      </c>
      <c r="C1035" s="184">
        <f t="shared" si="79"/>
        <v>42496</v>
      </c>
      <c r="D1035" s="191" t="s">
        <v>1702</v>
      </c>
      <c r="E1035" s="924">
        <v>42496</v>
      </c>
      <c r="F1035" s="931" t="s">
        <v>428</v>
      </c>
      <c r="G1035" s="926" t="s">
        <v>745</v>
      </c>
      <c r="H1035" s="785" t="s">
        <v>1356</v>
      </c>
      <c r="I1035" s="927"/>
      <c r="J1035" s="927"/>
      <c r="K1035" s="934">
        <v>1130140</v>
      </c>
      <c r="L1035" s="929" t="s">
        <v>259</v>
      </c>
      <c r="M1035" s="194" t="s">
        <v>372</v>
      </c>
      <c r="N1035" s="52" t="str">
        <f>IF(AND('331-CT'!$E$7=TH!H1035,OR(L1035="331",M1035="331")),"331",IF(AND(OR(L1035="131",M1035="131"),H1035='131-CT'!$E$7),"131",""))</f>
        <v>131</v>
      </c>
      <c r="O1035" s="90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38"/>
      <c r="AC1035" s="591" t="str">
        <f t="shared" si="77"/>
        <v/>
      </c>
      <c r="AD1035" s="591"/>
    </row>
    <row r="1036" spans="1:30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78"/>
        <v>5</v>
      </c>
      <c r="C1036" s="184">
        <f t="shared" si="79"/>
        <v>42496</v>
      </c>
      <c r="D1036" s="191" t="s">
        <v>1703</v>
      </c>
      <c r="E1036" s="191">
        <v>42496</v>
      </c>
      <c r="F1036" s="192" t="s">
        <v>1585</v>
      </c>
      <c r="G1036" s="483" t="s">
        <v>747</v>
      </c>
      <c r="H1036" s="785" t="s">
        <v>1356</v>
      </c>
      <c r="I1036" s="256">
        <v>30</v>
      </c>
      <c r="J1036" s="256">
        <v>8800</v>
      </c>
      <c r="K1036" s="38">
        <f t="shared" ref="K1036:K1044" si="81">ROUND(I1036*J1036,0)</f>
        <v>264000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>131</v>
      </c>
      <c r="O1036" s="90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38"/>
      <c r="AC1036" s="591" t="str">
        <f t="shared" si="77"/>
        <v/>
      </c>
      <c r="AD1036" s="591"/>
    </row>
    <row r="1037" spans="1:30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78"/>
        <v>5</v>
      </c>
      <c r="C1037" s="184">
        <f t="shared" si="79"/>
        <v>42496</v>
      </c>
      <c r="D1037" s="191" t="s">
        <v>1703</v>
      </c>
      <c r="E1037" s="191">
        <v>42496</v>
      </c>
      <c r="F1037" s="192" t="s">
        <v>1586</v>
      </c>
      <c r="G1037" s="483" t="s">
        <v>747</v>
      </c>
      <c r="H1037" s="785" t="s">
        <v>1356</v>
      </c>
      <c r="I1037" s="256">
        <v>60</v>
      </c>
      <c r="J1037" s="256">
        <v>11000</v>
      </c>
      <c r="K1037" s="38">
        <f t="shared" si="81"/>
        <v>660000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>131</v>
      </c>
      <c r="O1037" s="90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38"/>
      <c r="AC1037" s="591" t="str">
        <f t="shared" si="77"/>
        <v/>
      </c>
    </row>
    <row r="1038" spans="1:30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78"/>
        <v>5</v>
      </c>
      <c r="C1038" s="184">
        <f t="shared" si="79"/>
        <v>42496</v>
      </c>
      <c r="D1038" s="191" t="s">
        <v>1703</v>
      </c>
      <c r="E1038" s="775">
        <v>42496</v>
      </c>
      <c r="F1038" s="189" t="s">
        <v>1587</v>
      </c>
      <c r="G1038" s="483" t="s">
        <v>747</v>
      </c>
      <c r="H1038" s="785" t="s">
        <v>1356</v>
      </c>
      <c r="I1038" s="259">
        <v>60</v>
      </c>
      <c r="J1038" s="259">
        <v>10000</v>
      </c>
      <c r="K1038" s="38">
        <f t="shared" si="81"/>
        <v>600000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>131</v>
      </c>
      <c r="O1038" s="90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38"/>
      <c r="AC1038" s="591" t="str">
        <f t="shared" si="77"/>
        <v/>
      </c>
      <c r="AD1038" s="591"/>
    </row>
    <row r="1039" spans="1:30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78"/>
        <v>5</v>
      </c>
      <c r="C1039" s="184">
        <f t="shared" si="79"/>
        <v>42496</v>
      </c>
      <c r="D1039" s="191" t="s">
        <v>1703</v>
      </c>
      <c r="E1039" s="775">
        <v>42496</v>
      </c>
      <c r="F1039" s="189" t="s">
        <v>1588</v>
      </c>
      <c r="G1039" s="483" t="s">
        <v>747</v>
      </c>
      <c r="H1039" s="785" t="s">
        <v>1356</v>
      </c>
      <c r="I1039" s="256">
        <v>36</v>
      </c>
      <c r="J1039" s="256">
        <v>8000</v>
      </c>
      <c r="K1039" s="38">
        <f t="shared" si="81"/>
        <v>288000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>131</v>
      </c>
      <c r="O1039" s="90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38"/>
      <c r="AC1039" s="591" t="str">
        <f t="shared" si="77"/>
        <v/>
      </c>
      <c r="AD1039" s="591"/>
    </row>
    <row r="1040" spans="1:30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78"/>
        <v>5</v>
      </c>
      <c r="C1040" s="184">
        <f t="shared" si="79"/>
        <v>42496</v>
      </c>
      <c r="D1040" s="191" t="s">
        <v>1703</v>
      </c>
      <c r="E1040" s="775">
        <v>42496</v>
      </c>
      <c r="F1040" s="189" t="s">
        <v>1589</v>
      </c>
      <c r="G1040" s="483" t="s">
        <v>747</v>
      </c>
      <c r="H1040" s="785" t="s">
        <v>1356</v>
      </c>
      <c r="I1040" s="256">
        <v>24</v>
      </c>
      <c r="J1040" s="256">
        <v>26000</v>
      </c>
      <c r="K1040" s="38">
        <f t="shared" si="81"/>
        <v>624000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>131</v>
      </c>
      <c r="O1040" s="90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38"/>
      <c r="AC1040" s="591" t="str">
        <f t="shared" si="77"/>
        <v/>
      </c>
      <c r="AD1040" s="591"/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78"/>
        <v>5</v>
      </c>
      <c r="C1041" s="184">
        <f t="shared" si="79"/>
        <v>42496</v>
      </c>
      <c r="D1041" s="191" t="s">
        <v>1703</v>
      </c>
      <c r="E1041" s="184">
        <v>42496</v>
      </c>
      <c r="F1041" s="192" t="s">
        <v>1590</v>
      </c>
      <c r="G1041" s="483" t="s">
        <v>747</v>
      </c>
      <c r="H1041" s="785" t="s">
        <v>1356</v>
      </c>
      <c r="I1041" s="256">
        <v>20</v>
      </c>
      <c r="J1041" s="256">
        <v>24000</v>
      </c>
      <c r="K1041" s="38">
        <f t="shared" si="81"/>
        <v>480000</v>
      </c>
      <c r="L1041" s="194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>131</v>
      </c>
      <c r="O1041" s="90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38"/>
      <c r="AC1041" s="591" t="str">
        <f t="shared" si="77"/>
        <v/>
      </c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78"/>
        <v>5</v>
      </c>
      <c r="C1042" s="184">
        <f t="shared" si="79"/>
        <v>42496</v>
      </c>
      <c r="D1042" s="191" t="s">
        <v>1703</v>
      </c>
      <c r="E1042" s="184">
        <v>42496</v>
      </c>
      <c r="F1042" s="189" t="s">
        <v>1591</v>
      </c>
      <c r="G1042" s="483" t="s">
        <v>747</v>
      </c>
      <c r="H1042" s="785" t="s">
        <v>1356</v>
      </c>
      <c r="I1042" s="256">
        <v>22</v>
      </c>
      <c r="J1042" s="256">
        <v>27800</v>
      </c>
      <c r="K1042" s="38">
        <f t="shared" si="81"/>
        <v>611600</v>
      </c>
      <c r="L1042" s="194" t="s">
        <v>259</v>
      </c>
      <c r="M1042" s="194" t="s">
        <v>174</v>
      </c>
      <c r="N1042" s="52" t="str">
        <f>IF(AND('331-CT'!$E$7=TH!H1042,OR(L1042="331",M1042="331")),"331",IF(AND(OR(L1042="131",M1042="131"),H1042='131-CT'!$E$7),"131",""))</f>
        <v>131</v>
      </c>
      <c r="O1042" s="90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38"/>
      <c r="AC1042" s="591" t="str">
        <f t="shared" si="77"/>
        <v/>
      </c>
      <c r="AD1042" s="591"/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78"/>
        <v>5</v>
      </c>
      <c r="C1043" s="184">
        <f t="shared" si="79"/>
        <v>42496</v>
      </c>
      <c r="D1043" s="191" t="s">
        <v>1703</v>
      </c>
      <c r="E1043" s="184">
        <v>42496</v>
      </c>
      <c r="F1043" s="189" t="s">
        <v>1592</v>
      </c>
      <c r="G1043" s="483" t="s">
        <v>747</v>
      </c>
      <c r="H1043" s="785" t="s">
        <v>1356</v>
      </c>
      <c r="I1043" s="256">
        <v>20</v>
      </c>
      <c r="J1043" s="256">
        <v>31000</v>
      </c>
      <c r="K1043" s="38">
        <f t="shared" si="81"/>
        <v>620000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>131</v>
      </c>
      <c r="O1043" s="90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38"/>
      <c r="AC1043" s="591" t="str">
        <f t="shared" si="77"/>
        <v/>
      </c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78"/>
        <v>5</v>
      </c>
      <c r="C1044" s="184">
        <f t="shared" si="79"/>
        <v>42496</v>
      </c>
      <c r="D1044" s="191" t="s">
        <v>1703</v>
      </c>
      <c r="E1044" s="184">
        <v>42496</v>
      </c>
      <c r="F1044" s="189" t="s">
        <v>1593</v>
      </c>
      <c r="G1044" s="483" t="s">
        <v>747</v>
      </c>
      <c r="H1044" s="785" t="s">
        <v>1356</v>
      </c>
      <c r="I1044" s="256">
        <v>20</v>
      </c>
      <c r="J1044" s="256">
        <v>33000</v>
      </c>
      <c r="K1044" s="38">
        <f t="shared" si="81"/>
        <v>660000</v>
      </c>
      <c r="L1044" s="194" t="s">
        <v>259</v>
      </c>
      <c r="M1044" s="194" t="s">
        <v>174</v>
      </c>
      <c r="N1044" s="52" t="str">
        <f>IF(AND('331-CT'!$E$7=TH!H1044,OR(L1044="331",M1044="331")),"331",IF(AND(OR(L1044="131",M1044="131"),H1044='131-CT'!$E$7),"131",""))</f>
        <v>131</v>
      </c>
      <c r="O1044" s="90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38"/>
      <c r="AC1044" s="591" t="str">
        <f t="shared" si="77"/>
        <v/>
      </c>
      <c r="AD1044" s="591"/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78"/>
        <v>5</v>
      </c>
      <c r="C1045" s="184">
        <f t="shared" si="79"/>
        <v>42496</v>
      </c>
      <c r="D1045" s="191" t="s">
        <v>1703</v>
      </c>
      <c r="E1045" s="184">
        <v>42496</v>
      </c>
      <c r="F1045" s="189" t="s">
        <v>428</v>
      </c>
      <c r="G1045" s="483" t="s">
        <v>747</v>
      </c>
      <c r="H1045" s="785" t="s">
        <v>1356</v>
      </c>
      <c r="I1045" s="256"/>
      <c r="J1045" s="256"/>
      <c r="K1045" s="599">
        <v>480760</v>
      </c>
      <c r="L1045" s="194" t="s">
        <v>259</v>
      </c>
      <c r="M1045" s="194" t="s">
        <v>372</v>
      </c>
      <c r="N1045" s="52" t="str">
        <f>IF(AND('331-CT'!$E$7=TH!H1045,OR(L1045="331",M1045="331")),"331",IF(AND(OR(L1045="131",M1045="131"),H1045='131-CT'!$E$7),"131",""))</f>
        <v>131</v>
      </c>
      <c r="O1045" s="90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38"/>
      <c r="AC1045" s="591" t="str">
        <f t="shared" si="77"/>
        <v/>
      </c>
    </row>
    <row r="1046" spans="1:30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78"/>
        <v>5</v>
      </c>
      <c r="C1046" s="184">
        <f t="shared" si="79"/>
        <v>42497</v>
      </c>
      <c r="D1046" s="191" t="s">
        <v>1704</v>
      </c>
      <c r="E1046" s="923">
        <v>42497</v>
      </c>
      <c r="F1046" s="930" t="s">
        <v>1594</v>
      </c>
      <c r="G1046" s="926" t="s">
        <v>753</v>
      </c>
      <c r="H1046" s="785" t="s">
        <v>1356</v>
      </c>
      <c r="I1046" s="927">
        <v>20</v>
      </c>
      <c r="J1046" s="927">
        <v>13200</v>
      </c>
      <c r="K1046" s="928">
        <f t="shared" ref="K1046:K1054" si="82">ROUND(I1046*J1046,0)</f>
        <v>264000</v>
      </c>
      <c r="L1046" s="929" t="s">
        <v>259</v>
      </c>
      <c r="M1046" s="929" t="s">
        <v>174</v>
      </c>
      <c r="N1046" s="52" t="str">
        <f>IF(AND('331-CT'!$E$7=TH!H1046,OR(L1046="331",M1046="331")),"331",IF(AND(OR(L1046="131",M1046="131"),H1046='131-CT'!$E$7),"131",""))</f>
        <v>131</v>
      </c>
      <c r="O1046" s="90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38"/>
      <c r="AC1046" s="591" t="str">
        <f t="shared" si="77"/>
        <v/>
      </c>
      <c r="AD1046" s="591"/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78"/>
        <v>5</v>
      </c>
      <c r="C1047" s="184">
        <f t="shared" si="79"/>
        <v>42497</v>
      </c>
      <c r="D1047" s="191" t="s">
        <v>1704</v>
      </c>
      <c r="E1047" s="923">
        <v>42497</v>
      </c>
      <c r="F1047" s="930" t="s">
        <v>1595</v>
      </c>
      <c r="G1047" s="926" t="s">
        <v>753</v>
      </c>
      <c r="H1047" s="785" t="s">
        <v>1356</v>
      </c>
      <c r="I1047" s="927">
        <v>20</v>
      </c>
      <c r="J1047" s="927">
        <v>17000</v>
      </c>
      <c r="K1047" s="928">
        <f t="shared" si="82"/>
        <v>340000</v>
      </c>
      <c r="L1047" s="929" t="s">
        <v>259</v>
      </c>
      <c r="M1047" s="929" t="s">
        <v>174</v>
      </c>
      <c r="N1047" s="52" t="str">
        <f>IF(AND('331-CT'!$E$7=TH!H1047,OR(L1047="331",M1047="331")),"331",IF(AND(OR(L1047="131",M1047="131"),H1047='131-CT'!$E$7),"131",""))</f>
        <v>131</v>
      </c>
      <c r="O1047" s="90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38"/>
      <c r="AC1047" s="591" t="str">
        <f t="shared" si="77"/>
        <v/>
      </c>
      <c r="AD1047" s="591"/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78"/>
        <v>5</v>
      </c>
      <c r="C1048" s="184">
        <f t="shared" si="79"/>
        <v>42497</v>
      </c>
      <c r="D1048" s="191" t="s">
        <v>1704</v>
      </c>
      <c r="E1048" s="923">
        <v>42497</v>
      </c>
      <c r="F1048" s="930" t="s">
        <v>1540</v>
      </c>
      <c r="G1048" s="926" t="s">
        <v>753</v>
      </c>
      <c r="H1048" s="785" t="s">
        <v>1356</v>
      </c>
      <c r="I1048" s="927">
        <v>107</v>
      </c>
      <c r="J1048" s="927">
        <v>15400</v>
      </c>
      <c r="K1048" s="928">
        <f t="shared" si="82"/>
        <v>1647800</v>
      </c>
      <c r="L1048" s="929" t="s">
        <v>259</v>
      </c>
      <c r="M1048" s="929" t="s">
        <v>174</v>
      </c>
      <c r="N1048" s="52" t="str">
        <f>IF(AND('331-CT'!$E$7=TH!H1048,OR(L1048="331",M1048="331")),"331",IF(AND(OR(L1048="131",M1048="131"),H1048='131-CT'!$E$7),"131",""))</f>
        <v>131</v>
      </c>
      <c r="O1048" s="90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38"/>
      <c r="AC1048" s="591" t="str">
        <f t="shared" si="77"/>
        <v/>
      </c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78"/>
        <v>5</v>
      </c>
      <c r="C1049" s="184">
        <f t="shared" si="79"/>
        <v>42497</v>
      </c>
      <c r="D1049" s="191" t="s">
        <v>1704</v>
      </c>
      <c r="E1049" s="923">
        <v>42497</v>
      </c>
      <c r="F1049" s="930" t="s">
        <v>1596</v>
      </c>
      <c r="G1049" s="926" t="s">
        <v>753</v>
      </c>
      <c r="H1049" s="785" t="s">
        <v>1356</v>
      </c>
      <c r="I1049" s="927">
        <v>26</v>
      </c>
      <c r="J1049" s="927">
        <v>15000</v>
      </c>
      <c r="K1049" s="928">
        <f t="shared" si="82"/>
        <v>390000</v>
      </c>
      <c r="L1049" s="929" t="s">
        <v>259</v>
      </c>
      <c r="M1049" s="929" t="s">
        <v>174</v>
      </c>
      <c r="N1049" s="52" t="str">
        <f>IF(AND('331-CT'!$E$7=TH!H1049,OR(L1049="331",M1049="331")),"331",IF(AND(OR(L1049="131",M1049="131"),H1049='131-CT'!$E$7),"131",""))</f>
        <v>131</v>
      </c>
      <c r="O1049" s="90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38"/>
      <c r="AC1049" s="591" t="str">
        <f t="shared" si="77"/>
        <v/>
      </c>
      <c r="AD1049" s="591"/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78"/>
        <v>5</v>
      </c>
      <c r="C1050" s="184">
        <f t="shared" si="79"/>
        <v>42497</v>
      </c>
      <c r="D1050" s="191" t="s">
        <v>1704</v>
      </c>
      <c r="E1050" s="923">
        <v>42497</v>
      </c>
      <c r="F1050" s="931" t="s">
        <v>1597</v>
      </c>
      <c r="G1050" s="926" t="s">
        <v>753</v>
      </c>
      <c r="H1050" s="785" t="s">
        <v>1356</v>
      </c>
      <c r="I1050" s="927">
        <v>52</v>
      </c>
      <c r="J1050" s="927">
        <v>16700</v>
      </c>
      <c r="K1050" s="928">
        <f t="shared" si="82"/>
        <v>868400</v>
      </c>
      <c r="L1050" s="929" t="s">
        <v>259</v>
      </c>
      <c r="M1050" s="929" t="s">
        <v>174</v>
      </c>
      <c r="N1050" s="52" t="str">
        <f>IF(AND('331-CT'!$E$7=TH!H1050,OR(L1050="331",M1050="331")),"331",IF(AND(OR(L1050="131",M1050="131"),H1050='131-CT'!$E$7),"131",""))</f>
        <v>131</v>
      </c>
      <c r="O1050" s="90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38"/>
      <c r="AC1050" s="591" t="str">
        <f t="shared" si="77"/>
        <v/>
      </c>
      <c r="AD1050" s="591"/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78"/>
        <v>5</v>
      </c>
      <c r="C1051" s="184">
        <f t="shared" si="79"/>
        <v>42497</v>
      </c>
      <c r="D1051" s="191" t="s">
        <v>1704</v>
      </c>
      <c r="E1051" s="923">
        <v>42497</v>
      </c>
      <c r="F1051" s="930" t="s">
        <v>1598</v>
      </c>
      <c r="G1051" s="926" t="s">
        <v>753</v>
      </c>
      <c r="H1051" s="785" t="s">
        <v>1356</v>
      </c>
      <c r="I1051" s="927">
        <v>52</v>
      </c>
      <c r="J1051" s="927">
        <v>58000</v>
      </c>
      <c r="K1051" s="928">
        <f t="shared" si="82"/>
        <v>3016000</v>
      </c>
      <c r="L1051" s="929" t="s">
        <v>259</v>
      </c>
      <c r="M1051" s="929" t="s">
        <v>174</v>
      </c>
      <c r="N1051" s="52" t="str">
        <f>IF(AND('331-CT'!$E$7=TH!H1051,OR(L1051="331",M1051="331")),"331",IF(AND(OR(L1051="131",M1051="131"),H1051='131-CT'!$E$7),"131",""))</f>
        <v>131</v>
      </c>
      <c r="O1051" s="90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38"/>
      <c r="AC1051" s="591" t="str">
        <f t="shared" si="77"/>
        <v/>
      </c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78"/>
        <v>5</v>
      </c>
      <c r="C1052" s="184">
        <f t="shared" si="79"/>
        <v>42497</v>
      </c>
      <c r="D1052" s="191" t="s">
        <v>1704</v>
      </c>
      <c r="E1052" s="923">
        <v>42497</v>
      </c>
      <c r="F1052" s="930" t="s">
        <v>1599</v>
      </c>
      <c r="G1052" s="926" t="s">
        <v>753</v>
      </c>
      <c r="H1052" s="785" t="s">
        <v>1356</v>
      </c>
      <c r="I1052" s="927">
        <v>51</v>
      </c>
      <c r="J1052" s="927">
        <v>49950</v>
      </c>
      <c r="K1052" s="928">
        <f t="shared" si="82"/>
        <v>2547450</v>
      </c>
      <c r="L1052" s="929" t="s">
        <v>259</v>
      </c>
      <c r="M1052" s="929" t="s">
        <v>174</v>
      </c>
      <c r="N1052" s="52" t="str">
        <f>IF(AND('331-CT'!$E$7=TH!H1052,OR(L1052="331",M1052="331")),"331",IF(AND(OR(L1052="131",M1052="131"),H1052='131-CT'!$E$7),"131",""))</f>
        <v>131</v>
      </c>
      <c r="O1052" s="90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38"/>
      <c r="AC1052" s="591" t="str">
        <f t="shared" si="77"/>
        <v/>
      </c>
      <c r="AD1052" s="591"/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78"/>
        <v>5</v>
      </c>
      <c r="C1053" s="184">
        <f t="shared" si="79"/>
        <v>42497</v>
      </c>
      <c r="D1053" s="191" t="s">
        <v>1704</v>
      </c>
      <c r="E1053" s="923">
        <v>42497</v>
      </c>
      <c r="F1053" s="930" t="s">
        <v>1600</v>
      </c>
      <c r="G1053" s="926" t="s">
        <v>753</v>
      </c>
      <c r="H1053" s="785" t="s">
        <v>1356</v>
      </c>
      <c r="I1053" s="927">
        <v>56</v>
      </c>
      <c r="J1053" s="927">
        <v>26000</v>
      </c>
      <c r="K1053" s="928">
        <f t="shared" si="82"/>
        <v>1456000</v>
      </c>
      <c r="L1053" s="929" t="s">
        <v>259</v>
      </c>
      <c r="M1053" s="929" t="s">
        <v>174</v>
      </c>
      <c r="N1053" s="52" t="str">
        <f>IF(AND('331-CT'!$E$7=TH!H1053,OR(L1053="331",M1053="331")),"331",IF(AND(OR(L1053="131",M1053="131"),H1053='131-CT'!$E$7),"131",""))</f>
        <v>131</v>
      </c>
      <c r="O1053" s="90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38"/>
      <c r="AC1053" s="591" t="str">
        <f t="shared" si="77"/>
        <v/>
      </c>
      <c r="AD1053" s="591"/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78"/>
        <v>5</v>
      </c>
      <c r="C1054" s="184">
        <f t="shared" si="79"/>
        <v>42497</v>
      </c>
      <c r="D1054" s="191" t="s">
        <v>1704</v>
      </c>
      <c r="E1054" s="923">
        <v>42497</v>
      </c>
      <c r="F1054" s="930" t="s">
        <v>1601</v>
      </c>
      <c r="G1054" s="926" t="s">
        <v>753</v>
      </c>
      <c r="H1054" s="785" t="s">
        <v>1356</v>
      </c>
      <c r="I1054" s="927">
        <v>50</v>
      </c>
      <c r="J1054" s="927">
        <v>31900</v>
      </c>
      <c r="K1054" s="928">
        <f t="shared" si="82"/>
        <v>1595000</v>
      </c>
      <c r="L1054" s="929" t="s">
        <v>259</v>
      </c>
      <c r="M1054" s="929" t="s">
        <v>174</v>
      </c>
      <c r="N1054" s="52" t="str">
        <f>IF(AND('331-CT'!$E$7=TH!H1054,OR(L1054="331",M1054="331")),"331",IF(AND(OR(L1054="131",M1054="131"),H1054='131-CT'!$E$7),"131",""))</f>
        <v>131</v>
      </c>
      <c r="O1054" s="90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38"/>
      <c r="AC1054" s="591" t="str">
        <f t="shared" si="77"/>
        <v/>
      </c>
      <c r="AD1054" s="591"/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78"/>
        <v>5</v>
      </c>
      <c r="C1055" s="184">
        <f t="shared" si="79"/>
        <v>42497</v>
      </c>
      <c r="D1055" s="191" t="s">
        <v>1704</v>
      </c>
      <c r="E1055" s="923">
        <v>42497</v>
      </c>
      <c r="F1055" s="930" t="s">
        <v>428</v>
      </c>
      <c r="G1055" s="926" t="s">
        <v>753</v>
      </c>
      <c r="H1055" s="785" t="s">
        <v>1356</v>
      </c>
      <c r="I1055" s="927"/>
      <c r="J1055" s="927"/>
      <c r="K1055" s="934">
        <v>1192065</v>
      </c>
      <c r="L1055" s="929" t="s">
        <v>259</v>
      </c>
      <c r="M1055" s="194" t="s">
        <v>372</v>
      </c>
      <c r="N1055" s="52" t="str">
        <f>IF(AND('331-CT'!$E$7=TH!H1055,OR(L1055="331",M1055="331")),"331",IF(AND(OR(L1055="131",M1055="131"),H1055='131-CT'!$E$7),"131",""))</f>
        <v>131</v>
      </c>
      <c r="O1055" s="90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38"/>
      <c r="AC1055" s="591" t="str">
        <f t="shared" si="77"/>
        <v/>
      </c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78"/>
        <v>5</v>
      </c>
      <c r="C1056" s="184">
        <f t="shared" si="79"/>
        <v>42499</v>
      </c>
      <c r="D1056" s="191" t="s">
        <v>1705</v>
      </c>
      <c r="E1056" s="184">
        <v>42499</v>
      </c>
      <c r="F1056" s="192" t="s">
        <v>506</v>
      </c>
      <c r="G1056" s="483" t="s">
        <v>754</v>
      </c>
      <c r="H1056" s="912" t="s">
        <v>805</v>
      </c>
      <c r="I1056" s="256">
        <v>281</v>
      </c>
      <c r="J1056" s="256">
        <v>7300</v>
      </c>
      <c r="K1056" s="38">
        <f>ROUND(I1056*J1056,0)</f>
        <v>2051300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90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38"/>
      <c r="AC1056" s="591" t="str">
        <f t="shared" si="77"/>
        <v/>
      </c>
      <c r="AD1056" s="591"/>
    </row>
    <row r="1057" spans="1:33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78"/>
        <v>5</v>
      </c>
      <c r="C1057" s="184">
        <f t="shared" si="79"/>
        <v>42499</v>
      </c>
      <c r="D1057" s="191" t="s">
        <v>1705</v>
      </c>
      <c r="E1057" s="184">
        <v>42499</v>
      </c>
      <c r="F1057" s="192" t="s">
        <v>506</v>
      </c>
      <c r="G1057" s="483" t="s">
        <v>754</v>
      </c>
      <c r="H1057" s="912" t="s">
        <v>805</v>
      </c>
      <c r="I1057" s="256">
        <v>495</v>
      </c>
      <c r="J1057" s="256">
        <v>5900</v>
      </c>
      <c r="K1057" s="38">
        <f>ROUND(I1057*J1057,0)</f>
        <v>2920500</v>
      </c>
      <c r="L1057" s="194" t="s">
        <v>259</v>
      </c>
      <c r="M1057" s="194" t="s">
        <v>174</v>
      </c>
      <c r="N1057" s="52" t="str">
        <f>IF(AND('331-CT'!$E$7=TH!H1057,OR(L1057="331",M1057="331")),"331",IF(AND(OR(L1057="131",M1057="131"),H1057='131-CT'!$E$7),"131",""))</f>
        <v/>
      </c>
      <c r="O1057" s="90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38"/>
      <c r="AC1057" s="591" t="str">
        <f t="shared" si="77"/>
        <v/>
      </c>
      <c r="AD1057" s="591"/>
    </row>
    <row r="1058" spans="1:33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78"/>
        <v>5</v>
      </c>
      <c r="C1058" s="184">
        <f t="shared" si="79"/>
        <v>42499</v>
      </c>
      <c r="D1058" s="191" t="s">
        <v>1705</v>
      </c>
      <c r="E1058" s="184">
        <v>42499</v>
      </c>
      <c r="F1058" s="189" t="s">
        <v>428</v>
      </c>
      <c r="G1058" s="483" t="s">
        <v>754</v>
      </c>
      <c r="H1058" s="912" t="s">
        <v>805</v>
      </c>
      <c r="I1058" s="256"/>
      <c r="J1058" s="256"/>
      <c r="K1058" s="599">
        <v>497180</v>
      </c>
      <c r="L1058" s="194" t="s">
        <v>259</v>
      </c>
      <c r="M1058" s="194" t="s">
        <v>372</v>
      </c>
      <c r="N1058" s="52" t="str">
        <f>IF(AND('331-CT'!$E$7=TH!H1058,OR(L1058="331",M1058="331")),"331",IF(AND(OR(L1058="131",M1058="131"),H1058='131-CT'!$E$7),"131",""))</f>
        <v/>
      </c>
      <c r="O1058" s="90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38"/>
      <c r="AC1058" s="591" t="str">
        <f t="shared" si="77"/>
        <v/>
      </c>
    </row>
    <row r="1059" spans="1:33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78"/>
        <v>5</v>
      </c>
      <c r="C1059" s="184">
        <f t="shared" si="79"/>
        <v>42499</v>
      </c>
      <c r="D1059" s="191" t="s">
        <v>1706</v>
      </c>
      <c r="E1059" s="184">
        <v>42499</v>
      </c>
      <c r="F1059" s="192" t="s">
        <v>591</v>
      </c>
      <c r="G1059" s="483" t="s">
        <v>756</v>
      </c>
      <c r="H1059" s="193" t="s">
        <v>897</v>
      </c>
      <c r="I1059" s="256">
        <v>65</v>
      </c>
      <c r="J1059" s="256">
        <v>9250</v>
      </c>
      <c r="K1059" s="38">
        <f>ROUND(I1059*J1059,0)</f>
        <v>601250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/>
      </c>
      <c r="O1059" s="90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38"/>
      <c r="AC1059" s="591" t="str">
        <f t="shared" si="77"/>
        <v/>
      </c>
      <c r="AD1059" s="591"/>
    </row>
    <row r="1060" spans="1:33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78"/>
        <v>5</v>
      </c>
      <c r="C1060" s="184">
        <f t="shared" si="79"/>
        <v>42499</v>
      </c>
      <c r="D1060" s="191" t="s">
        <v>1706</v>
      </c>
      <c r="E1060" s="184">
        <v>42499</v>
      </c>
      <c r="F1060" s="189" t="s">
        <v>1602</v>
      </c>
      <c r="G1060" s="483" t="s">
        <v>756</v>
      </c>
      <c r="H1060" s="193" t="s">
        <v>897</v>
      </c>
      <c r="I1060" s="256">
        <v>105</v>
      </c>
      <c r="J1060" s="256">
        <v>8500</v>
      </c>
      <c r="K1060" s="38">
        <f>ROUND(I1060*J1060,0)</f>
        <v>892500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/>
      </c>
      <c r="O1060" s="90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38"/>
      <c r="AC1060" s="591" t="str">
        <f t="shared" si="77"/>
        <v/>
      </c>
      <c r="AD1060" s="591"/>
    </row>
    <row r="1061" spans="1:33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78"/>
        <v>5</v>
      </c>
      <c r="C1061" s="184">
        <f t="shared" si="79"/>
        <v>42499</v>
      </c>
      <c r="D1061" s="191" t="s">
        <v>1706</v>
      </c>
      <c r="E1061" s="184">
        <v>42499</v>
      </c>
      <c r="F1061" s="189" t="s">
        <v>1603</v>
      </c>
      <c r="G1061" s="483" t="s">
        <v>756</v>
      </c>
      <c r="H1061" s="193" t="s">
        <v>897</v>
      </c>
      <c r="I1061" s="256">
        <v>130</v>
      </c>
      <c r="J1061" s="256">
        <v>8950</v>
      </c>
      <c r="K1061" s="38">
        <f>ROUND(I1061*J1061,0)</f>
        <v>1163500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90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38"/>
      <c r="AC1061" s="591" t="str">
        <f t="shared" si="77"/>
        <v/>
      </c>
    </row>
    <row r="1062" spans="1:33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78"/>
        <v>5</v>
      </c>
      <c r="C1062" s="184">
        <f t="shared" si="79"/>
        <v>42499</v>
      </c>
      <c r="D1062" s="191" t="s">
        <v>1706</v>
      </c>
      <c r="E1062" s="184">
        <v>42499</v>
      </c>
      <c r="F1062" s="189" t="s">
        <v>599</v>
      </c>
      <c r="G1062" s="483" t="s">
        <v>756</v>
      </c>
      <c r="H1062" s="193" t="s">
        <v>897</v>
      </c>
      <c r="I1062" s="256">
        <v>356</v>
      </c>
      <c r="J1062" s="256">
        <v>9200</v>
      </c>
      <c r="K1062" s="38">
        <f>ROUND(I1062*J1062,0)</f>
        <v>3275200</v>
      </c>
      <c r="L1062" s="194" t="s">
        <v>259</v>
      </c>
      <c r="M1062" s="194" t="s">
        <v>174</v>
      </c>
      <c r="N1062" s="52" t="str">
        <f>IF(AND('331-CT'!$E$7=TH!H1062,OR(L1062="331",M1062="331")),"331",IF(AND(OR(L1062="131",M1062="131"),H1062='131-CT'!$E$7),"131",""))</f>
        <v/>
      </c>
      <c r="O1062" s="90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38"/>
      <c r="AC1062" s="591" t="str">
        <f t="shared" si="77"/>
        <v/>
      </c>
      <c r="AD1062" s="591"/>
    </row>
    <row r="1063" spans="1:33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78"/>
        <v>5</v>
      </c>
      <c r="C1063" s="184">
        <f t="shared" si="79"/>
        <v>42499</v>
      </c>
      <c r="D1063" s="191" t="s">
        <v>1706</v>
      </c>
      <c r="E1063" s="184">
        <v>42499</v>
      </c>
      <c r="F1063" s="192" t="s">
        <v>428</v>
      </c>
      <c r="G1063" s="483" t="s">
        <v>756</v>
      </c>
      <c r="H1063" s="193" t="s">
        <v>897</v>
      </c>
      <c r="I1063" s="256"/>
      <c r="J1063" s="256"/>
      <c r="K1063" s="599">
        <v>593245</v>
      </c>
      <c r="L1063" s="194" t="s">
        <v>259</v>
      </c>
      <c r="M1063" s="194" t="s">
        <v>372</v>
      </c>
      <c r="N1063" s="52" t="str">
        <f>IF(AND('331-CT'!$E$7=TH!H1063,OR(L1063="331",M1063="331")),"331",IF(AND(OR(L1063="131",M1063="131"),H1063='131-CT'!$E$7),"131",""))</f>
        <v/>
      </c>
      <c r="O1063" s="90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38"/>
      <c r="AC1063" s="591" t="str">
        <f t="shared" si="77"/>
        <v/>
      </c>
      <c r="AD1063" s="591"/>
    </row>
    <row r="1064" spans="1:33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5</v>
      </c>
      <c r="C1064" s="184">
        <f t="shared" si="79"/>
        <v>42500</v>
      </c>
      <c r="D1064" s="191" t="s">
        <v>1786</v>
      </c>
      <c r="E1064" s="184">
        <v>42500</v>
      </c>
      <c r="F1064" s="192" t="s">
        <v>1076</v>
      </c>
      <c r="G1064" s="483" t="s">
        <v>976</v>
      </c>
      <c r="H1064" s="7" t="s">
        <v>1426</v>
      </c>
      <c r="I1064" s="256">
        <v>1696</v>
      </c>
      <c r="J1064" s="256">
        <v>7600</v>
      </c>
      <c r="K1064" s="38">
        <f>ROUND(I1064*J1064,0)</f>
        <v>12889600</v>
      </c>
      <c r="L1064" s="194" t="s">
        <v>159</v>
      </c>
      <c r="M1064" s="194" t="s">
        <v>8</v>
      </c>
      <c r="N1064" s="52" t="str">
        <f>IF(AND('331-CT'!$E$7=TH!H1064,OR(L1064="331",M1064="331")),"331",IF(AND(OR(L1064="131",M1064="131"),H1064='131-CT'!$E$7),"131",""))</f>
        <v/>
      </c>
      <c r="O1064" s="90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38">
        <v>2</v>
      </c>
      <c r="AC1064" s="591"/>
      <c r="AD1064" s="211" t="str">
        <f>IF(VLOOKUP(H1064,DSKH,1,0)=H1064,"","x")</f>
        <v/>
      </c>
      <c r="AF1064" s="591"/>
      <c r="AG1064" s="591"/>
    </row>
    <row r="1065" spans="1:33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78"/>
        <v>5</v>
      </c>
      <c r="C1065" s="184">
        <f t="shared" si="79"/>
        <v>42500</v>
      </c>
      <c r="D1065" s="191" t="s">
        <v>1786</v>
      </c>
      <c r="E1065" s="184">
        <v>42500</v>
      </c>
      <c r="F1065" s="189" t="s">
        <v>1084</v>
      </c>
      <c r="G1065" s="483" t="s">
        <v>976</v>
      </c>
      <c r="H1065" s="7" t="s">
        <v>1426</v>
      </c>
      <c r="I1065" s="256"/>
      <c r="J1065" s="256"/>
      <c r="K1065" s="599">
        <v>1288960</v>
      </c>
      <c r="L1065" s="194" t="s">
        <v>9</v>
      </c>
      <c r="M1065" s="194" t="s">
        <v>8</v>
      </c>
      <c r="N1065" s="52" t="str">
        <f>IF(AND('331-CT'!$E$7=TH!H1065,OR(L1065="331",M1065="331")),"331",IF(AND(OR(L1065="131",M1065="131"),H1065='131-CT'!$E$7),"131",""))</f>
        <v/>
      </c>
      <c r="O1065" s="90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38">
        <v>2</v>
      </c>
      <c r="AC1065" s="591"/>
      <c r="AD1065" s="211" t="str">
        <f>IF(VLOOKUP(H1065,DSKH,1,0)=H1065,"","x")</f>
        <v/>
      </c>
      <c r="AF1065" s="591"/>
      <c r="AG1065" s="591"/>
    </row>
    <row r="1066" spans="1:33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78"/>
        <v>5</v>
      </c>
      <c r="C1066" s="184">
        <f t="shared" si="79"/>
        <v>42500</v>
      </c>
      <c r="D1066" s="191" t="s">
        <v>1707</v>
      </c>
      <c r="E1066" s="184">
        <v>42500</v>
      </c>
      <c r="F1066" s="189" t="s">
        <v>599</v>
      </c>
      <c r="G1066" s="483" t="s">
        <v>757</v>
      </c>
      <c r="H1066" s="193" t="s">
        <v>897</v>
      </c>
      <c r="I1066" s="256">
        <v>102</v>
      </c>
      <c r="J1066" s="256">
        <v>9200</v>
      </c>
      <c r="K1066" s="38">
        <f>ROUND(I1066*J1066,0)</f>
        <v>938400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/>
      </c>
      <c r="O1066" s="90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38"/>
      <c r="AC1066" s="591" t="str">
        <f t="shared" ref="AC1066:AC1097" si="83">IF(VLOOKUP(H1066,DS_131,1,0)=H1066,"","x")</f>
        <v/>
      </c>
      <c r="AD1066" s="591"/>
    </row>
    <row r="1067" spans="1:33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78"/>
        <v>5</v>
      </c>
      <c r="C1067" s="184">
        <f t="shared" si="79"/>
        <v>42500</v>
      </c>
      <c r="D1067" s="191" t="s">
        <v>1707</v>
      </c>
      <c r="E1067" s="184">
        <v>42500</v>
      </c>
      <c r="F1067" s="189" t="s">
        <v>1604</v>
      </c>
      <c r="G1067" s="483" t="s">
        <v>757</v>
      </c>
      <c r="H1067" s="193" t="s">
        <v>897</v>
      </c>
      <c r="I1067" s="256">
        <v>198</v>
      </c>
      <c r="J1067" s="256">
        <v>13000</v>
      </c>
      <c r="K1067" s="38">
        <f>ROUND(I1067*J1067,0)</f>
        <v>2574000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/>
      </c>
      <c r="O1067" s="90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38"/>
      <c r="AC1067" s="591" t="str">
        <f t="shared" si="83"/>
        <v/>
      </c>
      <c r="AD1067" s="591"/>
    </row>
    <row r="1068" spans="1:33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78"/>
        <v>5</v>
      </c>
      <c r="C1068" s="184">
        <f t="shared" si="79"/>
        <v>42500</v>
      </c>
      <c r="D1068" s="191" t="s">
        <v>1707</v>
      </c>
      <c r="E1068" s="184">
        <v>42500</v>
      </c>
      <c r="F1068" s="189" t="s">
        <v>1603</v>
      </c>
      <c r="G1068" s="483" t="s">
        <v>757</v>
      </c>
      <c r="H1068" s="193" t="s">
        <v>897</v>
      </c>
      <c r="I1068" s="256">
        <v>260</v>
      </c>
      <c r="J1068" s="256">
        <v>8950</v>
      </c>
      <c r="K1068" s="38">
        <f>ROUND(I1068*J1068,0)</f>
        <v>2327000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90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38"/>
      <c r="AC1068" s="591" t="str">
        <f t="shared" si="83"/>
        <v/>
      </c>
    </row>
    <row r="1069" spans="1:33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78"/>
        <v>5</v>
      </c>
      <c r="C1069" s="184">
        <f t="shared" si="79"/>
        <v>42500</v>
      </c>
      <c r="D1069" s="191" t="s">
        <v>1707</v>
      </c>
      <c r="E1069" s="184">
        <v>42500</v>
      </c>
      <c r="F1069" s="189" t="s">
        <v>1793</v>
      </c>
      <c r="G1069" s="483" t="s">
        <v>757</v>
      </c>
      <c r="H1069" s="193" t="s">
        <v>897</v>
      </c>
      <c r="I1069" s="256">
        <v>400</v>
      </c>
      <c r="J1069" s="256">
        <v>1300</v>
      </c>
      <c r="K1069" s="38">
        <f>ROUND(I1069*J1069,0)</f>
        <v>520000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/>
      </c>
      <c r="O1069" s="90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38"/>
      <c r="AC1069" s="591" t="str">
        <f t="shared" si="83"/>
        <v/>
      </c>
      <c r="AD1069" s="591"/>
    </row>
    <row r="1070" spans="1:33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78"/>
        <v>5</v>
      </c>
      <c r="C1070" s="184">
        <f t="shared" si="79"/>
        <v>42500</v>
      </c>
      <c r="D1070" s="191" t="s">
        <v>1707</v>
      </c>
      <c r="E1070" s="184">
        <v>42500</v>
      </c>
      <c r="F1070" s="192" t="s">
        <v>1794</v>
      </c>
      <c r="G1070" s="483" t="s">
        <v>757</v>
      </c>
      <c r="H1070" s="193" t="s">
        <v>897</v>
      </c>
      <c r="I1070" s="256">
        <v>780</v>
      </c>
      <c r="J1070" s="256">
        <v>1200</v>
      </c>
      <c r="K1070" s="38">
        <f>ROUND(I1070*J1070,0)</f>
        <v>936000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90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38"/>
      <c r="AC1070" s="591" t="str">
        <f t="shared" si="83"/>
        <v/>
      </c>
      <c r="AD1070" s="591"/>
    </row>
    <row r="1071" spans="1:33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78"/>
        <v>5</v>
      </c>
      <c r="C1071" s="184">
        <f t="shared" si="79"/>
        <v>42500</v>
      </c>
      <c r="D1071" s="191" t="s">
        <v>1707</v>
      </c>
      <c r="E1071" s="184">
        <v>42500</v>
      </c>
      <c r="F1071" s="189" t="s">
        <v>428</v>
      </c>
      <c r="G1071" s="483" t="s">
        <v>757</v>
      </c>
      <c r="H1071" s="193" t="s">
        <v>897</v>
      </c>
      <c r="I1071" s="256"/>
      <c r="J1071" s="256"/>
      <c r="K1071" s="599">
        <v>729540</v>
      </c>
      <c r="L1071" s="194" t="s">
        <v>259</v>
      </c>
      <c r="M1071" s="194" t="s">
        <v>372</v>
      </c>
      <c r="N1071" s="52" t="str">
        <f>IF(AND('331-CT'!$E$7=TH!H1071,OR(L1071="331",M1071="331")),"331",IF(AND(OR(L1071="131",M1071="131"),H1071='131-CT'!$E$7),"131",""))</f>
        <v/>
      </c>
      <c r="O1071" s="90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38"/>
      <c r="AC1071" s="591" t="str">
        <f t="shared" si="83"/>
        <v/>
      </c>
    </row>
    <row r="1072" spans="1:33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78"/>
        <v>5</v>
      </c>
      <c r="C1072" s="184">
        <f t="shared" si="79"/>
        <v>42500</v>
      </c>
      <c r="D1072" s="191" t="s">
        <v>1708</v>
      </c>
      <c r="E1072" s="184">
        <v>42500</v>
      </c>
      <c r="F1072" s="189" t="s">
        <v>1605</v>
      </c>
      <c r="G1072" s="483" t="s">
        <v>759</v>
      </c>
      <c r="H1072" s="785" t="s">
        <v>1356</v>
      </c>
      <c r="I1072" s="256">
        <v>48</v>
      </c>
      <c r="J1072" s="256">
        <v>38150</v>
      </c>
      <c r="K1072" s="38">
        <f t="shared" ref="K1072:K1079" si="84">ROUND(I1072*J1072,0)</f>
        <v>1831200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>131</v>
      </c>
      <c r="O1072" s="90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38"/>
      <c r="AC1072" s="591" t="str">
        <f t="shared" si="83"/>
        <v/>
      </c>
      <c r="AD1072" s="591"/>
    </row>
    <row r="1073" spans="1:31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78"/>
        <v>5</v>
      </c>
      <c r="C1073" s="184">
        <f t="shared" si="79"/>
        <v>42500</v>
      </c>
      <c r="D1073" s="191" t="s">
        <v>1708</v>
      </c>
      <c r="E1073" s="184">
        <v>42500</v>
      </c>
      <c r="F1073" s="189" t="s">
        <v>1582</v>
      </c>
      <c r="G1073" s="483" t="s">
        <v>759</v>
      </c>
      <c r="H1073" s="785" t="s">
        <v>1356</v>
      </c>
      <c r="I1073" s="256">
        <v>500</v>
      </c>
      <c r="J1073" s="256">
        <v>12700</v>
      </c>
      <c r="K1073" s="38">
        <f t="shared" si="84"/>
        <v>6350000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>131</v>
      </c>
      <c r="O1073" s="90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38"/>
      <c r="AC1073" s="591" t="str">
        <f t="shared" si="83"/>
        <v/>
      </c>
    </row>
    <row r="1074" spans="1:31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78"/>
        <v>5</v>
      </c>
      <c r="C1074" s="184">
        <f t="shared" si="79"/>
        <v>42500</v>
      </c>
      <c r="D1074" s="191" t="s">
        <v>1708</v>
      </c>
      <c r="E1074" s="184">
        <v>42500</v>
      </c>
      <c r="F1074" s="192" t="s">
        <v>1606</v>
      </c>
      <c r="G1074" s="483" t="s">
        <v>759</v>
      </c>
      <c r="H1074" s="785" t="s">
        <v>1356</v>
      </c>
      <c r="I1074" s="256">
        <v>50</v>
      </c>
      <c r="J1074" s="256">
        <v>43400</v>
      </c>
      <c r="K1074" s="38">
        <f t="shared" si="84"/>
        <v>2170000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>131</v>
      </c>
      <c r="O1074" s="90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38"/>
      <c r="AC1074" s="591" t="str">
        <f t="shared" si="83"/>
        <v/>
      </c>
      <c r="AD1074" s="591"/>
    </row>
    <row r="1075" spans="1:31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78"/>
        <v>5</v>
      </c>
      <c r="C1075" s="184">
        <f t="shared" si="79"/>
        <v>42500</v>
      </c>
      <c r="D1075" s="191" t="s">
        <v>1708</v>
      </c>
      <c r="E1075" s="184">
        <v>42500</v>
      </c>
      <c r="F1075" s="189" t="s">
        <v>1607</v>
      </c>
      <c r="G1075" s="483" t="s">
        <v>759</v>
      </c>
      <c r="H1075" s="785" t="s">
        <v>1356</v>
      </c>
      <c r="I1075" s="256">
        <v>23</v>
      </c>
      <c r="J1075" s="256">
        <v>51500</v>
      </c>
      <c r="K1075" s="38">
        <f t="shared" si="84"/>
        <v>1184500</v>
      </c>
      <c r="L1075" s="194" t="s">
        <v>259</v>
      </c>
      <c r="M1075" s="194" t="s">
        <v>174</v>
      </c>
      <c r="N1075" s="52" t="str">
        <f>IF(AND('331-CT'!$E$7=TH!H1075,OR(L1075="331",M1075="331")),"331",IF(AND(OR(L1075="131",M1075="131"),H1075='131-CT'!$E$7),"131",""))</f>
        <v>131</v>
      </c>
      <c r="O1075" s="90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38"/>
      <c r="AC1075" s="591" t="str">
        <f t="shared" si="83"/>
        <v/>
      </c>
      <c r="AD1075" s="591"/>
      <c r="AE1075" s="591"/>
    </row>
    <row r="1076" spans="1:31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78"/>
        <v>5</v>
      </c>
      <c r="C1076" s="184">
        <f t="shared" si="79"/>
        <v>42500</v>
      </c>
      <c r="D1076" s="191" t="s">
        <v>1708</v>
      </c>
      <c r="E1076" s="184">
        <v>42500</v>
      </c>
      <c r="F1076" s="189" t="s">
        <v>1608</v>
      </c>
      <c r="G1076" s="483" t="s">
        <v>759</v>
      </c>
      <c r="H1076" s="785" t="s">
        <v>1356</v>
      </c>
      <c r="I1076" s="256">
        <v>5</v>
      </c>
      <c r="J1076" s="256">
        <v>43400</v>
      </c>
      <c r="K1076" s="38">
        <f t="shared" si="84"/>
        <v>217000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>131</v>
      </c>
      <c r="O1076" s="90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38"/>
      <c r="AC1076" s="591" t="str">
        <f t="shared" si="83"/>
        <v/>
      </c>
      <c r="AD1076" s="591"/>
      <c r="AE1076" s="591"/>
    </row>
    <row r="1077" spans="1:31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78"/>
        <v>5</v>
      </c>
      <c r="C1077" s="184">
        <f t="shared" si="79"/>
        <v>42500</v>
      </c>
      <c r="D1077" s="191" t="s">
        <v>1708</v>
      </c>
      <c r="E1077" s="184">
        <v>42500</v>
      </c>
      <c r="F1077" s="189" t="s">
        <v>1609</v>
      </c>
      <c r="G1077" s="483" t="s">
        <v>759</v>
      </c>
      <c r="H1077" s="785" t="s">
        <v>1356</v>
      </c>
      <c r="I1077" s="256">
        <v>50</v>
      </c>
      <c r="J1077" s="256">
        <v>38600</v>
      </c>
      <c r="K1077" s="38">
        <f t="shared" si="84"/>
        <v>1930000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>131</v>
      </c>
      <c r="O1077" s="90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38"/>
      <c r="AC1077" s="591" t="str">
        <f t="shared" si="83"/>
        <v/>
      </c>
      <c r="AD1077" s="591"/>
      <c r="AE1077" s="591"/>
    </row>
    <row r="1078" spans="1:31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78"/>
        <v>5</v>
      </c>
      <c r="C1078" s="184">
        <f t="shared" si="79"/>
        <v>42500</v>
      </c>
      <c r="D1078" s="191" t="s">
        <v>1708</v>
      </c>
      <c r="E1078" s="184">
        <v>42500</v>
      </c>
      <c r="F1078" s="189" t="s">
        <v>1610</v>
      </c>
      <c r="G1078" s="483" t="s">
        <v>759</v>
      </c>
      <c r="H1078" s="785" t="s">
        <v>1356</v>
      </c>
      <c r="I1078" s="256">
        <v>50</v>
      </c>
      <c r="J1078" s="256">
        <v>64650</v>
      </c>
      <c r="K1078" s="38">
        <f t="shared" si="84"/>
        <v>3232500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>131</v>
      </c>
      <c r="O1078" s="90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38"/>
      <c r="AC1078" s="591" t="str">
        <f t="shared" si="83"/>
        <v/>
      </c>
      <c r="AD1078" s="591"/>
      <c r="AE1078" s="591"/>
    </row>
    <row r="1079" spans="1:31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78"/>
        <v>5</v>
      </c>
      <c r="C1079" s="184">
        <f t="shared" si="79"/>
        <v>42500</v>
      </c>
      <c r="D1079" s="191" t="s">
        <v>1708</v>
      </c>
      <c r="E1079" s="184">
        <v>42500</v>
      </c>
      <c r="F1079" s="192" t="s">
        <v>1611</v>
      </c>
      <c r="G1079" s="483" t="s">
        <v>759</v>
      </c>
      <c r="H1079" s="785" t="s">
        <v>1356</v>
      </c>
      <c r="I1079" s="256">
        <v>49</v>
      </c>
      <c r="J1079" s="256">
        <v>48600</v>
      </c>
      <c r="K1079" s="38">
        <f t="shared" si="84"/>
        <v>2381400</v>
      </c>
      <c r="L1079" s="194" t="s">
        <v>259</v>
      </c>
      <c r="M1079" s="194" t="s">
        <v>174</v>
      </c>
      <c r="N1079" s="52" t="str">
        <f>IF(AND('331-CT'!$E$7=TH!H1079,OR(L1079="331",M1079="331")),"331",IF(AND(OR(L1079="131",M1079="131"),H1079='131-CT'!$E$7),"131",""))</f>
        <v>131</v>
      </c>
      <c r="O1079" s="90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38"/>
      <c r="AC1079" s="591" t="str">
        <f t="shared" si="83"/>
        <v/>
      </c>
      <c r="AD1079" s="591"/>
      <c r="AE1079" s="591"/>
    </row>
    <row r="1080" spans="1:31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78"/>
        <v>5</v>
      </c>
      <c r="C1080" s="184">
        <f t="shared" si="79"/>
        <v>42500</v>
      </c>
      <c r="D1080" s="191" t="s">
        <v>1708</v>
      </c>
      <c r="E1080" s="184">
        <v>42500</v>
      </c>
      <c r="F1080" s="189" t="s">
        <v>428</v>
      </c>
      <c r="G1080" s="483" t="s">
        <v>759</v>
      </c>
      <c r="H1080" s="785" t="s">
        <v>1356</v>
      </c>
      <c r="I1080" s="256"/>
      <c r="J1080" s="256"/>
      <c r="K1080" s="599">
        <v>1929660</v>
      </c>
      <c r="L1080" s="194" t="s">
        <v>259</v>
      </c>
      <c r="M1080" s="194" t="s">
        <v>372</v>
      </c>
      <c r="N1080" s="52" t="str">
        <f>IF(AND('331-CT'!$E$7=TH!H1080,OR(L1080="331",M1080="331")),"331",IF(AND(OR(L1080="131",M1080="131"),H1080='131-CT'!$E$7),"131",""))</f>
        <v>131</v>
      </c>
      <c r="O1080" s="90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38"/>
      <c r="AC1080" s="591" t="str">
        <f t="shared" si="83"/>
        <v/>
      </c>
      <c r="AD1080" s="591"/>
      <c r="AE1080" s="591"/>
    </row>
    <row r="1081" spans="1:31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78"/>
        <v>5</v>
      </c>
      <c r="C1081" s="184">
        <f t="shared" si="79"/>
        <v>42502</v>
      </c>
      <c r="D1081" s="191" t="s">
        <v>1709</v>
      </c>
      <c r="E1081" s="184">
        <v>42502</v>
      </c>
      <c r="F1081" s="189" t="s">
        <v>982</v>
      </c>
      <c r="G1081" s="483" t="s">
        <v>762</v>
      </c>
      <c r="H1081" s="7" t="s">
        <v>489</v>
      </c>
      <c r="I1081" s="256">
        <v>50</v>
      </c>
      <c r="J1081" s="256">
        <v>13400</v>
      </c>
      <c r="K1081" s="38">
        <f>ROUND(I1081*J1081,0)</f>
        <v>670000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/>
      </c>
      <c r="O1081" s="90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38"/>
      <c r="AC1081" s="591" t="str">
        <f t="shared" si="83"/>
        <v/>
      </c>
      <c r="AD1081" s="591"/>
      <c r="AE1081" s="591"/>
    </row>
    <row r="1082" spans="1:31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78"/>
        <v>5</v>
      </c>
      <c r="C1082" s="184">
        <f t="shared" si="79"/>
        <v>42502</v>
      </c>
      <c r="D1082" s="191" t="s">
        <v>1709</v>
      </c>
      <c r="E1082" s="184">
        <v>42502</v>
      </c>
      <c r="F1082" s="189" t="s">
        <v>982</v>
      </c>
      <c r="G1082" s="483" t="s">
        <v>762</v>
      </c>
      <c r="H1082" s="7" t="s">
        <v>489</v>
      </c>
      <c r="I1082" s="256">
        <v>1019</v>
      </c>
      <c r="J1082" s="256">
        <v>13800</v>
      </c>
      <c r="K1082" s="38">
        <f>ROUND(I1082*J1082,0)</f>
        <v>14062200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/>
      </c>
      <c r="O1082" s="90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38"/>
      <c r="AC1082" s="591" t="str">
        <f t="shared" si="83"/>
        <v/>
      </c>
      <c r="AD1082" s="591"/>
    </row>
    <row r="1083" spans="1:31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78"/>
        <v>5</v>
      </c>
      <c r="C1083" s="184">
        <f t="shared" si="79"/>
        <v>42502</v>
      </c>
      <c r="D1083" s="191" t="s">
        <v>1709</v>
      </c>
      <c r="E1083" s="184">
        <v>42502</v>
      </c>
      <c r="F1083" s="189" t="s">
        <v>1119</v>
      </c>
      <c r="G1083" s="483" t="s">
        <v>762</v>
      </c>
      <c r="H1083" s="7" t="s">
        <v>489</v>
      </c>
      <c r="I1083" s="256">
        <v>2138</v>
      </c>
      <c r="J1083" s="256">
        <v>1300</v>
      </c>
      <c r="K1083" s="38">
        <f>ROUND(I1083*J1083,0)</f>
        <v>2779400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90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38"/>
      <c r="AC1083" s="591" t="str">
        <f t="shared" si="83"/>
        <v/>
      </c>
      <c r="AD1083" s="591"/>
    </row>
    <row r="1084" spans="1:31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78"/>
        <v>5</v>
      </c>
      <c r="C1084" s="184">
        <f t="shared" si="79"/>
        <v>42502</v>
      </c>
      <c r="D1084" s="191" t="s">
        <v>1709</v>
      </c>
      <c r="E1084" s="184">
        <v>42502</v>
      </c>
      <c r="F1084" s="189" t="s">
        <v>428</v>
      </c>
      <c r="G1084" s="483" t="s">
        <v>762</v>
      </c>
      <c r="H1084" s="7" t="s">
        <v>489</v>
      </c>
      <c r="I1084" s="256"/>
      <c r="J1084" s="256"/>
      <c r="K1084" s="599">
        <v>1751160</v>
      </c>
      <c r="L1084" s="194" t="s">
        <v>259</v>
      </c>
      <c r="M1084" s="194" t="s">
        <v>372</v>
      </c>
      <c r="N1084" s="52" t="str">
        <f>IF(AND('331-CT'!$E$7=TH!H1084,OR(L1084="331",M1084="331")),"331",IF(AND(OR(L1084="131",M1084="131"),H1084='131-CT'!$E$7),"131",""))</f>
        <v/>
      </c>
      <c r="O1084" s="90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38"/>
      <c r="AC1084" s="591" t="str">
        <f t="shared" si="83"/>
        <v/>
      </c>
      <c r="AD1084" s="591"/>
    </row>
    <row r="1085" spans="1:31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78"/>
        <v>5</v>
      </c>
      <c r="C1085" s="184">
        <f t="shared" si="79"/>
        <v>42502</v>
      </c>
      <c r="D1085" s="191" t="s">
        <v>1710</v>
      </c>
      <c r="E1085" s="184">
        <v>42502</v>
      </c>
      <c r="F1085" s="189" t="s">
        <v>424</v>
      </c>
      <c r="G1085" s="483" t="s">
        <v>763</v>
      </c>
      <c r="H1085" s="7" t="s">
        <v>426</v>
      </c>
      <c r="I1085" s="256">
        <v>1236</v>
      </c>
      <c r="J1085" s="256">
        <v>5000</v>
      </c>
      <c r="K1085" s="38">
        <f>ROUND(I1085*J1085,0)</f>
        <v>6180000</v>
      </c>
      <c r="L1085" s="194" t="s">
        <v>259</v>
      </c>
      <c r="M1085" s="194" t="s">
        <v>174</v>
      </c>
      <c r="N1085" s="52" t="str">
        <f>IF(AND('331-CT'!$E$7=TH!H1085,OR(L1085="331",M1085="331")),"331",IF(AND(OR(L1085="131",M1085="131"),H1085='131-CT'!$E$7),"131",""))</f>
        <v/>
      </c>
      <c r="O1085" s="90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38"/>
      <c r="AC1085" s="591" t="str">
        <f t="shared" si="83"/>
        <v/>
      </c>
      <c r="AD1085" s="591"/>
    </row>
    <row r="1086" spans="1:31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78"/>
        <v>5</v>
      </c>
      <c r="C1086" s="184">
        <f t="shared" si="79"/>
        <v>42502</v>
      </c>
      <c r="D1086" s="191" t="s">
        <v>1710</v>
      </c>
      <c r="E1086" s="184">
        <v>42502</v>
      </c>
      <c r="F1086" s="189" t="s">
        <v>465</v>
      </c>
      <c r="G1086" s="483" t="s">
        <v>763</v>
      </c>
      <c r="H1086" s="7" t="s">
        <v>426</v>
      </c>
      <c r="I1086" s="256">
        <v>300</v>
      </c>
      <c r="J1086" s="256">
        <v>5550</v>
      </c>
      <c r="K1086" s="38">
        <f>ROUND(I1086*J1086,0)</f>
        <v>1665000</v>
      </c>
      <c r="L1086" s="194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/>
      </c>
      <c r="O1086" s="90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38"/>
      <c r="AC1086" s="591" t="str">
        <f t="shared" si="83"/>
        <v/>
      </c>
      <c r="AD1086" s="591"/>
    </row>
    <row r="1087" spans="1:31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78"/>
        <v>5</v>
      </c>
      <c r="C1087" s="184">
        <f t="shared" si="79"/>
        <v>42502</v>
      </c>
      <c r="D1087" s="191" t="s">
        <v>1710</v>
      </c>
      <c r="E1087" s="184">
        <v>42502</v>
      </c>
      <c r="F1087" s="189" t="s">
        <v>544</v>
      </c>
      <c r="G1087" s="483" t="s">
        <v>763</v>
      </c>
      <c r="H1087" s="7" t="s">
        <v>426</v>
      </c>
      <c r="I1087" s="256">
        <v>310</v>
      </c>
      <c r="J1087" s="256">
        <v>10670</v>
      </c>
      <c r="K1087" s="38">
        <f>ROUND(I1087*J1087,0)</f>
        <v>3307700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90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38"/>
      <c r="AC1087" s="591" t="str">
        <f t="shared" si="83"/>
        <v/>
      </c>
      <c r="AD1087" s="591"/>
    </row>
    <row r="1088" spans="1:31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78"/>
        <v>5</v>
      </c>
      <c r="C1088" s="184">
        <f t="shared" si="79"/>
        <v>42502</v>
      </c>
      <c r="D1088" s="191" t="s">
        <v>1710</v>
      </c>
      <c r="E1088" s="184">
        <v>42502</v>
      </c>
      <c r="F1088" s="189" t="s">
        <v>428</v>
      </c>
      <c r="G1088" s="483" t="s">
        <v>763</v>
      </c>
      <c r="H1088" s="7" t="s">
        <v>426</v>
      </c>
      <c r="I1088" s="256"/>
      <c r="J1088" s="256"/>
      <c r="K1088" s="38">
        <v>1115270</v>
      </c>
      <c r="L1088" s="194" t="s">
        <v>259</v>
      </c>
      <c r="M1088" s="194" t="s">
        <v>372</v>
      </c>
      <c r="N1088" s="52" t="str">
        <f>IF(AND('331-CT'!$E$7=TH!H1088,OR(L1088="331",M1088="331")),"331",IF(AND(OR(L1088="131",M1088="131"),H1088='131-CT'!$E$7),"131",""))</f>
        <v/>
      </c>
      <c r="O1088" s="90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38"/>
      <c r="AC1088" s="591" t="str">
        <f t="shared" si="83"/>
        <v/>
      </c>
      <c r="AD1088" s="591"/>
    </row>
    <row r="1089" spans="1:33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ref="B1089:B1152" si="85">IF(C1089&lt;&gt;"",MONTH(C1089),"")</f>
        <v>5</v>
      </c>
      <c r="C1089" s="184">
        <f t="shared" ref="C1089:C1152" si="86">E1089</f>
        <v>42503</v>
      </c>
      <c r="D1089" s="191" t="s">
        <v>1711</v>
      </c>
      <c r="E1089" s="184">
        <v>42503</v>
      </c>
      <c r="F1089" s="189" t="s">
        <v>963</v>
      </c>
      <c r="G1089" s="483" t="s">
        <v>764</v>
      </c>
      <c r="H1089" s="7" t="s">
        <v>1367</v>
      </c>
      <c r="I1089" s="256">
        <v>307</v>
      </c>
      <c r="J1089" s="256">
        <v>6000</v>
      </c>
      <c r="K1089" s="38">
        <f>ROUND(I1089*J1089,0)</f>
        <v>1842000</v>
      </c>
      <c r="L1089" s="194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/>
      </c>
      <c r="O1089" s="90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38"/>
      <c r="AC1089" s="591" t="str">
        <f t="shared" si="83"/>
        <v/>
      </c>
    </row>
    <row r="1090" spans="1:33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85"/>
        <v>5</v>
      </c>
      <c r="C1090" s="184">
        <f t="shared" si="86"/>
        <v>42503</v>
      </c>
      <c r="D1090" s="191" t="s">
        <v>1711</v>
      </c>
      <c r="E1090" s="184">
        <v>42503</v>
      </c>
      <c r="F1090" s="189" t="s">
        <v>964</v>
      </c>
      <c r="G1090" s="483" t="s">
        <v>764</v>
      </c>
      <c r="H1090" s="7" t="s">
        <v>1367</v>
      </c>
      <c r="I1090" s="256">
        <v>302</v>
      </c>
      <c r="J1090" s="256">
        <v>6600</v>
      </c>
      <c r="K1090" s="38">
        <f>ROUND(I1090*J1090,0)</f>
        <v>1993200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90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38"/>
      <c r="AC1090" s="591" t="str">
        <f t="shared" si="83"/>
        <v/>
      </c>
      <c r="AD1090" s="591"/>
    </row>
    <row r="1091" spans="1:33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85"/>
        <v>5</v>
      </c>
      <c r="C1091" s="184">
        <f t="shared" si="86"/>
        <v>42503</v>
      </c>
      <c r="D1091" s="191" t="s">
        <v>1711</v>
      </c>
      <c r="E1091" s="184">
        <v>42503</v>
      </c>
      <c r="F1091" s="189" t="s">
        <v>965</v>
      </c>
      <c r="G1091" s="483" t="s">
        <v>764</v>
      </c>
      <c r="H1091" s="7" t="s">
        <v>1367</v>
      </c>
      <c r="I1091" s="256">
        <v>396</v>
      </c>
      <c r="J1091" s="256">
        <v>11700</v>
      </c>
      <c r="K1091" s="38">
        <f>ROUND(I1091*J1091,0)</f>
        <v>4633200</v>
      </c>
      <c r="L1091" s="194" t="s">
        <v>259</v>
      </c>
      <c r="M1091" s="194" t="s">
        <v>174</v>
      </c>
      <c r="N1091" s="52" t="str">
        <f>IF(AND('331-CT'!$E$7=TH!H1091,OR(L1091="331",M1091="331")),"331",IF(AND(OR(L1091="131",M1091="131"),H1091='131-CT'!$E$7),"131",""))</f>
        <v/>
      </c>
      <c r="O1091" s="90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38"/>
      <c r="AC1091" s="591" t="str">
        <f t="shared" si="83"/>
        <v/>
      </c>
      <c r="AD1091" s="591"/>
    </row>
    <row r="1092" spans="1:33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85"/>
        <v>5</v>
      </c>
      <c r="C1092" s="184">
        <f t="shared" si="86"/>
        <v>42503</v>
      </c>
      <c r="D1092" s="191" t="s">
        <v>1711</v>
      </c>
      <c r="E1092" s="184">
        <v>42503</v>
      </c>
      <c r="F1092" s="189" t="s">
        <v>428</v>
      </c>
      <c r="G1092" s="483" t="s">
        <v>764</v>
      </c>
      <c r="H1092" s="7" t="s">
        <v>1367</v>
      </c>
      <c r="I1092" s="256"/>
      <c r="J1092" s="256"/>
      <c r="K1092" s="38">
        <v>846840</v>
      </c>
      <c r="L1092" s="194" t="s">
        <v>259</v>
      </c>
      <c r="M1092" s="194" t="s">
        <v>372</v>
      </c>
      <c r="N1092" s="52" t="str">
        <f>IF(AND('331-CT'!$E$7=TH!H1092,OR(L1092="331",M1092="331")),"331",IF(AND(OR(L1092="131",M1092="131"),H1092='131-CT'!$E$7),"131",""))</f>
        <v/>
      </c>
      <c r="O1092" s="90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38"/>
      <c r="AC1092" s="591" t="str">
        <f t="shared" si="83"/>
        <v/>
      </c>
      <c r="AD1092" s="591"/>
    </row>
    <row r="1093" spans="1:33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85"/>
        <v>5</v>
      </c>
      <c r="C1093" s="184">
        <f t="shared" si="86"/>
        <v>42503</v>
      </c>
      <c r="D1093" s="191" t="s">
        <v>1712</v>
      </c>
      <c r="E1093" s="184">
        <v>42503</v>
      </c>
      <c r="F1093" s="189" t="s">
        <v>1612</v>
      </c>
      <c r="G1093" s="483" t="s">
        <v>765</v>
      </c>
      <c r="H1093" s="7" t="s">
        <v>1376</v>
      </c>
      <c r="I1093" s="256">
        <v>592</v>
      </c>
      <c r="J1093" s="256">
        <v>7000</v>
      </c>
      <c r="K1093" s="38">
        <f>ROUND(I1093*J1093,0)</f>
        <v>4144000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90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38"/>
      <c r="AC1093" s="591" t="str">
        <f t="shared" si="83"/>
        <v/>
      </c>
      <c r="AD1093" s="591"/>
    </row>
    <row r="1094" spans="1:33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85"/>
        <v>5</v>
      </c>
      <c r="C1094" s="184">
        <f t="shared" si="86"/>
        <v>42503</v>
      </c>
      <c r="D1094" s="191" t="s">
        <v>1712</v>
      </c>
      <c r="E1094" s="184">
        <v>42503</v>
      </c>
      <c r="F1094" s="189" t="s">
        <v>428</v>
      </c>
      <c r="G1094" s="483" t="s">
        <v>765</v>
      </c>
      <c r="H1094" s="7" t="s">
        <v>1376</v>
      </c>
      <c r="I1094" s="256"/>
      <c r="J1094" s="256"/>
      <c r="K1094" s="38">
        <v>414400</v>
      </c>
      <c r="L1094" s="194" t="s">
        <v>259</v>
      </c>
      <c r="M1094" s="194" t="s">
        <v>372</v>
      </c>
      <c r="N1094" s="52" t="str">
        <f>IF(AND('331-CT'!$E$7=TH!H1094,OR(L1094="331",M1094="331")),"331",IF(AND(OR(L1094="131",M1094="131"),H1094='131-CT'!$E$7),"131",""))</f>
        <v/>
      </c>
      <c r="O1094" s="90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38"/>
      <c r="AC1094" s="591" t="str">
        <f t="shared" si="83"/>
        <v/>
      </c>
      <c r="AD1094" s="591"/>
    </row>
    <row r="1095" spans="1:33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85"/>
        <v>5</v>
      </c>
      <c r="C1095" s="184">
        <f t="shared" si="86"/>
        <v>42503</v>
      </c>
      <c r="D1095" s="191" t="s">
        <v>1713</v>
      </c>
      <c r="E1095" s="184">
        <v>42503</v>
      </c>
      <c r="F1095" s="189" t="s">
        <v>1613</v>
      </c>
      <c r="G1095" s="483" t="s">
        <v>1614</v>
      </c>
      <c r="H1095" s="7" t="s">
        <v>1377</v>
      </c>
      <c r="I1095" s="256">
        <v>784</v>
      </c>
      <c r="J1095" s="256">
        <v>9300</v>
      </c>
      <c r="K1095" s="38">
        <f>ROUND(I1095*J1095,0)</f>
        <v>7291200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90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38"/>
      <c r="AC1095" s="591" t="str">
        <f t="shared" si="83"/>
        <v/>
      </c>
      <c r="AD1095" s="591"/>
    </row>
    <row r="1096" spans="1:33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85"/>
        <v>5</v>
      </c>
      <c r="C1096" s="184">
        <f t="shared" si="86"/>
        <v>42503</v>
      </c>
      <c r="D1096" s="191" t="s">
        <v>1713</v>
      </c>
      <c r="E1096" s="184">
        <v>42503</v>
      </c>
      <c r="F1096" s="189" t="s">
        <v>1613</v>
      </c>
      <c r="G1096" s="483" t="s">
        <v>1614</v>
      </c>
      <c r="H1096" s="7" t="s">
        <v>1377</v>
      </c>
      <c r="I1096" s="256">
        <v>782</v>
      </c>
      <c r="J1096" s="256">
        <v>9300</v>
      </c>
      <c r="K1096" s="38">
        <f>ROUND(I1096*J1096,0)</f>
        <v>7272600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90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38"/>
      <c r="AC1096" s="591" t="str">
        <f t="shared" si="83"/>
        <v/>
      </c>
      <c r="AD1096" s="591"/>
    </row>
    <row r="1097" spans="1:33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85"/>
        <v>5</v>
      </c>
      <c r="C1097" s="184">
        <f t="shared" si="86"/>
        <v>42503</v>
      </c>
      <c r="D1097" s="191" t="s">
        <v>1713</v>
      </c>
      <c r="E1097" s="184">
        <v>42503</v>
      </c>
      <c r="F1097" s="189" t="s">
        <v>1615</v>
      </c>
      <c r="G1097" s="483" t="s">
        <v>1614</v>
      </c>
      <c r="H1097" s="7" t="s">
        <v>1377</v>
      </c>
      <c r="I1097" s="256"/>
      <c r="J1097" s="256"/>
      <c r="K1097" s="38">
        <v>1456380</v>
      </c>
      <c r="L1097" s="194" t="s">
        <v>259</v>
      </c>
      <c r="M1097" s="194" t="s">
        <v>372</v>
      </c>
      <c r="N1097" s="52" t="str">
        <f>IF(AND('331-CT'!$E$7=TH!H1097,OR(L1097="331",M1097="331")),"331",IF(AND(OR(L1097="131",M1097="131"),H1097='131-CT'!$E$7),"131",""))</f>
        <v/>
      </c>
      <c r="O1097" s="90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38"/>
      <c r="AC1097" s="591" t="str">
        <f t="shared" si="83"/>
        <v/>
      </c>
    </row>
    <row r="1098" spans="1:33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85"/>
        <v>5</v>
      </c>
      <c r="C1098" s="184">
        <f t="shared" si="86"/>
        <v>42504</v>
      </c>
      <c r="D1098" s="191" t="s">
        <v>1787</v>
      </c>
      <c r="E1098" s="184">
        <v>42504</v>
      </c>
      <c r="F1098" s="192" t="s">
        <v>1080</v>
      </c>
      <c r="G1098" s="483" t="s">
        <v>1430</v>
      </c>
      <c r="H1098" s="7" t="s">
        <v>1412</v>
      </c>
      <c r="I1098" s="256">
        <v>8288</v>
      </c>
      <c r="J1098" s="256">
        <v>9000</v>
      </c>
      <c r="K1098" s="38">
        <f>ROUND(I1098*J1098,0)</f>
        <v>74592000</v>
      </c>
      <c r="L1098" s="194" t="s">
        <v>159</v>
      </c>
      <c r="M1098" s="194" t="s">
        <v>8</v>
      </c>
      <c r="N1098" s="52" t="str">
        <f>IF(AND('331-CT'!$E$7=TH!H1098,OR(L1098="331",M1098="331")),"331",IF(AND(OR(L1098="131",M1098="131"),H1098='131-CT'!$E$7),"131",""))</f>
        <v/>
      </c>
      <c r="O1098" s="90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38">
        <v>2</v>
      </c>
      <c r="AC1098" s="591"/>
      <c r="AD1098" s="211" t="str">
        <f>IF(VLOOKUP(H1098,DSKH,1,0)=H1098,"","x")</f>
        <v/>
      </c>
      <c r="AF1098" s="591"/>
      <c r="AG1098" s="591"/>
    </row>
    <row r="1099" spans="1:33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85"/>
        <v>5</v>
      </c>
      <c r="C1099" s="184">
        <f t="shared" si="86"/>
        <v>42504</v>
      </c>
      <c r="D1099" s="191" t="s">
        <v>1787</v>
      </c>
      <c r="E1099" s="184">
        <v>42504</v>
      </c>
      <c r="F1099" s="189" t="s">
        <v>1081</v>
      </c>
      <c r="G1099" s="483" t="s">
        <v>1430</v>
      </c>
      <c r="H1099" s="7" t="s">
        <v>1412</v>
      </c>
      <c r="I1099" s="256"/>
      <c r="J1099" s="256"/>
      <c r="K1099" s="599">
        <v>7459200</v>
      </c>
      <c r="L1099" s="194" t="s">
        <v>9</v>
      </c>
      <c r="M1099" s="194" t="s">
        <v>8</v>
      </c>
      <c r="N1099" s="52" t="str">
        <f>IF(AND('331-CT'!$E$7=TH!H1099,OR(L1099="331",M1099="331")),"331",IF(AND(OR(L1099="131",M1099="131"),H1099='131-CT'!$E$7),"131",""))</f>
        <v/>
      </c>
      <c r="O1099" s="90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38">
        <v>2</v>
      </c>
      <c r="AC1099" s="591"/>
      <c r="AD1099" s="211" t="str">
        <f>IF(VLOOKUP(H1099,DSKH,1,0)=H1099,"","x")</f>
        <v/>
      </c>
      <c r="AF1099" s="591"/>
      <c r="AG1099" s="591"/>
    </row>
    <row r="1100" spans="1:33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85"/>
        <v>5</v>
      </c>
      <c r="C1100" s="184">
        <f t="shared" si="86"/>
        <v>42506</v>
      </c>
      <c r="D1100" s="191" t="s">
        <v>1788</v>
      </c>
      <c r="E1100" s="184">
        <v>42506</v>
      </c>
      <c r="F1100" s="189" t="s">
        <v>1080</v>
      </c>
      <c r="G1100" s="483" t="s">
        <v>1431</v>
      </c>
      <c r="H1100" s="7" t="s">
        <v>1412</v>
      </c>
      <c r="I1100" s="256">
        <v>8778</v>
      </c>
      <c r="J1100" s="256">
        <v>9000</v>
      </c>
      <c r="K1100" s="38">
        <f>ROUND(I1100*J1100,0)</f>
        <v>79002000</v>
      </c>
      <c r="L1100" s="194" t="s">
        <v>159</v>
      </c>
      <c r="M1100" s="194" t="s">
        <v>8</v>
      </c>
      <c r="N1100" s="52" t="str">
        <f>IF(AND('331-CT'!$E$7=TH!H1100,OR(L1100="331",M1100="331")),"331",IF(AND(OR(L1100="131",M1100="131"),H1100='131-CT'!$E$7),"131",""))</f>
        <v/>
      </c>
      <c r="O1100" s="90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38">
        <v>2</v>
      </c>
      <c r="AC1100" s="591"/>
      <c r="AD1100" s="211" t="str">
        <f>IF(VLOOKUP(H1100,DSKH,1,0)=H1100,"","x")</f>
        <v/>
      </c>
    </row>
    <row r="1101" spans="1:33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85"/>
        <v>5</v>
      </c>
      <c r="C1101" s="184">
        <f t="shared" si="86"/>
        <v>42506</v>
      </c>
      <c r="D1101" s="191" t="s">
        <v>1788</v>
      </c>
      <c r="E1101" s="184">
        <v>42506</v>
      </c>
      <c r="F1101" s="189" t="s">
        <v>1081</v>
      </c>
      <c r="G1101" s="483" t="s">
        <v>1431</v>
      </c>
      <c r="H1101" s="7" t="s">
        <v>1412</v>
      </c>
      <c r="I1101" s="256"/>
      <c r="J1101" s="256"/>
      <c r="K1101" s="599">
        <v>7900200</v>
      </c>
      <c r="L1101" s="194" t="s">
        <v>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90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38">
        <v>2</v>
      </c>
      <c r="AC1101" s="591"/>
      <c r="AD1101" s="211" t="str">
        <f>IF(VLOOKUP(H1101,DSKH,1,0)=H1101,"","x")</f>
        <v/>
      </c>
    </row>
    <row r="1102" spans="1:33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85"/>
        <v>5</v>
      </c>
      <c r="C1102" s="184">
        <f t="shared" si="86"/>
        <v>42507</v>
      </c>
      <c r="D1102" s="191" t="s">
        <v>1714</v>
      </c>
      <c r="E1102" s="184">
        <v>42507</v>
      </c>
      <c r="F1102" s="189" t="s">
        <v>599</v>
      </c>
      <c r="G1102" s="483" t="s">
        <v>773</v>
      </c>
      <c r="H1102" s="193" t="s">
        <v>897</v>
      </c>
      <c r="I1102" s="256">
        <v>360</v>
      </c>
      <c r="J1102" s="256">
        <v>9200</v>
      </c>
      <c r="K1102" s="38">
        <f>ROUND(I1102*J1102,0)</f>
        <v>3312000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/>
      </c>
      <c r="O1102" s="90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38"/>
      <c r="AC1102" s="591" t="str">
        <f t="shared" ref="AC1102:AC1128" si="87">IF(VLOOKUP(H1102,DS_131,1,0)=H1102,"","x")</f>
        <v/>
      </c>
      <c r="AD1102" s="591"/>
    </row>
    <row r="1103" spans="1:33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85"/>
        <v>5</v>
      </c>
      <c r="C1103" s="184">
        <f t="shared" si="86"/>
        <v>42507</v>
      </c>
      <c r="D1103" s="191" t="s">
        <v>1714</v>
      </c>
      <c r="E1103" s="184">
        <v>42507</v>
      </c>
      <c r="F1103" s="189" t="s">
        <v>1032</v>
      </c>
      <c r="G1103" s="483" t="s">
        <v>773</v>
      </c>
      <c r="H1103" s="193" t="s">
        <v>897</v>
      </c>
      <c r="I1103" s="256">
        <v>1000</v>
      </c>
      <c r="J1103" s="256">
        <v>8600</v>
      </c>
      <c r="K1103" s="38">
        <f>ROUND(I1103*J1103,0)</f>
        <v>8600000</v>
      </c>
      <c r="L1103" s="194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/>
      </c>
      <c r="O1103" s="90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38"/>
      <c r="AC1103" s="591" t="str">
        <f t="shared" si="87"/>
        <v/>
      </c>
      <c r="AD1103" s="591"/>
    </row>
    <row r="1104" spans="1:33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85"/>
        <v>5</v>
      </c>
      <c r="C1104" s="184">
        <f t="shared" si="86"/>
        <v>42507</v>
      </c>
      <c r="D1104" s="191" t="s">
        <v>1714</v>
      </c>
      <c r="E1104" s="184">
        <v>42507</v>
      </c>
      <c r="F1104" s="192" t="s">
        <v>1637</v>
      </c>
      <c r="G1104" s="483" t="s">
        <v>773</v>
      </c>
      <c r="H1104" s="193" t="s">
        <v>897</v>
      </c>
      <c r="I1104" s="256">
        <v>55</v>
      </c>
      <c r="J1104" s="256">
        <v>12000</v>
      </c>
      <c r="K1104" s="38">
        <f>ROUND(I1104*J1104,0)</f>
        <v>660000</v>
      </c>
      <c r="L1104" s="194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/>
      </c>
      <c r="O1104" s="90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38"/>
      <c r="AC1104" s="591" t="str">
        <f t="shared" si="87"/>
        <v/>
      </c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85"/>
        <v>5</v>
      </c>
      <c r="C1105" s="184">
        <f t="shared" si="86"/>
        <v>42507</v>
      </c>
      <c r="D1105" s="191" t="s">
        <v>1714</v>
      </c>
      <c r="E1105" s="184">
        <v>42507</v>
      </c>
      <c r="F1105" s="192" t="s">
        <v>1500</v>
      </c>
      <c r="G1105" s="483" t="s">
        <v>773</v>
      </c>
      <c r="H1105" s="193" t="s">
        <v>897</v>
      </c>
      <c r="I1105" s="256">
        <v>110</v>
      </c>
      <c r="J1105" s="256">
        <v>9600</v>
      </c>
      <c r="K1105" s="38">
        <f>ROUND(I1105*J1105,0)</f>
        <v>1056000</v>
      </c>
      <c r="L1105" s="194" t="s">
        <v>259</v>
      </c>
      <c r="M1105" s="194" t="s">
        <v>174</v>
      </c>
      <c r="N1105" s="52" t="str">
        <f>IF(AND('331-CT'!$E$7=TH!H1105,OR(L1105="331",M1105="331")),"331",IF(AND(OR(L1105="131",M1105="131"),H1105='131-CT'!$E$7),"131",""))</f>
        <v/>
      </c>
      <c r="O1105" s="90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38"/>
      <c r="AC1105" s="591" t="str">
        <f t="shared" si="87"/>
        <v/>
      </c>
      <c r="AD1105" s="591"/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85"/>
        <v>5</v>
      </c>
      <c r="C1106" s="184">
        <f t="shared" si="86"/>
        <v>42507</v>
      </c>
      <c r="D1106" s="191" t="s">
        <v>1714</v>
      </c>
      <c r="E1106" s="184">
        <v>42507</v>
      </c>
      <c r="F1106" s="189" t="s">
        <v>1616</v>
      </c>
      <c r="G1106" s="483" t="s">
        <v>773</v>
      </c>
      <c r="H1106" s="193" t="s">
        <v>897</v>
      </c>
      <c r="I1106" s="256"/>
      <c r="J1106" s="256"/>
      <c r="K1106" s="599">
        <v>1362800</v>
      </c>
      <c r="L1106" s="194" t="s">
        <v>259</v>
      </c>
      <c r="M1106" s="194" t="s">
        <v>372</v>
      </c>
      <c r="N1106" s="52" t="str">
        <f>IF(AND('331-CT'!$E$7=TH!H1106,OR(L1106="331",M1106="331")),"331",IF(AND(OR(L1106="131",M1106="131"),H1106='131-CT'!$E$7),"131",""))</f>
        <v/>
      </c>
      <c r="O1106" s="90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38"/>
      <c r="AC1106" s="591" t="str">
        <f t="shared" si="87"/>
        <v/>
      </c>
      <c r="AD1106" s="591"/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85"/>
        <v>5</v>
      </c>
      <c r="C1107" s="184">
        <f t="shared" si="86"/>
        <v>42507</v>
      </c>
      <c r="D1107" s="191" t="s">
        <v>1715</v>
      </c>
      <c r="E1107" s="184">
        <v>42507</v>
      </c>
      <c r="F1107" s="189" t="s">
        <v>599</v>
      </c>
      <c r="G1107" s="483" t="s">
        <v>783</v>
      </c>
      <c r="H1107" s="193" t="s">
        <v>897</v>
      </c>
      <c r="I1107" s="256">
        <v>237</v>
      </c>
      <c r="J1107" s="256">
        <v>9200</v>
      </c>
      <c r="K1107" s="38">
        <f>ROUND(I1107*J1107,0)</f>
        <v>2180400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/>
      </c>
      <c r="O1107" s="90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38"/>
      <c r="AC1107" s="591" t="str">
        <f t="shared" si="87"/>
        <v/>
      </c>
      <c r="AD1107" s="591"/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85"/>
        <v>5</v>
      </c>
      <c r="C1108" s="184">
        <f t="shared" si="86"/>
        <v>42507</v>
      </c>
      <c r="D1108" s="191" t="s">
        <v>1715</v>
      </c>
      <c r="E1108" s="184">
        <v>42507</v>
      </c>
      <c r="F1108" s="189" t="s">
        <v>982</v>
      </c>
      <c r="G1108" s="483" t="s">
        <v>783</v>
      </c>
      <c r="H1108" s="193" t="s">
        <v>897</v>
      </c>
      <c r="I1108" s="256">
        <v>55</v>
      </c>
      <c r="J1108" s="256">
        <v>13800</v>
      </c>
      <c r="K1108" s="38">
        <f>ROUND(I1108*J1108,0)</f>
        <v>759000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/>
      </c>
      <c r="O1108" s="90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38"/>
      <c r="AC1108" s="591" t="str">
        <f t="shared" si="87"/>
        <v/>
      </c>
      <c r="AD1108" s="591"/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85"/>
        <v>5</v>
      </c>
      <c r="C1109" s="184">
        <f t="shared" si="86"/>
        <v>42507</v>
      </c>
      <c r="D1109" s="191" t="s">
        <v>1715</v>
      </c>
      <c r="E1109" s="184">
        <v>42507</v>
      </c>
      <c r="F1109" s="192" t="s">
        <v>591</v>
      </c>
      <c r="G1109" s="483" t="s">
        <v>783</v>
      </c>
      <c r="H1109" s="193" t="s">
        <v>897</v>
      </c>
      <c r="I1109" s="256">
        <v>44</v>
      </c>
      <c r="J1109" s="256">
        <v>9300</v>
      </c>
      <c r="K1109" s="38">
        <f>ROUND(I1109*J1109,0)</f>
        <v>409200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/>
      </c>
      <c r="O1109" s="90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38"/>
      <c r="AC1109" s="591" t="str">
        <f t="shared" si="87"/>
        <v/>
      </c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85"/>
        <v>5</v>
      </c>
      <c r="C1110" s="184">
        <f t="shared" si="86"/>
        <v>42507</v>
      </c>
      <c r="D1110" s="191" t="s">
        <v>1715</v>
      </c>
      <c r="E1110" s="184">
        <v>42507</v>
      </c>
      <c r="F1110" s="192" t="s">
        <v>1481</v>
      </c>
      <c r="G1110" s="483" t="s">
        <v>783</v>
      </c>
      <c r="H1110" s="193" t="s">
        <v>897</v>
      </c>
      <c r="I1110" s="256">
        <v>135</v>
      </c>
      <c r="J1110" s="256">
        <v>14600</v>
      </c>
      <c r="K1110" s="38">
        <f>ROUND(I1110*J1110,0)</f>
        <v>1971000</v>
      </c>
      <c r="L1110" s="194" t="s">
        <v>259</v>
      </c>
      <c r="M1110" s="194" t="s">
        <v>174</v>
      </c>
      <c r="N1110" s="52" t="str">
        <f>IF(AND('331-CT'!$E$7=TH!H1110,OR(L1110="331",M1110="331")),"331",IF(AND(OR(L1110="131",M1110="131"),H1110='131-CT'!$E$7),"131",""))</f>
        <v/>
      </c>
      <c r="O1110" s="90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38"/>
      <c r="AC1110" s="591" t="str">
        <f t="shared" si="87"/>
        <v/>
      </c>
      <c r="AD1110" s="591"/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85"/>
        <v>5</v>
      </c>
      <c r="C1111" s="184">
        <f t="shared" si="86"/>
        <v>42507</v>
      </c>
      <c r="D1111" s="191" t="s">
        <v>1715</v>
      </c>
      <c r="E1111" s="184">
        <v>42507</v>
      </c>
      <c r="F1111" s="189" t="s">
        <v>1616</v>
      </c>
      <c r="G1111" s="483" t="s">
        <v>783</v>
      </c>
      <c r="H1111" s="193" t="s">
        <v>897</v>
      </c>
      <c r="I1111" s="256"/>
      <c r="J1111" s="256"/>
      <c r="K1111" s="599">
        <v>531960</v>
      </c>
      <c r="L1111" s="194" t="s">
        <v>259</v>
      </c>
      <c r="M1111" s="194" t="s">
        <v>372</v>
      </c>
      <c r="N1111" s="52" t="str">
        <f>IF(AND('331-CT'!$E$7=TH!H1111,OR(L1111="331",M1111="331")),"331",IF(AND(OR(L1111="131",M1111="131"),H1111='131-CT'!$E$7),"131",""))</f>
        <v/>
      </c>
      <c r="O1111" s="90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38"/>
      <c r="AC1111" s="591" t="str">
        <f t="shared" si="87"/>
        <v/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85"/>
        <v>5</v>
      </c>
      <c r="C1112" s="184">
        <f t="shared" si="86"/>
        <v>42507</v>
      </c>
      <c r="D1112" s="191" t="s">
        <v>1716</v>
      </c>
      <c r="E1112" s="184">
        <v>42507</v>
      </c>
      <c r="F1112" s="192" t="s">
        <v>472</v>
      </c>
      <c r="G1112" s="483" t="s">
        <v>793</v>
      </c>
      <c r="H1112" s="7" t="s">
        <v>717</v>
      </c>
      <c r="I1112" s="256">
        <v>103</v>
      </c>
      <c r="J1112" s="256">
        <v>47449</v>
      </c>
      <c r="K1112" s="38">
        <f>ROUND(I1112*J1112,0)</f>
        <v>4887247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90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38"/>
      <c r="AC1112" s="591" t="str">
        <f t="shared" si="87"/>
        <v/>
      </c>
      <c r="AD1112" s="591"/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85"/>
        <v>5</v>
      </c>
      <c r="C1113" s="184">
        <f t="shared" si="86"/>
        <v>42507</v>
      </c>
      <c r="D1113" s="191" t="s">
        <v>1716</v>
      </c>
      <c r="E1113" s="184">
        <v>42507</v>
      </c>
      <c r="F1113" s="192" t="s">
        <v>1496</v>
      </c>
      <c r="G1113" s="483" t="s">
        <v>793</v>
      </c>
      <c r="H1113" s="7" t="s">
        <v>717</v>
      </c>
      <c r="I1113" s="256">
        <v>60</v>
      </c>
      <c r="J1113" s="256">
        <v>73100</v>
      </c>
      <c r="K1113" s="38">
        <f>ROUND(I1113*J1113,0)</f>
        <v>4386000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/>
      </c>
      <c r="O1113" s="90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38"/>
      <c r="AC1113" s="591" t="str">
        <f t="shared" si="87"/>
        <v/>
      </c>
      <c r="AD1113" s="591"/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85"/>
        <v>5</v>
      </c>
      <c r="C1114" s="184">
        <f t="shared" si="86"/>
        <v>42507</v>
      </c>
      <c r="D1114" s="191" t="s">
        <v>1716</v>
      </c>
      <c r="E1114" s="184">
        <v>42507</v>
      </c>
      <c r="F1114" s="189" t="s">
        <v>1617</v>
      </c>
      <c r="G1114" s="483" t="s">
        <v>793</v>
      </c>
      <c r="H1114" s="7" t="s">
        <v>717</v>
      </c>
      <c r="I1114" s="256"/>
      <c r="J1114" s="256"/>
      <c r="K1114" s="599">
        <v>927325</v>
      </c>
      <c r="L1114" s="194" t="s">
        <v>259</v>
      </c>
      <c r="M1114" s="194" t="s">
        <v>372</v>
      </c>
      <c r="N1114" s="52" t="str">
        <f>IF(AND('331-CT'!$E$7=TH!H1114,OR(L1114="331",M1114="331")),"331",IF(AND(OR(L1114="131",M1114="131"),H1114='131-CT'!$E$7),"131",""))</f>
        <v/>
      </c>
      <c r="O1114" s="90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38"/>
      <c r="AC1114" s="591" t="str">
        <f t="shared" si="87"/>
        <v/>
      </c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85"/>
        <v>5</v>
      </c>
      <c r="C1115" s="184">
        <f t="shared" si="86"/>
        <v>42507</v>
      </c>
      <c r="D1115" s="191" t="s">
        <v>1717</v>
      </c>
      <c r="E1115" s="184">
        <v>42507</v>
      </c>
      <c r="F1115" s="189" t="s">
        <v>1031</v>
      </c>
      <c r="G1115" s="483" t="s">
        <v>767</v>
      </c>
      <c r="H1115" s="7" t="s">
        <v>1359</v>
      </c>
      <c r="I1115" s="256">
        <v>511</v>
      </c>
      <c r="J1115" s="256">
        <v>7500</v>
      </c>
      <c r="K1115" s="38">
        <f>ROUND(I1115*J1115,0)</f>
        <v>3832500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90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38"/>
      <c r="AC1115" s="591" t="str">
        <f t="shared" si="87"/>
        <v/>
      </c>
      <c r="AD1115" s="591"/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85"/>
        <v>5</v>
      </c>
      <c r="C1116" s="184">
        <f t="shared" si="86"/>
        <v>42507</v>
      </c>
      <c r="D1116" s="191" t="s">
        <v>1717</v>
      </c>
      <c r="E1116" s="184">
        <v>42507</v>
      </c>
      <c r="F1116" s="189" t="s">
        <v>1032</v>
      </c>
      <c r="G1116" s="483" t="s">
        <v>767</v>
      </c>
      <c r="H1116" s="7" t="s">
        <v>1359</v>
      </c>
      <c r="I1116" s="256">
        <v>503</v>
      </c>
      <c r="J1116" s="256">
        <v>8600</v>
      </c>
      <c r="K1116" s="38">
        <f>ROUND(I1116*J1116,0)</f>
        <v>4325800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90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38"/>
      <c r="AC1116" s="591" t="str">
        <f t="shared" si="87"/>
        <v/>
      </c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85"/>
        <v>5</v>
      </c>
      <c r="C1117" s="184">
        <f t="shared" si="86"/>
        <v>42507</v>
      </c>
      <c r="D1117" s="191" t="s">
        <v>1717</v>
      </c>
      <c r="E1117" s="184">
        <v>42507</v>
      </c>
      <c r="F1117" s="189" t="s">
        <v>1618</v>
      </c>
      <c r="G1117" s="483" t="s">
        <v>767</v>
      </c>
      <c r="H1117" s="7" t="s">
        <v>1359</v>
      </c>
      <c r="I1117" s="256">
        <v>960</v>
      </c>
      <c r="J1117" s="256">
        <v>6700</v>
      </c>
      <c r="K1117" s="38">
        <f>ROUND(I1117*J1117,0)</f>
        <v>6432000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90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38"/>
      <c r="AC1117" s="591" t="str">
        <f t="shared" si="87"/>
        <v/>
      </c>
      <c r="AD1117" s="591"/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85"/>
        <v>5</v>
      </c>
      <c r="C1118" s="184">
        <f t="shared" si="86"/>
        <v>42507</v>
      </c>
      <c r="D1118" s="191" t="s">
        <v>1717</v>
      </c>
      <c r="E1118" s="184">
        <v>42507</v>
      </c>
      <c r="F1118" s="189" t="s">
        <v>428</v>
      </c>
      <c r="G1118" s="483" t="s">
        <v>767</v>
      </c>
      <c r="H1118" s="7" t="s">
        <v>1359</v>
      </c>
      <c r="I1118" s="256"/>
      <c r="J1118" s="256"/>
      <c r="K1118" s="38">
        <v>1459030</v>
      </c>
      <c r="L1118" s="194" t="s">
        <v>259</v>
      </c>
      <c r="M1118" s="194" t="s">
        <v>372</v>
      </c>
      <c r="N1118" s="52" t="str">
        <f>IF(AND('331-CT'!$E$7=TH!H1118,OR(L1118="331",M1118="331")),"331",IF(AND(OR(L1118="131",M1118="131"),H1118='131-CT'!$E$7),"131",""))</f>
        <v/>
      </c>
      <c r="O1118" s="90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38"/>
      <c r="AC1118" s="591" t="str">
        <f t="shared" si="87"/>
        <v/>
      </c>
      <c r="AD1118" s="591"/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85"/>
        <v>5</v>
      </c>
      <c r="C1119" s="184">
        <f t="shared" si="86"/>
        <v>42507</v>
      </c>
      <c r="D1119" s="191" t="s">
        <v>1718</v>
      </c>
      <c r="E1119" s="184">
        <v>42507</v>
      </c>
      <c r="F1119" s="189" t="s">
        <v>1552</v>
      </c>
      <c r="G1119" s="483" t="s">
        <v>771</v>
      </c>
      <c r="H1119" s="7" t="s">
        <v>1357</v>
      </c>
      <c r="I1119" s="256">
        <v>530</v>
      </c>
      <c r="J1119" s="256">
        <v>11000</v>
      </c>
      <c r="K1119" s="38">
        <f>ROUND(I1119*J1119,0)</f>
        <v>5830000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90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38"/>
      <c r="AC1119" s="591" t="str">
        <f t="shared" si="87"/>
        <v/>
      </c>
      <c r="AD1119" s="591"/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85"/>
        <v>5</v>
      </c>
      <c r="C1120" s="184">
        <f t="shared" si="86"/>
        <v>42507</v>
      </c>
      <c r="D1120" s="191" t="s">
        <v>1718</v>
      </c>
      <c r="E1120" s="184">
        <v>42507</v>
      </c>
      <c r="F1120" s="189" t="s">
        <v>428</v>
      </c>
      <c r="G1120" s="483" t="s">
        <v>771</v>
      </c>
      <c r="H1120" s="7" t="s">
        <v>1357</v>
      </c>
      <c r="I1120" s="256"/>
      <c r="J1120" s="256"/>
      <c r="K1120" s="38">
        <v>583000</v>
      </c>
      <c r="L1120" s="194" t="s">
        <v>259</v>
      </c>
      <c r="M1120" s="194" t="s">
        <v>372</v>
      </c>
      <c r="N1120" s="52" t="str">
        <f>IF(AND('331-CT'!$E$7=TH!H1120,OR(L1120="331",M1120="331")),"331",IF(AND(OR(L1120="131",M1120="131"),H1120='131-CT'!$E$7),"131",""))</f>
        <v/>
      </c>
      <c r="O1120" s="90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38"/>
      <c r="AC1120" s="591" t="str">
        <f t="shared" si="87"/>
        <v/>
      </c>
      <c r="AD1120" s="591"/>
    </row>
    <row r="1121" spans="1:33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85"/>
        <v>5</v>
      </c>
      <c r="C1121" s="184">
        <f t="shared" si="86"/>
        <v>42508</v>
      </c>
      <c r="D1121" s="191" t="s">
        <v>1719</v>
      </c>
      <c r="E1121" s="184">
        <v>42508</v>
      </c>
      <c r="F1121" s="192" t="s">
        <v>506</v>
      </c>
      <c r="G1121" s="483" t="s">
        <v>794</v>
      </c>
      <c r="H1121" s="912" t="s">
        <v>805</v>
      </c>
      <c r="I1121" s="256">
        <v>517</v>
      </c>
      <c r="J1121" s="256">
        <v>5900</v>
      </c>
      <c r="K1121" s="38">
        <f>ROUND(I1121*J1121,0)</f>
        <v>3050300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/>
      </c>
      <c r="O1121" s="90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38"/>
      <c r="AC1121" s="591" t="str">
        <f t="shared" si="87"/>
        <v/>
      </c>
    </row>
    <row r="1122" spans="1:33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85"/>
        <v>5</v>
      </c>
      <c r="C1122" s="184">
        <f t="shared" si="86"/>
        <v>42508</v>
      </c>
      <c r="D1122" s="191" t="s">
        <v>1719</v>
      </c>
      <c r="E1122" s="184">
        <v>42508</v>
      </c>
      <c r="F1122" s="189" t="s">
        <v>1617</v>
      </c>
      <c r="G1122" s="483" t="s">
        <v>794</v>
      </c>
      <c r="H1122" s="912" t="s">
        <v>805</v>
      </c>
      <c r="I1122" s="256"/>
      <c r="J1122" s="256"/>
      <c r="K1122" s="599">
        <v>305030</v>
      </c>
      <c r="L1122" s="194" t="s">
        <v>259</v>
      </c>
      <c r="M1122" s="194" t="s">
        <v>372</v>
      </c>
      <c r="N1122" s="52" t="str">
        <f>IF(AND('331-CT'!$E$7=TH!H1122,OR(L1122="331",M1122="331")),"331",IF(AND(OR(L1122="131",M1122="131"),H1122='131-CT'!$E$7),"131",""))</f>
        <v/>
      </c>
      <c r="O1122" s="90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38"/>
      <c r="AC1122" s="591" t="str">
        <f t="shared" si="87"/>
        <v/>
      </c>
      <c r="AD1122" s="591"/>
    </row>
    <row r="1123" spans="1:33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85"/>
        <v>5</v>
      </c>
      <c r="C1123" s="184">
        <f t="shared" si="86"/>
        <v>42508</v>
      </c>
      <c r="D1123" s="191" t="s">
        <v>1720</v>
      </c>
      <c r="E1123" s="184">
        <v>42508</v>
      </c>
      <c r="F1123" s="189" t="s">
        <v>455</v>
      </c>
      <c r="G1123" s="483" t="s">
        <v>796</v>
      </c>
      <c r="H1123" s="193" t="s">
        <v>897</v>
      </c>
      <c r="I1123" s="256">
        <v>65</v>
      </c>
      <c r="J1123" s="256">
        <v>9500</v>
      </c>
      <c r="K1123" s="38">
        <f>ROUND(I1123*J1123,0)</f>
        <v>617500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/>
      </c>
      <c r="O1123" s="90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38"/>
      <c r="AC1123" s="591" t="str">
        <f t="shared" si="87"/>
        <v/>
      </c>
    </row>
    <row r="1124" spans="1:33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85"/>
        <v>5</v>
      </c>
      <c r="C1124" s="184">
        <f t="shared" si="86"/>
        <v>42508</v>
      </c>
      <c r="D1124" s="191" t="s">
        <v>1720</v>
      </c>
      <c r="E1124" s="184">
        <v>42508</v>
      </c>
      <c r="F1124" s="189" t="s">
        <v>589</v>
      </c>
      <c r="G1124" s="483" t="s">
        <v>796</v>
      </c>
      <c r="H1124" s="193" t="s">
        <v>897</v>
      </c>
      <c r="I1124" s="256">
        <v>88</v>
      </c>
      <c r="J1124" s="256">
        <v>7370</v>
      </c>
      <c r="K1124" s="38">
        <f>ROUND(I1124*J1124,0)</f>
        <v>648560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/>
      </c>
      <c r="O1124" s="90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38"/>
      <c r="AC1124" s="591" t="str">
        <f t="shared" si="87"/>
        <v/>
      </c>
      <c r="AD1124" s="591"/>
    </row>
    <row r="1125" spans="1:33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85"/>
        <v>5</v>
      </c>
      <c r="C1125" s="184">
        <f t="shared" si="86"/>
        <v>42508</v>
      </c>
      <c r="D1125" s="191" t="s">
        <v>1720</v>
      </c>
      <c r="E1125" s="184">
        <v>42508</v>
      </c>
      <c r="F1125" s="189" t="s">
        <v>599</v>
      </c>
      <c r="G1125" s="483" t="s">
        <v>796</v>
      </c>
      <c r="H1125" s="193" t="s">
        <v>897</v>
      </c>
      <c r="I1125" s="256">
        <v>340</v>
      </c>
      <c r="J1125" s="256">
        <v>9200</v>
      </c>
      <c r="K1125" s="38">
        <f>ROUND(I1125*J1125,0)</f>
        <v>3128000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/>
      </c>
      <c r="O1125" s="90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38"/>
      <c r="AC1125" s="591" t="str">
        <f t="shared" si="87"/>
        <v/>
      </c>
      <c r="AD1125" s="591"/>
    </row>
    <row r="1126" spans="1:33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85"/>
        <v>5</v>
      </c>
      <c r="C1126" s="184">
        <f t="shared" si="86"/>
        <v>42508</v>
      </c>
      <c r="D1126" s="191" t="s">
        <v>1720</v>
      </c>
      <c r="E1126" s="184">
        <v>42508</v>
      </c>
      <c r="F1126" s="189" t="s">
        <v>1524</v>
      </c>
      <c r="G1126" s="483" t="s">
        <v>796</v>
      </c>
      <c r="H1126" s="193" t="s">
        <v>897</v>
      </c>
      <c r="I1126" s="256">
        <v>220</v>
      </c>
      <c r="J1126" s="256">
        <v>7900</v>
      </c>
      <c r="K1126" s="38">
        <f>ROUND(I1126*J1126,0)</f>
        <v>1738000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/>
      </c>
      <c r="O1126" s="90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38"/>
      <c r="AC1126" s="591" t="str">
        <f t="shared" si="87"/>
        <v/>
      </c>
    </row>
    <row r="1127" spans="1:33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85"/>
        <v>5</v>
      </c>
      <c r="C1127" s="184">
        <f t="shared" si="86"/>
        <v>42508</v>
      </c>
      <c r="D1127" s="191" t="s">
        <v>1720</v>
      </c>
      <c r="E1127" s="184">
        <v>42508</v>
      </c>
      <c r="F1127" s="189" t="s">
        <v>599</v>
      </c>
      <c r="G1127" s="483" t="s">
        <v>796</v>
      </c>
      <c r="H1127" s="193" t="s">
        <v>897</v>
      </c>
      <c r="I1127" s="256">
        <v>212</v>
      </c>
      <c r="J1127" s="256">
        <v>9200</v>
      </c>
      <c r="K1127" s="38">
        <f>ROUND(I1127*J1127,0)</f>
        <v>1950400</v>
      </c>
      <c r="L1127" s="194" t="s">
        <v>259</v>
      </c>
      <c r="M1127" s="194" t="s">
        <v>174</v>
      </c>
      <c r="N1127" s="52" t="str">
        <f>IF(AND('331-CT'!$E$7=TH!H1127,OR(L1127="331",M1127="331")),"331",IF(AND(OR(L1127="131",M1127="131"),H1127='131-CT'!$E$7),"131",""))</f>
        <v/>
      </c>
      <c r="O1127" s="90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38"/>
      <c r="AC1127" s="591" t="str">
        <f t="shared" si="87"/>
        <v/>
      </c>
      <c r="AD1127" s="591"/>
    </row>
    <row r="1128" spans="1:33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85"/>
        <v>5</v>
      </c>
      <c r="C1128" s="184">
        <f t="shared" si="86"/>
        <v>42508</v>
      </c>
      <c r="D1128" s="191" t="s">
        <v>1720</v>
      </c>
      <c r="E1128" s="184">
        <v>42508</v>
      </c>
      <c r="F1128" s="189" t="s">
        <v>1617</v>
      </c>
      <c r="G1128" s="483" t="s">
        <v>796</v>
      </c>
      <c r="H1128" s="193" t="s">
        <v>897</v>
      </c>
      <c r="I1128" s="256"/>
      <c r="J1128" s="256"/>
      <c r="K1128" s="599">
        <v>808246</v>
      </c>
      <c r="L1128" s="194" t="s">
        <v>259</v>
      </c>
      <c r="M1128" s="194" t="s">
        <v>372</v>
      </c>
      <c r="N1128" s="52" t="str">
        <f>IF(AND('331-CT'!$E$7=TH!H1128,OR(L1128="331",M1128="331")),"331",IF(AND(OR(L1128="131",M1128="131"),H1128='131-CT'!$E$7),"131",""))</f>
        <v/>
      </c>
      <c r="O1128" s="90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38"/>
      <c r="AC1128" s="591" t="str">
        <f t="shared" si="87"/>
        <v/>
      </c>
    </row>
    <row r="1129" spans="1:33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85"/>
        <v>5</v>
      </c>
      <c r="C1129" s="184">
        <f t="shared" si="86"/>
        <v>42511</v>
      </c>
      <c r="D1129" s="191" t="s">
        <v>1789</v>
      </c>
      <c r="E1129" s="184">
        <v>42511</v>
      </c>
      <c r="F1129" s="192" t="s">
        <v>1076</v>
      </c>
      <c r="G1129" s="483" t="s">
        <v>988</v>
      </c>
      <c r="H1129" s="7" t="s">
        <v>1426</v>
      </c>
      <c r="I1129" s="256">
        <v>3306</v>
      </c>
      <c r="J1129" s="256">
        <v>7600</v>
      </c>
      <c r="K1129" s="38">
        <f>ROUND(I1129*J1129,0)</f>
        <v>25125600</v>
      </c>
      <c r="L1129" s="194" t="s">
        <v>159</v>
      </c>
      <c r="M1129" s="194" t="s">
        <v>8</v>
      </c>
      <c r="N1129" s="52" t="str">
        <f>IF(AND('331-CT'!$E$7=TH!H1129,OR(L1129="331",M1129="331")),"331",IF(AND(OR(L1129="131",M1129="131"),H1129='131-CT'!$E$7),"131",""))</f>
        <v/>
      </c>
      <c r="O1129" s="90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38">
        <v>2</v>
      </c>
      <c r="AC1129" s="591"/>
      <c r="AD1129" s="211" t="str">
        <f>IF(VLOOKUP(H1129,DSKH,1,0)=H1129,"","x")</f>
        <v/>
      </c>
      <c r="AF1129" s="591"/>
      <c r="AG1129" s="591"/>
    </row>
    <row r="1130" spans="1:33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85"/>
        <v>5</v>
      </c>
      <c r="C1130" s="184">
        <f t="shared" si="86"/>
        <v>42511</v>
      </c>
      <c r="D1130" s="191" t="s">
        <v>1789</v>
      </c>
      <c r="E1130" s="184">
        <v>42511</v>
      </c>
      <c r="F1130" s="189" t="s">
        <v>1084</v>
      </c>
      <c r="G1130" s="483" t="s">
        <v>988</v>
      </c>
      <c r="H1130" s="7" t="s">
        <v>1426</v>
      </c>
      <c r="I1130" s="256"/>
      <c r="J1130" s="256"/>
      <c r="K1130" s="599">
        <v>2512560</v>
      </c>
      <c r="L1130" s="194" t="s">
        <v>9</v>
      </c>
      <c r="M1130" s="194" t="s">
        <v>8</v>
      </c>
      <c r="N1130" s="52" t="str">
        <f>IF(AND('331-CT'!$E$7=TH!H1130,OR(L1130="331",M1130="331")),"331",IF(AND(OR(L1130="131",M1130="131"),H1130='131-CT'!$E$7),"131",""))</f>
        <v/>
      </c>
      <c r="O1130" s="90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38">
        <v>2</v>
      </c>
      <c r="AC1130" s="591"/>
      <c r="AD1130" s="211" t="str">
        <f>IF(VLOOKUP(H1130,DSKH,1,0)=H1130,"","x")</f>
        <v/>
      </c>
      <c r="AF1130" s="591"/>
      <c r="AG1130" s="591"/>
    </row>
    <row r="1131" spans="1:33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85"/>
        <v>5</v>
      </c>
      <c r="C1131" s="184">
        <f t="shared" si="86"/>
        <v>42513</v>
      </c>
      <c r="D1131" s="191" t="s">
        <v>1721</v>
      </c>
      <c r="E1131" s="184">
        <v>42513</v>
      </c>
      <c r="F1131" s="189" t="s">
        <v>1619</v>
      </c>
      <c r="G1131" s="483" t="s">
        <v>804</v>
      </c>
      <c r="H1131" s="785" t="s">
        <v>1356</v>
      </c>
      <c r="I1131" s="256">
        <v>20</v>
      </c>
      <c r="J1131" s="256">
        <v>25000</v>
      </c>
      <c r="K1131" s="38">
        <f t="shared" ref="K1131:K1139" si="88">ROUND(I1131*J1131,0)</f>
        <v>500000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>131</v>
      </c>
      <c r="O1131" s="90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38"/>
      <c r="AC1131" s="591" t="str">
        <f t="shared" ref="AC1131:AC1144" si="89">IF(VLOOKUP(H1131,DS_131,1,0)=H1131,"","x")</f>
        <v/>
      </c>
      <c r="AD1131" s="591"/>
    </row>
    <row r="1132" spans="1:33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85"/>
        <v>5</v>
      </c>
      <c r="C1132" s="184">
        <f t="shared" si="86"/>
        <v>42513</v>
      </c>
      <c r="D1132" s="191" t="s">
        <v>1721</v>
      </c>
      <c r="E1132" s="184">
        <v>42513</v>
      </c>
      <c r="F1132" s="189" t="s">
        <v>1620</v>
      </c>
      <c r="G1132" s="483" t="s">
        <v>804</v>
      </c>
      <c r="H1132" s="785" t="s">
        <v>1356</v>
      </c>
      <c r="I1132" s="256">
        <v>20</v>
      </c>
      <c r="J1132" s="256">
        <v>22500</v>
      </c>
      <c r="K1132" s="38">
        <f t="shared" si="88"/>
        <v>450000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>131</v>
      </c>
      <c r="O1132" s="90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38"/>
      <c r="AC1132" s="591" t="str">
        <f t="shared" si="89"/>
        <v/>
      </c>
      <c r="AD1132" s="591"/>
    </row>
    <row r="1133" spans="1:33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85"/>
        <v>5</v>
      </c>
      <c r="C1133" s="184">
        <f t="shared" si="86"/>
        <v>42513</v>
      </c>
      <c r="D1133" s="191" t="s">
        <v>1721</v>
      </c>
      <c r="E1133" s="184">
        <v>42513</v>
      </c>
      <c r="F1133" s="189" t="s">
        <v>1621</v>
      </c>
      <c r="G1133" s="483" t="s">
        <v>804</v>
      </c>
      <c r="H1133" s="785" t="s">
        <v>1356</v>
      </c>
      <c r="I1133" s="256">
        <v>60</v>
      </c>
      <c r="J1133" s="256">
        <v>20100</v>
      </c>
      <c r="K1133" s="38">
        <f t="shared" si="88"/>
        <v>1206000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>131</v>
      </c>
      <c r="O1133" s="90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38"/>
      <c r="AC1133" s="591" t="str">
        <f t="shared" si="89"/>
        <v/>
      </c>
      <c r="AD1133" s="591"/>
    </row>
    <row r="1134" spans="1:33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85"/>
        <v>5</v>
      </c>
      <c r="C1134" s="184">
        <f t="shared" si="86"/>
        <v>42513</v>
      </c>
      <c r="D1134" s="191" t="s">
        <v>1721</v>
      </c>
      <c r="E1134" s="184">
        <v>42513</v>
      </c>
      <c r="F1134" s="189" t="s">
        <v>1622</v>
      </c>
      <c r="G1134" s="483" t="s">
        <v>804</v>
      </c>
      <c r="H1134" s="785" t="s">
        <v>1356</v>
      </c>
      <c r="I1134" s="256">
        <v>20</v>
      </c>
      <c r="J1134" s="256">
        <v>22000</v>
      </c>
      <c r="K1134" s="38">
        <f t="shared" si="88"/>
        <v>440000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>131</v>
      </c>
      <c r="O1134" s="90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38"/>
      <c r="AC1134" s="591" t="str">
        <f t="shared" si="89"/>
        <v/>
      </c>
      <c r="AD1134" s="591"/>
    </row>
    <row r="1135" spans="1:33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85"/>
        <v>5</v>
      </c>
      <c r="C1135" s="184">
        <f t="shared" si="86"/>
        <v>42513</v>
      </c>
      <c r="D1135" s="191" t="s">
        <v>1721</v>
      </c>
      <c r="E1135" s="184">
        <v>42513</v>
      </c>
      <c r="F1135" s="189" t="s">
        <v>1623</v>
      </c>
      <c r="G1135" s="483" t="s">
        <v>804</v>
      </c>
      <c r="H1135" s="785" t="s">
        <v>1356</v>
      </c>
      <c r="I1135" s="256">
        <v>20</v>
      </c>
      <c r="J1135" s="256">
        <v>21500</v>
      </c>
      <c r="K1135" s="38">
        <f t="shared" si="88"/>
        <v>430000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>131</v>
      </c>
      <c r="O1135" s="90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38"/>
      <c r="AC1135" s="591" t="str">
        <f t="shared" si="89"/>
        <v/>
      </c>
      <c r="AD1135" s="591"/>
    </row>
    <row r="1136" spans="1:33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85"/>
        <v>5</v>
      </c>
      <c r="C1136" s="184">
        <f t="shared" si="86"/>
        <v>42513</v>
      </c>
      <c r="D1136" s="191" t="s">
        <v>1721</v>
      </c>
      <c r="E1136" s="184">
        <v>42513</v>
      </c>
      <c r="F1136" s="189" t="s">
        <v>1624</v>
      </c>
      <c r="G1136" s="483" t="s">
        <v>804</v>
      </c>
      <c r="H1136" s="785" t="s">
        <v>1356</v>
      </c>
      <c r="I1136" s="256">
        <v>22</v>
      </c>
      <c r="J1136" s="256">
        <v>24300</v>
      </c>
      <c r="K1136" s="38">
        <f t="shared" si="88"/>
        <v>534600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>131</v>
      </c>
      <c r="O1136" s="90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38"/>
      <c r="AC1136" s="591" t="str">
        <f t="shared" si="89"/>
        <v/>
      </c>
      <c r="AD1136" s="591"/>
    </row>
    <row r="1137" spans="1:33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85"/>
        <v>5</v>
      </c>
      <c r="C1137" s="184">
        <f t="shared" si="86"/>
        <v>42513</v>
      </c>
      <c r="D1137" s="191" t="s">
        <v>1721</v>
      </c>
      <c r="E1137" s="184">
        <v>42513</v>
      </c>
      <c r="F1137" s="189" t="s">
        <v>1625</v>
      </c>
      <c r="G1137" s="483" t="s">
        <v>804</v>
      </c>
      <c r="H1137" s="785" t="s">
        <v>1356</v>
      </c>
      <c r="I1137" s="256">
        <v>24</v>
      </c>
      <c r="J1137" s="256">
        <v>13000</v>
      </c>
      <c r="K1137" s="38">
        <f t="shared" si="88"/>
        <v>312000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>131</v>
      </c>
      <c r="O1137" s="90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38"/>
      <c r="AC1137" s="591" t="str">
        <f t="shared" si="89"/>
        <v/>
      </c>
    </row>
    <row r="1138" spans="1:33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85"/>
        <v>5</v>
      </c>
      <c r="C1138" s="184">
        <f t="shared" si="86"/>
        <v>42513</v>
      </c>
      <c r="D1138" s="191" t="s">
        <v>1721</v>
      </c>
      <c r="E1138" s="184">
        <v>42513</v>
      </c>
      <c r="F1138" s="189" t="s">
        <v>1626</v>
      </c>
      <c r="G1138" s="483" t="s">
        <v>804</v>
      </c>
      <c r="H1138" s="785" t="s">
        <v>1356</v>
      </c>
      <c r="I1138" s="256">
        <v>24</v>
      </c>
      <c r="J1138" s="256">
        <v>13000</v>
      </c>
      <c r="K1138" s="38">
        <f t="shared" si="88"/>
        <v>312000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>131</v>
      </c>
      <c r="O1138" s="90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38"/>
      <c r="AC1138" s="591" t="str">
        <f t="shared" si="89"/>
        <v/>
      </c>
      <c r="AD1138" s="591"/>
    </row>
    <row r="1139" spans="1:33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85"/>
        <v>5</v>
      </c>
      <c r="C1139" s="184">
        <f t="shared" si="86"/>
        <v>42513</v>
      </c>
      <c r="D1139" s="191" t="s">
        <v>1721</v>
      </c>
      <c r="E1139" s="184">
        <v>42513</v>
      </c>
      <c r="F1139" s="189" t="s">
        <v>1627</v>
      </c>
      <c r="G1139" s="483" t="s">
        <v>804</v>
      </c>
      <c r="H1139" s="785" t="s">
        <v>1356</v>
      </c>
      <c r="I1139" s="256">
        <v>26</v>
      </c>
      <c r="J1139" s="256">
        <v>15000</v>
      </c>
      <c r="K1139" s="38">
        <f t="shared" si="88"/>
        <v>390000</v>
      </c>
      <c r="L1139" s="194" t="s">
        <v>259</v>
      </c>
      <c r="M1139" s="194" t="s">
        <v>174</v>
      </c>
      <c r="N1139" s="52" t="str">
        <f>IF(AND('331-CT'!$E$7=TH!H1139,OR(L1139="331",M1139="331")),"331",IF(AND(OR(L1139="131",M1139="131"),H1139='131-CT'!$E$7),"131",""))</f>
        <v>131</v>
      </c>
      <c r="O1139" s="90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38"/>
      <c r="AC1139" s="591" t="str">
        <f t="shared" si="89"/>
        <v/>
      </c>
      <c r="AD1139" s="591"/>
    </row>
    <row r="1140" spans="1:33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85"/>
        <v>5</v>
      </c>
      <c r="C1140" s="184">
        <f t="shared" si="86"/>
        <v>42513</v>
      </c>
      <c r="D1140" s="191" t="s">
        <v>1721</v>
      </c>
      <c r="E1140" s="184">
        <v>42513</v>
      </c>
      <c r="F1140" s="189" t="s">
        <v>1617</v>
      </c>
      <c r="G1140" s="483" t="s">
        <v>804</v>
      </c>
      <c r="H1140" s="785" t="s">
        <v>1356</v>
      </c>
      <c r="I1140" s="256"/>
      <c r="J1140" s="256"/>
      <c r="K1140" s="599">
        <v>457460</v>
      </c>
      <c r="L1140" s="194" t="s">
        <v>259</v>
      </c>
      <c r="M1140" s="194" t="s">
        <v>372</v>
      </c>
      <c r="N1140" s="52" t="str">
        <f>IF(AND('331-CT'!$E$7=TH!H1140,OR(L1140="331",M1140="331")),"331",IF(AND(OR(L1140="131",M1140="131"),H1140='131-CT'!$E$7),"131",""))</f>
        <v>131</v>
      </c>
      <c r="O1140" s="90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38"/>
      <c r="AC1140" s="591" t="str">
        <f t="shared" si="89"/>
        <v/>
      </c>
      <c r="AD1140" s="591"/>
    </row>
    <row r="1141" spans="1:33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85"/>
        <v>5</v>
      </c>
      <c r="C1141" s="184">
        <f t="shared" si="86"/>
        <v>42513</v>
      </c>
      <c r="D1141" s="191" t="s">
        <v>1722</v>
      </c>
      <c r="E1141" s="184">
        <v>42513</v>
      </c>
      <c r="F1141" s="192" t="s">
        <v>899</v>
      </c>
      <c r="G1141" s="483" t="s">
        <v>807</v>
      </c>
      <c r="H1141" s="7" t="s">
        <v>901</v>
      </c>
      <c r="I1141" s="256">
        <v>158</v>
      </c>
      <c r="J1141" s="256">
        <v>22750</v>
      </c>
      <c r="K1141" s="38">
        <f>ROUND(I1141*J1141,0)</f>
        <v>3594500</v>
      </c>
      <c r="L1141" s="194" t="s">
        <v>259</v>
      </c>
      <c r="M1141" s="194" t="s">
        <v>174</v>
      </c>
      <c r="N1141" s="52" t="str">
        <f>IF(AND('331-CT'!$E$7=TH!H1141,OR(L1141="331",M1141="331")),"331",IF(AND(OR(L1141="131",M1141="131"),H1141='131-CT'!$E$7),"131",""))</f>
        <v/>
      </c>
      <c r="O1141" s="90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38"/>
      <c r="AC1141" s="591" t="str">
        <f t="shared" si="89"/>
        <v/>
      </c>
      <c r="AD1141" s="591"/>
    </row>
    <row r="1142" spans="1:33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85"/>
        <v>5</v>
      </c>
      <c r="C1142" s="184">
        <f t="shared" si="86"/>
        <v>42513</v>
      </c>
      <c r="D1142" s="191" t="s">
        <v>1722</v>
      </c>
      <c r="E1142" s="184">
        <v>42513</v>
      </c>
      <c r="F1142" s="189" t="s">
        <v>1617</v>
      </c>
      <c r="G1142" s="483" t="s">
        <v>807</v>
      </c>
      <c r="H1142" s="7" t="s">
        <v>901</v>
      </c>
      <c r="I1142" s="256"/>
      <c r="J1142" s="256"/>
      <c r="K1142" s="599">
        <v>359450</v>
      </c>
      <c r="L1142" s="194" t="s">
        <v>259</v>
      </c>
      <c r="M1142" s="194" t="s">
        <v>372</v>
      </c>
      <c r="N1142" s="52" t="str">
        <f>IF(AND('331-CT'!$E$7=TH!H1142,OR(L1142="331",M1142="331")),"331",IF(AND(OR(L1142="131",M1142="131"),H1142='131-CT'!$E$7),"131",""))</f>
        <v/>
      </c>
      <c r="O1142" s="90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38"/>
      <c r="AC1142" s="591" t="str">
        <f t="shared" si="89"/>
        <v/>
      </c>
      <c r="AD1142" s="591"/>
    </row>
    <row r="1143" spans="1:33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85"/>
        <v>5</v>
      </c>
      <c r="C1143" s="184">
        <f t="shared" si="86"/>
        <v>42515</v>
      </c>
      <c r="D1143" s="191" t="s">
        <v>1723</v>
      </c>
      <c r="E1143" s="184">
        <v>42515</v>
      </c>
      <c r="F1143" s="189" t="s">
        <v>438</v>
      </c>
      <c r="G1143" s="483" t="s">
        <v>1628</v>
      </c>
      <c r="H1143" s="7" t="s">
        <v>437</v>
      </c>
      <c r="I1143" s="256">
        <v>505</v>
      </c>
      <c r="J1143" s="256">
        <v>10500</v>
      </c>
      <c r="K1143" s="38">
        <f>ROUND(I1143*J1143,0)</f>
        <v>5302500</v>
      </c>
      <c r="L1143" s="194" t="s">
        <v>259</v>
      </c>
      <c r="M1143" s="194" t="s">
        <v>174</v>
      </c>
      <c r="N1143" s="52" t="str">
        <f>IF(AND('331-CT'!$E$7=TH!H1143,OR(L1143="331",M1143="331")),"331",IF(AND(OR(L1143="131",M1143="131"),H1143='131-CT'!$E$7),"131",""))</f>
        <v/>
      </c>
      <c r="O1143" s="90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38"/>
      <c r="AC1143" s="591" t="str">
        <f t="shared" si="89"/>
        <v/>
      </c>
      <c r="AD1143" s="591"/>
    </row>
    <row r="1144" spans="1:33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85"/>
        <v>5</v>
      </c>
      <c r="C1144" s="184">
        <f t="shared" si="86"/>
        <v>42515</v>
      </c>
      <c r="D1144" s="191" t="s">
        <v>1723</v>
      </c>
      <c r="E1144" s="184">
        <v>42515</v>
      </c>
      <c r="F1144" s="192" t="s">
        <v>1617</v>
      </c>
      <c r="G1144" s="483" t="s">
        <v>1628</v>
      </c>
      <c r="H1144" s="210" t="s">
        <v>437</v>
      </c>
      <c r="I1144" s="256"/>
      <c r="J1144" s="256"/>
      <c r="K1144" s="599">
        <v>530250</v>
      </c>
      <c r="L1144" s="194" t="s">
        <v>259</v>
      </c>
      <c r="M1144" s="194" t="s">
        <v>372</v>
      </c>
      <c r="N1144" s="52" t="str">
        <f>IF(AND('331-CT'!$E$7=TH!H1144,OR(L1144="331",M1144="331")),"331",IF(AND(OR(L1144="131",M1144="131"),H1144='131-CT'!$E$7),"131",""))</f>
        <v/>
      </c>
      <c r="O1144" s="90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38"/>
      <c r="AC1144" s="591" t="str">
        <f t="shared" si="89"/>
        <v/>
      </c>
      <c r="AD1144" s="591"/>
    </row>
    <row r="1145" spans="1:33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85"/>
        <v>5</v>
      </c>
      <c r="C1145" s="184">
        <f t="shared" si="86"/>
        <v>42517</v>
      </c>
      <c r="D1145" s="191" t="s">
        <v>1773</v>
      </c>
      <c r="E1145" s="184">
        <v>42517</v>
      </c>
      <c r="F1145" s="189" t="s">
        <v>337</v>
      </c>
      <c r="G1145" s="483" t="s">
        <v>1434</v>
      </c>
      <c r="H1145" s="7" t="s">
        <v>1392</v>
      </c>
      <c r="I1145" s="256">
        <v>24</v>
      </c>
      <c r="J1145" s="256">
        <v>42000</v>
      </c>
      <c r="K1145" s="38">
        <f>ROUND(I1145*J1145,0)</f>
        <v>1008000</v>
      </c>
      <c r="L1145" s="194" t="s">
        <v>161</v>
      </c>
      <c r="M1145" s="194" t="s">
        <v>8</v>
      </c>
      <c r="N1145" s="52" t="str">
        <f>IF(AND('331-CT'!$E$7=TH!H1145,OR(L1145="331",M1145="331")),"331",IF(AND(OR(L1145="131",M1145="131"),H1145='131-CT'!$E$7),"131",""))</f>
        <v/>
      </c>
      <c r="O1145" s="90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38">
        <v>2</v>
      </c>
      <c r="AC1145" s="591"/>
      <c r="AD1145" s="211" t="str">
        <f>IF(VLOOKUP(H1145,DSKH,1,0)=H1145,"","x")</f>
        <v/>
      </c>
      <c r="AF1145" s="591"/>
      <c r="AG1145" s="591"/>
    </row>
    <row r="1146" spans="1:33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85"/>
        <v>5</v>
      </c>
      <c r="C1146" s="184">
        <f t="shared" si="86"/>
        <v>42517</v>
      </c>
      <c r="D1146" s="191" t="s">
        <v>1773</v>
      </c>
      <c r="E1146" s="184">
        <v>42517</v>
      </c>
      <c r="F1146" s="192" t="s">
        <v>1078</v>
      </c>
      <c r="G1146" s="483" t="s">
        <v>1434</v>
      </c>
      <c r="H1146" s="7" t="s">
        <v>1392</v>
      </c>
      <c r="I1146" s="256"/>
      <c r="J1146" s="256"/>
      <c r="K1146" s="599">
        <v>100800</v>
      </c>
      <c r="L1146" s="194" t="s">
        <v>9</v>
      </c>
      <c r="M1146" s="194" t="s">
        <v>8</v>
      </c>
      <c r="N1146" s="52" t="str">
        <f>IF(AND('331-CT'!$E$7=TH!H1146,OR(L1146="331",M1146="331")),"331",IF(AND(OR(L1146="131",M1146="131"),H1146='131-CT'!$E$7),"131",""))</f>
        <v/>
      </c>
      <c r="O1146" s="90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38">
        <v>2</v>
      </c>
      <c r="AC1146" s="591"/>
      <c r="AD1146" s="211" t="str">
        <f>IF(VLOOKUP(H1146,DSKH,1,0)=H1146,"","x")</f>
        <v/>
      </c>
    </row>
    <row r="1147" spans="1:33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85"/>
        <v>5</v>
      </c>
      <c r="C1147" s="184">
        <f t="shared" si="86"/>
        <v>42517</v>
      </c>
      <c r="D1147" s="191" t="s">
        <v>1773</v>
      </c>
      <c r="E1147" s="184">
        <v>42517</v>
      </c>
      <c r="F1147" s="192" t="s">
        <v>1393</v>
      </c>
      <c r="G1147" s="483" t="s">
        <v>1434</v>
      </c>
      <c r="H1147" s="7" t="s">
        <v>1392</v>
      </c>
      <c r="I1147" s="256"/>
      <c r="J1147" s="256"/>
      <c r="K1147" s="599">
        <v>1108800</v>
      </c>
      <c r="L1147" s="194" t="s">
        <v>8</v>
      </c>
      <c r="M1147" s="194" t="s">
        <v>47</v>
      </c>
      <c r="N1147" s="52" t="str">
        <f>IF(AND('331-CT'!$E$7=TH!H1147,OR(L1147="331",M1147="331")),"331",IF(AND(OR(L1147="131",M1147="131"),H1147='131-CT'!$E$7),"131",""))</f>
        <v/>
      </c>
      <c r="O1147" s="90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>x</v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38"/>
      <c r="AC1147" s="591"/>
      <c r="AD1147" s="591"/>
    </row>
    <row r="1148" spans="1:33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85"/>
        <v>5</v>
      </c>
      <c r="C1148" s="184">
        <f t="shared" si="86"/>
        <v>42517</v>
      </c>
      <c r="D1148" s="191" t="s">
        <v>1724</v>
      </c>
      <c r="E1148" s="184">
        <v>42517</v>
      </c>
      <c r="F1148" s="192" t="s">
        <v>506</v>
      </c>
      <c r="G1148" s="483" t="s">
        <v>808</v>
      </c>
      <c r="H1148" s="912" t="s">
        <v>805</v>
      </c>
      <c r="I1148" s="256">
        <v>1021</v>
      </c>
      <c r="J1148" s="256">
        <v>5900</v>
      </c>
      <c r="K1148" s="38">
        <f>ROUND(I1148*J1148,0)</f>
        <v>6023900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90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38"/>
      <c r="AC1148" s="591" t="str">
        <f t="shared" ref="AC1148:AC1161" si="90">IF(VLOOKUP(H1148,DS_131,1,0)=H1148,"","x")</f>
        <v/>
      </c>
      <c r="AD1148" s="591"/>
    </row>
    <row r="1149" spans="1:33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85"/>
        <v>5</v>
      </c>
      <c r="C1149" s="184">
        <f t="shared" si="86"/>
        <v>42517</v>
      </c>
      <c r="D1149" s="191" t="s">
        <v>1724</v>
      </c>
      <c r="E1149" s="184">
        <v>42517</v>
      </c>
      <c r="F1149" s="192" t="s">
        <v>1617</v>
      </c>
      <c r="G1149" s="483" t="s">
        <v>808</v>
      </c>
      <c r="H1149" s="912" t="s">
        <v>805</v>
      </c>
      <c r="I1149" s="256"/>
      <c r="J1149" s="256"/>
      <c r="K1149" s="599">
        <v>602390</v>
      </c>
      <c r="L1149" s="194" t="s">
        <v>259</v>
      </c>
      <c r="M1149" s="194" t="s">
        <v>372</v>
      </c>
      <c r="N1149" s="52" t="str">
        <f>IF(AND('331-CT'!$E$7=TH!H1149,OR(L1149="331",M1149="331")),"331",IF(AND(OR(L1149="131",M1149="131"),H1149='131-CT'!$E$7),"131",""))</f>
        <v/>
      </c>
      <c r="O1149" s="90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38"/>
      <c r="AC1149" s="591" t="str">
        <f t="shared" si="90"/>
        <v/>
      </c>
      <c r="AD1149" s="591"/>
    </row>
    <row r="1150" spans="1:33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85"/>
        <v>5</v>
      </c>
      <c r="C1150" s="184">
        <f t="shared" si="86"/>
        <v>42517</v>
      </c>
      <c r="D1150" s="191" t="s">
        <v>1725</v>
      </c>
      <c r="E1150" s="184">
        <v>42517</v>
      </c>
      <c r="F1150" s="192" t="s">
        <v>472</v>
      </c>
      <c r="G1150" s="483" t="s">
        <v>809</v>
      </c>
      <c r="H1150" s="7" t="s">
        <v>717</v>
      </c>
      <c r="I1150" s="256">
        <v>246</v>
      </c>
      <c r="J1150" s="256">
        <v>47449</v>
      </c>
      <c r="K1150" s="38">
        <f>ROUND(I1150*J1150,0)</f>
        <v>11672454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90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38"/>
      <c r="AC1150" s="591" t="str">
        <f t="shared" si="90"/>
        <v/>
      </c>
      <c r="AD1150" s="591"/>
    </row>
    <row r="1151" spans="1:33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85"/>
        <v>5</v>
      </c>
      <c r="C1151" s="184">
        <f t="shared" si="86"/>
        <v>42517</v>
      </c>
      <c r="D1151" s="191" t="s">
        <v>1725</v>
      </c>
      <c r="E1151" s="184">
        <v>42517</v>
      </c>
      <c r="F1151" s="192" t="s">
        <v>1496</v>
      </c>
      <c r="G1151" s="483" t="s">
        <v>809</v>
      </c>
      <c r="H1151" s="7" t="s">
        <v>717</v>
      </c>
      <c r="I1151" s="256">
        <v>60</v>
      </c>
      <c r="J1151" s="256">
        <v>73100</v>
      </c>
      <c r="K1151" s="38">
        <f>ROUND(I1151*J1151,0)</f>
        <v>4386000</v>
      </c>
      <c r="L1151" s="194" t="s">
        <v>259</v>
      </c>
      <c r="M1151" s="194" t="s">
        <v>174</v>
      </c>
      <c r="N1151" s="52" t="str">
        <f>IF(AND('331-CT'!$E$7=TH!H1151,OR(L1151="331",M1151="331")),"331",IF(AND(OR(L1151="131",M1151="131"),H1151='131-CT'!$E$7),"131",""))</f>
        <v/>
      </c>
      <c r="O1151" s="901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38"/>
      <c r="AC1151" s="591" t="str">
        <f t="shared" si="90"/>
        <v/>
      </c>
    </row>
    <row r="1152" spans="1:33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85"/>
        <v>5</v>
      </c>
      <c r="C1152" s="184">
        <f t="shared" si="86"/>
        <v>42517</v>
      </c>
      <c r="D1152" s="191" t="s">
        <v>1725</v>
      </c>
      <c r="E1152" s="184">
        <v>42517</v>
      </c>
      <c r="F1152" s="192" t="s">
        <v>1617</v>
      </c>
      <c r="G1152" s="483" t="s">
        <v>809</v>
      </c>
      <c r="H1152" s="7" t="s">
        <v>717</v>
      </c>
      <c r="I1152" s="256"/>
      <c r="J1152" s="256"/>
      <c r="K1152" s="599">
        <v>1605845</v>
      </c>
      <c r="L1152" s="194" t="s">
        <v>259</v>
      </c>
      <c r="M1152" s="194" t="s">
        <v>372</v>
      </c>
      <c r="N1152" s="52" t="str">
        <f>IF(AND('331-CT'!$E$7=TH!H1152,OR(L1152="331",M1152="331")),"331",IF(AND(OR(L1152="131",M1152="131"),H1152='131-CT'!$E$7),"131",""))</f>
        <v/>
      </c>
      <c r="O1152" s="901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38"/>
      <c r="AC1152" s="591" t="str">
        <f t="shared" si="90"/>
        <v/>
      </c>
      <c r="AD1152" s="591"/>
    </row>
    <row r="1153" spans="1:33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ref="B1153:B1216" si="91">IF(C1153&lt;&gt;"",MONTH(C1153),"")</f>
        <v>5</v>
      </c>
      <c r="C1153" s="184">
        <f t="shared" ref="C1153:C1216" si="92">E1153</f>
        <v>42518</v>
      </c>
      <c r="D1153" s="191" t="s">
        <v>1726</v>
      </c>
      <c r="E1153" s="191">
        <v>42518</v>
      </c>
      <c r="F1153" s="192" t="s">
        <v>594</v>
      </c>
      <c r="G1153" s="483" t="s">
        <v>819</v>
      </c>
      <c r="H1153" s="193" t="s">
        <v>471</v>
      </c>
      <c r="I1153" s="256">
        <v>106</v>
      </c>
      <c r="J1153" s="256">
        <v>6400</v>
      </c>
      <c r="K1153" s="38">
        <f>ROUND(I1153*J1153,0)</f>
        <v>678400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1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38"/>
      <c r="AC1153" s="591" t="str">
        <f t="shared" si="90"/>
        <v/>
      </c>
    </row>
    <row r="1154" spans="1:33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91"/>
        <v>5</v>
      </c>
      <c r="C1154" s="184">
        <f t="shared" si="92"/>
        <v>42518</v>
      </c>
      <c r="D1154" s="191" t="s">
        <v>1726</v>
      </c>
      <c r="E1154" s="191">
        <v>42518</v>
      </c>
      <c r="F1154" s="192" t="s">
        <v>469</v>
      </c>
      <c r="G1154" s="483" t="s">
        <v>819</v>
      </c>
      <c r="H1154" s="193" t="s">
        <v>471</v>
      </c>
      <c r="I1154" s="256">
        <v>207</v>
      </c>
      <c r="J1154" s="256">
        <v>12900</v>
      </c>
      <c r="K1154" s="38">
        <f>ROUND(I1154*J1154,0)</f>
        <v>2670300</v>
      </c>
      <c r="L1154" s="194" t="s">
        <v>259</v>
      </c>
      <c r="M1154" s="194" t="s">
        <v>174</v>
      </c>
      <c r="N1154" s="52" t="str">
        <f>IF(AND('331-CT'!$E$7=TH!H1154,OR(L1154="331",M1154="331")),"331",IF(AND(OR(L1154="131",M1154="131"),H1154='131-CT'!$E$7),"131",""))</f>
        <v/>
      </c>
      <c r="O1154" s="901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38"/>
      <c r="AC1154" s="591" t="str">
        <f t="shared" si="90"/>
        <v/>
      </c>
      <c r="AD1154" s="591"/>
    </row>
    <row r="1155" spans="1:33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91"/>
        <v>5</v>
      </c>
      <c r="C1155" s="184">
        <f t="shared" si="92"/>
        <v>42518</v>
      </c>
      <c r="D1155" s="191" t="s">
        <v>1726</v>
      </c>
      <c r="E1155" s="191">
        <v>42518</v>
      </c>
      <c r="F1155" s="192" t="s">
        <v>1617</v>
      </c>
      <c r="G1155" s="483" t="s">
        <v>819</v>
      </c>
      <c r="H1155" s="193" t="s">
        <v>471</v>
      </c>
      <c r="I1155" s="256"/>
      <c r="J1155" s="256"/>
      <c r="K1155" s="599">
        <v>334870</v>
      </c>
      <c r="L1155" s="194" t="s">
        <v>259</v>
      </c>
      <c r="M1155" s="194" t="s">
        <v>372</v>
      </c>
      <c r="N1155" s="52" t="str">
        <f>IF(AND('331-CT'!$E$7=TH!H1155,OR(L1155="331",M1155="331")),"331",IF(AND(OR(L1155="131",M1155="131"),H1155='131-CT'!$E$7),"131",""))</f>
        <v/>
      </c>
      <c r="O1155" s="90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38"/>
      <c r="AC1155" s="591" t="str">
        <f t="shared" si="90"/>
        <v/>
      </c>
    </row>
    <row r="1156" spans="1:33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91"/>
        <v>5</v>
      </c>
      <c r="C1156" s="184">
        <f t="shared" si="92"/>
        <v>42519</v>
      </c>
      <c r="D1156" s="191" t="s">
        <v>1727</v>
      </c>
      <c r="E1156" s="184">
        <v>42519</v>
      </c>
      <c r="F1156" s="192" t="s">
        <v>472</v>
      </c>
      <c r="G1156" s="483" t="s">
        <v>811</v>
      </c>
      <c r="H1156" s="7" t="s">
        <v>717</v>
      </c>
      <c r="I1156" s="256">
        <v>150</v>
      </c>
      <c r="J1156" s="256">
        <v>47449</v>
      </c>
      <c r="K1156" s="38">
        <f>ROUND(I1156*J1156,0)</f>
        <v>7117350</v>
      </c>
      <c r="L1156" s="194" t="s">
        <v>259</v>
      </c>
      <c r="M1156" s="194" t="s">
        <v>174</v>
      </c>
      <c r="N1156" s="52" t="str">
        <f>IF(AND('331-CT'!$E$7=TH!H1156,OR(L1156="331",M1156="331")),"331",IF(AND(OR(L1156="131",M1156="131"),H1156='131-CT'!$E$7),"131",""))</f>
        <v/>
      </c>
      <c r="O1156" s="90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38"/>
      <c r="AC1156" s="591" t="str">
        <f t="shared" si="90"/>
        <v/>
      </c>
      <c r="AD1156" s="591"/>
    </row>
    <row r="1157" spans="1:33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91"/>
        <v>5</v>
      </c>
      <c r="C1157" s="184">
        <f t="shared" si="92"/>
        <v>42519</v>
      </c>
      <c r="D1157" s="191" t="s">
        <v>1727</v>
      </c>
      <c r="E1157" s="184">
        <v>42519</v>
      </c>
      <c r="F1157" s="192" t="s">
        <v>1617</v>
      </c>
      <c r="G1157" s="483" t="s">
        <v>811</v>
      </c>
      <c r="H1157" s="7" t="s">
        <v>717</v>
      </c>
      <c r="I1157" s="256"/>
      <c r="J1157" s="256"/>
      <c r="K1157" s="599">
        <v>711735</v>
      </c>
      <c r="L1157" s="194" t="s">
        <v>259</v>
      </c>
      <c r="M1157" s="194" t="s">
        <v>372</v>
      </c>
      <c r="N1157" s="52" t="str">
        <f>IF(AND('331-CT'!$E$7=TH!H1157,OR(L1157="331",M1157="331")),"331",IF(AND(OR(L1157="131",M1157="131"),H1157='131-CT'!$E$7),"131",""))</f>
        <v/>
      </c>
      <c r="O1157" s="90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38"/>
      <c r="AC1157" s="591" t="str">
        <f t="shared" si="90"/>
        <v/>
      </c>
    </row>
    <row r="1158" spans="1:33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91"/>
        <v>5</v>
      </c>
      <c r="C1158" s="184">
        <f t="shared" si="92"/>
        <v>42520</v>
      </c>
      <c r="D1158" s="191" t="s">
        <v>1728</v>
      </c>
      <c r="E1158" s="191">
        <v>42520</v>
      </c>
      <c r="F1158" s="192" t="s">
        <v>1629</v>
      </c>
      <c r="G1158" s="483" t="s">
        <v>827</v>
      </c>
      <c r="H1158" s="7" t="s">
        <v>1376</v>
      </c>
      <c r="I1158" s="256">
        <v>306</v>
      </c>
      <c r="J1158" s="256">
        <v>6700</v>
      </c>
      <c r="K1158" s="38">
        <f>ROUND(I1158*J1158,0)</f>
        <v>2050200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90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38"/>
      <c r="AC1158" s="591" t="str">
        <f t="shared" si="90"/>
        <v/>
      </c>
      <c r="AD1158" s="591"/>
    </row>
    <row r="1159" spans="1:33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91"/>
        <v>5</v>
      </c>
      <c r="C1159" s="184">
        <f t="shared" si="92"/>
        <v>42520</v>
      </c>
      <c r="D1159" s="191" t="s">
        <v>1728</v>
      </c>
      <c r="E1159" s="191">
        <v>42520</v>
      </c>
      <c r="F1159" s="192" t="s">
        <v>1630</v>
      </c>
      <c r="G1159" s="483" t="s">
        <v>827</v>
      </c>
      <c r="H1159" s="7" t="s">
        <v>1376</v>
      </c>
      <c r="I1159" s="256">
        <v>403</v>
      </c>
      <c r="J1159" s="256">
        <v>5980</v>
      </c>
      <c r="K1159" s="38">
        <f>ROUND(I1159*J1159,0)</f>
        <v>2409940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90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38"/>
      <c r="AC1159" s="591" t="str">
        <f t="shared" si="90"/>
        <v/>
      </c>
      <c r="AD1159" s="591"/>
    </row>
    <row r="1160" spans="1:33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91"/>
        <v>5</v>
      </c>
      <c r="C1160" s="184">
        <f t="shared" si="92"/>
        <v>42520</v>
      </c>
      <c r="D1160" s="191" t="s">
        <v>1728</v>
      </c>
      <c r="E1160" s="191">
        <v>42520</v>
      </c>
      <c r="F1160" s="192" t="s">
        <v>1631</v>
      </c>
      <c r="G1160" s="483" t="s">
        <v>827</v>
      </c>
      <c r="H1160" s="7" t="s">
        <v>1376</v>
      </c>
      <c r="I1160" s="256">
        <v>307</v>
      </c>
      <c r="J1160" s="256">
        <v>8000</v>
      </c>
      <c r="K1160" s="38">
        <f>ROUND(I1160*J1160,0)</f>
        <v>2456000</v>
      </c>
      <c r="L1160" s="194" t="s">
        <v>259</v>
      </c>
      <c r="M1160" s="194" t="s">
        <v>174</v>
      </c>
      <c r="N1160" s="52" t="str">
        <f>IF(AND('331-CT'!$E$7=TH!H1160,OR(L1160="331",M1160="331")),"331",IF(AND(OR(L1160="131",M1160="131"),H1160='131-CT'!$E$7),"131",""))</f>
        <v/>
      </c>
      <c r="O1160" s="90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38"/>
      <c r="AC1160" s="591" t="str">
        <f t="shared" si="90"/>
        <v/>
      </c>
      <c r="AD1160" s="591"/>
    </row>
    <row r="1161" spans="1:33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91"/>
        <v>5</v>
      </c>
      <c r="C1161" s="184">
        <f t="shared" si="92"/>
        <v>42520</v>
      </c>
      <c r="D1161" s="191" t="s">
        <v>1728</v>
      </c>
      <c r="E1161" s="191">
        <v>42520</v>
      </c>
      <c r="F1161" s="192" t="s">
        <v>1617</v>
      </c>
      <c r="G1161" s="483" t="s">
        <v>827</v>
      </c>
      <c r="H1161" s="7" t="s">
        <v>1376</v>
      </c>
      <c r="I1161" s="256"/>
      <c r="J1161" s="256"/>
      <c r="K1161" s="599">
        <v>691614</v>
      </c>
      <c r="L1161" s="194" t="s">
        <v>259</v>
      </c>
      <c r="M1161" s="194" t="s">
        <v>372</v>
      </c>
      <c r="N1161" s="52" t="str">
        <f>IF(AND('331-CT'!$E$7=TH!H1161,OR(L1161="331",M1161="331")),"331",IF(AND(OR(L1161="131",M1161="131"),H1161='131-CT'!$E$7),"131",""))</f>
        <v/>
      </c>
      <c r="O1161" s="90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38"/>
      <c r="AC1161" s="591" t="str">
        <f t="shared" si="90"/>
        <v/>
      </c>
      <c r="AD1161" s="591"/>
    </row>
    <row r="1162" spans="1:33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91"/>
        <v>5</v>
      </c>
      <c r="C1162" s="184">
        <f t="shared" si="92"/>
        <v>42521</v>
      </c>
      <c r="D1162" s="191"/>
      <c r="E1162" s="184">
        <v>42521</v>
      </c>
      <c r="F1162" s="192" t="s">
        <v>1087</v>
      </c>
      <c r="G1162" s="483" t="s">
        <v>1085</v>
      </c>
      <c r="H1162" s="7" t="s">
        <v>1424</v>
      </c>
      <c r="I1162" s="256"/>
      <c r="J1162" s="256"/>
      <c r="K1162" s="599">
        <v>630000</v>
      </c>
      <c r="L1162" s="194" t="s">
        <v>83</v>
      </c>
      <c r="M1162" s="194" t="s">
        <v>47</v>
      </c>
      <c r="N1162" s="52" t="str">
        <f>IF(AND('331-CT'!$E$7=TH!H1162,OR(L1162="331",M1162="331")),"331",IF(AND(OR(L1162="131",M1162="131"),H1162='131-CT'!$E$7),"131",""))</f>
        <v/>
      </c>
      <c r="O1162" s="90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>x</v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>642</v>
      </c>
      <c r="W1162" s="52" t="str">
        <f>IF(OR(TH!L1162=TH!$W$7,M1162=TH!$W$7),"x","")</f>
        <v>x</v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38">
        <v>2</v>
      </c>
      <c r="AC1162" s="591"/>
      <c r="AD1162" s="591"/>
    </row>
    <row r="1163" spans="1:33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91"/>
        <v>5</v>
      </c>
      <c r="C1163" s="184">
        <f t="shared" si="92"/>
        <v>42521</v>
      </c>
      <c r="D1163" s="191"/>
      <c r="E1163" s="184">
        <v>42521</v>
      </c>
      <c r="F1163" s="189" t="s">
        <v>1088</v>
      </c>
      <c r="G1163" s="483" t="s">
        <v>1085</v>
      </c>
      <c r="H1163" s="7" t="s">
        <v>1424</v>
      </c>
      <c r="I1163" s="256"/>
      <c r="J1163" s="256"/>
      <c r="K1163" s="599">
        <v>63000</v>
      </c>
      <c r="L1163" s="194" t="s">
        <v>9</v>
      </c>
      <c r="M1163" s="194" t="s">
        <v>47</v>
      </c>
      <c r="N1163" s="52" t="str">
        <f>IF(AND('331-CT'!$E$7=TH!H1163,OR(L1163="331",M1163="331")),"331",IF(AND(OR(L1163="131",M1163="131"),H1163='131-CT'!$E$7),"131",""))</f>
        <v/>
      </c>
      <c r="O1163" s="90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>x</v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38">
        <v>2</v>
      </c>
      <c r="AC1163" s="591"/>
    </row>
    <row r="1164" spans="1:33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91"/>
        <v>5</v>
      </c>
      <c r="C1164" s="184">
        <f t="shared" si="92"/>
        <v>42521</v>
      </c>
      <c r="D1164" s="191" t="s">
        <v>1790</v>
      </c>
      <c r="E1164" s="184">
        <v>42521</v>
      </c>
      <c r="F1164" s="189" t="s">
        <v>1435</v>
      </c>
      <c r="G1164" s="483" t="s">
        <v>1436</v>
      </c>
      <c r="H1164" s="7" t="s">
        <v>1437</v>
      </c>
      <c r="I1164" s="256">
        <v>4777</v>
      </c>
      <c r="J1164" s="256">
        <v>8500</v>
      </c>
      <c r="K1164" s="38">
        <f>ROUND(I1164*J1164,0)</f>
        <v>40604500</v>
      </c>
      <c r="L1164" s="194" t="s">
        <v>159</v>
      </c>
      <c r="M1164" s="194" t="s">
        <v>8</v>
      </c>
      <c r="N1164" s="52" t="str">
        <f>IF(AND('331-CT'!$E$7=TH!H1164,OR(L1164="331",M1164="331")),"331",IF(AND(OR(L1164="131",M1164="131"),H1164='131-CT'!$E$7),"131",""))</f>
        <v/>
      </c>
      <c r="O1164" s="90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38">
        <v>2</v>
      </c>
      <c r="AC1164" s="591"/>
      <c r="AD1164" s="211" t="str">
        <f>IF(VLOOKUP(H1164,DSKH,1,0)=H1164,"","x")</f>
        <v/>
      </c>
      <c r="AF1164" s="591"/>
      <c r="AG1164" s="591"/>
    </row>
    <row r="1165" spans="1:33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91"/>
        <v>5</v>
      </c>
      <c r="C1165" s="184">
        <f t="shared" si="92"/>
        <v>42521</v>
      </c>
      <c r="D1165" s="191" t="s">
        <v>1790</v>
      </c>
      <c r="E1165" s="184">
        <v>42521</v>
      </c>
      <c r="F1165" s="189" t="s">
        <v>1839</v>
      </c>
      <c r="G1165" s="483" t="s">
        <v>1436</v>
      </c>
      <c r="H1165" s="7" t="s">
        <v>1437</v>
      </c>
      <c r="I1165" s="256">
        <v>10008</v>
      </c>
      <c r="J1165" s="256">
        <v>8500</v>
      </c>
      <c r="K1165" s="38">
        <f>ROUND(I1165*J1165,0)</f>
        <v>85068000</v>
      </c>
      <c r="L1165" s="194" t="s">
        <v>159</v>
      </c>
      <c r="M1165" s="194" t="s">
        <v>8</v>
      </c>
      <c r="N1165" s="52" t="str">
        <f>IF(AND('331-CT'!$E$7=TH!H1165,OR(L1165="331",M1165="331")),"331",IF(AND(OR(L1165="131",M1165="131"),H1165='131-CT'!$E$7),"131",""))</f>
        <v/>
      </c>
      <c r="O1165" s="90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38">
        <v>2</v>
      </c>
      <c r="AC1165" s="591"/>
      <c r="AD1165" s="211" t="str">
        <f>IF(VLOOKUP(H1165,DSKH,1,0)=H1165,"","x")</f>
        <v/>
      </c>
      <c r="AF1165" s="591"/>
      <c r="AG1165" s="591"/>
    </row>
    <row r="1166" spans="1:33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91"/>
        <v>5</v>
      </c>
      <c r="C1166" s="184">
        <f t="shared" si="92"/>
        <v>42521</v>
      </c>
      <c r="D1166" s="191" t="s">
        <v>1790</v>
      </c>
      <c r="E1166" s="184">
        <v>42521</v>
      </c>
      <c r="F1166" s="189" t="s">
        <v>1439</v>
      </c>
      <c r="G1166" s="483" t="s">
        <v>1436</v>
      </c>
      <c r="H1166" s="7" t="s">
        <v>1437</v>
      </c>
      <c r="I1166" s="256"/>
      <c r="J1166" s="256"/>
      <c r="K1166" s="599">
        <v>12567250</v>
      </c>
      <c r="L1166" s="194" t="s">
        <v>9</v>
      </c>
      <c r="M1166" s="194" t="s">
        <v>8</v>
      </c>
      <c r="N1166" s="52" t="str">
        <f>IF(AND('331-CT'!$E$7=TH!H1166,OR(L1166="331",M1166="331")),"331",IF(AND(OR(L1166="131",M1166="131"),H1166='131-CT'!$E$7),"131",""))</f>
        <v/>
      </c>
      <c r="O1166" s="90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38">
        <v>2</v>
      </c>
      <c r="AC1166" s="591"/>
      <c r="AD1166" s="211" t="str">
        <f>IF(VLOOKUP(H1166,DSKH,1,0)=H1166,"","x")</f>
        <v/>
      </c>
      <c r="AF1166" s="591"/>
      <c r="AG1166" s="591"/>
    </row>
    <row r="1167" spans="1:33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91"/>
        <v>6</v>
      </c>
      <c r="C1167" s="184">
        <f t="shared" si="92"/>
        <v>42522</v>
      </c>
      <c r="D1167" s="191" t="s">
        <v>1729</v>
      </c>
      <c r="E1167" s="191">
        <v>42522</v>
      </c>
      <c r="F1167" s="192" t="s">
        <v>424</v>
      </c>
      <c r="G1167" s="483" t="s">
        <v>829</v>
      </c>
      <c r="H1167" s="7" t="s">
        <v>1632</v>
      </c>
      <c r="I1167" s="256">
        <v>1600</v>
      </c>
      <c r="J1167" s="256">
        <v>5000</v>
      </c>
      <c r="K1167" s="38">
        <f>ROUND(I1167*J1167,0)</f>
        <v>8000000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901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38"/>
      <c r="AC1167" s="591" t="str">
        <f t="shared" ref="AC1167:AC1186" si="93">IF(VLOOKUP(H1167,DS_131,1,0)=H1167,"","x")</f>
        <v/>
      </c>
      <c r="AD1167" s="591"/>
    </row>
    <row r="1168" spans="1:33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91"/>
        <v>6</v>
      </c>
      <c r="C1168" s="184">
        <f t="shared" si="92"/>
        <v>42522</v>
      </c>
      <c r="D1168" s="191" t="s">
        <v>1729</v>
      </c>
      <c r="E1168" s="191">
        <v>42522</v>
      </c>
      <c r="F1168" s="192" t="s">
        <v>513</v>
      </c>
      <c r="G1168" s="483" t="s">
        <v>829</v>
      </c>
      <c r="H1168" s="7" t="s">
        <v>1632</v>
      </c>
      <c r="I1168" s="256">
        <v>750</v>
      </c>
      <c r="J1168" s="256">
        <v>9700</v>
      </c>
      <c r="K1168" s="38">
        <f>ROUND(I1168*J1168,0)</f>
        <v>7275000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90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38"/>
      <c r="AC1168" s="591" t="str">
        <f t="shared" si="93"/>
        <v/>
      </c>
      <c r="AD1168" s="591"/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91"/>
        <v>6</v>
      </c>
      <c r="C1169" s="184">
        <f t="shared" si="92"/>
        <v>42522</v>
      </c>
      <c r="D1169" s="191" t="s">
        <v>1729</v>
      </c>
      <c r="E1169" s="191">
        <v>42522</v>
      </c>
      <c r="F1169" s="192" t="s">
        <v>1617</v>
      </c>
      <c r="G1169" s="483" t="s">
        <v>829</v>
      </c>
      <c r="H1169" s="7" t="s">
        <v>1632</v>
      </c>
      <c r="I1169" s="256"/>
      <c r="J1169" s="256"/>
      <c r="K1169" s="599">
        <v>1527500</v>
      </c>
      <c r="L1169" s="194" t="s">
        <v>259</v>
      </c>
      <c r="M1169" s="194" t="s">
        <v>372</v>
      </c>
      <c r="N1169" s="52" t="str">
        <f>IF(AND('331-CT'!$E$7=TH!H1169,OR(L1169="331",M1169="331")),"331",IF(AND(OR(L1169="131",M1169="131"),H1169='131-CT'!$E$7),"131",""))</f>
        <v/>
      </c>
      <c r="O1169" s="90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38"/>
      <c r="AC1169" s="591" t="str">
        <f t="shared" si="93"/>
        <v/>
      </c>
      <c r="AD1169" s="591"/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91"/>
        <v>6</v>
      </c>
      <c r="C1170" s="184">
        <f t="shared" si="92"/>
        <v>42522</v>
      </c>
      <c r="D1170" s="191" t="s">
        <v>1730</v>
      </c>
      <c r="E1170" s="191">
        <v>42522</v>
      </c>
      <c r="F1170" s="192" t="s">
        <v>472</v>
      </c>
      <c r="G1170" s="483" t="s">
        <v>834</v>
      </c>
      <c r="H1170" s="7" t="s">
        <v>717</v>
      </c>
      <c r="I1170" s="256">
        <v>170</v>
      </c>
      <c r="J1170" s="256">
        <v>47449</v>
      </c>
      <c r="K1170" s="38">
        <f>ROUND(I1170*J1170,0)</f>
        <v>8066330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90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38"/>
      <c r="AC1170" s="591" t="str">
        <f t="shared" si="93"/>
        <v/>
      </c>
      <c r="AD1170" s="591"/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91"/>
        <v>6</v>
      </c>
      <c r="C1171" s="184">
        <f t="shared" si="92"/>
        <v>42522</v>
      </c>
      <c r="D1171" s="191" t="s">
        <v>1730</v>
      </c>
      <c r="E1171" s="191">
        <v>42522</v>
      </c>
      <c r="F1171" s="192" t="s">
        <v>1617</v>
      </c>
      <c r="G1171" s="483" t="s">
        <v>834</v>
      </c>
      <c r="H1171" s="7" t="s">
        <v>717</v>
      </c>
      <c r="I1171" s="256"/>
      <c r="J1171" s="256"/>
      <c r="K1171" s="599">
        <v>806633</v>
      </c>
      <c r="L1171" s="194" t="s">
        <v>259</v>
      </c>
      <c r="M1171" s="194" t="s">
        <v>372</v>
      </c>
      <c r="N1171" s="52" t="str">
        <f>IF(AND('331-CT'!$E$7=TH!H1171,OR(L1171="331",M1171="331")),"331",IF(AND(OR(L1171="131",M1171="131"),H1171='131-CT'!$E$7),"131",""))</f>
        <v/>
      </c>
      <c r="O1171" s="90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38"/>
      <c r="AC1171" s="591" t="str">
        <f t="shared" si="93"/>
        <v/>
      </c>
      <c r="AD1171" s="591"/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91"/>
        <v>6</v>
      </c>
      <c r="C1172" s="184">
        <f t="shared" si="92"/>
        <v>42522</v>
      </c>
      <c r="D1172" s="191" t="s">
        <v>1731</v>
      </c>
      <c r="E1172" s="191">
        <v>42522</v>
      </c>
      <c r="F1172" s="192" t="s">
        <v>1517</v>
      </c>
      <c r="G1172" s="483" t="s">
        <v>835</v>
      </c>
      <c r="H1172" s="193" t="s">
        <v>897</v>
      </c>
      <c r="I1172" s="256">
        <v>245</v>
      </c>
      <c r="J1172" s="256">
        <v>14500</v>
      </c>
      <c r="K1172" s="38">
        <f t="shared" ref="K1172:K1180" si="94">ROUND(I1172*J1172,0)</f>
        <v>3552500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90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38"/>
      <c r="AC1172" s="591" t="str">
        <f t="shared" si="93"/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91"/>
        <v>6</v>
      </c>
      <c r="C1173" s="184">
        <f t="shared" si="92"/>
        <v>42522</v>
      </c>
      <c r="D1173" s="191" t="s">
        <v>1731</v>
      </c>
      <c r="E1173" s="191">
        <v>42522</v>
      </c>
      <c r="F1173" s="192" t="s">
        <v>454</v>
      </c>
      <c r="G1173" s="483" t="s">
        <v>835</v>
      </c>
      <c r="H1173" s="193" t="s">
        <v>897</v>
      </c>
      <c r="I1173" s="256">
        <v>35</v>
      </c>
      <c r="J1173" s="256">
        <v>7850</v>
      </c>
      <c r="K1173" s="38">
        <f t="shared" si="94"/>
        <v>274750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90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38"/>
      <c r="AC1173" s="591" t="str">
        <f t="shared" si="93"/>
        <v/>
      </c>
      <c r="AD1173" s="591"/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91"/>
        <v>6</v>
      </c>
      <c r="C1174" s="184">
        <f t="shared" si="92"/>
        <v>42522</v>
      </c>
      <c r="D1174" s="191" t="s">
        <v>1731</v>
      </c>
      <c r="E1174" s="191">
        <v>42522</v>
      </c>
      <c r="F1174" s="192" t="s">
        <v>1633</v>
      </c>
      <c r="G1174" s="483" t="s">
        <v>835</v>
      </c>
      <c r="H1174" s="193" t="s">
        <v>897</v>
      </c>
      <c r="I1174" s="256">
        <v>24</v>
      </c>
      <c r="J1174" s="256">
        <v>8940</v>
      </c>
      <c r="K1174" s="38">
        <f t="shared" si="94"/>
        <v>214560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90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38"/>
      <c r="AC1174" s="591" t="str">
        <f t="shared" si="93"/>
        <v/>
      </c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91"/>
        <v>6</v>
      </c>
      <c r="C1175" s="184">
        <f t="shared" si="92"/>
        <v>42522</v>
      </c>
      <c r="D1175" s="191" t="s">
        <v>1731</v>
      </c>
      <c r="E1175" s="191">
        <v>42522</v>
      </c>
      <c r="F1175" s="192" t="s">
        <v>1517</v>
      </c>
      <c r="G1175" s="483" t="s">
        <v>835</v>
      </c>
      <c r="H1175" s="193" t="s">
        <v>897</v>
      </c>
      <c r="I1175" s="256">
        <v>13</v>
      </c>
      <c r="J1175" s="256">
        <v>14500</v>
      </c>
      <c r="K1175" s="38">
        <f t="shared" si="94"/>
        <v>188500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/>
      </c>
      <c r="O1175" s="90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38"/>
      <c r="AC1175" s="591" t="str">
        <f t="shared" si="93"/>
        <v/>
      </c>
      <c r="AD1175" s="591"/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91"/>
        <v>6</v>
      </c>
      <c r="C1176" s="184">
        <f t="shared" si="92"/>
        <v>42522</v>
      </c>
      <c r="D1176" s="191" t="s">
        <v>1731</v>
      </c>
      <c r="E1176" s="191">
        <v>42522</v>
      </c>
      <c r="F1176" s="189" t="s">
        <v>1634</v>
      </c>
      <c r="G1176" s="483" t="s">
        <v>835</v>
      </c>
      <c r="H1176" s="193" t="s">
        <v>897</v>
      </c>
      <c r="I1176" s="256">
        <v>90</v>
      </c>
      <c r="J1176" s="256">
        <v>9010</v>
      </c>
      <c r="K1176" s="38">
        <f t="shared" si="94"/>
        <v>810900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901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38"/>
      <c r="AC1176" s="591" t="str">
        <f t="shared" si="93"/>
        <v/>
      </c>
      <c r="AD1176" s="591"/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91"/>
        <v>6</v>
      </c>
      <c r="C1177" s="184">
        <f t="shared" si="92"/>
        <v>42522</v>
      </c>
      <c r="D1177" s="191" t="s">
        <v>1731</v>
      </c>
      <c r="E1177" s="191">
        <v>42522</v>
      </c>
      <c r="F1177" s="192" t="s">
        <v>1635</v>
      </c>
      <c r="G1177" s="483" t="s">
        <v>835</v>
      </c>
      <c r="H1177" s="193" t="s">
        <v>897</v>
      </c>
      <c r="I1177" s="256">
        <v>24</v>
      </c>
      <c r="J1177" s="256">
        <v>6400</v>
      </c>
      <c r="K1177" s="38">
        <f t="shared" si="94"/>
        <v>153600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901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38"/>
      <c r="AC1177" s="591" t="str">
        <f t="shared" si="93"/>
        <v/>
      </c>
      <c r="AD1177" s="591"/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91"/>
        <v>6</v>
      </c>
      <c r="C1178" s="184">
        <f t="shared" si="92"/>
        <v>42522</v>
      </c>
      <c r="D1178" s="191" t="s">
        <v>1731</v>
      </c>
      <c r="E1178" s="191">
        <v>42522</v>
      </c>
      <c r="F1178" s="192" t="s">
        <v>1636</v>
      </c>
      <c r="G1178" s="483" t="s">
        <v>835</v>
      </c>
      <c r="H1178" s="193" t="s">
        <v>897</v>
      </c>
      <c r="I1178" s="256">
        <v>90</v>
      </c>
      <c r="J1178" s="256">
        <v>9970</v>
      </c>
      <c r="K1178" s="38">
        <f t="shared" si="94"/>
        <v>897300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90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38"/>
      <c r="AC1178" s="591" t="str">
        <f t="shared" si="93"/>
        <v/>
      </c>
      <c r="AD1178" s="591"/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91"/>
        <v>6</v>
      </c>
      <c r="C1179" s="184">
        <f t="shared" si="92"/>
        <v>42522</v>
      </c>
      <c r="D1179" s="191" t="s">
        <v>1731</v>
      </c>
      <c r="E1179" s="191">
        <v>42522</v>
      </c>
      <c r="F1179" s="192" t="s">
        <v>1637</v>
      </c>
      <c r="G1179" s="192" t="s">
        <v>835</v>
      </c>
      <c r="H1179" s="193" t="s">
        <v>897</v>
      </c>
      <c r="I1179" s="779">
        <v>55</v>
      </c>
      <c r="J1179" s="779">
        <v>12200</v>
      </c>
      <c r="K1179" s="38">
        <f t="shared" si="94"/>
        <v>671000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/>
      </c>
      <c r="O1179" s="90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38"/>
      <c r="AC1179" s="591" t="str">
        <f t="shared" si="93"/>
        <v/>
      </c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91"/>
        <v>6</v>
      </c>
      <c r="C1180" s="184">
        <f t="shared" si="92"/>
        <v>42522</v>
      </c>
      <c r="D1180" s="191" t="s">
        <v>1731</v>
      </c>
      <c r="E1180" s="191">
        <v>42522</v>
      </c>
      <c r="F1180" s="192" t="s">
        <v>1638</v>
      </c>
      <c r="G1180" s="192" t="s">
        <v>835</v>
      </c>
      <c r="H1180" s="193" t="s">
        <v>897</v>
      </c>
      <c r="I1180" s="779">
        <v>210</v>
      </c>
      <c r="J1180" s="779">
        <v>16500</v>
      </c>
      <c r="K1180" s="38">
        <f t="shared" si="94"/>
        <v>3465000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90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38"/>
      <c r="AC1180" s="591" t="str">
        <f t="shared" si="93"/>
        <v/>
      </c>
      <c r="AD1180" s="591"/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91"/>
        <v>6</v>
      </c>
      <c r="C1181" s="184">
        <f t="shared" si="92"/>
        <v>42522</v>
      </c>
      <c r="D1181" s="191" t="s">
        <v>1731</v>
      </c>
      <c r="E1181" s="191">
        <v>42522</v>
      </c>
      <c r="F1181" s="189" t="s">
        <v>1617</v>
      </c>
      <c r="G1181" s="192" t="s">
        <v>835</v>
      </c>
      <c r="H1181" s="193" t="s">
        <v>897</v>
      </c>
      <c r="I1181" s="779"/>
      <c r="J1181" s="779"/>
      <c r="K1181" s="599">
        <v>1022811</v>
      </c>
      <c r="L1181" s="194" t="s">
        <v>259</v>
      </c>
      <c r="M1181" s="194" t="s">
        <v>372</v>
      </c>
      <c r="N1181" s="52" t="str">
        <f>IF(AND('331-CT'!$E$7=TH!H1181,OR(L1181="331",M1181="331")),"331",IF(AND(OR(L1181="131",M1181="131"),H1181='131-CT'!$E$7),"131",""))</f>
        <v/>
      </c>
      <c r="O1181" s="90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38"/>
      <c r="AC1181" s="591" t="str">
        <f t="shared" si="93"/>
        <v/>
      </c>
      <c r="AD1181" s="591"/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91"/>
        <v>6</v>
      </c>
      <c r="C1182" s="184">
        <f t="shared" si="92"/>
        <v>42522</v>
      </c>
      <c r="D1182" s="191" t="s">
        <v>1732</v>
      </c>
      <c r="E1182" s="191">
        <v>42522</v>
      </c>
      <c r="F1182" s="297" t="s">
        <v>1639</v>
      </c>
      <c r="G1182" s="192" t="s">
        <v>836</v>
      </c>
      <c r="H1182" s="193" t="s">
        <v>897</v>
      </c>
      <c r="I1182" s="779">
        <v>210</v>
      </c>
      <c r="J1182" s="779">
        <v>8200</v>
      </c>
      <c r="K1182" s="38">
        <f>ROUND(I1182*J1182,0)</f>
        <v>1722000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901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38"/>
      <c r="AC1182" s="591" t="str">
        <f t="shared" si="93"/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91"/>
        <v>6</v>
      </c>
      <c r="C1183" s="184">
        <f t="shared" si="92"/>
        <v>42522</v>
      </c>
      <c r="D1183" s="191" t="s">
        <v>1732</v>
      </c>
      <c r="E1183" s="191">
        <v>42522</v>
      </c>
      <c r="F1183" s="189" t="s">
        <v>591</v>
      </c>
      <c r="G1183" s="192" t="s">
        <v>836</v>
      </c>
      <c r="H1183" s="193" t="s">
        <v>897</v>
      </c>
      <c r="I1183" s="779">
        <v>204</v>
      </c>
      <c r="J1183" s="779">
        <v>9270</v>
      </c>
      <c r="K1183" s="38">
        <f>ROUND(I1183*J1183,0)</f>
        <v>1891080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901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38"/>
      <c r="AC1183" s="591" t="str">
        <f t="shared" si="93"/>
        <v/>
      </c>
      <c r="AD1183" s="591"/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91"/>
        <v>6</v>
      </c>
      <c r="C1184" s="184">
        <f t="shared" si="92"/>
        <v>42522</v>
      </c>
      <c r="D1184" s="191" t="s">
        <v>1732</v>
      </c>
      <c r="E1184" s="191">
        <v>42522</v>
      </c>
      <c r="F1184" s="297" t="s">
        <v>1617</v>
      </c>
      <c r="G1184" s="192" t="s">
        <v>836</v>
      </c>
      <c r="H1184" s="193" t="s">
        <v>897</v>
      </c>
      <c r="I1184" s="779"/>
      <c r="J1184" s="779"/>
      <c r="K1184" s="599">
        <v>361308</v>
      </c>
      <c r="L1184" s="194" t="s">
        <v>259</v>
      </c>
      <c r="M1184" s="194" t="s">
        <v>372</v>
      </c>
      <c r="N1184" s="52" t="str">
        <f>IF(AND('331-CT'!$E$7=TH!H1184,OR(L1184="331",M1184="331")),"331",IF(AND(OR(L1184="131",M1184="131"),H1184='131-CT'!$E$7),"131",""))</f>
        <v/>
      </c>
      <c r="O1184" s="90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38"/>
      <c r="AC1184" s="591" t="str">
        <f t="shared" si="93"/>
        <v/>
      </c>
      <c r="AD1184" s="591"/>
    </row>
    <row r="1185" spans="1:33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91"/>
        <v>6</v>
      </c>
      <c r="C1185" s="184">
        <f t="shared" si="92"/>
        <v>42522</v>
      </c>
      <c r="D1185" s="191" t="s">
        <v>1733</v>
      </c>
      <c r="E1185" s="191">
        <v>42522</v>
      </c>
      <c r="F1185" s="189" t="s">
        <v>509</v>
      </c>
      <c r="G1185" s="192" t="s">
        <v>837</v>
      </c>
      <c r="H1185" s="193" t="s">
        <v>471</v>
      </c>
      <c r="I1185" s="779">
        <v>220</v>
      </c>
      <c r="J1185" s="779">
        <v>7000</v>
      </c>
      <c r="K1185" s="38">
        <f>ROUND(I1185*J1185,0)</f>
        <v>1540000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90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38"/>
      <c r="AC1185" s="591" t="str">
        <f t="shared" si="93"/>
        <v/>
      </c>
    </row>
    <row r="1186" spans="1:33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91"/>
        <v>6</v>
      </c>
      <c r="C1186" s="184">
        <f t="shared" si="92"/>
        <v>42522</v>
      </c>
      <c r="D1186" s="191" t="s">
        <v>1733</v>
      </c>
      <c r="E1186" s="191">
        <v>42522</v>
      </c>
      <c r="F1186" s="189" t="s">
        <v>1617</v>
      </c>
      <c r="G1186" s="192" t="s">
        <v>837</v>
      </c>
      <c r="H1186" s="193" t="s">
        <v>471</v>
      </c>
      <c r="I1186" s="780"/>
      <c r="J1186" s="780"/>
      <c r="K1186" s="599">
        <v>154000</v>
      </c>
      <c r="L1186" s="194" t="s">
        <v>259</v>
      </c>
      <c r="M1186" s="194" t="s">
        <v>372</v>
      </c>
      <c r="N1186" s="52" t="str">
        <f>IF(AND('331-CT'!$E$7=TH!H1186,OR(L1186="331",M1186="331")),"331",IF(AND(OR(L1186="131",M1186="131"),H1186='131-CT'!$E$7),"131",""))</f>
        <v/>
      </c>
      <c r="O1186" s="90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38"/>
      <c r="AC1186" s="591" t="str">
        <f t="shared" si="93"/>
        <v/>
      </c>
      <c r="AD1186" s="591"/>
    </row>
    <row r="1187" spans="1:33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91"/>
        <v>6</v>
      </c>
      <c r="C1187" s="184">
        <f t="shared" si="92"/>
        <v>42527</v>
      </c>
      <c r="D1187" s="191" t="s">
        <v>1774</v>
      </c>
      <c r="E1187" s="184">
        <v>42527</v>
      </c>
      <c r="F1187" s="189" t="s">
        <v>1394</v>
      </c>
      <c r="G1187" s="483" t="s">
        <v>918</v>
      </c>
      <c r="H1187" s="786" t="s">
        <v>1086</v>
      </c>
      <c r="I1187" s="739">
        <v>350</v>
      </c>
      <c r="J1187" s="739">
        <v>19545</v>
      </c>
      <c r="K1187" s="38">
        <f>ROUND(I1187*J1187,0)</f>
        <v>6840750</v>
      </c>
      <c r="L1187" s="194" t="s">
        <v>161</v>
      </c>
      <c r="M1187" s="194" t="s">
        <v>8</v>
      </c>
      <c r="N1187" s="52" t="str">
        <f>IF(AND('331-CT'!$E$7=TH!H1187,OR(L1187="331",M1187="331")),"331",IF(AND(OR(L1187="131",M1187="131"),H1187='131-CT'!$E$7),"131",""))</f>
        <v/>
      </c>
      <c r="O1187" s="90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38">
        <v>2</v>
      </c>
      <c r="AC1187" s="591"/>
      <c r="AD1187" s="211" t="str">
        <f>IF(VLOOKUP(H1187,DSKH,1,0)=H1187,"","x")</f>
        <v/>
      </c>
      <c r="AF1187" s="591"/>
      <c r="AG1187" s="591"/>
    </row>
    <row r="1188" spans="1:33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91"/>
        <v>6</v>
      </c>
      <c r="C1188" s="184">
        <f t="shared" si="92"/>
        <v>42527</v>
      </c>
      <c r="D1188" s="191" t="s">
        <v>1774</v>
      </c>
      <c r="E1188" s="184">
        <v>42527</v>
      </c>
      <c r="F1188" s="192" t="s">
        <v>1395</v>
      </c>
      <c r="G1188" s="483" t="s">
        <v>918</v>
      </c>
      <c r="H1188" s="786" t="s">
        <v>1086</v>
      </c>
      <c r="I1188" s="739"/>
      <c r="J1188" s="739"/>
      <c r="K1188" s="599">
        <v>684075</v>
      </c>
      <c r="L1188" s="194" t="s">
        <v>9</v>
      </c>
      <c r="M1188" s="194" t="s">
        <v>8</v>
      </c>
      <c r="N1188" s="52" t="str">
        <f>IF(AND('331-CT'!$E$7=TH!H1188,OR(L1188="331",M1188="331")),"331",IF(AND(OR(L1188="131",M1188="131"),H1188='131-CT'!$E$7),"131",""))</f>
        <v/>
      </c>
      <c r="O1188" s="90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38">
        <v>2</v>
      </c>
      <c r="AC1188" s="591"/>
      <c r="AD1188" s="211" t="str">
        <f>IF(VLOOKUP(H1188,DSKH,1,0)=H1188,"","x")</f>
        <v/>
      </c>
      <c r="AF1188" s="591"/>
      <c r="AG1188" s="591"/>
    </row>
    <row r="1189" spans="1:33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91"/>
        <v>6</v>
      </c>
      <c r="C1189" s="184">
        <f t="shared" si="92"/>
        <v>42527</v>
      </c>
      <c r="D1189" s="191" t="s">
        <v>1774</v>
      </c>
      <c r="E1189" s="184">
        <v>42527</v>
      </c>
      <c r="F1189" s="192" t="s">
        <v>1396</v>
      </c>
      <c r="G1189" s="483" t="s">
        <v>918</v>
      </c>
      <c r="H1189" s="786" t="s">
        <v>1086</v>
      </c>
      <c r="I1189" s="739"/>
      <c r="J1189" s="739"/>
      <c r="K1189" s="599">
        <v>7524825</v>
      </c>
      <c r="L1189" s="194" t="s">
        <v>8</v>
      </c>
      <c r="M1189" s="194" t="s">
        <v>47</v>
      </c>
      <c r="N1189" s="52" t="str">
        <f>IF(AND('331-CT'!$E$7=TH!H1189,OR(L1189="331",M1189="331")),"331",IF(AND(OR(L1189="131",M1189="131"),H1189='131-CT'!$E$7),"131",""))</f>
        <v/>
      </c>
      <c r="O1189" s="90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>x</v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38"/>
      <c r="AC1189" s="591"/>
      <c r="AD1189" s="591"/>
      <c r="AF1189" s="591"/>
      <c r="AG1189" s="591"/>
    </row>
    <row r="1190" spans="1:33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91"/>
        <v>6</v>
      </c>
      <c r="C1190" s="184">
        <f t="shared" si="92"/>
        <v>42527</v>
      </c>
      <c r="D1190" s="191" t="s">
        <v>1775</v>
      </c>
      <c r="E1190" s="184">
        <v>42527</v>
      </c>
      <c r="F1190" s="192" t="s">
        <v>1440</v>
      </c>
      <c r="G1190" s="483" t="s">
        <v>914</v>
      </c>
      <c r="H1190" s="7" t="s">
        <v>1441</v>
      </c>
      <c r="I1190" s="739">
        <v>400</v>
      </c>
      <c r="J1190" s="739">
        <v>18000</v>
      </c>
      <c r="K1190" s="38">
        <f>ROUND(I1190*J1190,0)</f>
        <v>7200000</v>
      </c>
      <c r="L1190" s="194" t="s">
        <v>161</v>
      </c>
      <c r="M1190" s="194" t="s">
        <v>8</v>
      </c>
      <c r="N1190" s="52" t="str">
        <f>IF(AND('331-CT'!$E$7=TH!H1190,OR(L1190="331",M1190="331")),"331",IF(AND(OR(L1190="131",M1190="131"),H1190='131-CT'!$E$7),"131",""))</f>
        <v/>
      </c>
      <c r="O1190" s="901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38">
        <v>2</v>
      </c>
      <c r="AC1190" s="591"/>
      <c r="AD1190" s="211" t="str">
        <f>IF(VLOOKUP(H1190,DSKH,1,0)=H1190,"","x")</f>
        <v/>
      </c>
      <c r="AF1190" s="591"/>
      <c r="AG1190" s="591"/>
    </row>
    <row r="1191" spans="1:33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91"/>
        <v>6</v>
      </c>
      <c r="C1191" s="184">
        <f t="shared" si="92"/>
        <v>42527</v>
      </c>
      <c r="D1191" s="191" t="s">
        <v>1775</v>
      </c>
      <c r="E1191" s="184">
        <v>42527</v>
      </c>
      <c r="F1191" s="189" t="s">
        <v>1442</v>
      </c>
      <c r="G1191" s="483" t="s">
        <v>914</v>
      </c>
      <c r="H1191" s="7" t="s">
        <v>1441</v>
      </c>
      <c r="I1191" s="739"/>
      <c r="J1191" s="739"/>
      <c r="K1191" s="599">
        <v>720000</v>
      </c>
      <c r="L1191" s="194" t="s">
        <v>9</v>
      </c>
      <c r="M1191" s="194" t="s">
        <v>8</v>
      </c>
      <c r="N1191" s="52" t="str">
        <f>IF(AND('331-CT'!$E$7=TH!H1191,OR(L1191="331",M1191="331")),"331",IF(AND(OR(L1191="131",M1191="131"),H1191='131-CT'!$E$7),"131",""))</f>
        <v/>
      </c>
      <c r="O1191" s="901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38">
        <v>2</v>
      </c>
      <c r="AC1191" s="591"/>
      <c r="AD1191" s="211" t="str">
        <f>IF(VLOOKUP(H1191,DSKH,1,0)=H1191,"","x")</f>
        <v/>
      </c>
      <c r="AF1191" s="591"/>
      <c r="AG1191" s="591"/>
    </row>
    <row r="1192" spans="1:33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91"/>
        <v>6</v>
      </c>
      <c r="C1192" s="184">
        <f t="shared" si="92"/>
        <v>42527</v>
      </c>
      <c r="D1192" s="191" t="s">
        <v>1775</v>
      </c>
      <c r="E1192" s="184">
        <v>42527</v>
      </c>
      <c r="F1192" s="189" t="s">
        <v>1443</v>
      </c>
      <c r="G1192" s="483" t="s">
        <v>914</v>
      </c>
      <c r="H1192" s="7" t="s">
        <v>1441</v>
      </c>
      <c r="I1192" s="739"/>
      <c r="J1192" s="739"/>
      <c r="K1192" s="599">
        <v>7920000</v>
      </c>
      <c r="L1192" s="194" t="s">
        <v>8</v>
      </c>
      <c r="M1192" s="194" t="s">
        <v>47</v>
      </c>
      <c r="N1192" s="52" t="str">
        <f>IF(AND('331-CT'!$E$7=TH!H1192,OR(L1192="331",M1192="331")),"331",IF(AND(OR(L1192="131",M1192="131"),H1192='131-CT'!$E$7),"131",""))</f>
        <v/>
      </c>
      <c r="O1192" s="901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>x</v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38"/>
      <c r="AC1192" s="591"/>
      <c r="AD1192" s="591"/>
      <c r="AF1192" s="591"/>
      <c r="AG1192" s="591"/>
    </row>
    <row r="1193" spans="1:33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91"/>
        <v>6</v>
      </c>
      <c r="C1193" s="184">
        <f t="shared" si="92"/>
        <v>42527</v>
      </c>
      <c r="D1193" s="191" t="s">
        <v>1734</v>
      </c>
      <c r="E1193" s="191">
        <v>42527</v>
      </c>
      <c r="F1193" s="192" t="s">
        <v>465</v>
      </c>
      <c r="G1193" s="192" t="s">
        <v>839</v>
      </c>
      <c r="H1193" s="7" t="s">
        <v>1632</v>
      </c>
      <c r="I1193" s="780">
        <v>780</v>
      </c>
      <c r="J1193" s="780">
        <v>5550</v>
      </c>
      <c r="K1193" s="38">
        <f>ROUND(I1193*J1193,0)</f>
        <v>4329000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/>
      </c>
      <c r="O1193" s="901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38"/>
      <c r="AC1193" s="591" t="str">
        <f t="shared" ref="AC1193:AC1224" si="95">IF(VLOOKUP(H1193,DS_131,1,0)=H1193,"","x")</f>
        <v/>
      </c>
    </row>
    <row r="1194" spans="1:33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91"/>
        <v>6</v>
      </c>
      <c r="C1194" s="184">
        <f t="shared" si="92"/>
        <v>42527</v>
      </c>
      <c r="D1194" s="191" t="s">
        <v>1734</v>
      </c>
      <c r="E1194" s="191">
        <v>42527</v>
      </c>
      <c r="F1194" s="192" t="s">
        <v>1617</v>
      </c>
      <c r="G1194" s="192" t="s">
        <v>839</v>
      </c>
      <c r="H1194" s="7" t="s">
        <v>1632</v>
      </c>
      <c r="I1194" s="780"/>
      <c r="J1194" s="780"/>
      <c r="K1194" s="599">
        <v>432900</v>
      </c>
      <c r="L1194" s="194" t="s">
        <v>259</v>
      </c>
      <c r="M1194" s="194" t="s">
        <v>372</v>
      </c>
      <c r="N1194" s="52" t="str">
        <f>IF(AND('331-CT'!$E$7=TH!H1194,OR(L1194="331",M1194="331")),"331",IF(AND(OR(L1194="131",M1194="131"),H1194='131-CT'!$E$7),"131",""))</f>
        <v/>
      </c>
      <c r="O1194" s="90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38"/>
      <c r="AC1194" s="591" t="str">
        <f t="shared" si="95"/>
        <v/>
      </c>
      <c r="AD1194" s="591"/>
    </row>
    <row r="1195" spans="1:33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91"/>
        <v>6</v>
      </c>
      <c r="C1195" s="184">
        <f t="shared" si="92"/>
        <v>42527</v>
      </c>
      <c r="D1195" s="191" t="s">
        <v>1735</v>
      </c>
      <c r="E1195" s="191">
        <v>42527</v>
      </c>
      <c r="F1195" s="192" t="s">
        <v>986</v>
      </c>
      <c r="G1195" s="192" t="s">
        <v>844</v>
      </c>
      <c r="H1195" s="210" t="s">
        <v>636</v>
      </c>
      <c r="I1195" s="780">
        <v>2000</v>
      </c>
      <c r="J1195" s="780">
        <v>6950</v>
      </c>
      <c r="K1195" s="38">
        <f>ROUND(I1195*J1195,0)</f>
        <v>13900000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90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38"/>
      <c r="AC1195" s="591" t="str">
        <f t="shared" si="95"/>
        <v/>
      </c>
    </row>
    <row r="1196" spans="1:33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91"/>
        <v>6</v>
      </c>
      <c r="C1196" s="184">
        <f t="shared" si="92"/>
        <v>42527</v>
      </c>
      <c r="D1196" s="191" t="s">
        <v>1735</v>
      </c>
      <c r="E1196" s="191">
        <v>42527</v>
      </c>
      <c r="F1196" s="189" t="s">
        <v>1617</v>
      </c>
      <c r="G1196" s="192" t="s">
        <v>844</v>
      </c>
      <c r="H1196" s="210" t="s">
        <v>636</v>
      </c>
      <c r="I1196" s="780"/>
      <c r="J1196" s="780"/>
      <c r="K1196" s="599">
        <v>1390000</v>
      </c>
      <c r="L1196" s="194" t="s">
        <v>259</v>
      </c>
      <c r="M1196" s="194" t="s">
        <v>372</v>
      </c>
      <c r="N1196" s="52" t="str">
        <f>IF(AND('331-CT'!$E$7=TH!H1196,OR(L1196="331",M1196="331")),"331",IF(AND(OR(L1196="131",M1196="131"),H1196='131-CT'!$E$7),"131",""))</f>
        <v/>
      </c>
      <c r="O1196" s="90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38"/>
      <c r="AC1196" s="591" t="str">
        <f t="shared" si="95"/>
        <v/>
      </c>
      <c r="AD1196" s="591"/>
    </row>
    <row r="1197" spans="1:33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91"/>
        <v>6</v>
      </c>
      <c r="C1197" s="184">
        <f t="shared" si="92"/>
        <v>42527</v>
      </c>
      <c r="D1197" s="191" t="s">
        <v>1736</v>
      </c>
      <c r="E1197" s="191">
        <v>42527</v>
      </c>
      <c r="F1197" s="192" t="s">
        <v>506</v>
      </c>
      <c r="G1197" s="192" t="s">
        <v>1640</v>
      </c>
      <c r="H1197" s="912" t="s">
        <v>805</v>
      </c>
      <c r="I1197" s="780">
        <v>517</v>
      </c>
      <c r="J1197" s="780">
        <v>5900</v>
      </c>
      <c r="K1197" s="38">
        <f>ROUND(I1197*J1197,0)</f>
        <v>3050300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90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38"/>
      <c r="AC1197" s="591" t="str">
        <f t="shared" si="95"/>
        <v/>
      </c>
      <c r="AD1197" s="591"/>
    </row>
    <row r="1198" spans="1:33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91"/>
        <v>6</v>
      </c>
      <c r="C1198" s="184">
        <f t="shared" si="92"/>
        <v>42527</v>
      </c>
      <c r="D1198" s="191" t="s">
        <v>1736</v>
      </c>
      <c r="E1198" s="191">
        <v>42527</v>
      </c>
      <c r="F1198" s="192" t="s">
        <v>1617</v>
      </c>
      <c r="G1198" s="192" t="s">
        <v>1640</v>
      </c>
      <c r="H1198" s="912" t="s">
        <v>805</v>
      </c>
      <c r="I1198" s="780"/>
      <c r="J1198" s="780"/>
      <c r="K1198" s="599">
        <v>305030</v>
      </c>
      <c r="L1198" s="194" t="s">
        <v>259</v>
      </c>
      <c r="M1198" s="194" t="s">
        <v>372</v>
      </c>
      <c r="N1198" s="52" t="str">
        <f>IF(AND('331-CT'!$E$7=TH!H1198,OR(L1198="331",M1198="331")),"331",IF(AND(OR(L1198="131",M1198="131"),H1198='131-CT'!$E$7),"131",""))</f>
        <v/>
      </c>
      <c r="O1198" s="901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38"/>
      <c r="AC1198" s="591" t="str">
        <f t="shared" si="95"/>
        <v/>
      </c>
      <c r="AD1198" s="591"/>
    </row>
    <row r="1199" spans="1:33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91"/>
        <v>6</v>
      </c>
      <c r="C1199" s="184">
        <f t="shared" si="92"/>
        <v>42528</v>
      </c>
      <c r="D1199" s="191" t="s">
        <v>1737</v>
      </c>
      <c r="E1199" s="191">
        <v>42528</v>
      </c>
      <c r="F1199" s="297" t="s">
        <v>930</v>
      </c>
      <c r="G1199" s="192" t="s">
        <v>847</v>
      </c>
      <c r="H1199" s="7" t="s">
        <v>437</v>
      </c>
      <c r="I1199" s="780">
        <v>308</v>
      </c>
      <c r="J1199" s="780">
        <v>8800</v>
      </c>
      <c r="K1199" s="38">
        <f>ROUND(I1199*J1199,0)</f>
        <v>2710400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90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38"/>
      <c r="AC1199" s="591" t="str">
        <f t="shared" si="95"/>
        <v/>
      </c>
    </row>
    <row r="1200" spans="1:33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91"/>
        <v>6</v>
      </c>
      <c r="C1200" s="184">
        <f t="shared" si="92"/>
        <v>42528</v>
      </c>
      <c r="D1200" s="191" t="s">
        <v>1737</v>
      </c>
      <c r="E1200" s="191">
        <v>42528</v>
      </c>
      <c r="F1200" s="297" t="s">
        <v>438</v>
      </c>
      <c r="G1200" s="192" t="s">
        <v>847</v>
      </c>
      <c r="H1200" s="7" t="s">
        <v>437</v>
      </c>
      <c r="I1200" s="780">
        <v>308</v>
      </c>
      <c r="J1200" s="780">
        <v>10000</v>
      </c>
      <c r="K1200" s="38">
        <f>ROUND(I1200*J1200,0)</f>
        <v>3080000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90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38"/>
      <c r="AC1200" s="591" t="str">
        <f t="shared" si="95"/>
        <v/>
      </c>
      <c r="AD1200" s="591"/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91"/>
        <v>6</v>
      </c>
      <c r="C1201" s="184">
        <f t="shared" si="92"/>
        <v>42528</v>
      </c>
      <c r="D1201" s="191" t="s">
        <v>1737</v>
      </c>
      <c r="E1201" s="191">
        <v>42528</v>
      </c>
      <c r="F1201" s="297" t="s">
        <v>1617</v>
      </c>
      <c r="G1201" s="192" t="s">
        <v>847</v>
      </c>
      <c r="H1201" s="7" t="s">
        <v>437</v>
      </c>
      <c r="I1201" s="780"/>
      <c r="J1201" s="780"/>
      <c r="K1201" s="599">
        <v>579040</v>
      </c>
      <c r="L1201" s="194" t="s">
        <v>259</v>
      </c>
      <c r="M1201" s="194" t="s">
        <v>372</v>
      </c>
      <c r="N1201" s="52" t="str">
        <f>IF(AND('331-CT'!$E$7=TH!H1201,OR(L1201="331",M1201="331")),"331",IF(AND(OR(L1201="131",M1201="131"),H1201='131-CT'!$E$7),"131",""))</f>
        <v/>
      </c>
      <c r="O1201" s="901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38"/>
      <c r="AC1201" s="591" t="str">
        <f t="shared" si="95"/>
        <v/>
      </c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91"/>
        <v>6</v>
      </c>
      <c r="C1202" s="184">
        <f t="shared" si="92"/>
        <v>42529</v>
      </c>
      <c r="D1202" s="191" t="s">
        <v>1738</v>
      </c>
      <c r="E1202" s="191">
        <v>42529</v>
      </c>
      <c r="F1202" s="192" t="s">
        <v>506</v>
      </c>
      <c r="G1202" s="192" t="s">
        <v>849</v>
      </c>
      <c r="H1202" s="912" t="s">
        <v>805</v>
      </c>
      <c r="I1202" s="780">
        <v>1023</v>
      </c>
      <c r="J1202" s="780">
        <v>5900</v>
      </c>
      <c r="K1202" s="38">
        <f>ROUND(I1202*J1202,0)</f>
        <v>6035700</v>
      </c>
      <c r="L1202" s="194" t="s">
        <v>259</v>
      </c>
      <c r="M1202" s="194" t="s">
        <v>174</v>
      </c>
      <c r="N1202" s="52" t="str">
        <f>IF(AND('331-CT'!$E$7=TH!H1202,OR(L1202="331",M1202="331")),"331",IF(AND(OR(L1202="131",M1202="131"),H1202='131-CT'!$E$7),"131",""))</f>
        <v/>
      </c>
      <c r="O1202" s="90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38"/>
      <c r="AC1202" s="591" t="str">
        <f t="shared" si="95"/>
        <v/>
      </c>
      <c r="AD1202" s="591"/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91"/>
        <v>6</v>
      </c>
      <c r="C1203" s="184">
        <f t="shared" si="92"/>
        <v>42529</v>
      </c>
      <c r="D1203" s="191" t="s">
        <v>1738</v>
      </c>
      <c r="E1203" s="191">
        <v>42529</v>
      </c>
      <c r="F1203" s="189" t="s">
        <v>1617</v>
      </c>
      <c r="G1203" s="192" t="s">
        <v>849</v>
      </c>
      <c r="H1203" s="912" t="s">
        <v>805</v>
      </c>
      <c r="I1203" s="780"/>
      <c r="J1203" s="739"/>
      <c r="K1203" s="599">
        <v>603570</v>
      </c>
      <c r="L1203" s="194" t="s">
        <v>259</v>
      </c>
      <c r="M1203" s="194" t="s">
        <v>372</v>
      </c>
      <c r="N1203" s="52" t="str">
        <f>IF(AND('331-CT'!$E$7=TH!H1203,OR(L1203="331",M1203="331")),"331",IF(AND(OR(L1203="131",M1203="131"),H1203='131-CT'!$E$7),"131",""))</f>
        <v/>
      </c>
      <c r="O1203" s="90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38"/>
      <c r="AC1203" s="591" t="str">
        <f t="shared" si="95"/>
        <v/>
      </c>
    </row>
    <row r="1204" spans="1:30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91"/>
        <v>6</v>
      </c>
      <c r="C1204" s="184">
        <f t="shared" si="92"/>
        <v>42530</v>
      </c>
      <c r="D1204" s="191" t="s">
        <v>1739</v>
      </c>
      <c r="E1204" s="864">
        <v>42530</v>
      </c>
      <c r="F1204" s="865" t="s">
        <v>1641</v>
      </c>
      <c r="G1204" s="865" t="s">
        <v>850</v>
      </c>
      <c r="H1204" s="867" t="s">
        <v>1642</v>
      </c>
      <c r="I1204" s="935">
        <v>1010</v>
      </c>
      <c r="J1204" s="935">
        <v>13800</v>
      </c>
      <c r="K1204" s="38">
        <f>ROUND(I1204*J1204,0)</f>
        <v>13938000</v>
      </c>
      <c r="L1204" s="921" t="s">
        <v>259</v>
      </c>
      <c r="M1204" s="921" t="s">
        <v>174</v>
      </c>
      <c r="N1204" s="52" t="str">
        <f>IF(AND('331-CT'!$E$7=TH!H1204,OR(L1204="331",M1204="331")),"331",IF(AND(OR(L1204="131",M1204="131"),H1204='131-CT'!$E$7),"131",""))</f>
        <v/>
      </c>
      <c r="O1204" s="901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38"/>
      <c r="AC1204" s="591" t="str">
        <f t="shared" si="95"/>
        <v/>
      </c>
      <c r="AD1204" s="591"/>
    </row>
    <row r="1205" spans="1:30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91"/>
        <v>6</v>
      </c>
      <c r="C1205" s="184">
        <f t="shared" si="92"/>
        <v>42530</v>
      </c>
      <c r="D1205" s="191" t="s">
        <v>1739</v>
      </c>
      <c r="E1205" s="864">
        <v>42530</v>
      </c>
      <c r="F1205" s="872" t="s">
        <v>982</v>
      </c>
      <c r="G1205" s="865" t="s">
        <v>850</v>
      </c>
      <c r="H1205" s="867" t="s">
        <v>1642</v>
      </c>
      <c r="I1205" s="935">
        <v>50</v>
      </c>
      <c r="J1205" s="935">
        <v>13400</v>
      </c>
      <c r="K1205" s="38">
        <f>ROUND(I1205*J1205,0)</f>
        <v>670000</v>
      </c>
      <c r="L1205" s="921" t="s">
        <v>259</v>
      </c>
      <c r="M1205" s="921" t="s">
        <v>174</v>
      </c>
      <c r="N1205" s="52" t="str">
        <f>IF(AND('331-CT'!$E$7=TH!H1205,OR(L1205="331",M1205="331")),"331",IF(AND(OR(L1205="131",M1205="131"),H1205='131-CT'!$E$7),"131",""))</f>
        <v/>
      </c>
      <c r="O1205" s="90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38"/>
      <c r="AC1205" s="591" t="str">
        <f t="shared" si="95"/>
        <v/>
      </c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91"/>
        <v>6</v>
      </c>
      <c r="C1206" s="184">
        <f t="shared" si="92"/>
        <v>42530</v>
      </c>
      <c r="D1206" s="191" t="s">
        <v>1739</v>
      </c>
      <c r="E1206" s="864">
        <v>42530</v>
      </c>
      <c r="F1206" s="189" t="s">
        <v>1119</v>
      </c>
      <c r="G1206" s="865" t="s">
        <v>850</v>
      </c>
      <c r="H1206" s="867" t="s">
        <v>1642</v>
      </c>
      <c r="I1206" s="935">
        <v>2120</v>
      </c>
      <c r="J1206" s="942">
        <v>1300</v>
      </c>
      <c r="K1206" s="38">
        <f>ROUND(I1206*J1206,0)</f>
        <v>2756000</v>
      </c>
      <c r="L1206" s="921" t="s">
        <v>259</v>
      </c>
      <c r="M1206" s="921" t="s">
        <v>174</v>
      </c>
      <c r="N1206" s="52" t="str">
        <f>IF(AND('331-CT'!$E$7=TH!H1206,OR(L1206="331",M1206="331")),"331",IF(AND(OR(L1206="131",M1206="131"),H1206='131-CT'!$E$7),"131",""))</f>
        <v/>
      </c>
      <c r="O1206" s="90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38"/>
      <c r="AC1206" s="591" t="str">
        <f t="shared" si="95"/>
        <v/>
      </c>
      <c r="AD1206" s="591"/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91"/>
        <v>6</v>
      </c>
      <c r="C1207" s="184">
        <f t="shared" si="92"/>
        <v>42530</v>
      </c>
      <c r="D1207" s="191" t="s">
        <v>1739</v>
      </c>
      <c r="E1207" s="864">
        <v>42530</v>
      </c>
      <c r="F1207" s="865" t="s">
        <v>1617</v>
      </c>
      <c r="G1207" s="865" t="s">
        <v>850</v>
      </c>
      <c r="H1207" s="867" t="s">
        <v>1642</v>
      </c>
      <c r="I1207" s="935"/>
      <c r="J1207" s="940"/>
      <c r="K1207" s="869">
        <v>1736400</v>
      </c>
      <c r="L1207" s="921" t="s">
        <v>259</v>
      </c>
      <c r="M1207" s="194" t="s">
        <v>372</v>
      </c>
      <c r="N1207" s="52" t="str">
        <f>IF(AND('331-CT'!$E$7=TH!H1207,OR(L1207="331",M1207="331")),"331",IF(AND(OR(L1207="131",M1207="131"),H1207='131-CT'!$E$7),"131",""))</f>
        <v/>
      </c>
      <c r="O1207" s="90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38"/>
      <c r="AC1207" s="591" t="str">
        <f t="shared" si="95"/>
        <v/>
      </c>
      <c r="AD1207" s="591"/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91"/>
        <v>6</v>
      </c>
      <c r="C1208" s="184">
        <f t="shared" si="92"/>
        <v>42530</v>
      </c>
      <c r="D1208" s="191" t="s">
        <v>1740</v>
      </c>
      <c r="E1208" s="191">
        <v>42530</v>
      </c>
      <c r="F1208" s="297" t="s">
        <v>1618</v>
      </c>
      <c r="G1208" s="192" t="s">
        <v>852</v>
      </c>
      <c r="H1208" s="7" t="s">
        <v>1359</v>
      </c>
      <c r="I1208" s="780">
        <v>490</v>
      </c>
      <c r="J1208" s="739">
        <v>6700</v>
      </c>
      <c r="K1208" s="38">
        <f>ROUND(I1208*J1208,0)</f>
        <v>3283000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38"/>
      <c r="AC1208" s="591" t="str">
        <f t="shared" si="95"/>
        <v/>
      </c>
      <c r="AD1208" s="591"/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91"/>
        <v>6</v>
      </c>
      <c r="C1209" s="184">
        <f t="shared" si="92"/>
        <v>42530</v>
      </c>
      <c r="D1209" s="191" t="s">
        <v>1740</v>
      </c>
      <c r="E1209" s="191">
        <v>42530</v>
      </c>
      <c r="F1209" s="801" t="s">
        <v>1643</v>
      </c>
      <c r="G1209" s="192" t="s">
        <v>852</v>
      </c>
      <c r="H1209" s="7" t="s">
        <v>1359</v>
      </c>
      <c r="I1209" s="780">
        <v>510</v>
      </c>
      <c r="J1209" s="779">
        <v>7700</v>
      </c>
      <c r="K1209" s="38">
        <f>ROUND(I1209*J1209,0)</f>
        <v>3927000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90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38"/>
      <c r="AC1209" s="591" t="str">
        <f t="shared" si="95"/>
        <v/>
      </c>
      <c r="AD1209" s="591"/>
    </row>
    <row r="1210" spans="1:30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91"/>
        <v>6</v>
      </c>
      <c r="C1210" s="184">
        <f t="shared" si="92"/>
        <v>42530</v>
      </c>
      <c r="D1210" s="191" t="s">
        <v>1740</v>
      </c>
      <c r="E1210" s="191">
        <v>42530</v>
      </c>
      <c r="F1210" s="189" t="s">
        <v>1617</v>
      </c>
      <c r="G1210" s="192" t="s">
        <v>852</v>
      </c>
      <c r="H1210" s="7" t="s">
        <v>1359</v>
      </c>
      <c r="I1210" s="780"/>
      <c r="J1210" s="780"/>
      <c r="K1210" s="599">
        <v>721000</v>
      </c>
      <c r="L1210" s="194" t="s">
        <v>259</v>
      </c>
      <c r="M1210" s="194" t="s">
        <v>372</v>
      </c>
      <c r="N1210" s="52" t="str">
        <f>IF(AND('331-CT'!$E$7=TH!H1210,OR(L1210="331",M1210="331")),"331",IF(AND(OR(L1210="131",M1210="131"),H1210='131-CT'!$E$7),"131",""))</f>
        <v/>
      </c>
      <c r="O1210" s="90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38"/>
      <c r="AC1210" s="591" t="str">
        <f t="shared" si="95"/>
        <v/>
      </c>
      <c r="AD1210" s="591"/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91"/>
        <v>6</v>
      </c>
      <c r="C1211" s="184">
        <f t="shared" si="92"/>
        <v>42535</v>
      </c>
      <c r="D1211" s="191" t="s">
        <v>1741</v>
      </c>
      <c r="E1211" s="191">
        <v>42535</v>
      </c>
      <c r="F1211" s="192" t="s">
        <v>506</v>
      </c>
      <c r="G1211" s="192" t="s">
        <v>853</v>
      </c>
      <c r="H1211" s="912" t="s">
        <v>805</v>
      </c>
      <c r="I1211" s="780">
        <v>402</v>
      </c>
      <c r="J1211" s="780">
        <v>7300</v>
      </c>
      <c r="K1211" s="38">
        <f>ROUND(I1211*J1211,0)</f>
        <v>2934600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90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38"/>
      <c r="AC1211" s="591" t="str">
        <f t="shared" si="95"/>
        <v/>
      </c>
      <c r="AD1211" s="591"/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91"/>
        <v>6</v>
      </c>
      <c r="C1212" s="184">
        <f t="shared" si="92"/>
        <v>42535</v>
      </c>
      <c r="D1212" s="191" t="s">
        <v>1741</v>
      </c>
      <c r="E1212" s="191">
        <v>42535</v>
      </c>
      <c r="F1212" s="297" t="s">
        <v>671</v>
      </c>
      <c r="G1212" s="192" t="s">
        <v>853</v>
      </c>
      <c r="H1212" s="912" t="s">
        <v>805</v>
      </c>
      <c r="I1212" s="780">
        <v>317</v>
      </c>
      <c r="J1212" s="739">
        <v>4900</v>
      </c>
      <c r="K1212" s="38">
        <f>ROUND(I1212*J1212,0)</f>
        <v>1553300</v>
      </c>
      <c r="L1212" s="194" t="s">
        <v>259</v>
      </c>
      <c r="M1212" s="194" t="s">
        <v>174</v>
      </c>
      <c r="N1212" s="52" t="str">
        <f>IF(AND('331-CT'!$E$7=TH!H1212,OR(L1212="331",M1212="331")),"331",IF(AND(OR(L1212="131",M1212="131"),H1212='131-CT'!$E$7),"131",""))</f>
        <v/>
      </c>
      <c r="O1212" s="901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38"/>
      <c r="AC1212" s="591" t="str">
        <f t="shared" si="95"/>
        <v/>
      </c>
      <c r="AD1212" s="591"/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91"/>
        <v>6</v>
      </c>
      <c r="C1213" s="184">
        <f t="shared" si="92"/>
        <v>42535</v>
      </c>
      <c r="D1213" s="191" t="s">
        <v>1741</v>
      </c>
      <c r="E1213" s="191">
        <v>42535</v>
      </c>
      <c r="F1213" s="941" t="s">
        <v>1617</v>
      </c>
      <c r="G1213" s="192" t="s">
        <v>853</v>
      </c>
      <c r="H1213" s="912" t="s">
        <v>805</v>
      </c>
      <c r="I1213" s="780"/>
      <c r="J1213" s="779"/>
      <c r="K1213" s="599">
        <v>448790</v>
      </c>
      <c r="L1213" s="194" t="s">
        <v>259</v>
      </c>
      <c r="M1213" s="194" t="s">
        <v>372</v>
      </c>
      <c r="N1213" s="52" t="str">
        <f>IF(AND('331-CT'!$E$7=TH!H1213,OR(L1213="331",M1213="331")),"331",IF(AND(OR(L1213="131",M1213="131"),H1213='131-CT'!$E$7),"131",""))</f>
        <v/>
      </c>
      <c r="O1213" s="90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38"/>
      <c r="AC1213" s="591" t="str">
        <f t="shared" si="95"/>
        <v/>
      </c>
    </row>
    <row r="1214" spans="1:30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91"/>
        <v>6</v>
      </c>
      <c r="C1214" s="184">
        <f t="shared" si="92"/>
        <v>42536</v>
      </c>
      <c r="D1214" s="191" t="s">
        <v>1742</v>
      </c>
      <c r="E1214" s="191">
        <v>42536</v>
      </c>
      <c r="F1214" s="192" t="s">
        <v>1644</v>
      </c>
      <c r="G1214" s="192" t="s">
        <v>858</v>
      </c>
      <c r="H1214" s="7" t="s">
        <v>437</v>
      </c>
      <c r="I1214" s="780">
        <v>300</v>
      </c>
      <c r="J1214" s="780">
        <v>10500</v>
      </c>
      <c r="K1214" s="38">
        <f>ROUND(I1214*J1214,0)</f>
        <v>3150000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90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38"/>
      <c r="AC1214" s="591" t="str">
        <f t="shared" si="95"/>
        <v/>
      </c>
      <c r="AD1214" s="591"/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91"/>
        <v>6</v>
      </c>
      <c r="C1215" s="184">
        <f t="shared" si="92"/>
        <v>42536</v>
      </c>
      <c r="D1215" s="191" t="s">
        <v>1742</v>
      </c>
      <c r="E1215" s="191">
        <v>42536</v>
      </c>
      <c r="F1215" s="445" t="s">
        <v>1617</v>
      </c>
      <c r="G1215" s="192" t="s">
        <v>858</v>
      </c>
      <c r="H1215" s="7" t="s">
        <v>437</v>
      </c>
      <c r="I1215" s="780"/>
      <c r="J1215" s="780"/>
      <c r="K1215" s="599">
        <v>315000</v>
      </c>
      <c r="L1215" s="194" t="s">
        <v>259</v>
      </c>
      <c r="M1215" s="194" t="s">
        <v>372</v>
      </c>
      <c r="N1215" s="52" t="str">
        <f>IF(AND('331-CT'!$E$7=TH!H1215,OR(L1215="331",M1215="331")),"331",IF(AND(OR(L1215="131",M1215="131"),H1215='131-CT'!$E$7),"131",""))</f>
        <v/>
      </c>
      <c r="O1215" s="90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38"/>
      <c r="AC1215" s="591" t="str">
        <f t="shared" si="95"/>
        <v/>
      </c>
      <c r="AD1215" s="591"/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91"/>
        <v>6</v>
      </c>
      <c r="C1216" s="184">
        <f t="shared" si="92"/>
        <v>42539</v>
      </c>
      <c r="D1216" s="191" t="s">
        <v>1743</v>
      </c>
      <c r="E1216" s="191">
        <v>42539</v>
      </c>
      <c r="F1216" s="297" t="s">
        <v>599</v>
      </c>
      <c r="G1216" s="192" t="s">
        <v>860</v>
      </c>
      <c r="H1216" s="193" t="s">
        <v>897</v>
      </c>
      <c r="I1216" s="780">
        <v>237</v>
      </c>
      <c r="J1216" s="780">
        <v>9270</v>
      </c>
      <c r="K1216" s="38">
        <f>ROUND(I1216*J1216,0)</f>
        <v>2196990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/>
      </c>
      <c r="O1216" s="90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38"/>
      <c r="AC1216" s="591" t="str">
        <f t="shared" si="95"/>
        <v/>
      </c>
    </row>
    <row r="1217" spans="1:30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ref="B1217:B1280" si="96">IF(C1217&lt;&gt;"",MONTH(C1217),"")</f>
        <v>6</v>
      </c>
      <c r="C1217" s="184">
        <f t="shared" ref="C1217:C1280" si="97">E1217</f>
        <v>42539</v>
      </c>
      <c r="D1217" s="191" t="s">
        <v>1743</v>
      </c>
      <c r="E1217" s="191">
        <v>42539</v>
      </c>
      <c r="F1217" s="192" t="s">
        <v>589</v>
      </c>
      <c r="G1217" s="192" t="s">
        <v>860</v>
      </c>
      <c r="H1217" s="193" t="s">
        <v>897</v>
      </c>
      <c r="I1217" s="780">
        <v>51</v>
      </c>
      <c r="J1217" s="780">
        <v>7600</v>
      </c>
      <c r="K1217" s="38">
        <f>ROUND(I1217*J1217,0)</f>
        <v>387600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/>
      </c>
      <c r="O1217" s="90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38"/>
      <c r="AC1217" s="591" t="str">
        <f t="shared" si="95"/>
        <v/>
      </c>
      <c r="AD1217" s="591"/>
    </row>
    <row r="1218" spans="1:30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96"/>
        <v>6</v>
      </c>
      <c r="C1218" s="184">
        <f t="shared" si="97"/>
        <v>42539</v>
      </c>
      <c r="D1218" s="191" t="s">
        <v>1743</v>
      </c>
      <c r="E1218" s="191">
        <v>42539</v>
      </c>
      <c r="F1218" s="192" t="s">
        <v>1637</v>
      </c>
      <c r="G1218" s="192" t="s">
        <v>860</v>
      </c>
      <c r="H1218" s="193" t="s">
        <v>897</v>
      </c>
      <c r="I1218" s="780">
        <v>55</v>
      </c>
      <c r="J1218" s="780">
        <v>12400</v>
      </c>
      <c r="K1218" s="38">
        <f>ROUND(I1218*J1218,0)</f>
        <v>682000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/>
      </c>
      <c r="O1218" s="90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38"/>
      <c r="AC1218" s="591" t="str">
        <f t="shared" si="95"/>
        <v/>
      </c>
      <c r="AD1218" s="591"/>
    </row>
    <row r="1219" spans="1:30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96"/>
        <v>6</v>
      </c>
      <c r="C1219" s="184">
        <f t="shared" si="97"/>
        <v>42539</v>
      </c>
      <c r="D1219" s="191" t="s">
        <v>1743</v>
      </c>
      <c r="E1219" s="191">
        <v>42539</v>
      </c>
      <c r="F1219" s="192" t="s">
        <v>591</v>
      </c>
      <c r="G1219" s="192" t="s">
        <v>860</v>
      </c>
      <c r="H1219" s="193" t="s">
        <v>897</v>
      </c>
      <c r="I1219" s="780">
        <v>357</v>
      </c>
      <c r="J1219" s="796">
        <v>9300</v>
      </c>
      <c r="K1219" s="38">
        <f>ROUND(I1219*J1219,0)</f>
        <v>3320100</v>
      </c>
      <c r="L1219" s="194" t="s">
        <v>259</v>
      </c>
      <c r="M1219" s="194" t="s">
        <v>174</v>
      </c>
      <c r="N1219" s="52" t="str">
        <f>IF(AND('331-CT'!$E$7=TH!H1219,OR(L1219="331",M1219="331")),"331",IF(AND(OR(L1219="131",M1219="131"),H1219='131-CT'!$E$7),"131",""))</f>
        <v/>
      </c>
      <c r="O1219" s="90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38"/>
      <c r="AC1219" s="591" t="str">
        <f t="shared" si="95"/>
        <v/>
      </c>
      <c r="AD1219" s="591"/>
    </row>
    <row r="1220" spans="1:30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96"/>
        <v>6</v>
      </c>
      <c r="C1220" s="184">
        <f t="shared" si="97"/>
        <v>42539</v>
      </c>
      <c r="D1220" s="191" t="s">
        <v>1743</v>
      </c>
      <c r="E1220" s="191">
        <v>42539</v>
      </c>
      <c r="F1220" s="189" t="s">
        <v>1617</v>
      </c>
      <c r="G1220" s="192" t="s">
        <v>860</v>
      </c>
      <c r="H1220" s="193" t="s">
        <v>897</v>
      </c>
      <c r="I1220" s="780"/>
      <c r="J1220" s="779"/>
      <c r="K1220" s="599">
        <v>658669</v>
      </c>
      <c r="L1220" s="194" t="s">
        <v>259</v>
      </c>
      <c r="M1220" s="194" t="s">
        <v>372</v>
      </c>
      <c r="N1220" s="52" t="str">
        <f>IF(AND('331-CT'!$E$7=TH!H1220,OR(L1220="331",M1220="331")),"331",IF(AND(OR(L1220="131",M1220="131"),H1220='131-CT'!$E$7),"131",""))</f>
        <v/>
      </c>
      <c r="O1220" s="901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38"/>
      <c r="AC1220" s="591" t="str">
        <f t="shared" si="95"/>
        <v/>
      </c>
      <c r="AD1220" s="591"/>
    </row>
    <row r="1221" spans="1:30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96"/>
        <v>6</v>
      </c>
      <c r="C1221" s="184">
        <f t="shared" si="97"/>
        <v>42539</v>
      </c>
      <c r="D1221" s="191" t="s">
        <v>1744</v>
      </c>
      <c r="E1221" s="191">
        <v>42539</v>
      </c>
      <c r="F1221" s="189" t="s">
        <v>591</v>
      </c>
      <c r="G1221" s="192" t="s">
        <v>861</v>
      </c>
      <c r="H1221" s="193" t="s">
        <v>897</v>
      </c>
      <c r="I1221" s="780">
        <v>764</v>
      </c>
      <c r="J1221" s="780">
        <v>9300</v>
      </c>
      <c r="K1221" s="38">
        <f>ROUND(I1221*J1221,0)</f>
        <v>7105200</v>
      </c>
      <c r="L1221" s="194" t="s">
        <v>259</v>
      </c>
      <c r="M1221" s="194" t="s">
        <v>174</v>
      </c>
      <c r="N1221" s="52" t="str">
        <f>IF(AND('331-CT'!$E$7=TH!H1221,OR(L1221="331",M1221="331")),"331",IF(AND(OR(L1221="131",M1221="131"),H1221='131-CT'!$E$7),"131",""))</f>
        <v/>
      </c>
      <c r="O1221" s="901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38"/>
      <c r="AC1221" s="591" t="str">
        <f t="shared" si="95"/>
        <v/>
      </c>
    </row>
    <row r="1222" spans="1:30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96"/>
        <v>6</v>
      </c>
      <c r="C1222" s="184">
        <f t="shared" si="97"/>
        <v>42539</v>
      </c>
      <c r="D1222" s="191" t="s">
        <v>1744</v>
      </c>
      <c r="E1222" s="191">
        <v>42539</v>
      </c>
      <c r="F1222" s="192" t="s">
        <v>1617</v>
      </c>
      <c r="G1222" s="192" t="s">
        <v>861</v>
      </c>
      <c r="H1222" s="193" t="s">
        <v>897</v>
      </c>
      <c r="I1222" s="780"/>
      <c r="J1222" s="796"/>
      <c r="K1222" s="599">
        <v>710520</v>
      </c>
      <c r="L1222" s="194" t="s">
        <v>259</v>
      </c>
      <c r="M1222" s="194" t="s">
        <v>372</v>
      </c>
      <c r="N1222" s="52" t="str">
        <f>IF(AND('331-CT'!$E$7=TH!H1222,OR(L1222="331",M1222="331")),"331",IF(AND(OR(L1222="131",M1222="131"),H1222='131-CT'!$E$7),"131",""))</f>
        <v/>
      </c>
      <c r="O1222" s="90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38"/>
      <c r="AC1222" s="591" t="str">
        <f t="shared" si="95"/>
        <v/>
      </c>
      <c r="AD1222" s="591"/>
    </row>
    <row r="1223" spans="1:30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96"/>
        <v>6</v>
      </c>
      <c r="C1223" s="184">
        <f t="shared" si="97"/>
        <v>42539</v>
      </c>
      <c r="D1223" s="191" t="s">
        <v>1745</v>
      </c>
      <c r="E1223" s="191">
        <v>42539</v>
      </c>
      <c r="F1223" s="192" t="s">
        <v>594</v>
      </c>
      <c r="G1223" s="192" t="s">
        <v>863</v>
      </c>
      <c r="H1223" s="193" t="s">
        <v>471</v>
      </c>
      <c r="I1223" s="780">
        <v>214</v>
      </c>
      <c r="J1223" s="779">
        <v>6400</v>
      </c>
      <c r="K1223" s="38">
        <f>ROUND(I1223*J1223,0)</f>
        <v>1369600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/>
      </c>
      <c r="O1223" s="90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38"/>
      <c r="AC1223" s="591" t="str">
        <f t="shared" si="95"/>
        <v/>
      </c>
      <c r="AD1223" s="591"/>
    </row>
    <row r="1224" spans="1:30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96"/>
        <v>6</v>
      </c>
      <c r="C1224" s="184">
        <f t="shared" si="97"/>
        <v>42539</v>
      </c>
      <c r="D1224" s="191" t="s">
        <v>1745</v>
      </c>
      <c r="E1224" s="191">
        <v>42539</v>
      </c>
      <c r="F1224" s="297" t="s">
        <v>1617</v>
      </c>
      <c r="G1224" s="192" t="s">
        <v>863</v>
      </c>
      <c r="H1224" s="193" t="s">
        <v>471</v>
      </c>
      <c r="I1224" s="780"/>
      <c r="J1224" s="739"/>
      <c r="K1224" s="599">
        <v>136960</v>
      </c>
      <c r="L1224" s="194" t="s">
        <v>259</v>
      </c>
      <c r="M1224" s="194" t="s">
        <v>372</v>
      </c>
      <c r="N1224" s="52" t="str">
        <f>IF(AND('331-CT'!$E$7=TH!H1224,OR(L1224="331",M1224="331")),"331",IF(AND(OR(L1224="131",M1224="131"),H1224='131-CT'!$E$7),"131",""))</f>
        <v/>
      </c>
      <c r="O1224" s="901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38"/>
      <c r="AC1224" s="591" t="str">
        <f t="shared" si="95"/>
        <v/>
      </c>
      <c r="AD1224" s="591"/>
    </row>
    <row r="1225" spans="1:30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96"/>
        <v>6</v>
      </c>
      <c r="C1225" s="184">
        <f t="shared" si="97"/>
        <v>42541</v>
      </c>
      <c r="D1225" s="191" t="s">
        <v>1746</v>
      </c>
      <c r="E1225" s="191">
        <v>42541</v>
      </c>
      <c r="F1225" s="189" t="s">
        <v>1570</v>
      </c>
      <c r="G1225" s="192" t="s">
        <v>864</v>
      </c>
      <c r="H1225" s="193" t="s">
        <v>897</v>
      </c>
      <c r="I1225" s="780">
        <v>88</v>
      </c>
      <c r="J1225" s="780">
        <v>9750</v>
      </c>
      <c r="K1225" s="38">
        <f>ROUND(I1225*J1225,0)</f>
        <v>858000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/>
      </c>
      <c r="O1225" s="90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38"/>
      <c r="AC1225" s="591" t="str">
        <f t="shared" ref="AC1225:AC1256" si="98">IF(VLOOKUP(H1225,DS_131,1,0)=H1225,"","x")</f>
        <v/>
      </c>
    </row>
    <row r="1226" spans="1:30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96"/>
        <v>6</v>
      </c>
      <c r="C1226" s="184">
        <f t="shared" si="97"/>
        <v>42541</v>
      </c>
      <c r="D1226" s="191" t="s">
        <v>1746</v>
      </c>
      <c r="E1226" s="191">
        <v>42541</v>
      </c>
      <c r="F1226" s="192" t="s">
        <v>1637</v>
      </c>
      <c r="G1226" s="601" t="s">
        <v>864</v>
      </c>
      <c r="H1226" s="193" t="s">
        <v>897</v>
      </c>
      <c r="I1226" s="739">
        <v>35</v>
      </c>
      <c r="J1226" s="739">
        <v>12000</v>
      </c>
      <c r="K1226" s="38">
        <f>ROUND(I1226*J1226,0)</f>
        <v>420000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/>
      </c>
      <c r="O1226" s="90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38"/>
      <c r="AC1226" s="591" t="str">
        <f t="shared" si="98"/>
        <v/>
      </c>
      <c r="AD1226" s="591"/>
    </row>
    <row r="1227" spans="1:30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96"/>
        <v>6</v>
      </c>
      <c r="C1227" s="184">
        <f t="shared" si="97"/>
        <v>42541</v>
      </c>
      <c r="D1227" s="191" t="s">
        <v>1746</v>
      </c>
      <c r="E1227" s="191">
        <v>42541</v>
      </c>
      <c r="F1227" s="189" t="s">
        <v>1032</v>
      </c>
      <c r="G1227" s="480" t="s">
        <v>864</v>
      </c>
      <c r="H1227" s="193" t="s">
        <v>897</v>
      </c>
      <c r="I1227" s="745">
        <v>27</v>
      </c>
      <c r="J1227" s="739">
        <v>8600</v>
      </c>
      <c r="K1227" s="38">
        <f>ROUND(I1227*J1227,0)</f>
        <v>232200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90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38"/>
      <c r="AC1227" s="591" t="str">
        <f t="shared" si="98"/>
        <v/>
      </c>
    </row>
    <row r="1228" spans="1:30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96"/>
        <v>6</v>
      </c>
      <c r="C1228" s="184">
        <f t="shared" si="97"/>
        <v>42541</v>
      </c>
      <c r="D1228" s="191" t="s">
        <v>1746</v>
      </c>
      <c r="E1228" s="191">
        <v>42541</v>
      </c>
      <c r="F1228" s="192" t="s">
        <v>455</v>
      </c>
      <c r="G1228" s="480" t="s">
        <v>864</v>
      </c>
      <c r="H1228" s="193" t="s">
        <v>897</v>
      </c>
      <c r="I1228" s="745">
        <v>51</v>
      </c>
      <c r="J1228" s="739">
        <v>10100</v>
      </c>
      <c r="K1228" s="38">
        <f>ROUND(I1228*J1228,0)</f>
        <v>515100</v>
      </c>
      <c r="L1228" s="194" t="s">
        <v>259</v>
      </c>
      <c r="M1228" s="194" t="s">
        <v>174</v>
      </c>
      <c r="N1228" s="52" t="str">
        <f>IF(AND('331-CT'!$E$7=TH!H1228,OR(L1228="331",M1228="331")),"331",IF(AND(OR(L1228="131",M1228="131"),H1228='131-CT'!$E$7),"131",""))</f>
        <v/>
      </c>
      <c r="O1228" s="901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38"/>
      <c r="AC1228" s="591" t="str">
        <f t="shared" si="98"/>
        <v/>
      </c>
      <c r="AD1228" s="591"/>
    </row>
    <row r="1229" spans="1:30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96"/>
        <v>6</v>
      </c>
      <c r="C1229" s="184">
        <f t="shared" si="97"/>
        <v>42541</v>
      </c>
      <c r="D1229" s="191" t="s">
        <v>1746</v>
      </c>
      <c r="E1229" s="191">
        <v>42541</v>
      </c>
      <c r="F1229" s="192" t="s">
        <v>1617</v>
      </c>
      <c r="G1229" s="480" t="s">
        <v>864</v>
      </c>
      <c r="H1229" s="193" t="s">
        <v>897</v>
      </c>
      <c r="I1229" s="745"/>
      <c r="J1229" s="256"/>
      <c r="K1229" s="38">
        <v>202530</v>
      </c>
      <c r="L1229" s="194" t="s">
        <v>259</v>
      </c>
      <c r="M1229" s="194" t="s">
        <v>372</v>
      </c>
      <c r="N1229" s="52" t="str">
        <f>IF(AND('331-CT'!$E$7=TH!H1229,OR(L1229="331",M1229="331")),"331",IF(AND(OR(L1229="131",M1229="131"),H1229='131-CT'!$E$7),"131",""))</f>
        <v/>
      </c>
      <c r="O1229" s="90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38"/>
      <c r="AC1229" s="591" t="str">
        <f t="shared" si="98"/>
        <v/>
      </c>
      <c r="AD1229" s="591"/>
    </row>
    <row r="1230" spans="1:30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96"/>
        <v>6</v>
      </c>
      <c r="C1230" s="184">
        <f t="shared" si="97"/>
        <v>42541</v>
      </c>
      <c r="D1230" s="191" t="s">
        <v>1747</v>
      </c>
      <c r="E1230" s="191">
        <v>42541</v>
      </c>
      <c r="F1230" s="192" t="s">
        <v>1645</v>
      </c>
      <c r="G1230" s="480" t="s">
        <v>866</v>
      </c>
      <c r="H1230" s="193" t="s">
        <v>1860</v>
      </c>
      <c r="I1230" s="745">
        <v>2250</v>
      </c>
      <c r="J1230" s="739">
        <v>5500</v>
      </c>
      <c r="K1230" s="38">
        <f>ROUND(I1230*J1230,0)</f>
        <v>12375000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90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38"/>
      <c r="AC1230" s="591" t="str">
        <f t="shared" si="98"/>
        <v/>
      </c>
    </row>
    <row r="1231" spans="1:30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96"/>
        <v>6</v>
      </c>
      <c r="C1231" s="184">
        <f t="shared" si="97"/>
        <v>42541</v>
      </c>
      <c r="D1231" s="191" t="s">
        <v>1747</v>
      </c>
      <c r="E1231" s="191">
        <v>42541</v>
      </c>
      <c r="F1231" s="189" t="s">
        <v>1617</v>
      </c>
      <c r="G1231" s="601" t="s">
        <v>866</v>
      </c>
      <c r="H1231" s="193" t="s">
        <v>1860</v>
      </c>
      <c r="I1231" s="739"/>
      <c r="J1231" s="739"/>
      <c r="K1231" s="599">
        <v>1237500</v>
      </c>
      <c r="L1231" s="194" t="s">
        <v>259</v>
      </c>
      <c r="M1231" s="194" t="s">
        <v>372</v>
      </c>
      <c r="N1231" s="52" t="str">
        <f>IF(AND('331-CT'!$E$7=TH!H1231,OR(L1231="331",M1231="331")),"331",IF(AND(OR(L1231="131",M1231="131"),H1231='131-CT'!$E$7),"131",""))</f>
        <v/>
      </c>
      <c r="O1231" s="90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38"/>
      <c r="AC1231" s="591" t="str">
        <f t="shared" si="98"/>
        <v/>
      </c>
      <c r="AD1231" s="591"/>
    </row>
    <row r="1232" spans="1:30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96"/>
        <v>6</v>
      </c>
      <c r="C1232" s="184">
        <f t="shared" si="97"/>
        <v>42542</v>
      </c>
      <c r="D1232" s="191" t="s">
        <v>1748</v>
      </c>
      <c r="E1232" s="191">
        <v>42542</v>
      </c>
      <c r="F1232" s="189" t="s">
        <v>1517</v>
      </c>
      <c r="G1232" s="601" t="s">
        <v>868</v>
      </c>
      <c r="H1232" s="193" t="s">
        <v>897</v>
      </c>
      <c r="I1232" s="256">
        <v>245</v>
      </c>
      <c r="J1232" s="256">
        <v>14700</v>
      </c>
      <c r="K1232" s="38">
        <f>ROUND(I1232*J1232,0)</f>
        <v>3601500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90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38"/>
      <c r="AC1232" s="591" t="str">
        <f t="shared" si="98"/>
        <v/>
      </c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96"/>
        <v>6</v>
      </c>
      <c r="C1233" s="184">
        <f t="shared" si="97"/>
        <v>42542</v>
      </c>
      <c r="D1233" s="191" t="s">
        <v>1748</v>
      </c>
      <c r="E1233" s="184">
        <v>42542</v>
      </c>
      <c r="F1233" s="192" t="s">
        <v>1646</v>
      </c>
      <c r="G1233" s="483" t="s">
        <v>868</v>
      </c>
      <c r="H1233" s="193" t="s">
        <v>897</v>
      </c>
      <c r="I1233" s="256">
        <v>30</v>
      </c>
      <c r="J1233" s="256">
        <v>8000</v>
      </c>
      <c r="K1233" s="38">
        <f>ROUND(I1233*J1233,0)</f>
        <v>240000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90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38"/>
      <c r="AC1233" s="591" t="str">
        <f t="shared" si="98"/>
        <v/>
      </c>
      <c r="AD1233" s="591"/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96"/>
        <v>6</v>
      </c>
      <c r="C1234" s="184">
        <f t="shared" si="97"/>
        <v>42542</v>
      </c>
      <c r="D1234" s="191" t="s">
        <v>1748</v>
      </c>
      <c r="E1234" s="184">
        <v>42542</v>
      </c>
      <c r="F1234" s="192" t="s">
        <v>599</v>
      </c>
      <c r="G1234" s="483" t="s">
        <v>868</v>
      </c>
      <c r="H1234" s="193" t="s">
        <v>897</v>
      </c>
      <c r="I1234" s="256">
        <v>641</v>
      </c>
      <c r="J1234" s="256">
        <v>9270</v>
      </c>
      <c r="K1234" s="38">
        <f>ROUND(I1234*J1234,0)</f>
        <v>5942070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90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38"/>
      <c r="AC1234" s="591" t="str">
        <f t="shared" si="98"/>
        <v/>
      </c>
      <c r="AD1234" s="591"/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96"/>
        <v>6</v>
      </c>
      <c r="C1235" s="184">
        <f t="shared" si="97"/>
        <v>42542</v>
      </c>
      <c r="D1235" s="191" t="s">
        <v>1748</v>
      </c>
      <c r="E1235" s="191">
        <v>42542</v>
      </c>
      <c r="F1235" s="192" t="s">
        <v>1617</v>
      </c>
      <c r="G1235" s="192" t="s">
        <v>868</v>
      </c>
      <c r="H1235" s="193" t="s">
        <v>897</v>
      </c>
      <c r="I1235" s="256"/>
      <c r="J1235" s="256"/>
      <c r="K1235" s="599">
        <v>978357</v>
      </c>
      <c r="L1235" s="194" t="s">
        <v>259</v>
      </c>
      <c r="M1235" s="194" t="s">
        <v>372</v>
      </c>
      <c r="N1235" s="52" t="str">
        <f>IF(AND('331-CT'!$E$7=TH!H1235,OR(L1235="331",M1235="331")),"331",IF(AND(OR(L1235="131",M1235="131"),H1235='131-CT'!$E$7),"131",""))</f>
        <v/>
      </c>
      <c r="O1235" s="90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38"/>
      <c r="AC1235" s="591" t="str">
        <f t="shared" si="98"/>
        <v/>
      </c>
      <c r="AD1235" s="591"/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96"/>
        <v>6</v>
      </c>
      <c r="C1236" s="184">
        <f t="shared" si="97"/>
        <v>42543</v>
      </c>
      <c r="D1236" s="191" t="s">
        <v>1749</v>
      </c>
      <c r="E1236" s="191">
        <v>42543</v>
      </c>
      <c r="F1236" s="192" t="s">
        <v>506</v>
      </c>
      <c r="G1236" s="192" t="s">
        <v>870</v>
      </c>
      <c r="H1236" s="912" t="s">
        <v>805</v>
      </c>
      <c r="I1236" s="256">
        <v>834</v>
      </c>
      <c r="J1236" s="256">
        <v>5900</v>
      </c>
      <c r="K1236" s="38">
        <f>ROUND(I1236*J1236,0)</f>
        <v>4920600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901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38"/>
      <c r="AC1236" s="591" t="str">
        <f t="shared" si="98"/>
        <v/>
      </c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96"/>
        <v>6</v>
      </c>
      <c r="C1237" s="184">
        <f t="shared" si="97"/>
        <v>42543</v>
      </c>
      <c r="D1237" s="191" t="s">
        <v>1749</v>
      </c>
      <c r="E1237" s="191">
        <v>42543</v>
      </c>
      <c r="F1237" s="192" t="s">
        <v>506</v>
      </c>
      <c r="G1237" s="483" t="s">
        <v>870</v>
      </c>
      <c r="H1237" s="912" t="s">
        <v>805</v>
      </c>
      <c r="I1237" s="256">
        <v>322</v>
      </c>
      <c r="J1237" s="256">
        <v>5900</v>
      </c>
      <c r="K1237" s="38">
        <f>ROUND(I1237*J1237,0)</f>
        <v>1899800</v>
      </c>
      <c r="L1237" s="194" t="s">
        <v>259</v>
      </c>
      <c r="M1237" s="194" t="s">
        <v>174</v>
      </c>
      <c r="N1237" s="52" t="str">
        <f>IF(AND('331-CT'!$E$7=TH!H1237,OR(L1237="331",M1237="331")),"331",IF(AND(OR(L1237="131",M1237="131"),H1237='131-CT'!$E$7),"131",""))</f>
        <v/>
      </c>
      <c r="O1237" s="901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38"/>
      <c r="AC1237" s="591" t="str">
        <f t="shared" si="98"/>
        <v/>
      </c>
      <c r="AD1237" s="591"/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96"/>
        <v>6</v>
      </c>
      <c r="C1238" s="184">
        <f t="shared" si="97"/>
        <v>42543</v>
      </c>
      <c r="D1238" s="191" t="s">
        <v>1749</v>
      </c>
      <c r="E1238" s="191">
        <v>42543</v>
      </c>
      <c r="F1238" s="297" t="s">
        <v>1617</v>
      </c>
      <c r="G1238" s="483" t="s">
        <v>870</v>
      </c>
      <c r="H1238" s="912" t="s">
        <v>805</v>
      </c>
      <c r="I1238" s="256"/>
      <c r="J1238" s="256"/>
      <c r="K1238" s="38">
        <v>682040</v>
      </c>
      <c r="L1238" s="194" t="s">
        <v>259</v>
      </c>
      <c r="M1238" s="194" t="s">
        <v>372</v>
      </c>
      <c r="N1238" s="52" t="str">
        <f>IF(AND('331-CT'!$E$7=TH!H1238,OR(L1238="331",M1238="331")),"331",IF(AND(OR(L1238="131",M1238="131"),H1238='131-CT'!$E$7),"131",""))</f>
        <v/>
      </c>
      <c r="O1238" s="901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38"/>
      <c r="AC1238" s="591" t="str">
        <f t="shared" si="98"/>
        <v/>
      </c>
      <c r="AD1238" s="591"/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96"/>
        <v>6</v>
      </c>
      <c r="C1239" s="184">
        <f t="shared" si="97"/>
        <v>42543</v>
      </c>
      <c r="D1239" s="191" t="s">
        <v>1750</v>
      </c>
      <c r="E1239" s="762">
        <v>42543</v>
      </c>
      <c r="F1239" s="297" t="s">
        <v>1647</v>
      </c>
      <c r="G1239" s="192" t="s">
        <v>871</v>
      </c>
      <c r="H1239" s="193" t="s">
        <v>897</v>
      </c>
      <c r="I1239" s="256">
        <v>720</v>
      </c>
      <c r="J1239" s="256">
        <v>10300</v>
      </c>
      <c r="K1239" s="38">
        <f>ROUND(I1239*J1239,0)</f>
        <v>7416000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/>
      </c>
      <c r="O1239" s="90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38"/>
      <c r="AC1239" s="591" t="str">
        <f t="shared" si="98"/>
        <v/>
      </c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96"/>
        <v>6</v>
      </c>
      <c r="C1240" s="184">
        <f t="shared" si="97"/>
        <v>42543</v>
      </c>
      <c r="D1240" s="191" t="s">
        <v>1750</v>
      </c>
      <c r="E1240" s="762">
        <v>42543</v>
      </c>
      <c r="F1240" s="192" t="s">
        <v>1637</v>
      </c>
      <c r="G1240" s="192" t="s">
        <v>871</v>
      </c>
      <c r="H1240" s="193" t="s">
        <v>897</v>
      </c>
      <c r="I1240" s="256">
        <v>12</v>
      </c>
      <c r="J1240" s="256">
        <v>9300</v>
      </c>
      <c r="K1240" s="38">
        <f>ROUND(I1240*J1240,0)</f>
        <v>111600</v>
      </c>
      <c r="L1240" s="194" t="s">
        <v>259</v>
      </c>
      <c r="M1240" s="194" t="s">
        <v>174</v>
      </c>
      <c r="N1240" s="52" t="str">
        <f>IF(AND('331-CT'!$E$7=TH!H1240,OR(L1240="331",M1240="331")),"331",IF(AND(OR(L1240="131",M1240="131"),H1240='131-CT'!$E$7),"131",""))</f>
        <v/>
      </c>
      <c r="O1240" s="90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38"/>
      <c r="AC1240" s="591" t="str">
        <f t="shared" si="98"/>
        <v/>
      </c>
      <c r="AD1240" s="591"/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96"/>
        <v>6</v>
      </c>
      <c r="C1241" s="184">
        <f t="shared" si="97"/>
        <v>42543</v>
      </c>
      <c r="D1241" s="191" t="s">
        <v>1750</v>
      </c>
      <c r="E1241" s="762">
        <v>42543</v>
      </c>
      <c r="F1241" s="189" t="s">
        <v>1617</v>
      </c>
      <c r="G1241" s="192" t="s">
        <v>871</v>
      </c>
      <c r="H1241" s="193" t="s">
        <v>897</v>
      </c>
      <c r="I1241" s="256"/>
      <c r="J1241" s="256"/>
      <c r="K1241" s="599">
        <v>752760</v>
      </c>
      <c r="L1241" s="194" t="s">
        <v>259</v>
      </c>
      <c r="M1241" s="194" t="s">
        <v>372</v>
      </c>
      <c r="N1241" s="52" t="str">
        <f>IF(AND('331-CT'!$E$7=TH!H1241,OR(L1241="331",M1241="331")),"331",IF(AND(OR(L1241="131",M1241="131"),H1241='131-CT'!$E$7),"131",""))</f>
        <v/>
      </c>
      <c r="O1241" s="901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38"/>
      <c r="AC1241" s="591" t="str">
        <f t="shared" si="98"/>
        <v/>
      </c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96"/>
        <v>6</v>
      </c>
      <c r="C1242" s="184">
        <f t="shared" si="97"/>
        <v>42544</v>
      </c>
      <c r="D1242" s="191" t="s">
        <v>1751</v>
      </c>
      <c r="E1242" s="762">
        <v>42544</v>
      </c>
      <c r="F1242" s="192" t="s">
        <v>1648</v>
      </c>
      <c r="G1242" s="192" t="s">
        <v>873</v>
      </c>
      <c r="H1242" s="7" t="s">
        <v>1376</v>
      </c>
      <c r="I1242" s="256">
        <v>304</v>
      </c>
      <c r="J1242" s="256">
        <v>8900</v>
      </c>
      <c r="K1242" s="38">
        <f>ROUND(I1242*J1242,0)</f>
        <v>2705600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901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38"/>
      <c r="AC1242" s="591" t="str">
        <f t="shared" si="98"/>
        <v/>
      </c>
      <c r="AD1242" s="591"/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96"/>
        <v>6</v>
      </c>
      <c r="C1243" s="184">
        <f t="shared" si="97"/>
        <v>42544</v>
      </c>
      <c r="D1243" s="191" t="s">
        <v>1751</v>
      </c>
      <c r="E1243" s="762">
        <v>42544</v>
      </c>
      <c r="F1243" s="189" t="s">
        <v>1617</v>
      </c>
      <c r="G1243" s="192" t="s">
        <v>873</v>
      </c>
      <c r="H1243" s="7" t="s">
        <v>1376</v>
      </c>
      <c r="I1243" s="256"/>
      <c r="J1243" s="256"/>
      <c r="K1243" s="599">
        <v>270560</v>
      </c>
      <c r="L1243" s="194" t="s">
        <v>259</v>
      </c>
      <c r="M1243" s="194" t="s">
        <v>372</v>
      </c>
      <c r="N1243" s="52" t="str">
        <f>IF(AND('331-CT'!$E$7=TH!H1243,OR(L1243="331",M1243="331")),"331",IF(AND(OR(L1243="131",M1243="131"),H1243='131-CT'!$E$7),"131",""))</f>
        <v/>
      </c>
      <c r="O1243" s="901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38"/>
      <c r="AC1243" s="591" t="str">
        <f t="shared" si="98"/>
        <v/>
      </c>
      <c r="AD1243" s="591"/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96"/>
        <v>6</v>
      </c>
      <c r="C1244" s="184">
        <f t="shared" si="97"/>
        <v>42545</v>
      </c>
      <c r="D1244" s="191" t="s">
        <v>1752</v>
      </c>
      <c r="E1244" s="762">
        <v>42545</v>
      </c>
      <c r="F1244" s="192" t="s">
        <v>506</v>
      </c>
      <c r="G1244" s="192" t="s">
        <v>880</v>
      </c>
      <c r="H1244" s="912" t="s">
        <v>805</v>
      </c>
      <c r="I1244" s="256">
        <v>534</v>
      </c>
      <c r="J1244" s="256">
        <v>5900</v>
      </c>
      <c r="K1244" s="38">
        <f>ROUND(I1244*J1244,0)</f>
        <v>3150600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901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38"/>
      <c r="AC1244" s="591" t="str">
        <f t="shared" si="98"/>
        <v/>
      </c>
      <c r="AD1244" s="591"/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96"/>
        <v>6</v>
      </c>
      <c r="C1245" s="184">
        <f t="shared" si="97"/>
        <v>42545</v>
      </c>
      <c r="D1245" s="191" t="s">
        <v>1752</v>
      </c>
      <c r="E1245" s="762">
        <v>42545</v>
      </c>
      <c r="F1245" s="192" t="s">
        <v>506</v>
      </c>
      <c r="G1245" s="192" t="s">
        <v>880</v>
      </c>
      <c r="H1245" s="912" t="s">
        <v>805</v>
      </c>
      <c r="I1245" s="256">
        <v>99</v>
      </c>
      <c r="J1245" s="256">
        <v>5900</v>
      </c>
      <c r="K1245" s="38">
        <f>ROUND(I1245*J1245,0)</f>
        <v>584100</v>
      </c>
      <c r="L1245" s="194" t="s">
        <v>259</v>
      </c>
      <c r="M1245" s="194" t="s">
        <v>174</v>
      </c>
      <c r="N1245" s="52" t="str">
        <f>IF(AND('331-CT'!$E$7=TH!H1245,OR(L1245="331",M1245="331")),"331",IF(AND(OR(L1245="131",M1245="131"),H1245='131-CT'!$E$7),"131",""))</f>
        <v/>
      </c>
      <c r="O1245" s="901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38"/>
      <c r="AC1245" s="591" t="str">
        <f t="shared" si="98"/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96"/>
        <v>6</v>
      </c>
      <c r="C1246" s="184">
        <f t="shared" si="97"/>
        <v>42545</v>
      </c>
      <c r="D1246" s="191" t="s">
        <v>1752</v>
      </c>
      <c r="E1246" s="762">
        <v>42545</v>
      </c>
      <c r="F1246" s="189" t="s">
        <v>1617</v>
      </c>
      <c r="G1246" s="192" t="s">
        <v>880</v>
      </c>
      <c r="H1246" s="912" t="s">
        <v>805</v>
      </c>
      <c r="I1246" s="256"/>
      <c r="J1246" s="256"/>
      <c r="K1246" s="599">
        <v>373470</v>
      </c>
      <c r="L1246" s="194" t="s">
        <v>259</v>
      </c>
      <c r="M1246" s="194" t="s">
        <v>372</v>
      </c>
      <c r="N1246" s="52" t="str">
        <f>IF(AND('331-CT'!$E$7=TH!H1246,OR(L1246="331",M1246="331")),"331",IF(AND(OR(L1246="131",M1246="131"),H1246='131-CT'!$E$7),"131",""))</f>
        <v/>
      </c>
      <c r="O1246" s="901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38"/>
      <c r="AC1246" s="591" t="str">
        <f t="shared" si="98"/>
        <v/>
      </c>
      <c r="AD1246" s="591"/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96"/>
        <v>6</v>
      </c>
      <c r="C1247" s="184">
        <f t="shared" si="97"/>
        <v>42545</v>
      </c>
      <c r="D1247" s="191" t="s">
        <v>1753</v>
      </c>
      <c r="E1247" s="762">
        <v>42545</v>
      </c>
      <c r="F1247" s="931" t="s">
        <v>1577</v>
      </c>
      <c r="G1247" s="192" t="s">
        <v>883</v>
      </c>
      <c r="H1247" s="785" t="s">
        <v>1356</v>
      </c>
      <c r="I1247" s="256">
        <v>210</v>
      </c>
      <c r="J1247" s="256">
        <v>9300</v>
      </c>
      <c r="K1247" s="38">
        <f>ROUND(I1247*J1247,0)</f>
        <v>1953000</v>
      </c>
      <c r="L1247" s="194" t="s">
        <v>259</v>
      </c>
      <c r="M1247" s="194" t="s">
        <v>174</v>
      </c>
      <c r="N1247" s="52" t="str">
        <f>IF(AND('331-CT'!$E$7=TH!H1247,OR(L1247="331",M1247="331")),"331",IF(AND(OR(L1247="131",M1247="131"),H1247='131-CT'!$E$7),"131",""))</f>
        <v>131</v>
      </c>
      <c r="O1247" s="901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38"/>
      <c r="AC1247" s="591" t="str">
        <f t="shared" si="98"/>
        <v/>
      </c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96"/>
        <v>6</v>
      </c>
      <c r="C1248" s="184">
        <f t="shared" si="97"/>
        <v>42545</v>
      </c>
      <c r="D1248" s="191" t="s">
        <v>1753</v>
      </c>
      <c r="E1248" s="184">
        <v>42545</v>
      </c>
      <c r="F1248" s="189" t="s">
        <v>1649</v>
      </c>
      <c r="G1248" s="601" t="s">
        <v>883</v>
      </c>
      <c r="H1248" s="785" t="s">
        <v>1356</v>
      </c>
      <c r="I1248" s="256"/>
      <c r="J1248" s="256"/>
      <c r="K1248" s="599">
        <v>195300</v>
      </c>
      <c r="L1248" s="194" t="s">
        <v>259</v>
      </c>
      <c r="M1248" s="194" t="s">
        <v>372</v>
      </c>
      <c r="N1248" s="52" t="str">
        <f>IF(AND('331-CT'!$E$7=TH!H1248,OR(L1248="331",M1248="331")),"331",IF(AND(OR(L1248="131",M1248="131"),H1248='131-CT'!$E$7),"131",""))</f>
        <v>131</v>
      </c>
      <c r="O1248" s="901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38"/>
      <c r="AC1248" s="591" t="str">
        <f t="shared" si="98"/>
        <v/>
      </c>
      <c r="AD1248" s="591"/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96"/>
        <v>6</v>
      </c>
      <c r="C1249" s="184">
        <f t="shared" si="97"/>
        <v>42545</v>
      </c>
      <c r="D1249" s="191" t="s">
        <v>1754</v>
      </c>
      <c r="E1249" s="184">
        <v>42545</v>
      </c>
      <c r="F1249" s="189" t="s">
        <v>490</v>
      </c>
      <c r="G1249" s="601" t="s">
        <v>884</v>
      </c>
      <c r="H1249" s="193" t="s">
        <v>1650</v>
      </c>
      <c r="I1249" s="256">
        <v>628</v>
      </c>
      <c r="J1249" s="256">
        <v>14000</v>
      </c>
      <c r="K1249" s="38">
        <f>ROUND(I1249*J1249,0)</f>
        <v>8792000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901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38"/>
      <c r="AC1249" s="591" t="str">
        <f t="shared" si="98"/>
        <v/>
      </c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96"/>
        <v>6</v>
      </c>
      <c r="C1250" s="184">
        <f t="shared" si="97"/>
        <v>42545</v>
      </c>
      <c r="D1250" s="191" t="s">
        <v>1754</v>
      </c>
      <c r="E1250" s="184">
        <v>42545</v>
      </c>
      <c r="F1250" s="189" t="s">
        <v>1617</v>
      </c>
      <c r="G1250" s="601" t="s">
        <v>884</v>
      </c>
      <c r="H1250" s="193" t="s">
        <v>1650</v>
      </c>
      <c r="I1250" s="256"/>
      <c r="J1250" s="256"/>
      <c r="K1250" s="599">
        <v>879200</v>
      </c>
      <c r="L1250" s="194" t="s">
        <v>259</v>
      </c>
      <c r="M1250" s="194" t="s">
        <v>372</v>
      </c>
      <c r="N1250" s="52" t="str">
        <f>IF(AND('331-CT'!$E$7=TH!H1250,OR(L1250="331",M1250="331")),"331",IF(AND(OR(L1250="131",M1250="131"),H1250='131-CT'!$E$7),"131",""))</f>
        <v/>
      </c>
      <c r="O1250" s="90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38"/>
      <c r="AC1250" s="591" t="str">
        <f t="shared" si="98"/>
        <v/>
      </c>
      <c r="AD1250" s="591"/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96"/>
        <v>6</v>
      </c>
      <c r="C1251" s="184">
        <f t="shared" si="97"/>
        <v>42545</v>
      </c>
      <c r="D1251" s="191" t="s">
        <v>1755</v>
      </c>
      <c r="E1251" s="184">
        <v>42545</v>
      </c>
      <c r="F1251" s="189" t="s">
        <v>1651</v>
      </c>
      <c r="G1251" s="601" t="s">
        <v>885</v>
      </c>
      <c r="H1251" s="7" t="s">
        <v>975</v>
      </c>
      <c r="I1251" s="256">
        <v>3000</v>
      </c>
      <c r="J1251" s="256">
        <v>5200</v>
      </c>
      <c r="K1251" s="38">
        <f>ROUND(I1251*J1251,0)</f>
        <v>15600000</v>
      </c>
      <c r="L1251" s="194" t="s">
        <v>259</v>
      </c>
      <c r="M1251" s="194" t="s">
        <v>174</v>
      </c>
      <c r="N1251" s="52" t="str">
        <f>IF(AND('331-CT'!$E$7=TH!H1251,OR(L1251="331",M1251="331")),"331",IF(AND(OR(L1251="131",M1251="131"),H1251='131-CT'!$E$7),"131",""))</f>
        <v/>
      </c>
      <c r="O1251" s="90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38"/>
      <c r="AC1251" s="591" t="str">
        <f t="shared" si="98"/>
        <v/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96"/>
        <v>6</v>
      </c>
      <c r="C1252" s="184">
        <f t="shared" si="97"/>
        <v>42545</v>
      </c>
      <c r="D1252" s="191" t="s">
        <v>1755</v>
      </c>
      <c r="E1252" s="184">
        <v>42545</v>
      </c>
      <c r="F1252" s="189" t="s">
        <v>1617</v>
      </c>
      <c r="G1252" s="601" t="s">
        <v>885</v>
      </c>
      <c r="H1252" s="7" t="s">
        <v>975</v>
      </c>
      <c r="I1252" s="256"/>
      <c r="J1252" s="256"/>
      <c r="K1252" s="599">
        <v>1560000</v>
      </c>
      <c r="L1252" s="194" t="s">
        <v>259</v>
      </c>
      <c r="M1252" s="194" t="s">
        <v>372</v>
      </c>
      <c r="N1252" s="52" t="str">
        <f>IF(AND('331-CT'!$E$7=TH!H1252,OR(L1252="331",M1252="331")),"331",IF(AND(OR(L1252="131",M1252="131"),H1252='131-CT'!$E$7),"131",""))</f>
        <v/>
      </c>
      <c r="O1252" s="90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38"/>
      <c r="AC1252" s="591" t="str">
        <f t="shared" si="98"/>
        <v/>
      </c>
      <c r="AD1252" s="591"/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96"/>
        <v>6</v>
      </c>
      <c r="C1253" s="184">
        <f t="shared" si="97"/>
        <v>42548</v>
      </c>
      <c r="D1253" s="191" t="s">
        <v>1756</v>
      </c>
      <c r="E1253" s="863">
        <v>42548</v>
      </c>
      <c r="F1253" s="192" t="s">
        <v>506</v>
      </c>
      <c r="G1253" s="936" t="s">
        <v>886</v>
      </c>
      <c r="H1253" s="912" t="s">
        <v>805</v>
      </c>
      <c r="I1253" s="868">
        <v>509</v>
      </c>
      <c r="J1253" s="868">
        <v>5900</v>
      </c>
      <c r="K1253" s="38">
        <f>ROUND(I1253*J1253,0)</f>
        <v>3003100</v>
      </c>
      <c r="L1253" s="921" t="s">
        <v>259</v>
      </c>
      <c r="M1253" s="921" t="s">
        <v>174</v>
      </c>
      <c r="N1253" s="52" t="str">
        <f>IF(AND('331-CT'!$E$7=TH!H1253,OR(L1253="331",M1253="331")),"331",IF(AND(OR(L1253="131",M1253="131"),H1253='131-CT'!$E$7),"131",""))</f>
        <v/>
      </c>
      <c r="O1253" s="901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38"/>
      <c r="AC1253" s="591" t="str">
        <f t="shared" si="98"/>
        <v/>
      </c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96"/>
        <v>6</v>
      </c>
      <c r="C1254" s="184">
        <f t="shared" si="97"/>
        <v>42548</v>
      </c>
      <c r="D1254" s="191" t="s">
        <v>1756</v>
      </c>
      <c r="E1254" s="863">
        <v>42548</v>
      </c>
      <c r="F1254" s="192" t="s">
        <v>506</v>
      </c>
      <c r="G1254" s="936" t="s">
        <v>886</v>
      </c>
      <c r="H1254" s="912" t="s">
        <v>805</v>
      </c>
      <c r="I1254" s="868">
        <v>1104</v>
      </c>
      <c r="J1254" s="868">
        <v>5900</v>
      </c>
      <c r="K1254" s="38">
        <f>ROUND(I1254*J1254,0)</f>
        <v>6513600</v>
      </c>
      <c r="L1254" s="921" t="s">
        <v>259</v>
      </c>
      <c r="M1254" s="921" t="s">
        <v>174</v>
      </c>
      <c r="N1254" s="52" t="str">
        <f>IF(AND('331-CT'!$E$7=TH!H1254,OR(L1254="331",M1254="331")),"331",IF(AND(OR(L1254="131",M1254="131"),H1254='131-CT'!$E$7),"131",""))</f>
        <v/>
      </c>
      <c r="O1254" s="90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38"/>
      <c r="AC1254" s="591" t="str">
        <f t="shared" si="98"/>
        <v/>
      </c>
      <c r="AD1254" s="591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96"/>
        <v>6</v>
      </c>
      <c r="C1255" s="184">
        <f t="shared" si="97"/>
        <v>42548</v>
      </c>
      <c r="D1255" s="191" t="s">
        <v>1756</v>
      </c>
      <c r="E1255" s="937">
        <v>42548</v>
      </c>
      <c r="F1255" s="872" t="s">
        <v>1617</v>
      </c>
      <c r="G1255" s="865" t="s">
        <v>886</v>
      </c>
      <c r="H1255" s="912" t="s">
        <v>805</v>
      </c>
      <c r="I1255" s="868"/>
      <c r="J1255" s="868"/>
      <c r="K1255" s="869">
        <v>951670</v>
      </c>
      <c r="L1255" s="921" t="s">
        <v>259</v>
      </c>
      <c r="M1255" s="194" t="s">
        <v>372</v>
      </c>
      <c r="N1255" s="52" t="str">
        <f>IF(AND('331-CT'!$E$7=TH!H1255,OR(L1255="331",M1255="331")),"331",IF(AND(OR(L1255="131",M1255="131"),H1255='131-CT'!$E$7),"131",""))</f>
        <v/>
      </c>
      <c r="O1255" s="901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38"/>
      <c r="AC1255" s="591" t="str">
        <f t="shared" si="98"/>
        <v/>
      </c>
      <c r="AD1255" s="591"/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96"/>
        <v>6</v>
      </c>
      <c r="C1256" s="184">
        <f t="shared" si="97"/>
        <v>42548</v>
      </c>
      <c r="D1256" s="191" t="s">
        <v>1757</v>
      </c>
      <c r="E1256" s="762">
        <v>42548</v>
      </c>
      <c r="F1256" s="189" t="s">
        <v>438</v>
      </c>
      <c r="G1256" s="192" t="s">
        <v>887</v>
      </c>
      <c r="H1256" s="7" t="s">
        <v>437</v>
      </c>
      <c r="I1256" s="256">
        <v>522</v>
      </c>
      <c r="J1256" s="256">
        <v>10500</v>
      </c>
      <c r="K1256" s="38">
        <f>ROUND(I1256*J1256,0)</f>
        <v>5481000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90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38"/>
      <c r="AC1256" s="591" t="str">
        <f t="shared" si="98"/>
        <v/>
      </c>
      <c r="AD1256" s="591"/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96"/>
        <v>6</v>
      </c>
      <c r="C1257" s="184">
        <f t="shared" si="97"/>
        <v>42548</v>
      </c>
      <c r="D1257" s="191" t="s">
        <v>1757</v>
      </c>
      <c r="E1257" s="762">
        <v>42548</v>
      </c>
      <c r="F1257" s="189" t="s">
        <v>1617</v>
      </c>
      <c r="G1257" s="192" t="s">
        <v>887</v>
      </c>
      <c r="H1257" s="7" t="s">
        <v>437</v>
      </c>
      <c r="I1257" s="256"/>
      <c r="J1257" s="256"/>
      <c r="K1257" s="599">
        <v>548100</v>
      </c>
      <c r="L1257" s="194" t="s">
        <v>259</v>
      </c>
      <c r="M1257" s="194" t="s">
        <v>372</v>
      </c>
      <c r="N1257" s="52" t="str">
        <f>IF(AND('331-CT'!$E$7=TH!H1257,OR(L1257="331",M1257="331")),"331",IF(AND(OR(L1257="131",M1257="131"),H1257='131-CT'!$E$7),"131",""))</f>
        <v/>
      </c>
      <c r="O1257" s="90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38"/>
      <c r="AC1257" s="591" t="str">
        <f t="shared" ref="AC1257:AC1291" si="99">IF(VLOOKUP(H1257,DS_131,1,0)=H1257,"","x")</f>
        <v/>
      </c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96"/>
        <v>6</v>
      </c>
      <c r="C1258" s="184">
        <f t="shared" si="97"/>
        <v>42549</v>
      </c>
      <c r="D1258" s="191" t="s">
        <v>1758</v>
      </c>
      <c r="E1258" s="762">
        <v>42549</v>
      </c>
      <c r="F1258" s="189" t="s">
        <v>424</v>
      </c>
      <c r="G1258" s="192" t="s">
        <v>1652</v>
      </c>
      <c r="H1258" s="7" t="s">
        <v>1632</v>
      </c>
      <c r="I1258" s="256">
        <v>1300</v>
      </c>
      <c r="J1258" s="256">
        <v>5000</v>
      </c>
      <c r="K1258" s="38">
        <f>ROUND(I1258*J1258,0)</f>
        <v>6500000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901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38"/>
      <c r="AC1258" s="591" t="str">
        <f t="shared" si="99"/>
        <v/>
      </c>
      <c r="AD1258" s="591"/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96"/>
        <v>6</v>
      </c>
      <c r="C1259" s="184">
        <f t="shared" si="97"/>
        <v>42549</v>
      </c>
      <c r="D1259" s="191" t="s">
        <v>1758</v>
      </c>
      <c r="E1259" s="762">
        <v>42549</v>
      </c>
      <c r="F1259" s="189" t="s">
        <v>427</v>
      </c>
      <c r="G1259" s="192" t="s">
        <v>1652</v>
      </c>
      <c r="H1259" s="7" t="s">
        <v>1632</v>
      </c>
      <c r="I1259" s="256">
        <v>338</v>
      </c>
      <c r="J1259" s="256">
        <v>5800</v>
      </c>
      <c r="K1259" s="38">
        <f>ROUND(I1259*J1259,0)</f>
        <v>1960400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901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38"/>
      <c r="AC1259" s="591" t="str">
        <f t="shared" si="99"/>
        <v/>
      </c>
      <c r="AD1259" s="591"/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96"/>
        <v>6</v>
      </c>
      <c r="C1260" s="184">
        <f t="shared" si="97"/>
        <v>42549</v>
      </c>
      <c r="D1260" s="191" t="s">
        <v>1758</v>
      </c>
      <c r="E1260" s="762">
        <v>42549</v>
      </c>
      <c r="F1260" s="189" t="s">
        <v>928</v>
      </c>
      <c r="G1260" s="192" t="s">
        <v>1652</v>
      </c>
      <c r="H1260" s="7" t="s">
        <v>1632</v>
      </c>
      <c r="I1260" s="256">
        <v>316</v>
      </c>
      <c r="J1260" s="256">
        <v>9290</v>
      </c>
      <c r="K1260" s="38">
        <f>ROUND(I1260*J1260,0)</f>
        <v>2935640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901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38"/>
      <c r="AC1260" s="591" t="str">
        <f t="shared" si="99"/>
        <v/>
      </c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96"/>
        <v>6</v>
      </c>
      <c r="C1261" s="184">
        <f t="shared" si="97"/>
        <v>42549</v>
      </c>
      <c r="D1261" s="191" t="s">
        <v>1758</v>
      </c>
      <c r="E1261" s="762">
        <v>42549</v>
      </c>
      <c r="F1261" s="297" t="s">
        <v>1617</v>
      </c>
      <c r="G1261" s="192" t="s">
        <v>1652</v>
      </c>
      <c r="H1261" s="7" t="s">
        <v>1632</v>
      </c>
      <c r="I1261" s="256"/>
      <c r="J1261" s="256"/>
      <c r="K1261" s="599">
        <v>1139604</v>
      </c>
      <c r="L1261" s="194" t="s">
        <v>259</v>
      </c>
      <c r="M1261" s="194" t="s">
        <v>372</v>
      </c>
      <c r="N1261" s="52" t="str">
        <f>IF(AND('331-CT'!$E$7=TH!H1261,OR(L1261="331",M1261="331")),"331",IF(AND(OR(L1261="131",M1261="131"),H1261='131-CT'!$E$7),"131",""))</f>
        <v/>
      </c>
      <c r="O1261" s="90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38"/>
      <c r="AC1261" s="591" t="str">
        <f t="shared" si="99"/>
        <v/>
      </c>
      <c r="AD1261" s="591"/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96"/>
        <v>6</v>
      </c>
      <c r="C1262" s="184">
        <f t="shared" si="97"/>
        <v>42550</v>
      </c>
      <c r="D1262" s="191" t="s">
        <v>1759</v>
      </c>
      <c r="E1262" s="762">
        <v>42550</v>
      </c>
      <c r="F1262" s="192" t="s">
        <v>1653</v>
      </c>
      <c r="G1262" s="192" t="s">
        <v>888</v>
      </c>
      <c r="H1262" s="7" t="s">
        <v>1359</v>
      </c>
      <c r="I1262" s="256">
        <v>71</v>
      </c>
      <c r="J1262" s="256">
        <v>5600</v>
      </c>
      <c r="K1262" s="38">
        <f>ROUND(I1262*J1262,0)</f>
        <v>397600</v>
      </c>
      <c r="L1262" s="194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90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38"/>
      <c r="AC1262" s="591" t="str">
        <f t="shared" si="99"/>
        <v/>
      </c>
      <c r="AD1262" s="591"/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96"/>
        <v>6</v>
      </c>
      <c r="C1263" s="184">
        <f t="shared" si="97"/>
        <v>42550</v>
      </c>
      <c r="D1263" s="191" t="s">
        <v>1759</v>
      </c>
      <c r="E1263" s="191">
        <v>42550</v>
      </c>
      <c r="F1263" s="192" t="s">
        <v>1618</v>
      </c>
      <c r="G1263" s="483" t="s">
        <v>888</v>
      </c>
      <c r="H1263" s="7" t="s">
        <v>1359</v>
      </c>
      <c r="I1263" s="258">
        <v>535</v>
      </c>
      <c r="J1263" s="258">
        <v>6500</v>
      </c>
      <c r="K1263" s="38">
        <f>ROUND(I1263*J1263,0)</f>
        <v>3477500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90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38"/>
      <c r="AC1263" s="591" t="str">
        <f t="shared" si="99"/>
        <v/>
      </c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96"/>
        <v>6</v>
      </c>
      <c r="C1264" s="184">
        <f t="shared" si="97"/>
        <v>42550</v>
      </c>
      <c r="D1264" s="191" t="s">
        <v>1759</v>
      </c>
      <c r="E1264" s="191">
        <v>42550</v>
      </c>
      <c r="F1264" s="192" t="s">
        <v>1654</v>
      </c>
      <c r="G1264" s="483" t="s">
        <v>888</v>
      </c>
      <c r="H1264" s="7" t="s">
        <v>1359</v>
      </c>
      <c r="I1264" s="258">
        <v>333</v>
      </c>
      <c r="J1264" s="258">
        <v>5700</v>
      </c>
      <c r="K1264" s="38">
        <f>ROUND(I1264*J1264,0)</f>
        <v>1898100</v>
      </c>
      <c r="L1264" s="194" t="s">
        <v>259</v>
      </c>
      <c r="M1264" s="194" t="s">
        <v>174</v>
      </c>
      <c r="N1264" s="52" t="str">
        <f>IF(AND('331-CT'!$E$7=TH!H1264,OR(L1264="331",M1264="331")),"331",IF(AND(OR(L1264="131",M1264="131"),H1264='131-CT'!$E$7),"131",""))</f>
        <v/>
      </c>
      <c r="O1264" s="90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38"/>
      <c r="AC1264" s="591" t="str">
        <f t="shared" si="99"/>
        <v/>
      </c>
      <c r="AD1264" s="591"/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96"/>
        <v>6</v>
      </c>
      <c r="C1265" s="184">
        <f t="shared" si="97"/>
        <v>42550</v>
      </c>
      <c r="D1265" s="191" t="s">
        <v>1759</v>
      </c>
      <c r="E1265" s="184">
        <v>42550</v>
      </c>
      <c r="F1265" s="189" t="s">
        <v>1617</v>
      </c>
      <c r="G1265" s="601" t="s">
        <v>888</v>
      </c>
      <c r="H1265" s="7" t="s">
        <v>1359</v>
      </c>
      <c r="I1265" s="256"/>
      <c r="J1265" s="256"/>
      <c r="K1265" s="599">
        <v>577320</v>
      </c>
      <c r="L1265" s="194" t="s">
        <v>259</v>
      </c>
      <c r="M1265" s="194" t="s">
        <v>372</v>
      </c>
      <c r="N1265" s="52" t="str">
        <f>IF(AND('331-CT'!$E$7=TH!H1265,OR(L1265="331",M1265="331")),"331",IF(AND(OR(L1265="131",M1265="131"),H1265='131-CT'!$E$7),"131",""))</f>
        <v/>
      </c>
      <c r="O1265" s="90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38"/>
      <c r="AC1265" s="591" t="str">
        <f t="shared" si="99"/>
        <v/>
      </c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96"/>
        <v>6</v>
      </c>
      <c r="C1266" s="184">
        <f t="shared" si="97"/>
        <v>42550</v>
      </c>
      <c r="D1266" s="191" t="s">
        <v>1760</v>
      </c>
      <c r="E1266" s="184">
        <v>42550</v>
      </c>
      <c r="F1266" s="189" t="s">
        <v>982</v>
      </c>
      <c r="G1266" s="601" t="s">
        <v>1655</v>
      </c>
      <c r="H1266" s="7" t="s">
        <v>1642</v>
      </c>
      <c r="I1266" s="256">
        <v>1055</v>
      </c>
      <c r="J1266" s="256">
        <v>13800</v>
      </c>
      <c r="K1266" s="38">
        <f>ROUND(I1266*J1266,0)</f>
        <v>14559000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90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38"/>
      <c r="AC1266" s="591" t="str">
        <f t="shared" si="99"/>
        <v/>
      </c>
      <c r="AD1266" s="591"/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96"/>
        <v>6</v>
      </c>
      <c r="C1267" s="184">
        <f t="shared" si="97"/>
        <v>42550</v>
      </c>
      <c r="D1267" s="191" t="s">
        <v>1760</v>
      </c>
      <c r="E1267" s="191">
        <v>42550</v>
      </c>
      <c r="F1267" s="192" t="s">
        <v>982</v>
      </c>
      <c r="G1267" s="483" t="s">
        <v>1655</v>
      </c>
      <c r="H1267" s="193" t="s">
        <v>1642</v>
      </c>
      <c r="I1267" s="256">
        <v>100</v>
      </c>
      <c r="J1267" s="256">
        <v>13400</v>
      </c>
      <c r="K1267" s="38">
        <f>ROUND(I1267*J1267,0)</f>
        <v>1340000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90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38"/>
      <c r="AC1267" s="591" t="str">
        <f t="shared" si="99"/>
        <v/>
      </c>
      <c r="AD1267" s="591"/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96"/>
        <v>6</v>
      </c>
      <c r="C1268" s="184">
        <f t="shared" si="97"/>
        <v>42550</v>
      </c>
      <c r="D1268" s="191" t="s">
        <v>1760</v>
      </c>
      <c r="E1268" s="191">
        <v>42550</v>
      </c>
      <c r="F1268" s="189" t="s">
        <v>1119</v>
      </c>
      <c r="G1268" s="483" t="s">
        <v>1655</v>
      </c>
      <c r="H1268" s="193" t="s">
        <v>1642</v>
      </c>
      <c r="I1268" s="256">
        <v>2000</v>
      </c>
      <c r="J1268" s="256">
        <v>1300</v>
      </c>
      <c r="K1268" s="38">
        <f>ROUND(I1268*J1268,0)</f>
        <v>2600000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90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38"/>
      <c r="AC1268" s="591" t="str">
        <f t="shared" si="99"/>
        <v/>
      </c>
      <c r="AD1268" s="591"/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96"/>
        <v>6</v>
      </c>
      <c r="C1269" s="184">
        <f t="shared" si="97"/>
        <v>42550</v>
      </c>
      <c r="D1269" s="191" t="s">
        <v>1760</v>
      </c>
      <c r="E1269" s="191">
        <v>42550</v>
      </c>
      <c r="F1269" s="192" t="s">
        <v>1617</v>
      </c>
      <c r="G1269" s="483" t="s">
        <v>1655</v>
      </c>
      <c r="H1269" s="193" t="s">
        <v>1642</v>
      </c>
      <c r="I1269" s="256"/>
      <c r="J1269" s="256"/>
      <c r="K1269" s="599">
        <v>1849900</v>
      </c>
      <c r="L1269" s="194" t="s">
        <v>259</v>
      </c>
      <c r="M1269" s="194" t="s">
        <v>372</v>
      </c>
      <c r="N1269" s="52" t="str">
        <f>IF(AND('331-CT'!$E$7=TH!H1269,OR(L1269="331",M1269="331")),"331",IF(AND(OR(L1269="131",M1269="131"),H1269='131-CT'!$E$7),"131",""))</f>
        <v/>
      </c>
      <c r="O1269" s="90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38"/>
      <c r="AC1269" s="591" t="str">
        <f t="shared" si="99"/>
        <v/>
      </c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96"/>
        <v>6</v>
      </c>
      <c r="C1270" s="184">
        <f t="shared" si="97"/>
        <v>42550</v>
      </c>
      <c r="D1270" s="191" t="s">
        <v>1761</v>
      </c>
      <c r="E1270" s="191">
        <v>42550</v>
      </c>
      <c r="F1270" s="192" t="s">
        <v>1835</v>
      </c>
      <c r="G1270" s="483" t="s">
        <v>889</v>
      </c>
      <c r="H1270" s="193" t="s">
        <v>768</v>
      </c>
      <c r="I1270" s="256">
        <v>200</v>
      </c>
      <c r="J1270" s="256">
        <v>9300</v>
      </c>
      <c r="K1270" s="38">
        <f>ROUND(I1270*J1270,0)</f>
        <v>1860000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90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38"/>
      <c r="AC1270" s="591" t="str">
        <f t="shared" si="99"/>
        <v/>
      </c>
      <c r="AD1270" s="591"/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96"/>
        <v>6</v>
      </c>
      <c r="C1271" s="184">
        <f t="shared" si="97"/>
        <v>42550</v>
      </c>
      <c r="D1271" s="191" t="s">
        <v>1761</v>
      </c>
      <c r="E1271" s="191">
        <v>42550</v>
      </c>
      <c r="F1271" s="192" t="s">
        <v>1615</v>
      </c>
      <c r="G1271" s="483" t="s">
        <v>889</v>
      </c>
      <c r="H1271" s="193" t="s">
        <v>768</v>
      </c>
      <c r="I1271" s="259"/>
      <c r="J1271" s="259"/>
      <c r="K1271" s="599">
        <v>186000</v>
      </c>
      <c r="L1271" s="194" t="s">
        <v>259</v>
      </c>
      <c r="M1271" s="194" t="s">
        <v>372</v>
      </c>
      <c r="N1271" s="52" t="str">
        <f>IF(AND('331-CT'!$E$7=TH!H1271,OR(L1271="331",M1271="331")),"331",IF(AND(OR(L1271="131",M1271="131"),H1271='131-CT'!$E$7),"131",""))</f>
        <v/>
      </c>
      <c r="O1271" s="90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38"/>
      <c r="AC1271" s="591" t="str">
        <f t="shared" si="99"/>
        <v/>
      </c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96"/>
        <v>6</v>
      </c>
      <c r="C1272" s="184">
        <f t="shared" si="97"/>
        <v>42550</v>
      </c>
      <c r="D1272" s="191" t="s">
        <v>1762</v>
      </c>
      <c r="E1272" s="191">
        <v>42550</v>
      </c>
      <c r="F1272" s="192" t="s">
        <v>1656</v>
      </c>
      <c r="G1272" s="483" t="s">
        <v>891</v>
      </c>
      <c r="H1272" s="193" t="s">
        <v>897</v>
      </c>
      <c r="I1272" s="259">
        <v>1320</v>
      </c>
      <c r="J1272" s="259">
        <v>8600</v>
      </c>
      <c r="K1272" s="38">
        <f>ROUND(I1272*J1272,0)</f>
        <v>11352000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/>
      </c>
      <c r="O1272" s="90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38"/>
      <c r="AC1272" s="591" t="str">
        <f t="shared" si="99"/>
        <v/>
      </c>
      <c r="AD1272" s="591"/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96"/>
        <v>6</v>
      </c>
      <c r="C1273" s="184">
        <f t="shared" si="97"/>
        <v>42550</v>
      </c>
      <c r="D1273" s="191" t="s">
        <v>1762</v>
      </c>
      <c r="E1273" s="191">
        <v>42550</v>
      </c>
      <c r="F1273" s="192" t="s">
        <v>1657</v>
      </c>
      <c r="G1273" s="483" t="s">
        <v>891</v>
      </c>
      <c r="H1273" s="193" t="s">
        <v>897</v>
      </c>
      <c r="I1273" s="256">
        <v>320</v>
      </c>
      <c r="J1273" s="256">
        <v>14500</v>
      </c>
      <c r="K1273" s="38">
        <f>ROUND(I1273*J1273,0)</f>
        <v>4640000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/>
      </c>
      <c r="O1273" s="90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38"/>
      <c r="AC1273" s="591" t="str">
        <f t="shared" si="99"/>
        <v/>
      </c>
      <c r="AD1273" s="591"/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96"/>
        <v>6</v>
      </c>
      <c r="C1274" s="184">
        <f t="shared" si="97"/>
        <v>42550</v>
      </c>
      <c r="D1274" s="191" t="s">
        <v>1762</v>
      </c>
      <c r="E1274" s="191">
        <v>42550</v>
      </c>
      <c r="F1274" s="192" t="s">
        <v>1658</v>
      </c>
      <c r="G1274" s="483" t="s">
        <v>891</v>
      </c>
      <c r="H1274" s="193" t="s">
        <v>897</v>
      </c>
      <c r="I1274" s="257">
        <v>28</v>
      </c>
      <c r="J1274" s="257">
        <v>14500</v>
      </c>
      <c r="K1274" s="38">
        <f>ROUND(I1274*J1274,0)</f>
        <v>406000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/>
      </c>
      <c r="O1274" s="90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38"/>
      <c r="AC1274" s="591" t="str">
        <f t="shared" si="99"/>
        <v/>
      </c>
      <c r="AD1274" s="591"/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96"/>
        <v>6</v>
      </c>
      <c r="C1275" s="184">
        <f t="shared" si="97"/>
        <v>42550</v>
      </c>
      <c r="D1275" s="191" t="s">
        <v>1762</v>
      </c>
      <c r="E1275" s="191">
        <v>42550</v>
      </c>
      <c r="F1275" s="192" t="s">
        <v>1544</v>
      </c>
      <c r="G1275" s="483" t="s">
        <v>891</v>
      </c>
      <c r="H1275" s="193" t="s">
        <v>897</v>
      </c>
      <c r="I1275" s="256">
        <v>245</v>
      </c>
      <c r="J1275" s="256">
        <v>9300</v>
      </c>
      <c r="K1275" s="38">
        <f>ROUND(I1275*J1275,0)</f>
        <v>2278500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/>
      </c>
      <c r="O1275" s="90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38"/>
      <c r="AC1275" s="591" t="str">
        <f t="shared" si="99"/>
        <v/>
      </c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96"/>
        <v>6</v>
      </c>
      <c r="C1276" s="184">
        <f t="shared" si="97"/>
        <v>42550</v>
      </c>
      <c r="D1276" s="191" t="s">
        <v>1762</v>
      </c>
      <c r="E1276" s="762">
        <v>42550</v>
      </c>
      <c r="F1276" s="192" t="s">
        <v>1572</v>
      </c>
      <c r="G1276" s="192" t="s">
        <v>891</v>
      </c>
      <c r="H1276" s="193" t="s">
        <v>897</v>
      </c>
      <c r="I1276" s="256">
        <v>52</v>
      </c>
      <c r="J1276" s="256">
        <v>8800</v>
      </c>
      <c r="K1276" s="38">
        <f>ROUND(I1276*J1276,0)</f>
        <v>457600</v>
      </c>
      <c r="L1276" s="194" t="s">
        <v>259</v>
      </c>
      <c r="M1276" s="194" t="s">
        <v>174</v>
      </c>
      <c r="N1276" s="52" t="str">
        <f>IF(AND('331-CT'!$E$7=TH!H1276,OR(L1276="331",M1276="331")),"331",IF(AND(OR(L1276="131",M1276="131"),H1276='131-CT'!$E$7),"131",""))</f>
        <v/>
      </c>
      <c r="O1276" s="90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38"/>
      <c r="AC1276" s="591" t="str">
        <f t="shared" si="99"/>
        <v/>
      </c>
      <c r="AD1276" s="591"/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96"/>
        <v>6</v>
      </c>
      <c r="C1277" s="184">
        <f t="shared" si="97"/>
        <v>42550</v>
      </c>
      <c r="D1277" s="191" t="s">
        <v>1762</v>
      </c>
      <c r="E1277" s="762">
        <v>42550</v>
      </c>
      <c r="F1277" s="192" t="s">
        <v>1617</v>
      </c>
      <c r="G1277" s="192" t="s">
        <v>891</v>
      </c>
      <c r="H1277" s="193" t="s">
        <v>897</v>
      </c>
      <c r="I1277" s="256"/>
      <c r="J1277" s="256"/>
      <c r="K1277" s="599">
        <v>1913410</v>
      </c>
      <c r="L1277" s="194" t="s">
        <v>259</v>
      </c>
      <c r="M1277" s="194" t="s">
        <v>372</v>
      </c>
      <c r="N1277" s="52" t="str">
        <f>IF(AND('331-CT'!$E$7=TH!H1277,OR(L1277="331",M1277="331")),"331",IF(AND(OR(L1277="131",M1277="131"),H1277='131-CT'!$E$7),"131",""))</f>
        <v/>
      </c>
      <c r="O1277" s="90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38"/>
      <c r="AC1277" s="591" t="str">
        <f t="shared" si="99"/>
        <v/>
      </c>
      <c r="AD1277" s="591"/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96"/>
        <v>6</v>
      </c>
      <c r="C1278" s="184">
        <f t="shared" si="97"/>
        <v>42550</v>
      </c>
      <c r="D1278" s="191" t="s">
        <v>1763</v>
      </c>
      <c r="E1278" s="762">
        <v>42550</v>
      </c>
      <c r="F1278" s="189" t="s">
        <v>930</v>
      </c>
      <c r="G1278" s="192" t="s">
        <v>892</v>
      </c>
      <c r="H1278" s="7" t="s">
        <v>437</v>
      </c>
      <c r="I1278" s="256">
        <v>410</v>
      </c>
      <c r="J1278" s="256">
        <v>8800</v>
      </c>
      <c r="K1278" s="38">
        <f>ROUND(I1278*J1278,0)</f>
        <v>3608000</v>
      </c>
      <c r="L1278" s="194" t="s">
        <v>259</v>
      </c>
      <c r="M1278" s="194" t="s">
        <v>174</v>
      </c>
      <c r="N1278" s="52" t="str">
        <f>IF(AND('331-CT'!$E$7=TH!H1278,OR(L1278="331",M1278="331")),"331",IF(AND(OR(L1278="131",M1278="131"),H1278='131-CT'!$E$7),"131",""))</f>
        <v/>
      </c>
      <c r="O1278" s="90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38"/>
      <c r="AC1278" s="591" t="str">
        <f t="shared" si="99"/>
        <v/>
      </c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96"/>
        <v>6</v>
      </c>
      <c r="C1279" s="184">
        <f t="shared" si="97"/>
        <v>42550</v>
      </c>
      <c r="D1279" s="191" t="s">
        <v>1763</v>
      </c>
      <c r="E1279" s="762">
        <v>42550</v>
      </c>
      <c r="F1279" s="192" t="s">
        <v>1617</v>
      </c>
      <c r="G1279" s="192" t="s">
        <v>892</v>
      </c>
      <c r="H1279" s="7" t="s">
        <v>437</v>
      </c>
      <c r="I1279" s="256"/>
      <c r="J1279" s="256"/>
      <c r="K1279" s="599">
        <v>360800</v>
      </c>
      <c r="L1279" s="194" t="s">
        <v>259</v>
      </c>
      <c r="M1279" s="194" t="s">
        <v>372</v>
      </c>
      <c r="N1279" s="52" t="str">
        <f>IF(AND('331-CT'!$E$7=TH!H1279,OR(L1279="331",M1279="331")),"331",IF(AND(OR(L1279="131",M1279="131"),H1279='131-CT'!$E$7),"131",""))</f>
        <v/>
      </c>
      <c r="O1279" s="90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38"/>
      <c r="AC1279" s="591" t="str">
        <f t="shared" si="99"/>
        <v/>
      </c>
      <c r="AD1279" s="591"/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96"/>
        <v>6</v>
      </c>
      <c r="C1280" s="184">
        <f t="shared" si="97"/>
        <v>42550</v>
      </c>
      <c r="D1280" s="191" t="s">
        <v>1764</v>
      </c>
      <c r="E1280" s="762">
        <v>42550</v>
      </c>
      <c r="F1280" s="189" t="s">
        <v>999</v>
      </c>
      <c r="G1280" s="192" t="s">
        <v>896</v>
      </c>
      <c r="H1280" s="7" t="s">
        <v>975</v>
      </c>
      <c r="I1280" s="256">
        <v>800</v>
      </c>
      <c r="J1280" s="256">
        <v>17000</v>
      </c>
      <c r="K1280" s="38">
        <f>ROUND(I1280*J1280,0)</f>
        <v>13600000</v>
      </c>
      <c r="L1280" s="194" t="s">
        <v>259</v>
      </c>
      <c r="M1280" s="194" t="s">
        <v>174</v>
      </c>
      <c r="N1280" s="52" t="str">
        <f>IF(AND('331-CT'!$E$7=TH!H1280,OR(L1280="331",M1280="331")),"331",IF(AND(OR(L1280="131",M1280="131"),H1280='131-CT'!$E$7),"131",""))</f>
        <v/>
      </c>
      <c r="O1280" s="90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38"/>
      <c r="AC1280" s="591" t="str">
        <f t="shared" si="99"/>
        <v/>
      </c>
    </row>
    <row r="1281" spans="1:33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ref="B1281:B1303" si="100">IF(C1281&lt;&gt;"",MONTH(C1281),"")</f>
        <v>6</v>
      </c>
      <c r="C1281" s="184">
        <f t="shared" ref="C1281:C1291" si="101">E1281</f>
        <v>42550</v>
      </c>
      <c r="D1281" s="191" t="s">
        <v>1764</v>
      </c>
      <c r="E1281" s="762">
        <v>42550</v>
      </c>
      <c r="F1281" s="192" t="s">
        <v>1617</v>
      </c>
      <c r="G1281" s="192" t="s">
        <v>896</v>
      </c>
      <c r="H1281" s="7" t="s">
        <v>975</v>
      </c>
      <c r="I1281" s="256"/>
      <c r="J1281" s="256"/>
      <c r="K1281" s="599">
        <v>1360000</v>
      </c>
      <c r="L1281" s="194" t="s">
        <v>259</v>
      </c>
      <c r="M1281" s="194" t="s">
        <v>372</v>
      </c>
      <c r="N1281" s="52" t="str">
        <f>IF(AND('331-CT'!$E$7=TH!H1281,OR(L1281="331",M1281="331")),"331",IF(AND(OR(L1281="131",M1281="131"),H1281='131-CT'!$E$7),"131",""))</f>
        <v/>
      </c>
      <c r="O1281" s="90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38"/>
      <c r="AC1281" s="591" t="str">
        <f t="shared" si="99"/>
        <v/>
      </c>
      <c r="AD1281" s="591"/>
    </row>
    <row r="1282" spans="1:33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00"/>
        <v>6</v>
      </c>
      <c r="C1282" s="184">
        <f t="shared" si="101"/>
        <v>42550</v>
      </c>
      <c r="D1282" s="191" t="s">
        <v>1765</v>
      </c>
      <c r="E1282" s="762">
        <v>42550</v>
      </c>
      <c r="F1282" s="192" t="s">
        <v>490</v>
      </c>
      <c r="G1282" s="192" t="s">
        <v>900</v>
      </c>
      <c r="H1282" s="7" t="s">
        <v>996</v>
      </c>
      <c r="I1282" s="256">
        <v>628</v>
      </c>
      <c r="J1282" s="256">
        <v>14000</v>
      </c>
      <c r="K1282" s="38">
        <f>ROUND(I1282*J1282,0)</f>
        <v>8792000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90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38"/>
      <c r="AC1282" s="591" t="str">
        <f t="shared" si="99"/>
        <v/>
      </c>
    </row>
    <row r="1283" spans="1:33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00"/>
        <v>6</v>
      </c>
      <c r="C1283" s="184">
        <f t="shared" si="101"/>
        <v>42550</v>
      </c>
      <c r="D1283" s="191" t="s">
        <v>1765</v>
      </c>
      <c r="E1283" s="762">
        <v>42550</v>
      </c>
      <c r="F1283" s="189" t="s">
        <v>1617</v>
      </c>
      <c r="G1283" s="192" t="s">
        <v>900</v>
      </c>
      <c r="H1283" s="7" t="s">
        <v>996</v>
      </c>
      <c r="I1283" s="256"/>
      <c r="J1283" s="256"/>
      <c r="K1283" s="599">
        <v>879200</v>
      </c>
      <c r="L1283" s="194" t="s">
        <v>259</v>
      </c>
      <c r="M1283" s="194" t="s">
        <v>372</v>
      </c>
      <c r="N1283" s="52" t="str">
        <f>IF(AND('331-CT'!$E$7=TH!H1283,OR(L1283="331",M1283="331")),"331",IF(AND(OR(L1283="131",M1283="131"),H1283='131-CT'!$E$7),"131",""))</f>
        <v/>
      </c>
      <c r="O1283" s="90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38"/>
      <c r="AC1283" s="591" t="str">
        <f t="shared" si="99"/>
        <v/>
      </c>
      <c r="AD1283" s="591"/>
    </row>
    <row r="1284" spans="1:33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00"/>
        <v>6</v>
      </c>
      <c r="C1284" s="184">
        <f t="shared" si="101"/>
        <v>42550</v>
      </c>
      <c r="D1284" s="191" t="s">
        <v>1766</v>
      </c>
      <c r="E1284" s="762">
        <v>42550</v>
      </c>
      <c r="F1284" s="189" t="s">
        <v>1659</v>
      </c>
      <c r="G1284" s="192" t="s">
        <v>902</v>
      </c>
      <c r="H1284" s="7" t="s">
        <v>717</v>
      </c>
      <c r="I1284" s="256">
        <v>53</v>
      </c>
      <c r="J1284" s="256">
        <v>54530</v>
      </c>
      <c r="K1284" s="38">
        <f>ROUND(I1284*J1284,0)</f>
        <v>2890090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90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38"/>
      <c r="AC1284" s="591" t="str">
        <f t="shared" si="99"/>
        <v/>
      </c>
      <c r="AD1284" s="591"/>
    </row>
    <row r="1285" spans="1:33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00"/>
        <v>6</v>
      </c>
      <c r="C1285" s="184">
        <f t="shared" si="101"/>
        <v>42550</v>
      </c>
      <c r="D1285" s="191" t="s">
        <v>1766</v>
      </c>
      <c r="E1285" s="762">
        <v>42550</v>
      </c>
      <c r="F1285" s="192" t="s">
        <v>472</v>
      </c>
      <c r="G1285" s="192" t="s">
        <v>902</v>
      </c>
      <c r="H1285" s="7" t="s">
        <v>717</v>
      </c>
      <c r="I1285" s="256">
        <v>120</v>
      </c>
      <c r="J1285" s="256">
        <v>47449</v>
      </c>
      <c r="K1285" s="38">
        <f>ROUND(I1285*J1285,0)</f>
        <v>5693880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90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38"/>
      <c r="AC1285" s="591" t="str">
        <f t="shared" si="99"/>
        <v/>
      </c>
      <c r="AD1285" s="591"/>
    </row>
    <row r="1286" spans="1:33" s="211" customFormat="1" ht="15.75" hidden="1" customHeight="1">
      <c r="A1286" s="204" t="str">
        <f>IF(B1286&lt;&gt;"",IF(AND(B1286&gt;=_TM1,B1286&lt;=_TM2,OR(TH!L1286="1111",TH!M1286="1111")),TH!D1286,""),"")</f>
        <v/>
      </c>
      <c r="B1286" s="862">
        <f t="shared" si="100"/>
        <v>6</v>
      </c>
      <c r="C1286" s="863">
        <f t="shared" si="101"/>
        <v>42550</v>
      </c>
      <c r="D1286" s="191" t="s">
        <v>1766</v>
      </c>
      <c r="E1286" s="191">
        <v>42550</v>
      </c>
      <c r="F1286" s="192" t="s">
        <v>1660</v>
      </c>
      <c r="G1286" s="192" t="s">
        <v>902</v>
      </c>
      <c r="H1286" s="7" t="s">
        <v>717</v>
      </c>
      <c r="I1286" s="256">
        <v>13</v>
      </c>
      <c r="J1286" s="256">
        <v>45000</v>
      </c>
      <c r="K1286" s="38">
        <f>ROUND(I1286*J1286,0)</f>
        <v>585000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90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38"/>
      <c r="AC1286" s="591" t="str">
        <f t="shared" si="99"/>
        <v/>
      </c>
      <c r="AD1286" s="871"/>
      <c r="AE1286" s="871">
        <v>115419</v>
      </c>
      <c r="AF1286" s="871"/>
      <c r="AG1286" s="871"/>
    </row>
    <row r="1287" spans="1:33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00"/>
        <v>6</v>
      </c>
      <c r="C1287" s="184">
        <f t="shared" si="101"/>
        <v>42550</v>
      </c>
      <c r="D1287" s="191" t="s">
        <v>1766</v>
      </c>
      <c r="E1287" s="191">
        <v>42550</v>
      </c>
      <c r="F1287" s="192" t="s">
        <v>620</v>
      </c>
      <c r="G1287" s="192" t="s">
        <v>902</v>
      </c>
      <c r="H1287" s="7" t="s">
        <v>717</v>
      </c>
      <c r="I1287" s="256">
        <v>51</v>
      </c>
      <c r="J1287" s="256">
        <v>30237</v>
      </c>
      <c r="K1287" s="38">
        <f>ROUND(I1287*J1287,0)</f>
        <v>1542087</v>
      </c>
      <c r="L1287" s="194" t="s">
        <v>259</v>
      </c>
      <c r="M1287" s="194" t="s">
        <v>174</v>
      </c>
      <c r="N1287" s="52" t="str">
        <f>IF(AND('331-CT'!$E$7=TH!H1287,OR(L1287="331",M1287="331")),"331",IF(AND(OR(L1287="131",M1287="131"),H1287='131-CT'!$E$7),"131",""))</f>
        <v/>
      </c>
      <c r="O1287" s="90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38"/>
      <c r="AC1287" s="591" t="str">
        <f t="shared" si="99"/>
        <v/>
      </c>
      <c r="AD1287" s="591"/>
    </row>
    <row r="1288" spans="1:33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00"/>
        <v>6</v>
      </c>
      <c r="C1288" s="184">
        <f t="shared" si="101"/>
        <v>42550</v>
      </c>
      <c r="D1288" s="191" t="s">
        <v>1766</v>
      </c>
      <c r="E1288" s="191">
        <v>42550</v>
      </c>
      <c r="F1288" s="192" t="s">
        <v>1617</v>
      </c>
      <c r="G1288" s="192" t="s">
        <v>902</v>
      </c>
      <c r="H1288" s="7" t="s">
        <v>717</v>
      </c>
      <c r="I1288" s="256"/>
      <c r="J1288" s="256"/>
      <c r="K1288" s="599">
        <v>1071105</v>
      </c>
      <c r="L1288" s="194" t="s">
        <v>259</v>
      </c>
      <c r="M1288" s="194" t="s">
        <v>372</v>
      </c>
      <c r="N1288" s="52" t="str">
        <f>IF(AND('331-CT'!$E$7=TH!H1288,OR(L1288="331",M1288="331")),"331",IF(AND(OR(L1288="131",M1288="131"),H1288='131-CT'!$E$7),"131",""))</f>
        <v/>
      </c>
      <c r="O1288" s="90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38"/>
      <c r="AC1288" s="591" t="str">
        <f t="shared" si="99"/>
        <v/>
      </c>
      <c r="AD1288" s="591"/>
    </row>
    <row r="1289" spans="1:33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00"/>
        <v>6</v>
      </c>
      <c r="C1289" s="184">
        <f t="shared" si="101"/>
        <v>42551</v>
      </c>
      <c r="D1289" s="191" t="s">
        <v>1767</v>
      </c>
      <c r="E1289" s="191">
        <v>42551</v>
      </c>
      <c r="F1289" s="192" t="s">
        <v>1004</v>
      </c>
      <c r="G1289" s="192" t="s">
        <v>903</v>
      </c>
      <c r="H1289" s="7" t="s">
        <v>1362</v>
      </c>
      <c r="I1289" s="256">
        <v>220</v>
      </c>
      <c r="J1289" s="256">
        <v>5800</v>
      </c>
      <c r="K1289" s="38">
        <f>ROUND(I1289*J1289,0)</f>
        <v>1276000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90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38"/>
      <c r="AC1289" s="591" t="str">
        <f t="shared" si="99"/>
        <v/>
      </c>
      <c r="AD1289" s="591"/>
    </row>
    <row r="1290" spans="1:33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00"/>
        <v>6</v>
      </c>
      <c r="C1290" s="184">
        <f t="shared" si="101"/>
        <v>42551</v>
      </c>
      <c r="D1290" s="191" t="s">
        <v>1767</v>
      </c>
      <c r="E1290" s="191">
        <v>42551</v>
      </c>
      <c r="F1290" s="192" t="s">
        <v>743</v>
      </c>
      <c r="G1290" s="192" t="s">
        <v>903</v>
      </c>
      <c r="H1290" s="7" t="s">
        <v>1362</v>
      </c>
      <c r="I1290" s="256">
        <v>529</v>
      </c>
      <c r="J1290" s="256">
        <v>6400</v>
      </c>
      <c r="K1290" s="38">
        <f>ROUND(I1290*J1290,0)</f>
        <v>3385600</v>
      </c>
      <c r="L1290" s="194" t="s">
        <v>259</v>
      </c>
      <c r="M1290" s="194" t="s">
        <v>174</v>
      </c>
      <c r="N1290" s="52" t="str">
        <f>IF(AND('331-CT'!$E$7=TH!H1290,OR(L1290="331",M1290="331")),"331",IF(AND(OR(L1290="131",M1290="131"),H1290='131-CT'!$E$7),"131",""))</f>
        <v/>
      </c>
      <c r="O1290" s="90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38"/>
      <c r="AC1290" s="591" t="str">
        <f t="shared" si="99"/>
        <v/>
      </c>
      <c r="AD1290" s="591"/>
    </row>
    <row r="1291" spans="1:33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00"/>
        <v>6</v>
      </c>
      <c r="C1291" s="184">
        <f t="shared" si="101"/>
        <v>42551</v>
      </c>
      <c r="D1291" s="191" t="s">
        <v>1767</v>
      </c>
      <c r="E1291" s="191">
        <v>42551</v>
      </c>
      <c r="F1291" s="192" t="s">
        <v>1617</v>
      </c>
      <c r="G1291" s="192" t="s">
        <v>903</v>
      </c>
      <c r="H1291" s="7" t="s">
        <v>1362</v>
      </c>
      <c r="I1291" s="256"/>
      <c r="J1291" s="256"/>
      <c r="K1291" s="599">
        <v>466160</v>
      </c>
      <c r="L1291" s="194" t="s">
        <v>259</v>
      </c>
      <c r="M1291" s="194" t="s">
        <v>372</v>
      </c>
      <c r="N1291" s="52" t="str">
        <f>IF(AND('331-CT'!$E$7=TH!H1291,OR(L1291="331",M1291="331")),"331",IF(AND(OR(L1291="131",M1291="131"),H1291='131-CT'!$E$7),"131",""))</f>
        <v/>
      </c>
      <c r="O1291" s="90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38"/>
      <c r="AC1291" s="591" t="str">
        <f t="shared" si="99"/>
        <v/>
      </c>
      <c r="AD1291" s="591"/>
    </row>
    <row r="1292" spans="1:33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00"/>
        <v>6</v>
      </c>
      <c r="C1292" s="184">
        <v>42551</v>
      </c>
      <c r="D1292" s="191" t="s">
        <v>334</v>
      </c>
      <c r="E1292" s="184">
        <v>42500</v>
      </c>
      <c r="F1292" s="192" t="s">
        <v>1427</v>
      </c>
      <c r="G1292" s="483" t="s">
        <v>947</v>
      </c>
      <c r="H1292" s="7" t="s">
        <v>1371</v>
      </c>
      <c r="I1292" s="256"/>
      <c r="J1292" s="256"/>
      <c r="K1292" s="599">
        <v>37000000</v>
      </c>
      <c r="L1292" s="194" t="s">
        <v>83</v>
      </c>
      <c r="M1292" s="194" t="s">
        <v>8</v>
      </c>
      <c r="N1292" s="52" t="str">
        <f>IF(AND('331-CT'!$E$7=TH!H1292,OR(L1292="331",M1292="331")),"331",IF(AND(OR(L1292="131",M1292="131"),H1292='131-CT'!$E$7),"131",""))</f>
        <v/>
      </c>
      <c r="O1292" s="90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>642</v>
      </c>
      <c r="W1292" s="52" t="str">
        <f>IF(OR(TH!L1292=TH!$W$7,M1292=TH!$W$7),"x","")</f>
        <v>x</v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38">
        <v>2</v>
      </c>
      <c r="AC1292" s="591"/>
      <c r="AD1292" s="211" t="str">
        <f t="shared" ref="AD1292:AD1301" si="102">IF(VLOOKUP(H1292,DSKH,1,0)=H1292,"","x")</f>
        <v/>
      </c>
      <c r="AF1292" s="591"/>
      <c r="AG1292" s="591"/>
    </row>
    <row r="1293" spans="1:33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00"/>
        <v>6</v>
      </c>
      <c r="C1293" s="184">
        <v>42551</v>
      </c>
      <c r="D1293" s="191" t="s">
        <v>334</v>
      </c>
      <c r="E1293" s="184">
        <v>42500</v>
      </c>
      <c r="F1293" s="189" t="s">
        <v>1428</v>
      </c>
      <c r="G1293" s="483" t="s">
        <v>947</v>
      </c>
      <c r="H1293" s="7" t="s">
        <v>1371</v>
      </c>
      <c r="I1293" s="256"/>
      <c r="J1293" s="256"/>
      <c r="K1293" s="599">
        <v>3700000</v>
      </c>
      <c r="L1293" s="194" t="s">
        <v>9</v>
      </c>
      <c r="M1293" s="194" t="s">
        <v>8</v>
      </c>
      <c r="N1293" s="52" t="str">
        <f>IF(AND('331-CT'!$E$7=TH!H1293,OR(L1293="331",M1293="331")),"331",IF(AND(OR(L1293="131",M1293="131"),H1293='131-CT'!$E$7),"131",""))</f>
        <v/>
      </c>
      <c r="O1293" s="90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38">
        <v>2</v>
      </c>
      <c r="AC1293" s="591"/>
      <c r="AD1293" s="211" t="str">
        <f t="shared" si="102"/>
        <v/>
      </c>
      <c r="AF1293" s="591"/>
      <c r="AG1293" s="591"/>
    </row>
    <row r="1294" spans="1:33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00"/>
        <v>6</v>
      </c>
      <c r="C1294" s="184">
        <v>42551</v>
      </c>
      <c r="D1294" s="191" t="s">
        <v>334</v>
      </c>
      <c r="E1294" s="184">
        <v>42500</v>
      </c>
      <c r="F1294" s="189" t="s">
        <v>1429</v>
      </c>
      <c r="G1294" s="483" t="s">
        <v>948</v>
      </c>
      <c r="H1294" s="7" t="s">
        <v>1371</v>
      </c>
      <c r="I1294" s="256"/>
      <c r="J1294" s="256"/>
      <c r="K1294" s="599">
        <v>37000000</v>
      </c>
      <c r="L1294" s="194" t="s">
        <v>83</v>
      </c>
      <c r="M1294" s="194" t="s">
        <v>8</v>
      </c>
      <c r="N1294" s="52" t="str">
        <f>IF(AND('331-CT'!$E$7=TH!H1294,OR(L1294="331",M1294="331")),"331",IF(AND(OR(L1294="131",M1294="131"),H1294='131-CT'!$E$7),"131",""))</f>
        <v/>
      </c>
      <c r="O1294" s="90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>642</v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38">
        <v>2</v>
      </c>
      <c r="AC1294" s="591"/>
      <c r="AD1294" s="211" t="str">
        <f t="shared" si="102"/>
        <v/>
      </c>
      <c r="AF1294" s="591"/>
      <c r="AG1294" s="591"/>
    </row>
    <row r="1295" spans="1:33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00"/>
        <v>6</v>
      </c>
      <c r="C1295" s="184">
        <v>42551</v>
      </c>
      <c r="D1295" s="191" t="s">
        <v>334</v>
      </c>
      <c r="E1295" s="184">
        <v>42500</v>
      </c>
      <c r="F1295" s="189" t="s">
        <v>1428</v>
      </c>
      <c r="G1295" s="483" t="s">
        <v>948</v>
      </c>
      <c r="H1295" s="7" t="s">
        <v>1371</v>
      </c>
      <c r="I1295" s="256"/>
      <c r="J1295" s="256"/>
      <c r="K1295" s="599">
        <v>3700000</v>
      </c>
      <c r="L1295" s="194" t="s">
        <v>9</v>
      </c>
      <c r="M1295" s="194" t="s">
        <v>8</v>
      </c>
      <c r="N1295" s="52" t="str">
        <f>IF(AND('331-CT'!$E$7=TH!H1295,OR(L1295="331",M1295="331")),"331",IF(AND(OR(L1295="131",M1295="131"),H1295='131-CT'!$E$7),"131",""))</f>
        <v/>
      </c>
      <c r="O1295" s="90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38">
        <v>2</v>
      </c>
      <c r="AC1295" s="591"/>
      <c r="AD1295" s="211" t="str">
        <f t="shared" si="102"/>
        <v/>
      </c>
      <c r="AF1295" s="591"/>
      <c r="AG1295" s="591"/>
    </row>
    <row r="1296" spans="1:33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00"/>
        <v>6</v>
      </c>
      <c r="C1296" s="184">
        <v>42551</v>
      </c>
      <c r="D1296" s="191" t="s">
        <v>334</v>
      </c>
      <c r="E1296" s="184">
        <v>42515</v>
      </c>
      <c r="F1296" s="189" t="s">
        <v>1432</v>
      </c>
      <c r="G1296" s="483" t="s">
        <v>949</v>
      </c>
      <c r="H1296" s="7" t="s">
        <v>1371</v>
      </c>
      <c r="I1296" s="256"/>
      <c r="J1296" s="256"/>
      <c r="K1296" s="599">
        <v>24207700</v>
      </c>
      <c r="L1296" s="194" t="s">
        <v>83</v>
      </c>
      <c r="M1296" s="194" t="s">
        <v>8</v>
      </c>
      <c r="N1296" s="52" t="str">
        <f>IF(AND('331-CT'!$E$7=TH!H1296,OR(L1296="331",M1296="331")),"331",IF(AND(OR(L1296="131",M1296="131"),H1296='131-CT'!$E$7),"131",""))</f>
        <v/>
      </c>
      <c r="O1296" s="90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>642</v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38">
        <v>2</v>
      </c>
      <c r="AC1296" s="591"/>
      <c r="AD1296" s="211" t="str">
        <f t="shared" si="102"/>
        <v/>
      </c>
      <c r="AF1296" s="591"/>
      <c r="AG1296" s="591"/>
    </row>
    <row r="1297" spans="1:33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00"/>
        <v>6</v>
      </c>
      <c r="C1297" s="184">
        <v>42551</v>
      </c>
      <c r="D1297" s="191" t="s">
        <v>334</v>
      </c>
      <c r="E1297" s="184">
        <v>42515</v>
      </c>
      <c r="F1297" s="189" t="s">
        <v>1433</v>
      </c>
      <c r="G1297" s="483" t="s">
        <v>949</v>
      </c>
      <c r="H1297" s="7" t="s">
        <v>1371</v>
      </c>
      <c r="I1297" s="256"/>
      <c r="J1297" s="256"/>
      <c r="K1297" s="599">
        <v>2440770</v>
      </c>
      <c r="L1297" s="194" t="s">
        <v>9</v>
      </c>
      <c r="M1297" s="194" t="s">
        <v>8</v>
      </c>
      <c r="N1297" s="52" t="str">
        <f>IF(AND('331-CT'!$E$7=TH!H1297,OR(L1297="331",M1297="331")),"331",IF(AND(OR(L1297="131",M1297="131"),H1297='131-CT'!$E$7),"131",""))</f>
        <v/>
      </c>
      <c r="O1297" s="90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38">
        <v>2</v>
      </c>
      <c r="AC1297" s="591"/>
      <c r="AD1297" s="211" t="str">
        <f t="shared" si="102"/>
        <v/>
      </c>
      <c r="AF1297" s="591"/>
      <c r="AG1297" s="591"/>
    </row>
    <row r="1298" spans="1:33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00"/>
        <v>6</v>
      </c>
      <c r="C1298" s="184">
        <v>42551</v>
      </c>
      <c r="D1298" s="191" t="s">
        <v>334</v>
      </c>
      <c r="E1298" s="184">
        <v>42529</v>
      </c>
      <c r="F1298" s="189" t="s">
        <v>1444</v>
      </c>
      <c r="G1298" s="483" t="s">
        <v>954</v>
      </c>
      <c r="H1298" s="7" t="s">
        <v>1371</v>
      </c>
      <c r="I1298" s="256"/>
      <c r="J1298" s="256"/>
      <c r="K1298" s="599">
        <v>37000000</v>
      </c>
      <c r="L1298" s="194" t="s">
        <v>83</v>
      </c>
      <c r="M1298" s="194" t="s">
        <v>8</v>
      </c>
      <c r="N1298" s="52" t="str">
        <f>IF(AND('331-CT'!$E$7=TH!H1298,OR(L1298="331",M1298="331")),"331",IF(AND(OR(L1298="131",M1298="131"),H1298='131-CT'!$E$7),"131",""))</f>
        <v/>
      </c>
      <c r="O1298" s="90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>642</v>
      </c>
      <c r="W1298" s="52" t="str">
        <f>IF(OR(TH!L1298=TH!$W$7,M1298=TH!$W$7),"x","")</f>
        <v>x</v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38">
        <v>2</v>
      </c>
      <c r="AC1298" s="591"/>
      <c r="AD1298" s="211" t="str">
        <f t="shared" si="102"/>
        <v/>
      </c>
      <c r="AF1298" s="591"/>
      <c r="AG1298" s="591"/>
    </row>
    <row r="1299" spans="1:33" s="87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00"/>
        <v>6</v>
      </c>
      <c r="C1299" s="184">
        <v>42551</v>
      </c>
      <c r="D1299" s="191" t="s">
        <v>334</v>
      </c>
      <c r="E1299" s="184">
        <v>42529</v>
      </c>
      <c r="F1299" s="189" t="s">
        <v>1428</v>
      </c>
      <c r="G1299" s="483" t="s">
        <v>954</v>
      </c>
      <c r="H1299" s="7" t="s">
        <v>1371</v>
      </c>
      <c r="I1299" s="256"/>
      <c r="J1299" s="256"/>
      <c r="K1299" s="599">
        <v>3700000</v>
      </c>
      <c r="L1299" s="194" t="s">
        <v>9</v>
      </c>
      <c r="M1299" s="194" t="s">
        <v>8</v>
      </c>
      <c r="N1299" s="52" t="str">
        <f>IF(AND('331-CT'!$E$7=TH!H1299,OR(L1299="331",M1299="331")),"331",IF(AND(OR(L1299="131",M1299="131"),H1299='131-CT'!$E$7),"131",""))</f>
        <v/>
      </c>
      <c r="O1299" s="90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38">
        <v>2</v>
      </c>
      <c r="AC1299" s="591"/>
      <c r="AD1299" s="211" t="str">
        <f t="shared" si="102"/>
        <v/>
      </c>
      <c r="AE1299" s="211"/>
      <c r="AF1299" s="591"/>
      <c r="AG1299" s="591"/>
    </row>
    <row r="1300" spans="1:33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00"/>
        <v>6</v>
      </c>
      <c r="C1300" s="184">
        <v>42551</v>
      </c>
      <c r="D1300" s="191" t="s">
        <v>334</v>
      </c>
      <c r="E1300" s="184">
        <v>42536</v>
      </c>
      <c r="F1300" s="189" t="s">
        <v>1445</v>
      </c>
      <c r="G1300" s="483" t="s">
        <v>957</v>
      </c>
      <c r="H1300" s="7" t="s">
        <v>1371</v>
      </c>
      <c r="I1300" s="256"/>
      <c r="J1300" s="256"/>
      <c r="K1300" s="599">
        <v>9302600</v>
      </c>
      <c r="L1300" s="194" t="s">
        <v>83</v>
      </c>
      <c r="M1300" s="194" t="s">
        <v>8</v>
      </c>
      <c r="N1300" s="52" t="str">
        <f>IF(AND('331-CT'!$E$7=TH!H1300,OR(L1300="331",M1300="331")),"331",IF(AND(OR(L1300="131",M1300="131"),H1300='131-CT'!$E$7),"131",""))</f>
        <v/>
      </c>
      <c r="O1300" s="90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>642</v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38">
        <v>2</v>
      </c>
      <c r="AC1300" s="591"/>
      <c r="AD1300" s="211" t="str">
        <f t="shared" si="102"/>
        <v/>
      </c>
      <c r="AF1300" s="591"/>
      <c r="AG1300" s="591"/>
    </row>
    <row r="1301" spans="1:33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00"/>
        <v>6</v>
      </c>
      <c r="C1301" s="184">
        <v>42551</v>
      </c>
      <c r="D1301" s="191" t="s">
        <v>334</v>
      </c>
      <c r="E1301" s="184">
        <v>42536</v>
      </c>
      <c r="F1301" s="189" t="s">
        <v>1433</v>
      </c>
      <c r="G1301" s="483" t="s">
        <v>957</v>
      </c>
      <c r="H1301" s="7" t="s">
        <v>1371</v>
      </c>
      <c r="I1301" s="256"/>
      <c r="J1301" s="256"/>
      <c r="K1301" s="599">
        <v>930260</v>
      </c>
      <c r="L1301" s="194" t="s">
        <v>9</v>
      </c>
      <c r="M1301" s="194" t="s">
        <v>8</v>
      </c>
      <c r="N1301" s="52" t="str">
        <f>IF(AND('331-CT'!$E$7=TH!H1301,OR(L1301="331",M1301="331")),"331",IF(AND(OR(L1301="131",M1301="131"),H1301='131-CT'!$E$7),"131",""))</f>
        <v/>
      </c>
      <c r="O1301" s="90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38">
        <v>2</v>
      </c>
      <c r="AC1301" s="591"/>
      <c r="AD1301" s="211" t="str">
        <f t="shared" si="102"/>
        <v/>
      </c>
      <c r="AF1301" s="591"/>
      <c r="AG1301" s="591"/>
    </row>
    <row r="1302" spans="1:33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00"/>
        <v>6</v>
      </c>
      <c r="C1302" s="184">
        <f t="shared" ref="C1302:C1303" si="103">E1302</f>
        <v>42551</v>
      </c>
      <c r="D1302" s="191"/>
      <c r="E1302" s="184">
        <v>42551</v>
      </c>
      <c r="F1302" s="192" t="s">
        <v>1867</v>
      </c>
      <c r="G1302" s="483"/>
      <c r="H1302" s="7"/>
      <c r="I1302" s="256"/>
      <c r="J1302" s="256"/>
      <c r="K1302" s="599">
        <f>(21*15000+4*25000+10*30000)/1.1</f>
        <v>650000</v>
      </c>
      <c r="L1302" s="194" t="s">
        <v>83</v>
      </c>
      <c r="M1302" s="194" t="s">
        <v>47</v>
      </c>
      <c r="N1302" s="52" t="str">
        <f>IF(AND('331-CT'!$E$7=TH!H1302,OR(L1302="331",M1302="331")),"331",IF(AND(OR(L1302="131",M1302="131"),H1302='131-CT'!$E$7),"131",""))</f>
        <v/>
      </c>
      <c r="O1302" s="90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>x</v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>642</v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38">
        <v>3</v>
      </c>
      <c r="AC1302" s="591"/>
      <c r="AD1302" s="591"/>
    </row>
    <row r="1303" spans="1:33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00"/>
        <v>6</v>
      </c>
      <c r="C1303" s="184">
        <f t="shared" si="103"/>
        <v>42551</v>
      </c>
      <c r="D1303" s="191"/>
      <c r="E1303" s="184">
        <v>42551</v>
      </c>
      <c r="F1303" s="192" t="s">
        <v>1868</v>
      </c>
      <c r="G1303" s="483"/>
      <c r="H1303" s="7"/>
      <c r="I1303" s="256"/>
      <c r="J1303" s="256"/>
      <c r="K1303" s="599">
        <v>65000</v>
      </c>
      <c r="L1303" s="194" t="s">
        <v>9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90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>x</v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38">
        <v>3</v>
      </c>
      <c r="AC1303" s="591"/>
    </row>
    <row r="1304" spans="1:33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ref="B1304:B1331" si="104">IF(C1304&lt;&gt;"",MONTH(C1304),"")</f>
        <v>8</v>
      </c>
      <c r="C1304" s="184">
        <f t="shared" ref="C1304:C1331" si="105">E1304</f>
        <v>42604</v>
      </c>
      <c r="D1304" s="184" t="s">
        <v>1776</v>
      </c>
      <c r="E1304" s="184">
        <v>42604</v>
      </c>
      <c r="F1304" s="192" t="s">
        <v>1836</v>
      </c>
      <c r="G1304" s="480" t="s">
        <v>1837</v>
      </c>
      <c r="H1304" s="7" t="s">
        <v>1437</v>
      </c>
      <c r="I1304" s="256">
        <v>806</v>
      </c>
      <c r="J1304" s="256">
        <v>7600</v>
      </c>
      <c r="K1304" s="38">
        <f t="shared" ref="K1304:K1306" si="106">ROUND(I1304*J1304,0)</f>
        <v>6125600</v>
      </c>
      <c r="L1304" s="194" t="s">
        <v>159</v>
      </c>
      <c r="M1304" s="194" t="s">
        <v>8</v>
      </c>
      <c r="N1304" s="52" t="str">
        <f>IF(AND('331-CT'!$E$7=TH!H1304,OR(L1304="331",M1304="331")),"331",IF(AND(OR(L1304="131",M1304="131"),H1304='131-CT'!$E$7),"131",""))</f>
        <v/>
      </c>
      <c r="O1304" s="90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939">
        <v>3</v>
      </c>
      <c r="AC1304" s="591"/>
      <c r="AD1304" s="211" t="str">
        <f t="shared" ref="AD1304:AD1318" si="107">IF(VLOOKUP(H1304,DSKH,1,0)=H1304,"","x")</f>
        <v/>
      </c>
    </row>
    <row r="1305" spans="1:33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04"/>
        <v>8</v>
      </c>
      <c r="C1305" s="184">
        <f t="shared" si="105"/>
        <v>42604</v>
      </c>
      <c r="D1305" s="184" t="s">
        <v>1776</v>
      </c>
      <c r="E1305" s="184">
        <v>42604</v>
      </c>
      <c r="F1305" s="189" t="s">
        <v>1838</v>
      </c>
      <c r="G1305" s="480" t="s">
        <v>1837</v>
      </c>
      <c r="H1305" s="7" t="s">
        <v>1437</v>
      </c>
      <c r="I1305" s="256">
        <v>6282</v>
      </c>
      <c r="J1305" s="256">
        <v>9200</v>
      </c>
      <c r="K1305" s="38">
        <f t="shared" si="106"/>
        <v>57794400</v>
      </c>
      <c r="L1305" s="194" t="s">
        <v>159</v>
      </c>
      <c r="M1305" s="194" t="s">
        <v>8</v>
      </c>
      <c r="N1305" s="52" t="str">
        <f>IF(AND('331-CT'!$E$7=TH!H1305,OR(L1305="331",M1305="331")),"331",IF(AND(OR(L1305="131",M1305="131"),H1305='131-CT'!$E$7),"131",""))</f>
        <v/>
      </c>
      <c r="O1305" s="90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939">
        <v>3</v>
      </c>
      <c r="AC1305" s="591"/>
      <c r="AD1305" s="211" t="str">
        <f t="shared" si="107"/>
        <v/>
      </c>
    </row>
    <row r="1306" spans="1:33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04"/>
        <v>8</v>
      </c>
      <c r="C1306" s="184">
        <f t="shared" si="105"/>
        <v>42604</v>
      </c>
      <c r="D1306" s="184" t="s">
        <v>1776</v>
      </c>
      <c r="E1306" s="184">
        <v>42604</v>
      </c>
      <c r="F1306" s="189" t="s">
        <v>1839</v>
      </c>
      <c r="G1306" s="480" t="s">
        <v>1837</v>
      </c>
      <c r="H1306" s="7" t="s">
        <v>1437</v>
      </c>
      <c r="I1306" s="256">
        <v>4325</v>
      </c>
      <c r="J1306" s="256">
        <v>8500</v>
      </c>
      <c r="K1306" s="38">
        <f t="shared" si="106"/>
        <v>36762500</v>
      </c>
      <c r="L1306" s="194" t="s">
        <v>159</v>
      </c>
      <c r="M1306" s="194" t="s">
        <v>8</v>
      </c>
      <c r="N1306" s="52" t="str">
        <f>IF(AND('331-CT'!$E$7=TH!H1306,OR(L1306="331",M1306="331")),"331",IF(AND(OR(L1306="131",M1306="131"),H1306='131-CT'!$E$7),"131",""))</f>
        <v/>
      </c>
      <c r="O1306" s="90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939">
        <v>3</v>
      </c>
      <c r="AC1306" s="591"/>
      <c r="AD1306" s="211" t="str">
        <f t="shared" si="107"/>
        <v/>
      </c>
    </row>
    <row r="1307" spans="1:33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04"/>
        <v>8</v>
      </c>
      <c r="C1307" s="184">
        <f t="shared" si="105"/>
        <v>42604</v>
      </c>
      <c r="D1307" s="184" t="s">
        <v>1776</v>
      </c>
      <c r="E1307" s="184">
        <v>42604</v>
      </c>
      <c r="F1307" s="189" t="s">
        <v>1439</v>
      </c>
      <c r="G1307" s="480" t="s">
        <v>1837</v>
      </c>
      <c r="H1307" s="7" t="s">
        <v>1437</v>
      </c>
      <c r="I1307" s="256"/>
      <c r="J1307" s="256"/>
      <c r="K1307" s="599">
        <v>10068250</v>
      </c>
      <c r="L1307" s="194" t="s">
        <v>9</v>
      </c>
      <c r="M1307" s="194" t="s">
        <v>8</v>
      </c>
      <c r="N1307" s="52" t="str">
        <f>IF(AND('331-CT'!$E$7=TH!H1307,OR(L1307="331",M1307="331")),"331",IF(AND(OR(L1307="131",M1307="131"),H1307='131-CT'!$E$7),"131",""))</f>
        <v/>
      </c>
      <c r="O1307" s="90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939">
        <v>3</v>
      </c>
      <c r="AC1307" s="591"/>
      <c r="AD1307" s="211" t="str">
        <f t="shared" si="107"/>
        <v/>
      </c>
    </row>
    <row r="1308" spans="1:33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04"/>
        <v>8</v>
      </c>
      <c r="C1308" s="184">
        <f t="shared" si="105"/>
        <v>42608</v>
      </c>
      <c r="D1308" s="184" t="s">
        <v>1777</v>
      </c>
      <c r="E1308" s="184">
        <v>42608</v>
      </c>
      <c r="F1308" s="189" t="s">
        <v>1838</v>
      </c>
      <c r="G1308" s="480" t="s">
        <v>1840</v>
      </c>
      <c r="H1308" s="7" t="s">
        <v>1437</v>
      </c>
      <c r="I1308" s="256">
        <v>1215</v>
      </c>
      <c r="J1308" s="256">
        <v>9200</v>
      </c>
      <c r="K1308" s="38">
        <f t="shared" ref="K1308:K1309" si="108">ROUND(I1308*J1308,0)</f>
        <v>11178000</v>
      </c>
      <c r="L1308" s="194" t="s">
        <v>159</v>
      </c>
      <c r="M1308" s="194" t="s">
        <v>8</v>
      </c>
      <c r="N1308" s="52" t="str">
        <f>IF(AND('331-CT'!$E$7=TH!H1308,OR(L1308="331",M1308="331")),"331",IF(AND(OR(L1308="131",M1308="131"),H1308='131-CT'!$E$7),"131",""))</f>
        <v/>
      </c>
      <c r="O1308" s="90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939">
        <v>3</v>
      </c>
      <c r="AC1308" s="591"/>
      <c r="AD1308" s="211" t="str">
        <f t="shared" si="107"/>
        <v/>
      </c>
    </row>
    <row r="1309" spans="1:33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04"/>
        <v>8</v>
      </c>
      <c r="C1309" s="184">
        <f t="shared" si="105"/>
        <v>42608</v>
      </c>
      <c r="D1309" s="184" t="s">
        <v>1777</v>
      </c>
      <c r="E1309" s="184">
        <v>42608</v>
      </c>
      <c r="F1309" s="189" t="s">
        <v>1841</v>
      </c>
      <c r="G1309" s="480" t="s">
        <v>1840</v>
      </c>
      <c r="H1309" s="7" t="s">
        <v>1437</v>
      </c>
      <c r="I1309" s="256">
        <v>3085</v>
      </c>
      <c r="J1309" s="256">
        <v>9200</v>
      </c>
      <c r="K1309" s="38">
        <f t="shared" si="108"/>
        <v>28382000</v>
      </c>
      <c r="L1309" s="194" t="s">
        <v>159</v>
      </c>
      <c r="M1309" s="194" t="s">
        <v>8</v>
      </c>
      <c r="N1309" s="52" t="str">
        <f>IF(AND('331-CT'!$E$7=TH!H1309,OR(L1309="331",M1309="331")),"331",IF(AND(OR(L1309="131",M1309="131"),H1309='131-CT'!$E$7),"131",""))</f>
        <v/>
      </c>
      <c r="O1309" s="90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939">
        <v>3</v>
      </c>
      <c r="AC1309" s="591"/>
      <c r="AD1309" s="211" t="str">
        <f t="shared" si="107"/>
        <v/>
      </c>
    </row>
    <row r="1310" spans="1:33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04"/>
        <v>8</v>
      </c>
      <c r="C1310" s="184">
        <f t="shared" si="105"/>
        <v>42608</v>
      </c>
      <c r="D1310" s="184" t="s">
        <v>1777</v>
      </c>
      <c r="E1310" s="184">
        <v>42608</v>
      </c>
      <c r="F1310" s="189" t="s">
        <v>1439</v>
      </c>
      <c r="G1310" s="480" t="s">
        <v>1840</v>
      </c>
      <c r="H1310" s="7" t="s">
        <v>1437</v>
      </c>
      <c r="I1310" s="256"/>
      <c r="J1310" s="256"/>
      <c r="K1310" s="599">
        <v>3956000</v>
      </c>
      <c r="L1310" s="194" t="s">
        <v>9</v>
      </c>
      <c r="M1310" s="194" t="s">
        <v>8</v>
      </c>
      <c r="N1310" s="52" t="str">
        <f>IF(AND('331-CT'!$E$7=TH!H1310,OR(L1310="331",M1310="331")),"331",IF(AND(OR(L1310="131",M1310="131"),H1310='131-CT'!$E$7),"131",""))</f>
        <v/>
      </c>
      <c r="O1310" s="90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939">
        <v>3</v>
      </c>
      <c r="AC1310" s="591"/>
      <c r="AD1310" s="211" t="str">
        <f t="shared" si="107"/>
        <v/>
      </c>
    </row>
    <row r="1311" spans="1:33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04"/>
        <v>8</v>
      </c>
      <c r="C1311" s="184">
        <f t="shared" si="105"/>
        <v>42613</v>
      </c>
      <c r="D1311" s="184" t="s">
        <v>1778</v>
      </c>
      <c r="E1311" s="184">
        <v>42613</v>
      </c>
      <c r="F1311" s="189" t="s">
        <v>1839</v>
      </c>
      <c r="G1311" s="480" t="s">
        <v>1842</v>
      </c>
      <c r="H1311" s="7" t="s">
        <v>1437</v>
      </c>
      <c r="I1311" s="256">
        <v>6919</v>
      </c>
      <c r="J1311" s="256">
        <v>8500</v>
      </c>
      <c r="K1311" s="38">
        <f>ROUND(I1311*J1311,0)</f>
        <v>58811500</v>
      </c>
      <c r="L1311" s="194" t="s">
        <v>159</v>
      </c>
      <c r="M1311" s="194" t="s">
        <v>8</v>
      </c>
      <c r="N1311" s="52" t="str">
        <f>IF(AND('331-CT'!$E$7=TH!H1311,OR(L1311="331",M1311="331")),"331",IF(AND(OR(L1311="131",M1311="131"),H1311='131-CT'!$E$7),"131",""))</f>
        <v/>
      </c>
      <c r="O1311" s="90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939">
        <v>3</v>
      </c>
      <c r="AC1311" s="591"/>
      <c r="AD1311" s="211" t="str">
        <f t="shared" si="107"/>
        <v/>
      </c>
    </row>
    <row r="1312" spans="1:33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04"/>
        <v>8</v>
      </c>
      <c r="C1312" s="184">
        <f t="shared" si="105"/>
        <v>42613</v>
      </c>
      <c r="D1312" s="184" t="s">
        <v>1778</v>
      </c>
      <c r="E1312" s="184">
        <v>42613</v>
      </c>
      <c r="F1312" s="189" t="s">
        <v>1439</v>
      </c>
      <c r="G1312" s="480" t="s">
        <v>1842</v>
      </c>
      <c r="H1312" s="7" t="s">
        <v>1437</v>
      </c>
      <c r="I1312" s="256"/>
      <c r="J1312" s="256"/>
      <c r="K1312" s="599">
        <v>5881150</v>
      </c>
      <c r="L1312" s="194" t="s">
        <v>9</v>
      </c>
      <c r="M1312" s="194" t="s">
        <v>8</v>
      </c>
      <c r="N1312" s="52" t="str">
        <f>IF(AND('331-CT'!$E$7=TH!H1312,OR(L1312="331",M1312="331")),"331",IF(AND(OR(L1312="131",M1312="131"),H1312='131-CT'!$E$7),"131",""))</f>
        <v/>
      </c>
      <c r="O1312" s="90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939">
        <v>3</v>
      </c>
      <c r="AC1312" s="591"/>
      <c r="AD1312" s="211" t="str">
        <f t="shared" si="107"/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ref="B1313:B1314" si="109">IF(C1313&lt;&gt;"",MONTH(C1313),"")</f>
        <v>9</v>
      </c>
      <c r="C1313" s="184">
        <f t="shared" ref="C1313:C1314" si="110">E1313</f>
        <v>42643</v>
      </c>
      <c r="D1313" s="184" t="s">
        <v>1779</v>
      </c>
      <c r="E1313" s="184">
        <v>42643</v>
      </c>
      <c r="F1313" s="189" t="s">
        <v>1076</v>
      </c>
      <c r="G1313" s="480" t="s">
        <v>1879</v>
      </c>
      <c r="H1313" s="7" t="s">
        <v>1405</v>
      </c>
      <c r="I1313" s="256">
        <v>38250</v>
      </c>
      <c r="J1313" s="256">
        <v>7300</v>
      </c>
      <c r="K1313" s="38">
        <f t="shared" ref="K1313" si="111">ROUND(I1313*J1313,0)</f>
        <v>279225000</v>
      </c>
      <c r="L1313" s="194" t="s">
        <v>159</v>
      </c>
      <c r="M1313" s="194" t="s">
        <v>8</v>
      </c>
      <c r="N1313" s="52" t="str">
        <f>IF(AND('331-CT'!$E$7=TH!H1313,OR(L1313="331",M1313="331")),"331",IF(AND(OR(L1313="131",M1313="131"),H1313='131-CT'!$E$7),"131",""))</f>
        <v/>
      </c>
      <c r="O1313" s="90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939">
        <v>3</v>
      </c>
      <c r="AC1313" s="591"/>
      <c r="AD1313" s="211" t="str">
        <f t="shared" si="107"/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09"/>
        <v>9</v>
      </c>
      <c r="C1314" s="184">
        <f t="shared" si="110"/>
        <v>42643</v>
      </c>
      <c r="D1314" s="184" t="s">
        <v>1779</v>
      </c>
      <c r="E1314" s="184">
        <v>42643</v>
      </c>
      <c r="F1314" s="189" t="s">
        <v>1084</v>
      </c>
      <c r="G1314" s="480" t="s">
        <v>1879</v>
      </c>
      <c r="H1314" s="7" t="s">
        <v>1405</v>
      </c>
      <c r="I1314" s="256"/>
      <c r="J1314" s="256"/>
      <c r="K1314" s="599">
        <v>27922500</v>
      </c>
      <c r="L1314" s="194" t="s">
        <v>9</v>
      </c>
      <c r="M1314" s="194" t="s">
        <v>8</v>
      </c>
      <c r="N1314" s="52" t="str">
        <f>IF(AND('331-CT'!$E$7=TH!H1314,OR(L1314="331",M1314="331")),"331",IF(AND(OR(L1314="131",M1314="131"),H1314='131-CT'!$E$7),"131",""))</f>
        <v/>
      </c>
      <c r="O1314" s="90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939">
        <v>3</v>
      </c>
      <c r="AC1314" s="591"/>
      <c r="AD1314" s="211" t="str">
        <f t="shared" si="107"/>
        <v/>
      </c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04"/>
        <v>9</v>
      </c>
      <c r="C1315" s="184">
        <f t="shared" si="105"/>
        <v>42614</v>
      </c>
      <c r="D1315" s="184" t="s">
        <v>1774</v>
      </c>
      <c r="E1315" s="37">
        <v>42614</v>
      </c>
      <c r="F1315" s="40" t="s">
        <v>1440</v>
      </c>
      <c r="G1315" s="482" t="s">
        <v>1843</v>
      </c>
      <c r="H1315" s="7" t="s">
        <v>1441</v>
      </c>
      <c r="I1315" s="256">
        <v>800</v>
      </c>
      <c r="J1315" s="256">
        <v>19000</v>
      </c>
      <c r="K1315" s="38">
        <f t="shared" ref="K1315" si="112">ROUND(I1315*J1315,0)</f>
        <v>15200000</v>
      </c>
      <c r="L1315" s="194" t="s">
        <v>161</v>
      </c>
      <c r="M1315" s="194" t="s">
        <v>8</v>
      </c>
      <c r="N1315" s="52" t="str">
        <f>IF(AND('331-CT'!$E$7=TH!H1315,OR(L1315="331",M1315="331")),"331",IF(AND(OR(L1315="131",M1315="131"),H1315='131-CT'!$E$7),"131",""))</f>
        <v/>
      </c>
      <c r="O1315" s="90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939">
        <v>3</v>
      </c>
      <c r="AC1315" s="591"/>
      <c r="AD1315" s="211" t="str">
        <f t="shared" si="107"/>
        <v/>
      </c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04"/>
        <v>9</v>
      </c>
      <c r="C1316" s="184">
        <f t="shared" si="105"/>
        <v>42614</v>
      </c>
      <c r="D1316" s="184" t="s">
        <v>1774</v>
      </c>
      <c r="E1316" s="37">
        <v>42614</v>
      </c>
      <c r="F1316" s="40" t="s">
        <v>1442</v>
      </c>
      <c r="G1316" s="482" t="s">
        <v>1843</v>
      </c>
      <c r="H1316" s="7" t="s">
        <v>1441</v>
      </c>
      <c r="I1316" s="256"/>
      <c r="J1316" s="256"/>
      <c r="K1316" s="599">
        <v>1520000</v>
      </c>
      <c r="L1316" s="194" t="s">
        <v>9</v>
      </c>
      <c r="M1316" s="194" t="s">
        <v>8</v>
      </c>
      <c r="N1316" s="52" t="str">
        <f>IF(AND('331-CT'!$E$7=TH!H1316,OR(L1316="331",M1316="331")),"331",IF(AND(OR(L1316="131",M1316="131"),H1316='131-CT'!$E$7),"131",""))</f>
        <v/>
      </c>
      <c r="O1316" s="90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939">
        <v>3</v>
      </c>
      <c r="AC1316" s="591"/>
      <c r="AD1316" s="211" t="str">
        <f t="shared" si="107"/>
        <v/>
      </c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04"/>
        <v>7</v>
      </c>
      <c r="C1317" s="184">
        <f t="shared" si="105"/>
        <v>42581</v>
      </c>
      <c r="D1317" s="184" t="s">
        <v>1773</v>
      </c>
      <c r="E1317" s="37">
        <v>42581</v>
      </c>
      <c r="F1317" s="40" t="s">
        <v>1440</v>
      </c>
      <c r="G1317" s="482" t="s">
        <v>1844</v>
      </c>
      <c r="H1317" s="7" t="s">
        <v>1441</v>
      </c>
      <c r="I1317" s="256">
        <v>200</v>
      </c>
      <c r="J1317" s="256">
        <v>19000</v>
      </c>
      <c r="K1317" s="38">
        <f t="shared" ref="K1317" si="113">ROUND(I1317*J1317,0)</f>
        <v>3800000</v>
      </c>
      <c r="L1317" s="194" t="s">
        <v>161</v>
      </c>
      <c r="M1317" s="194" t="s">
        <v>8</v>
      </c>
      <c r="N1317" s="52" t="str">
        <f>IF(AND('331-CT'!$E$7=TH!H1317,OR(L1317="331",M1317="331")),"331",IF(AND(OR(L1317="131",M1317="131"),H1317='131-CT'!$E$7),"131",""))</f>
        <v/>
      </c>
      <c r="O1317" s="90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939">
        <v>3</v>
      </c>
      <c r="AC1317" s="591"/>
      <c r="AD1317" s="211" t="str">
        <f t="shared" si="107"/>
        <v/>
      </c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04"/>
        <v>7</v>
      </c>
      <c r="C1318" s="184">
        <f t="shared" si="105"/>
        <v>42581</v>
      </c>
      <c r="D1318" s="184" t="s">
        <v>1773</v>
      </c>
      <c r="E1318" s="37">
        <v>42581</v>
      </c>
      <c r="F1318" s="40" t="s">
        <v>1442</v>
      </c>
      <c r="G1318" s="482" t="s">
        <v>1844</v>
      </c>
      <c r="H1318" s="7" t="s">
        <v>1441</v>
      </c>
      <c r="I1318" s="256"/>
      <c r="J1318" s="256"/>
      <c r="K1318" s="599">
        <v>380000</v>
      </c>
      <c r="L1318" s="194" t="s">
        <v>9</v>
      </c>
      <c r="M1318" s="194" t="s">
        <v>8</v>
      </c>
      <c r="N1318" s="52" t="str">
        <f>IF(AND('331-CT'!$E$7=TH!H1318,OR(L1318="331",M1318="331")),"331",IF(AND(OR(L1318="131",M1318="131"),H1318='131-CT'!$E$7),"131",""))</f>
        <v/>
      </c>
      <c r="O1318" s="90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939">
        <v>3</v>
      </c>
      <c r="AC1318" s="591"/>
      <c r="AD1318" s="211" t="str">
        <f t="shared" si="107"/>
        <v/>
      </c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04"/>
        <v>7</v>
      </c>
      <c r="C1319" s="184">
        <f t="shared" si="105"/>
        <v>42556</v>
      </c>
      <c r="D1319" s="184" t="s">
        <v>1667</v>
      </c>
      <c r="E1319" s="37">
        <v>42556</v>
      </c>
      <c r="F1319" s="40" t="s">
        <v>438</v>
      </c>
      <c r="G1319" s="482" t="s">
        <v>905</v>
      </c>
      <c r="H1319" s="7" t="s">
        <v>437</v>
      </c>
      <c r="I1319" s="256">
        <v>498</v>
      </c>
      <c r="J1319" s="256">
        <v>10500</v>
      </c>
      <c r="K1319" s="38">
        <f t="shared" ref="K1319" si="114">ROUND(I1319*J1319,0)</f>
        <v>5229000</v>
      </c>
      <c r="L1319" s="194" t="s">
        <v>259</v>
      </c>
      <c r="M1319" s="194" t="s">
        <v>174</v>
      </c>
      <c r="N1319" s="52" t="str">
        <f>IF(AND('331-CT'!$E$7=TH!H1319,OR(L1319="331",M1319="331")),"331",IF(AND(OR(L1319="131",M1319="131"),H1319='131-CT'!$E$7),"131",""))</f>
        <v/>
      </c>
      <c r="O1319" s="90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938"/>
      <c r="AC1319" s="591" t="str">
        <f t="shared" ref="AC1319:AC1375" si="115">IF(VLOOKUP(H1319,DS_131,1,0)=H1319,"","x")</f>
        <v/>
      </c>
      <c r="AD1319" s="591"/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04"/>
        <v>7</v>
      </c>
      <c r="C1320" s="184">
        <f t="shared" si="105"/>
        <v>42556</v>
      </c>
      <c r="D1320" s="184" t="s">
        <v>1667</v>
      </c>
      <c r="E1320" s="37">
        <v>42556</v>
      </c>
      <c r="F1320" s="40" t="s">
        <v>1846</v>
      </c>
      <c r="G1320" s="482" t="s">
        <v>905</v>
      </c>
      <c r="H1320" s="7" t="s">
        <v>437</v>
      </c>
      <c r="I1320" s="256"/>
      <c r="J1320" s="256"/>
      <c r="K1320" s="599">
        <v>522900</v>
      </c>
      <c r="L1320" s="194" t="s">
        <v>259</v>
      </c>
      <c r="M1320" s="194" t="s">
        <v>372</v>
      </c>
      <c r="N1320" s="52" t="str">
        <f>IF(AND('331-CT'!$E$7=TH!H1320,OR(L1320="331",M1320="331")),"331",IF(AND(OR(L1320="131",M1320="131"),H1320='131-CT'!$E$7),"131",""))</f>
        <v/>
      </c>
      <c r="O1320" s="90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938"/>
      <c r="AC1320" s="591" t="str">
        <f t="shared" si="115"/>
        <v/>
      </c>
      <c r="AD1320" s="591"/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04"/>
        <v>7</v>
      </c>
      <c r="C1321" s="184">
        <f t="shared" si="105"/>
        <v>42557</v>
      </c>
      <c r="D1321" s="184" t="s">
        <v>1668</v>
      </c>
      <c r="E1321" s="37">
        <v>42557</v>
      </c>
      <c r="F1321" s="40" t="s">
        <v>1847</v>
      </c>
      <c r="G1321" s="482" t="s">
        <v>906</v>
      </c>
      <c r="H1321" s="7" t="s">
        <v>426</v>
      </c>
      <c r="I1321" s="256">
        <v>1320</v>
      </c>
      <c r="J1321" s="256">
        <v>5000</v>
      </c>
      <c r="K1321" s="38">
        <f t="shared" ref="K1321" si="116">ROUND(I1321*J1321,0)</f>
        <v>6600000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90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938"/>
      <c r="AC1321" s="591" t="str">
        <f t="shared" si="115"/>
        <v/>
      </c>
      <c r="AD1321" s="591"/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04"/>
        <v>7</v>
      </c>
      <c r="C1322" s="184">
        <f t="shared" si="105"/>
        <v>42557</v>
      </c>
      <c r="D1322" s="184" t="s">
        <v>1668</v>
      </c>
      <c r="E1322" s="37">
        <v>42557</v>
      </c>
      <c r="F1322" s="40" t="s">
        <v>1848</v>
      </c>
      <c r="G1322" s="482" t="s">
        <v>906</v>
      </c>
      <c r="H1322" s="7" t="s">
        <v>426</v>
      </c>
      <c r="I1322" s="256">
        <v>630</v>
      </c>
      <c r="J1322" s="256">
        <v>5550</v>
      </c>
      <c r="K1322" s="38">
        <f t="shared" ref="K1322:K1328" si="117">ROUND(I1322*J1322,0)</f>
        <v>3496500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90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938"/>
      <c r="AC1322" s="591" t="str">
        <f t="shared" si="115"/>
        <v/>
      </c>
      <c r="AD1322" s="591"/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04"/>
        <v>7</v>
      </c>
      <c r="C1323" s="184">
        <f t="shared" si="105"/>
        <v>42557</v>
      </c>
      <c r="D1323" s="184" t="s">
        <v>1668</v>
      </c>
      <c r="E1323" s="37">
        <v>42557</v>
      </c>
      <c r="F1323" s="40" t="s">
        <v>872</v>
      </c>
      <c r="G1323" s="482" t="s">
        <v>906</v>
      </c>
      <c r="H1323" s="7" t="s">
        <v>426</v>
      </c>
      <c r="I1323" s="256">
        <v>320</v>
      </c>
      <c r="J1323" s="256">
        <v>5600</v>
      </c>
      <c r="K1323" s="38">
        <f t="shared" si="117"/>
        <v>1792000</v>
      </c>
      <c r="L1323" s="194" t="s">
        <v>259</v>
      </c>
      <c r="M1323" s="194" t="s">
        <v>174</v>
      </c>
      <c r="N1323" s="52" t="str">
        <f>IF(AND('331-CT'!$E$7=TH!H1323,OR(L1323="331",M1323="331")),"331",IF(AND(OR(L1323="131",M1323="131"),H1323='131-CT'!$E$7),"131",""))</f>
        <v/>
      </c>
      <c r="O1323" s="90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938"/>
      <c r="AC1323" s="591" t="str">
        <f t="shared" si="115"/>
        <v/>
      </c>
      <c r="AD1323" s="591"/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04"/>
        <v>7</v>
      </c>
      <c r="C1324" s="184">
        <f t="shared" si="105"/>
        <v>42557</v>
      </c>
      <c r="D1324" s="184" t="s">
        <v>1668</v>
      </c>
      <c r="E1324" s="37">
        <v>42557</v>
      </c>
      <c r="F1324" s="40" t="s">
        <v>1846</v>
      </c>
      <c r="G1324" s="482" t="s">
        <v>906</v>
      </c>
      <c r="H1324" s="7" t="s">
        <v>426</v>
      </c>
      <c r="I1324" s="256"/>
      <c r="J1324" s="256"/>
      <c r="K1324" s="38">
        <v>1188850</v>
      </c>
      <c r="L1324" s="194" t="s">
        <v>259</v>
      </c>
      <c r="M1324" s="194" t="s">
        <v>372</v>
      </c>
      <c r="N1324" s="52" t="str">
        <f>IF(AND('331-CT'!$E$7=TH!H1324,OR(L1324="331",M1324="331")),"331",IF(AND(OR(L1324="131",M1324="131"),H1324='131-CT'!$E$7),"131",""))</f>
        <v/>
      </c>
      <c r="O1324" s="90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938"/>
      <c r="AC1324" s="591" t="str">
        <f t="shared" si="115"/>
        <v/>
      </c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04"/>
        <v>7</v>
      </c>
      <c r="C1325" s="184">
        <f t="shared" si="105"/>
        <v>42557</v>
      </c>
      <c r="D1325" s="184" t="s">
        <v>1669</v>
      </c>
      <c r="E1325" s="37">
        <v>42557</v>
      </c>
      <c r="F1325" s="40" t="s">
        <v>1849</v>
      </c>
      <c r="G1325" s="482" t="s">
        <v>907</v>
      </c>
      <c r="H1325" s="7" t="s">
        <v>1359</v>
      </c>
      <c r="I1325" s="256">
        <v>230</v>
      </c>
      <c r="J1325" s="256">
        <v>6700</v>
      </c>
      <c r="K1325" s="38">
        <f t="shared" si="117"/>
        <v>1541000</v>
      </c>
      <c r="L1325" s="194" t="s">
        <v>259</v>
      </c>
      <c r="M1325" s="194" t="s">
        <v>174</v>
      </c>
      <c r="N1325" s="52" t="str">
        <f>IF(AND('331-CT'!$E$7=TH!H1325,OR(L1325="331",M1325="331")),"331",IF(AND(OR(L1325="131",M1325="131"),H1325='131-CT'!$E$7),"131",""))</f>
        <v/>
      </c>
      <c r="O1325" s="90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938"/>
      <c r="AC1325" s="591" t="str">
        <f t="shared" si="115"/>
        <v/>
      </c>
      <c r="AD1325" s="591"/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04"/>
        <v>7</v>
      </c>
      <c r="C1326" s="184">
        <f t="shared" si="105"/>
        <v>42557</v>
      </c>
      <c r="D1326" s="184" t="s">
        <v>1669</v>
      </c>
      <c r="E1326" s="37">
        <v>42557</v>
      </c>
      <c r="F1326" s="40" t="s">
        <v>1846</v>
      </c>
      <c r="G1326" s="482" t="s">
        <v>907</v>
      </c>
      <c r="H1326" s="7" t="s">
        <v>1359</v>
      </c>
      <c r="I1326" s="256"/>
      <c r="J1326" s="256"/>
      <c r="K1326" s="38">
        <v>154100</v>
      </c>
      <c r="L1326" s="194" t="s">
        <v>259</v>
      </c>
      <c r="M1326" s="194" t="s">
        <v>372</v>
      </c>
      <c r="N1326" s="52" t="str">
        <f>IF(AND('331-CT'!$E$7=TH!H1326,OR(L1326="331",M1326="331")),"331",IF(AND(OR(L1326="131",M1326="131"),H1326='131-CT'!$E$7),"131",""))</f>
        <v/>
      </c>
      <c r="O1326" s="90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938"/>
      <c r="AC1326" s="591" t="str">
        <f t="shared" si="115"/>
        <v/>
      </c>
      <c r="AD1326" s="591"/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04"/>
        <v>7</v>
      </c>
      <c r="C1327" s="184">
        <f t="shared" si="105"/>
        <v>42558</v>
      </c>
      <c r="D1327" s="184" t="s">
        <v>1670</v>
      </c>
      <c r="E1327" s="37">
        <v>42558</v>
      </c>
      <c r="F1327" s="40" t="s">
        <v>1850</v>
      </c>
      <c r="G1327" s="482" t="s">
        <v>909</v>
      </c>
      <c r="H1327" s="912" t="s">
        <v>805</v>
      </c>
      <c r="I1327" s="256">
        <f>1045+500</f>
        <v>1545</v>
      </c>
      <c r="J1327" s="256">
        <v>5900</v>
      </c>
      <c r="K1327" s="38">
        <f t="shared" si="117"/>
        <v>9115500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90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938"/>
      <c r="AC1327" s="591" t="str">
        <f t="shared" si="115"/>
        <v/>
      </c>
      <c r="AD1327" s="591"/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04"/>
        <v>7</v>
      </c>
      <c r="C1328" s="184">
        <f t="shared" si="105"/>
        <v>42558</v>
      </c>
      <c r="D1328" s="184" t="s">
        <v>1670</v>
      </c>
      <c r="E1328" s="37">
        <v>42558</v>
      </c>
      <c r="F1328" s="40" t="s">
        <v>1850</v>
      </c>
      <c r="G1328" s="482" t="s">
        <v>909</v>
      </c>
      <c r="H1328" s="912" t="s">
        <v>805</v>
      </c>
      <c r="I1328" s="256">
        <v>559</v>
      </c>
      <c r="J1328" s="256">
        <v>7300</v>
      </c>
      <c r="K1328" s="38">
        <f t="shared" si="117"/>
        <v>4080700</v>
      </c>
      <c r="L1328" s="194" t="s">
        <v>259</v>
      </c>
      <c r="M1328" s="194" t="s">
        <v>174</v>
      </c>
      <c r="N1328" s="52" t="str">
        <f>IF(AND('331-CT'!$E$7=TH!H1328,OR(L1328="331",M1328="331")),"331",IF(AND(OR(L1328="131",M1328="131"),H1328='131-CT'!$E$7),"131",""))</f>
        <v/>
      </c>
      <c r="O1328" s="90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938"/>
      <c r="AC1328" s="591" t="str">
        <f t="shared" si="115"/>
        <v/>
      </c>
    </row>
    <row r="1329" spans="1:30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04"/>
        <v>7</v>
      </c>
      <c r="C1329" s="184">
        <f t="shared" si="105"/>
        <v>42558</v>
      </c>
      <c r="D1329" s="184" t="s">
        <v>1670</v>
      </c>
      <c r="E1329" s="37">
        <v>42558</v>
      </c>
      <c r="F1329" s="40" t="s">
        <v>1846</v>
      </c>
      <c r="G1329" s="482" t="s">
        <v>909</v>
      </c>
      <c r="H1329" s="912" t="s">
        <v>805</v>
      </c>
      <c r="I1329" s="256"/>
      <c r="J1329" s="256"/>
      <c r="K1329" s="38">
        <v>1319620</v>
      </c>
      <c r="L1329" s="194" t="s">
        <v>259</v>
      </c>
      <c r="M1329" s="194" t="s">
        <v>372</v>
      </c>
      <c r="N1329" s="52" t="str">
        <f>IF(AND('331-CT'!$E$7=TH!H1329,OR(L1329="331",M1329="331")),"331",IF(AND(OR(L1329="131",M1329="131"),H1329='131-CT'!$E$7),"131",""))</f>
        <v/>
      </c>
      <c r="O1329" s="90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938"/>
      <c r="AC1329" s="591" t="str">
        <f t="shared" si="115"/>
        <v/>
      </c>
      <c r="AD1329" s="591"/>
    </row>
    <row r="1330" spans="1:30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04"/>
        <v>7</v>
      </c>
      <c r="C1330" s="184">
        <f t="shared" si="105"/>
        <v>42559</v>
      </c>
      <c r="D1330" s="184" t="s">
        <v>1671</v>
      </c>
      <c r="E1330" s="37">
        <v>42559</v>
      </c>
      <c r="F1330" s="40" t="s">
        <v>1573</v>
      </c>
      <c r="G1330" s="482" t="s">
        <v>911</v>
      </c>
      <c r="H1330" s="7" t="s">
        <v>1376</v>
      </c>
      <c r="I1330" s="256">
        <v>548</v>
      </c>
      <c r="J1330" s="256">
        <v>6650</v>
      </c>
      <c r="K1330" s="38">
        <f t="shared" ref="K1330:K1370" si="118">ROUND(I1330*J1330,0)</f>
        <v>3644200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90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938"/>
      <c r="AC1330" s="591" t="str">
        <f t="shared" si="115"/>
        <v/>
      </c>
    </row>
    <row r="1331" spans="1:30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04"/>
        <v>7</v>
      </c>
      <c r="C1331" s="184">
        <f t="shared" si="105"/>
        <v>42559</v>
      </c>
      <c r="D1331" s="184" t="s">
        <v>1671</v>
      </c>
      <c r="E1331" s="37">
        <v>42559</v>
      </c>
      <c r="F1331" s="40" t="s">
        <v>1846</v>
      </c>
      <c r="G1331" s="482" t="s">
        <v>911</v>
      </c>
      <c r="H1331" s="7" t="s">
        <v>1376</v>
      </c>
      <c r="I1331" s="256"/>
      <c r="J1331" s="256"/>
      <c r="K1331" s="38">
        <v>364420</v>
      </c>
      <c r="L1331" s="194" t="s">
        <v>259</v>
      </c>
      <c r="M1331" s="194" t="s">
        <v>372</v>
      </c>
      <c r="N1331" s="52" t="str">
        <f>IF(AND('331-CT'!$E$7=TH!H1331,OR(L1331="331",M1331="331")),"331",IF(AND(OR(L1331="131",M1331="131"),H1331='131-CT'!$E$7),"131",""))</f>
        <v/>
      </c>
      <c r="O1331" s="90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938"/>
      <c r="AC1331" s="591" t="str">
        <f t="shared" si="115"/>
        <v/>
      </c>
      <c r="AD1331" s="591"/>
    </row>
    <row r="1332" spans="1:30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ref="B1332:B1410" si="119">IF(C1332&lt;&gt;"",MONTH(C1332),"")</f>
        <v>7</v>
      </c>
      <c r="C1332" s="184">
        <f t="shared" ref="C1332:C1410" si="120">E1332</f>
        <v>42563</v>
      </c>
      <c r="D1332" s="184" t="s">
        <v>1672</v>
      </c>
      <c r="E1332" s="191">
        <v>42563</v>
      </c>
      <c r="F1332" s="40" t="s">
        <v>1661</v>
      </c>
      <c r="G1332" s="482" t="s">
        <v>912</v>
      </c>
      <c r="H1332" s="193" t="s">
        <v>897</v>
      </c>
      <c r="I1332" s="256">
        <v>220</v>
      </c>
      <c r="J1332" s="256">
        <v>28000</v>
      </c>
      <c r="K1332" s="38">
        <f t="shared" si="118"/>
        <v>6160000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/>
      </c>
      <c r="O1332" s="90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938"/>
      <c r="AC1332" s="591" t="str">
        <f t="shared" si="115"/>
        <v/>
      </c>
      <c r="AD1332" s="591"/>
    </row>
    <row r="1333" spans="1:30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19"/>
        <v>7</v>
      </c>
      <c r="C1333" s="184">
        <f t="shared" si="120"/>
        <v>42563</v>
      </c>
      <c r="D1333" s="184" t="s">
        <v>1672</v>
      </c>
      <c r="E1333" s="191">
        <v>42563</v>
      </c>
      <c r="F1333" s="40" t="s">
        <v>1501</v>
      </c>
      <c r="G1333" s="482" t="s">
        <v>912</v>
      </c>
      <c r="H1333" s="193" t="s">
        <v>897</v>
      </c>
      <c r="I1333" s="256">
        <v>250</v>
      </c>
      <c r="J1333" s="256">
        <v>9980</v>
      </c>
      <c r="K1333" s="38">
        <f t="shared" si="118"/>
        <v>2495000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/>
      </c>
      <c r="O1333" s="90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938"/>
      <c r="AC1333" s="591" t="str">
        <f t="shared" si="115"/>
        <v/>
      </c>
    </row>
    <row r="1334" spans="1:30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19"/>
        <v>7</v>
      </c>
      <c r="C1334" s="184">
        <f t="shared" si="120"/>
        <v>42563</v>
      </c>
      <c r="D1334" s="184" t="s">
        <v>1672</v>
      </c>
      <c r="E1334" s="191">
        <v>42563</v>
      </c>
      <c r="F1334" s="40" t="s">
        <v>1662</v>
      </c>
      <c r="G1334" s="482" t="s">
        <v>912</v>
      </c>
      <c r="H1334" s="193" t="s">
        <v>897</v>
      </c>
      <c r="I1334" s="256">
        <v>45</v>
      </c>
      <c r="J1334" s="256">
        <v>8800</v>
      </c>
      <c r="K1334" s="38">
        <f t="shared" si="118"/>
        <v>396000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/>
      </c>
      <c r="O1334" s="90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938"/>
      <c r="AC1334" s="591" t="str">
        <f t="shared" si="115"/>
        <v/>
      </c>
      <c r="AD1334" s="591"/>
    </row>
    <row r="1335" spans="1:30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19"/>
        <v>7</v>
      </c>
      <c r="C1335" s="184">
        <f t="shared" si="120"/>
        <v>42563</v>
      </c>
      <c r="D1335" s="184" t="s">
        <v>1672</v>
      </c>
      <c r="E1335" s="191">
        <v>42563</v>
      </c>
      <c r="F1335" s="40" t="s">
        <v>591</v>
      </c>
      <c r="G1335" s="482" t="s">
        <v>912</v>
      </c>
      <c r="H1335" s="193" t="s">
        <v>897</v>
      </c>
      <c r="I1335" s="256">
        <f>51+51+240+240</f>
        <v>582</v>
      </c>
      <c r="J1335" s="256">
        <v>9600</v>
      </c>
      <c r="K1335" s="38">
        <f t="shared" si="118"/>
        <v>5587200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/>
      </c>
      <c r="O1335" s="90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938"/>
      <c r="AC1335" s="591" t="str">
        <f t="shared" si="115"/>
        <v/>
      </c>
    </row>
    <row r="1336" spans="1:30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19"/>
        <v>7</v>
      </c>
      <c r="C1336" s="184">
        <f t="shared" si="120"/>
        <v>42563</v>
      </c>
      <c r="D1336" s="184" t="s">
        <v>1672</v>
      </c>
      <c r="E1336" s="191">
        <v>42563</v>
      </c>
      <c r="F1336" s="40" t="s">
        <v>1663</v>
      </c>
      <c r="G1336" s="482" t="s">
        <v>912</v>
      </c>
      <c r="H1336" s="193" t="s">
        <v>897</v>
      </c>
      <c r="I1336" s="256">
        <v>55</v>
      </c>
      <c r="J1336" s="256">
        <v>9000</v>
      </c>
      <c r="K1336" s="38">
        <f t="shared" si="118"/>
        <v>495000</v>
      </c>
      <c r="L1336" s="194" t="s">
        <v>259</v>
      </c>
      <c r="M1336" s="194" t="s">
        <v>174</v>
      </c>
      <c r="N1336" s="52" t="str">
        <f>IF(AND('331-CT'!$E$7=TH!H1336,OR(L1336="331",M1336="331")),"331",IF(AND(OR(L1336="131",M1336="131"),H1336='131-CT'!$E$7),"131",""))</f>
        <v/>
      </c>
      <c r="O1336" s="90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938"/>
      <c r="AC1336" s="591" t="str">
        <f t="shared" si="115"/>
        <v/>
      </c>
      <c r="AD1336" s="591"/>
    </row>
    <row r="1337" spans="1:30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19"/>
        <v>7</v>
      </c>
      <c r="C1337" s="184">
        <f t="shared" si="120"/>
        <v>42563</v>
      </c>
      <c r="D1337" s="184" t="s">
        <v>1672</v>
      </c>
      <c r="E1337" s="191">
        <v>42563</v>
      </c>
      <c r="F1337" s="40" t="s">
        <v>1846</v>
      </c>
      <c r="G1337" s="482" t="s">
        <v>912</v>
      </c>
      <c r="H1337" s="193" t="s">
        <v>897</v>
      </c>
      <c r="I1337" s="256"/>
      <c r="J1337" s="256"/>
      <c r="K1337" s="38">
        <v>1513320</v>
      </c>
      <c r="L1337" s="194" t="s">
        <v>259</v>
      </c>
      <c r="M1337" s="194" t="s">
        <v>372</v>
      </c>
      <c r="N1337" s="52" t="str">
        <f>IF(AND('331-CT'!$E$7=TH!H1337,OR(L1337="331",M1337="331")),"331",IF(AND(OR(L1337="131",M1337="131"),H1337='131-CT'!$E$7),"131",""))</f>
        <v/>
      </c>
      <c r="O1337" s="90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938"/>
      <c r="AC1337" s="591" t="str">
        <f t="shared" si="115"/>
        <v/>
      </c>
    </row>
    <row r="1338" spans="1:30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19"/>
        <v>7</v>
      </c>
      <c r="C1338" s="184">
        <f t="shared" si="120"/>
        <v>42563</v>
      </c>
      <c r="D1338" s="184" t="s">
        <v>1673</v>
      </c>
      <c r="E1338" s="191">
        <v>42563</v>
      </c>
      <c r="F1338" s="40" t="s">
        <v>1659</v>
      </c>
      <c r="G1338" s="482" t="s">
        <v>913</v>
      </c>
      <c r="H1338" s="193" t="s">
        <v>717</v>
      </c>
      <c r="I1338" s="256">
        <v>19</v>
      </c>
      <c r="J1338" s="256">
        <v>54530</v>
      </c>
      <c r="K1338" s="38">
        <f t="shared" si="118"/>
        <v>1036070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90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938"/>
      <c r="AC1338" s="591" t="str">
        <f t="shared" si="115"/>
        <v/>
      </c>
      <c r="AD1338" s="591"/>
    </row>
    <row r="1339" spans="1:30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19"/>
        <v>7</v>
      </c>
      <c r="C1339" s="184">
        <f t="shared" si="120"/>
        <v>42563</v>
      </c>
      <c r="D1339" s="184" t="s">
        <v>1673</v>
      </c>
      <c r="E1339" s="191">
        <v>42563</v>
      </c>
      <c r="F1339" s="40" t="s">
        <v>472</v>
      </c>
      <c r="G1339" s="482" t="s">
        <v>913</v>
      </c>
      <c r="H1339" s="193" t="s">
        <v>717</v>
      </c>
      <c r="I1339" s="256">
        <v>60</v>
      </c>
      <c r="J1339" s="256">
        <v>47449</v>
      </c>
      <c r="K1339" s="38">
        <f t="shared" si="118"/>
        <v>2846940</v>
      </c>
      <c r="L1339" s="194" t="s">
        <v>259</v>
      </c>
      <c r="M1339" s="194" t="s">
        <v>174</v>
      </c>
      <c r="N1339" s="52" t="str">
        <f>IF(AND('331-CT'!$E$7=TH!H1339,OR(L1339="331",M1339="331")),"331",IF(AND(OR(L1339="131",M1339="131"),H1339='131-CT'!$E$7),"131",""))</f>
        <v/>
      </c>
      <c r="O1339" s="90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938"/>
      <c r="AC1339" s="591" t="str">
        <f t="shared" si="115"/>
        <v/>
      </c>
    </row>
    <row r="1340" spans="1:30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19"/>
        <v>7</v>
      </c>
      <c r="C1340" s="184">
        <f t="shared" si="120"/>
        <v>42563</v>
      </c>
      <c r="D1340" s="184" t="s">
        <v>1673</v>
      </c>
      <c r="E1340" s="191">
        <v>42563</v>
      </c>
      <c r="F1340" s="40" t="s">
        <v>1846</v>
      </c>
      <c r="G1340" s="482" t="s">
        <v>913</v>
      </c>
      <c r="H1340" s="193" t="s">
        <v>717</v>
      </c>
      <c r="I1340" s="256"/>
      <c r="J1340" s="256"/>
      <c r="K1340" s="38">
        <v>388301</v>
      </c>
      <c r="L1340" s="194" t="s">
        <v>259</v>
      </c>
      <c r="M1340" s="194" t="s">
        <v>372</v>
      </c>
      <c r="N1340" s="52" t="str">
        <f>IF(AND('331-CT'!$E$7=TH!H1340,OR(L1340="331",M1340="331")),"331",IF(AND(OR(L1340="131",M1340="131"),H1340='131-CT'!$E$7),"131",""))</f>
        <v/>
      </c>
      <c r="O1340" s="90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938"/>
      <c r="AC1340" s="591" t="str">
        <f t="shared" si="115"/>
        <v/>
      </c>
      <c r="AD1340" s="591"/>
    </row>
    <row r="1341" spans="1:30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ref="B1341:B1345" si="121">IF(C1341&lt;&gt;"",MONTH(C1341),"")</f>
        <v>7</v>
      </c>
      <c r="C1341" s="184">
        <f t="shared" ref="C1341:C1345" si="122">E1341</f>
        <v>42563</v>
      </c>
      <c r="D1341" s="184" t="s">
        <v>334</v>
      </c>
      <c r="E1341" s="191">
        <v>42563</v>
      </c>
      <c r="F1341" s="40" t="s">
        <v>360</v>
      </c>
      <c r="G1341" s="482" t="s">
        <v>1891</v>
      </c>
      <c r="H1341" s="193" t="s">
        <v>1892</v>
      </c>
      <c r="I1341" s="256"/>
      <c r="J1341" s="256"/>
      <c r="K1341" s="38">
        <v>15000000</v>
      </c>
      <c r="L1341" s="194" t="s">
        <v>259</v>
      </c>
      <c r="M1341" s="194" t="s">
        <v>85</v>
      </c>
      <c r="N1341" s="52" t="str">
        <f>IF(AND('331-CT'!$E$7=TH!H1341,OR(L1341="331",M1341="331")),"331",IF(AND(OR(L1341="131",M1341="131"),H1341='131-CT'!$E$7),"131",""))</f>
        <v/>
      </c>
      <c r="O1341" s="90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938"/>
      <c r="AC1341" s="591"/>
      <c r="AD1341" s="591"/>
    </row>
    <row r="1342" spans="1:30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ref="B1342:B1343" si="123">IF(C1342&lt;&gt;"",MONTH(C1342),"")</f>
        <v>7</v>
      </c>
      <c r="C1342" s="184">
        <f t="shared" ref="C1342:C1343" si="124">E1342</f>
        <v>42563</v>
      </c>
      <c r="D1342" s="184" t="s">
        <v>334</v>
      </c>
      <c r="E1342" s="191">
        <v>42563</v>
      </c>
      <c r="F1342" s="40" t="s">
        <v>361</v>
      </c>
      <c r="G1342" s="482" t="s">
        <v>1891</v>
      </c>
      <c r="H1342" s="193" t="s">
        <v>1892</v>
      </c>
      <c r="I1342" s="256"/>
      <c r="J1342" s="256"/>
      <c r="K1342" s="38">
        <v>25000000</v>
      </c>
      <c r="L1342" s="194" t="s">
        <v>259</v>
      </c>
      <c r="M1342" s="194" t="s">
        <v>85</v>
      </c>
      <c r="N1342" s="52" t="str">
        <f>IF(AND('331-CT'!$E$7=TH!H1342,OR(L1342="331",M1342="331")),"331",IF(AND(OR(L1342="131",M1342="131"),H1342='131-CT'!$E$7),"131",""))</f>
        <v/>
      </c>
      <c r="O1342" s="90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938"/>
      <c r="AC1342" s="591"/>
      <c r="AD1342" s="591"/>
    </row>
    <row r="1343" spans="1:30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123"/>
        <v>7</v>
      </c>
      <c r="C1343" s="184">
        <f t="shared" si="124"/>
        <v>42563</v>
      </c>
      <c r="D1343" s="184" t="s">
        <v>334</v>
      </c>
      <c r="E1343" s="191">
        <v>42563</v>
      </c>
      <c r="F1343" s="40" t="s">
        <v>363</v>
      </c>
      <c r="G1343" s="482" t="s">
        <v>1891</v>
      </c>
      <c r="H1343" s="193" t="s">
        <v>1892</v>
      </c>
      <c r="I1343" s="256"/>
      <c r="J1343" s="256"/>
      <c r="K1343" s="38">
        <v>300000000</v>
      </c>
      <c r="L1343" s="194" t="s">
        <v>259</v>
      </c>
      <c r="M1343" s="194" t="s">
        <v>85</v>
      </c>
      <c r="N1343" s="52" t="str">
        <f>IF(AND('331-CT'!$E$7=TH!H1343,OR(L1343="331",M1343="331")),"331",IF(AND(OR(L1343="131",M1343="131"),H1343='131-CT'!$E$7),"131",""))</f>
        <v/>
      </c>
      <c r="O1343" s="90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938"/>
      <c r="AC1343" s="591"/>
    </row>
    <row r="1344" spans="1:30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21"/>
        <v>7</v>
      </c>
      <c r="C1344" s="184">
        <f t="shared" si="122"/>
        <v>42563</v>
      </c>
      <c r="D1344" s="184" t="s">
        <v>334</v>
      </c>
      <c r="E1344" s="191">
        <v>42563</v>
      </c>
      <c r="F1344" s="40" t="s">
        <v>1894</v>
      </c>
      <c r="G1344" s="482" t="s">
        <v>1891</v>
      </c>
      <c r="H1344" s="193" t="s">
        <v>1892</v>
      </c>
      <c r="I1344" s="256"/>
      <c r="J1344" s="256"/>
      <c r="K1344" s="38">
        <v>500000000</v>
      </c>
      <c r="L1344" s="194" t="s">
        <v>259</v>
      </c>
      <c r="M1344" s="194" t="s">
        <v>85</v>
      </c>
      <c r="N1344" s="52" t="str">
        <f>IF(AND('331-CT'!$E$7=TH!H1344,OR(L1344="331",M1344="331")),"331",IF(AND(OR(L1344="131",M1344="131"),H1344='131-CT'!$E$7),"131",""))</f>
        <v/>
      </c>
      <c r="O1344" s="90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38"/>
      <c r="AC1344" s="591"/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21"/>
        <v>7</v>
      </c>
      <c r="C1345" s="184">
        <f t="shared" si="122"/>
        <v>42563</v>
      </c>
      <c r="D1345" s="184" t="s">
        <v>334</v>
      </c>
      <c r="E1345" s="191">
        <v>42563</v>
      </c>
      <c r="F1345" s="40" t="s">
        <v>1893</v>
      </c>
      <c r="G1345" s="482" t="s">
        <v>1891</v>
      </c>
      <c r="H1345" s="193" t="s">
        <v>1892</v>
      </c>
      <c r="I1345" s="256"/>
      <c r="J1345" s="256"/>
      <c r="K1345" s="38">
        <v>84000000</v>
      </c>
      <c r="L1345" s="194" t="s">
        <v>259</v>
      </c>
      <c r="M1345" s="194" t="s">
        <v>372</v>
      </c>
      <c r="N1345" s="52" t="str">
        <f>IF(AND('331-CT'!$E$7=TH!H1345,OR(L1345="331",M1345="331")),"331",IF(AND(OR(L1345="131",M1345="131"),H1345='131-CT'!$E$7),"131",""))</f>
        <v/>
      </c>
      <c r="O1345" s="90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38"/>
      <c r="AC1345" s="591"/>
      <c r="AD1345" s="591"/>
    </row>
    <row r="1346" spans="1:30" s="948" customFormat="1" ht="15.75" hidden="1" customHeight="1">
      <c r="A1346" s="943" t="str">
        <f>IF(B1346&lt;&gt;"",IF(AND(B1346&gt;=_TM1,B1346&lt;=_TM2,OR(TH!L1346="1111",TH!M1346="1111")),TH!D1346,""),"")</f>
        <v/>
      </c>
      <c r="B1346" s="944">
        <f t="shared" ref="B1346:B1352" si="125">IF(C1346&lt;&gt;"",MONTH(C1346),"")</f>
        <v>7</v>
      </c>
      <c r="C1346" s="945">
        <f t="shared" ref="C1346:C1352" si="126">E1346</f>
        <v>42563</v>
      </c>
      <c r="D1346" s="945" t="s">
        <v>334</v>
      </c>
      <c r="E1346" s="915">
        <v>42563</v>
      </c>
      <c r="F1346" s="49" t="s">
        <v>360</v>
      </c>
      <c r="G1346" s="952" t="s">
        <v>1891</v>
      </c>
      <c r="H1346" s="918" t="s">
        <v>1892</v>
      </c>
      <c r="I1346" s="254"/>
      <c r="J1346" s="254"/>
      <c r="K1346" s="51"/>
      <c r="L1346" s="901" t="s">
        <v>260</v>
      </c>
      <c r="M1346" s="901" t="s">
        <v>169</v>
      </c>
      <c r="N1346" s="52" t="str">
        <f>IF(AND('331-CT'!$E$7=TH!H1346,OR(L1346="331",M1346="331")),"331",IF(AND(OR(L1346="131",M1346="131"),H1346='131-CT'!$E$7),"131",""))</f>
        <v/>
      </c>
      <c r="O1346" s="901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38"/>
      <c r="AC1346" s="947"/>
      <c r="AD1346" s="947"/>
    </row>
    <row r="1347" spans="1:30" s="948" customFormat="1" ht="15.75" hidden="1" customHeight="1">
      <c r="A1347" s="943" t="str">
        <f>IF(B1347&lt;&gt;"",IF(AND(B1347&gt;=_TM1,B1347&lt;=_TM2,OR(TH!L1347="1111",TH!M1347="1111")),TH!D1347,""),"")</f>
        <v/>
      </c>
      <c r="B1347" s="944">
        <f t="shared" ref="B1347" si="127">IF(C1347&lt;&gt;"",MONTH(C1347),"")</f>
        <v>7</v>
      </c>
      <c r="C1347" s="945">
        <f t="shared" ref="C1347" si="128">E1347</f>
        <v>42563</v>
      </c>
      <c r="D1347" s="945" t="s">
        <v>334</v>
      </c>
      <c r="E1347" s="915">
        <v>42563</v>
      </c>
      <c r="F1347" s="49" t="s">
        <v>360</v>
      </c>
      <c r="G1347" s="952" t="s">
        <v>1891</v>
      </c>
      <c r="H1347" s="918" t="s">
        <v>1892</v>
      </c>
      <c r="I1347" s="254"/>
      <c r="J1347" s="254"/>
      <c r="K1347" s="51"/>
      <c r="L1347" s="901" t="s">
        <v>87</v>
      </c>
      <c r="M1347" s="901" t="s">
        <v>169</v>
      </c>
      <c r="N1347" s="52" t="str">
        <f>IF(AND('331-CT'!$E$7=TH!H1347,OR(L1347="331",M1347="331")),"331",IF(AND(OR(L1347="131",M1347="131"),H1347='131-CT'!$E$7),"131",""))</f>
        <v/>
      </c>
      <c r="O1347" s="90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38"/>
      <c r="AC1347" s="947"/>
      <c r="AD1347" s="947"/>
    </row>
    <row r="1348" spans="1:30" s="948" customFormat="1" ht="15.75" hidden="1" customHeight="1">
      <c r="A1348" s="943" t="str">
        <f>IF(B1348&lt;&gt;"",IF(AND(B1348&gt;=_TM1,B1348&lt;=_TM2,OR(TH!L1348="1111",TH!M1348="1111")),TH!D1348,""),"")</f>
        <v/>
      </c>
      <c r="B1348" s="944">
        <f t="shared" si="125"/>
        <v>7</v>
      </c>
      <c r="C1348" s="945">
        <f t="shared" si="126"/>
        <v>42563</v>
      </c>
      <c r="D1348" s="945" t="s">
        <v>334</v>
      </c>
      <c r="E1348" s="915">
        <v>42563</v>
      </c>
      <c r="F1348" s="49" t="s">
        <v>361</v>
      </c>
      <c r="G1348" s="952" t="s">
        <v>1891</v>
      </c>
      <c r="H1348" s="918" t="s">
        <v>1892</v>
      </c>
      <c r="I1348" s="254"/>
      <c r="J1348" s="254"/>
      <c r="K1348" s="51"/>
      <c r="L1348" s="901" t="s">
        <v>260</v>
      </c>
      <c r="M1348" s="901" t="s">
        <v>169</v>
      </c>
      <c r="N1348" s="52" t="str">
        <f>IF(AND('331-CT'!$E$7=TH!H1348,OR(L1348="331",M1348="331")),"331",IF(AND(OR(L1348="131",M1348="131"),H1348='131-CT'!$E$7),"131",""))</f>
        <v/>
      </c>
      <c r="O1348" s="90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38"/>
      <c r="AC1348" s="947"/>
      <c r="AD1348" s="947"/>
    </row>
    <row r="1349" spans="1:30" s="948" customFormat="1" ht="15.75" hidden="1" customHeight="1">
      <c r="A1349" s="943" t="str">
        <f>IF(B1349&lt;&gt;"",IF(AND(B1349&gt;=_TM1,B1349&lt;=_TM2,OR(TH!L1349="1111",TH!M1349="1111")),TH!D1349,""),"")</f>
        <v/>
      </c>
      <c r="B1349" s="944">
        <f t="shared" ref="B1349" si="129">IF(C1349&lt;&gt;"",MONTH(C1349),"")</f>
        <v>7</v>
      </c>
      <c r="C1349" s="945">
        <f t="shared" ref="C1349" si="130">E1349</f>
        <v>42563</v>
      </c>
      <c r="D1349" s="945" t="s">
        <v>334</v>
      </c>
      <c r="E1349" s="915">
        <v>42563</v>
      </c>
      <c r="F1349" s="49" t="s">
        <v>361</v>
      </c>
      <c r="G1349" s="952" t="s">
        <v>1891</v>
      </c>
      <c r="H1349" s="918" t="s">
        <v>1892</v>
      </c>
      <c r="I1349" s="254"/>
      <c r="J1349" s="254"/>
      <c r="K1349" s="51"/>
      <c r="L1349" s="901" t="s">
        <v>87</v>
      </c>
      <c r="M1349" s="901" t="s">
        <v>169</v>
      </c>
      <c r="N1349" s="52" t="str">
        <f>IF(AND('331-CT'!$E$7=TH!H1349,OR(L1349="331",M1349="331")),"331",IF(AND(OR(L1349="131",M1349="131"),H1349='131-CT'!$E$7),"131",""))</f>
        <v/>
      </c>
      <c r="O1349" s="90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38"/>
      <c r="AC1349" s="947"/>
      <c r="AD1349" s="947"/>
    </row>
    <row r="1350" spans="1:30" s="948" customFormat="1" ht="15.75" hidden="1" customHeight="1">
      <c r="A1350" s="943" t="str">
        <f>IF(B1350&lt;&gt;"",IF(AND(B1350&gt;=_TM1,B1350&lt;=_TM2,OR(TH!L1350="1111",TH!M1350="1111")),TH!D1350,""),"")</f>
        <v/>
      </c>
      <c r="B1350" s="944">
        <f t="shared" si="125"/>
        <v>7</v>
      </c>
      <c r="C1350" s="945">
        <f t="shared" si="126"/>
        <v>42563</v>
      </c>
      <c r="D1350" s="945" t="s">
        <v>334</v>
      </c>
      <c r="E1350" s="915">
        <v>42563</v>
      </c>
      <c r="F1350" s="49" t="s">
        <v>363</v>
      </c>
      <c r="G1350" s="952" t="s">
        <v>1891</v>
      </c>
      <c r="H1350" s="918" t="s">
        <v>1892</v>
      </c>
      <c r="I1350" s="254"/>
      <c r="J1350" s="254"/>
      <c r="K1350" s="51"/>
      <c r="L1350" s="901" t="s">
        <v>260</v>
      </c>
      <c r="M1350" s="901" t="s">
        <v>169</v>
      </c>
      <c r="N1350" s="52" t="str">
        <f>IF(AND('331-CT'!$E$7=TH!H1350,OR(L1350="331",M1350="331")),"331",IF(AND(OR(L1350="131",M1350="131"),H1350='131-CT'!$E$7),"131",""))</f>
        <v/>
      </c>
      <c r="O1350" s="90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38"/>
      <c r="AC1350" s="947"/>
    </row>
    <row r="1351" spans="1:30" s="948" customFormat="1" ht="15.75" hidden="1" customHeight="1">
      <c r="A1351" s="943" t="str">
        <f>IF(B1351&lt;&gt;"",IF(AND(B1351&gt;=_TM1,B1351&lt;=_TM2,OR(TH!L1351="1111",TH!M1351="1111")),TH!D1351,""),"")</f>
        <v/>
      </c>
      <c r="B1351" s="944">
        <f t="shared" ref="B1351" si="131">IF(C1351&lt;&gt;"",MONTH(C1351),"")</f>
        <v>7</v>
      </c>
      <c r="C1351" s="945">
        <f t="shared" ref="C1351" si="132">E1351</f>
        <v>42563</v>
      </c>
      <c r="D1351" s="945" t="s">
        <v>334</v>
      </c>
      <c r="E1351" s="915">
        <v>42563</v>
      </c>
      <c r="F1351" s="49" t="s">
        <v>363</v>
      </c>
      <c r="G1351" s="952" t="s">
        <v>1891</v>
      </c>
      <c r="H1351" s="918" t="s">
        <v>1892</v>
      </c>
      <c r="I1351" s="254"/>
      <c r="J1351" s="254"/>
      <c r="K1351" s="51"/>
      <c r="L1351" s="901" t="s">
        <v>87</v>
      </c>
      <c r="M1351" s="901" t="s">
        <v>169</v>
      </c>
      <c r="N1351" s="52" t="str">
        <f>IF(AND('331-CT'!$E$7=TH!H1351,OR(L1351="331",M1351="331")),"331",IF(AND(OR(L1351="131",M1351="131"),H1351='131-CT'!$E$7),"131",""))</f>
        <v/>
      </c>
      <c r="O1351" s="90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38"/>
      <c r="AC1351" s="947"/>
    </row>
    <row r="1352" spans="1:30" s="948" customFormat="1" ht="15.75" hidden="1" customHeight="1">
      <c r="A1352" s="943" t="str">
        <f>IF(B1352&lt;&gt;"",IF(AND(B1352&gt;=_TM1,B1352&lt;=_TM2,OR(TH!L1352="1111",TH!M1352="1111")),TH!D1352,""),"")</f>
        <v/>
      </c>
      <c r="B1352" s="944">
        <f t="shared" si="125"/>
        <v>7</v>
      </c>
      <c r="C1352" s="945">
        <f t="shared" si="126"/>
        <v>42563</v>
      </c>
      <c r="D1352" s="945" t="s">
        <v>334</v>
      </c>
      <c r="E1352" s="915">
        <v>42563</v>
      </c>
      <c r="F1352" s="49" t="s">
        <v>1894</v>
      </c>
      <c r="G1352" s="952" t="s">
        <v>1891</v>
      </c>
      <c r="H1352" s="918" t="s">
        <v>1892</v>
      </c>
      <c r="I1352" s="254"/>
      <c r="J1352" s="254"/>
      <c r="K1352" s="51"/>
      <c r="L1352" s="901" t="s">
        <v>260</v>
      </c>
      <c r="M1352" s="901" t="s">
        <v>169</v>
      </c>
      <c r="N1352" s="52" t="str">
        <f>IF(AND('331-CT'!$E$7=TH!H1352,OR(L1352="331",M1352="331")),"331",IF(AND(OR(L1352="131",M1352="131"),H1352='131-CT'!$E$7),"131",""))</f>
        <v/>
      </c>
      <c r="O1352" s="90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38"/>
      <c r="AC1352" s="947"/>
    </row>
    <row r="1353" spans="1:30" s="948" customFormat="1" ht="15.75" hidden="1" customHeight="1">
      <c r="A1353" s="943" t="str">
        <f>IF(B1353&lt;&gt;"",IF(AND(B1353&gt;=_TM1,B1353&lt;=_TM2,OR(TH!L1353="1111",TH!M1353="1111")),TH!D1353,""),"")</f>
        <v/>
      </c>
      <c r="B1353" s="944">
        <f t="shared" ref="B1353" si="133">IF(C1353&lt;&gt;"",MONTH(C1353),"")</f>
        <v>7</v>
      </c>
      <c r="C1353" s="945">
        <f t="shared" ref="C1353" si="134">E1353</f>
        <v>42563</v>
      </c>
      <c r="D1353" s="945" t="s">
        <v>334</v>
      </c>
      <c r="E1353" s="915">
        <v>42563</v>
      </c>
      <c r="F1353" s="49" t="s">
        <v>1894</v>
      </c>
      <c r="G1353" s="952" t="s">
        <v>1891</v>
      </c>
      <c r="H1353" s="918" t="s">
        <v>1892</v>
      </c>
      <c r="I1353" s="254"/>
      <c r="J1353" s="254"/>
      <c r="K1353" s="51"/>
      <c r="L1353" s="901" t="s">
        <v>87</v>
      </c>
      <c r="M1353" s="901" t="s">
        <v>169</v>
      </c>
      <c r="N1353" s="52" t="str">
        <f>IF(AND('331-CT'!$E$7=TH!H1353,OR(L1353="331",M1353="331")),"331",IF(AND(OR(L1353="131",M1353="131"),H1353='131-CT'!$E$7),"131",""))</f>
        <v/>
      </c>
      <c r="O1353" s="90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38"/>
      <c r="AC1353" s="947"/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19"/>
        <v>8</v>
      </c>
      <c r="C1354" s="184">
        <f t="shared" si="120"/>
        <v>42604</v>
      </c>
      <c r="D1354" s="184" t="s">
        <v>1674</v>
      </c>
      <c r="E1354" s="37">
        <v>42604</v>
      </c>
      <c r="F1354" s="40" t="s">
        <v>1845</v>
      </c>
      <c r="G1354" s="483" t="s">
        <v>1851</v>
      </c>
      <c r="H1354" s="7" t="s">
        <v>996</v>
      </c>
      <c r="I1354" s="256">
        <v>489</v>
      </c>
      <c r="J1354" s="256">
        <v>14000</v>
      </c>
      <c r="K1354" s="38">
        <f t="shared" si="118"/>
        <v>6846000</v>
      </c>
      <c r="L1354" s="194" t="s">
        <v>259</v>
      </c>
      <c r="M1354" s="194" t="s">
        <v>174</v>
      </c>
      <c r="N1354" s="52" t="str">
        <f>IF(AND('331-CT'!$E$7=TH!H1354,OR(L1354="331",M1354="331")),"331",IF(AND(OR(L1354="131",M1354="131"),H1354='131-CT'!$E$7),"131",""))</f>
        <v/>
      </c>
      <c r="O1354" s="90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38"/>
      <c r="AC1354" s="591" t="str">
        <f t="shared" si="115"/>
        <v/>
      </c>
    </row>
    <row r="1355" spans="1:30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19"/>
        <v>8</v>
      </c>
      <c r="C1355" s="184">
        <f t="shared" si="120"/>
        <v>42604</v>
      </c>
      <c r="D1355" s="184" t="s">
        <v>1674</v>
      </c>
      <c r="E1355" s="37">
        <v>42604</v>
      </c>
      <c r="F1355" s="40" t="s">
        <v>1846</v>
      </c>
      <c r="G1355" s="483" t="s">
        <v>1851</v>
      </c>
      <c r="H1355" s="7" t="s">
        <v>996</v>
      </c>
      <c r="I1355" s="256"/>
      <c r="J1355" s="256"/>
      <c r="K1355" s="38">
        <v>684600</v>
      </c>
      <c r="L1355" s="194" t="s">
        <v>259</v>
      </c>
      <c r="M1355" s="194" t="s">
        <v>372</v>
      </c>
      <c r="N1355" s="52" t="str">
        <f>IF(AND('331-CT'!$E$7=TH!H1355,OR(L1355="331",M1355="331")),"331",IF(AND(OR(L1355="131",M1355="131"),H1355='131-CT'!$E$7),"131",""))</f>
        <v/>
      </c>
      <c r="O1355" s="90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38"/>
      <c r="AC1355" s="591" t="str">
        <f t="shared" si="115"/>
        <v/>
      </c>
      <c r="AD1355" s="591"/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19"/>
        <v>8</v>
      </c>
      <c r="C1356" s="184">
        <f t="shared" si="120"/>
        <v>42605</v>
      </c>
      <c r="D1356" s="184" t="s">
        <v>1675</v>
      </c>
      <c r="E1356" s="37">
        <v>42605</v>
      </c>
      <c r="F1356" s="40" t="s">
        <v>1854</v>
      </c>
      <c r="G1356" s="483" t="s">
        <v>1852</v>
      </c>
      <c r="H1356" s="193" t="s">
        <v>1853</v>
      </c>
      <c r="I1356" s="256">
        <v>1714</v>
      </c>
      <c r="J1356" s="256">
        <v>1530</v>
      </c>
      <c r="K1356" s="38">
        <f t="shared" si="118"/>
        <v>2622420</v>
      </c>
      <c r="L1356" s="194" t="s">
        <v>259</v>
      </c>
      <c r="M1356" s="194" t="s">
        <v>174</v>
      </c>
      <c r="N1356" s="52" t="str">
        <f>IF(AND('331-CT'!$E$7=TH!H1356,OR(L1356="331",M1356="331")),"331",IF(AND(OR(L1356="131",M1356="131"),H1356='131-CT'!$E$7),"131",""))</f>
        <v/>
      </c>
      <c r="O1356" s="90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38"/>
      <c r="AC1356" s="591" t="str">
        <f t="shared" si="115"/>
        <v/>
      </c>
    </row>
    <row r="1357" spans="1:30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19"/>
        <v>8</v>
      </c>
      <c r="C1357" s="184">
        <f t="shared" si="120"/>
        <v>42605</v>
      </c>
      <c r="D1357" s="184" t="s">
        <v>1675</v>
      </c>
      <c r="E1357" s="37">
        <v>42605</v>
      </c>
      <c r="F1357" s="40" t="s">
        <v>1855</v>
      </c>
      <c r="G1357" s="483" t="s">
        <v>1852</v>
      </c>
      <c r="H1357" s="193" t="s">
        <v>1853</v>
      </c>
      <c r="I1357" s="256">
        <v>218</v>
      </c>
      <c r="J1357" s="256">
        <v>10240</v>
      </c>
      <c r="K1357" s="38">
        <f t="shared" si="118"/>
        <v>2232320</v>
      </c>
      <c r="L1357" s="194" t="s">
        <v>259</v>
      </c>
      <c r="M1357" s="194" t="s">
        <v>174</v>
      </c>
      <c r="N1357" s="52" t="str">
        <f>IF(AND('331-CT'!$E$7=TH!H1357,OR(L1357="331",M1357="331")),"331",IF(AND(OR(L1357="131",M1357="131"),H1357='131-CT'!$E$7),"131",""))</f>
        <v/>
      </c>
      <c r="O1357" s="90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38"/>
      <c r="AC1357" s="591" t="str">
        <f t="shared" si="115"/>
        <v/>
      </c>
      <c r="AD1357" s="591"/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19"/>
        <v>8</v>
      </c>
      <c r="C1358" s="184">
        <f t="shared" si="120"/>
        <v>42605</v>
      </c>
      <c r="D1358" s="184" t="s">
        <v>1675</v>
      </c>
      <c r="E1358" s="37">
        <v>42605</v>
      </c>
      <c r="F1358" s="40" t="s">
        <v>1846</v>
      </c>
      <c r="G1358" s="483" t="s">
        <v>1852</v>
      </c>
      <c r="H1358" s="193" t="s">
        <v>1853</v>
      </c>
      <c r="I1358" s="256"/>
      <c r="J1358" s="256"/>
      <c r="K1358" s="38">
        <v>485474</v>
      </c>
      <c r="L1358" s="194" t="s">
        <v>259</v>
      </c>
      <c r="M1358" s="194" t="s">
        <v>372</v>
      </c>
      <c r="N1358" s="52" t="str">
        <f>IF(AND('331-CT'!$E$7=TH!H1358,OR(L1358="331",M1358="331")),"331",IF(AND(OR(L1358="131",M1358="131"),H1358='131-CT'!$E$7),"131",""))</f>
        <v/>
      </c>
      <c r="O1358" s="90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38"/>
      <c r="AC1358" s="591" t="str">
        <f t="shared" si="115"/>
        <v/>
      </c>
      <c r="AD1358" s="591"/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19"/>
        <v>8</v>
      </c>
      <c r="C1359" s="184">
        <f t="shared" si="120"/>
        <v>42612</v>
      </c>
      <c r="D1359" s="184" t="s">
        <v>1676</v>
      </c>
      <c r="E1359" s="37">
        <v>42612</v>
      </c>
      <c r="F1359" s="40" t="s">
        <v>1847</v>
      </c>
      <c r="G1359" s="483" t="s">
        <v>1856</v>
      </c>
      <c r="H1359" s="7" t="s">
        <v>426</v>
      </c>
      <c r="I1359" s="256">
        <v>819</v>
      </c>
      <c r="J1359" s="256">
        <v>5000</v>
      </c>
      <c r="K1359" s="38">
        <f t="shared" si="118"/>
        <v>4095000</v>
      </c>
      <c r="L1359" s="194" t="s">
        <v>259</v>
      </c>
      <c r="M1359" s="194" t="s">
        <v>174</v>
      </c>
      <c r="N1359" s="52" t="str">
        <f>IF(AND('331-CT'!$E$7=TH!H1359,OR(L1359="331",M1359="331")),"331",IF(AND(OR(L1359="131",M1359="131"),H1359='131-CT'!$E$7),"131",""))</f>
        <v/>
      </c>
      <c r="O1359" s="90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38"/>
      <c r="AC1359" s="591" t="str">
        <f t="shared" si="115"/>
        <v/>
      </c>
    </row>
    <row r="1360" spans="1:30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19"/>
        <v>8</v>
      </c>
      <c r="C1360" s="184">
        <f t="shared" si="120"/>
        <v>42612</v>
      </c>
      <c r="D1360" s="184" t="s">
        <v>1676</v>
      </c>
      <c r="E1360" s="37">
        <v>42612</v>
      </c>
      <c r="F1360" s="40" t="s">
        <v>1848</v>
      </c>
      <c r="G1360" s="483" t="s">
        <v>1856</v>
      </c>
      <c r="H1360" s="7" t="s">
        <v>426</v>
      </c>
      <c r="I1360" s="256">
        <v>610</v>
      </c>
      <c r="J1360" s="256">
        <v>5550</v>
      </c>
      <c r="K1360" s="38">
        <f t="shared" si="118"/>
        <v>3385500</v>
      </c>
      <c r="L1360" s="194" t="s">
        <v>259</v>
      </c>
      <c r="M1360" s="194" t="s">
        <v>174</v>
      </c>
      <c r="N1360" s="52" t="str">
        <f>IF(AND('331-CT'!$E$7=TH!H1360,OR(L1360="331",M1360="331")),"331",IF(AND(OR(L1360="131",M1360="131"),H1360='131-CT'!$E$7),"131",""))</f>
        <v/>
      </c>
      <c r="O1360" s="90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38"/>
      <c r="AC1360" s="591" t="str">
        <f t="shared" si="115"/>
        <v/>
      </c>
      <c r="AD1360" s="591"/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19"/>
        <v>8</v>
      </c>
      <c r="C1361" s="184">
        <f t="shared" si="120"/>
        <v>42612</v>
      </c>
      <c r="D1361" s="184" t="s">
        <v>1676</v>
      </c>
      <c r="E1361" s="37">
        <v>42612</v>
      </c>
      <c r="F1361" s="40" t="s">
        <v>513</v>
      </c>
      <c r="G1361" s="483" t="s">
        <v>1856</v>
      </c>
      <c r="H1361" s="7" t="s">
        <v>426</v>
      </c>
      <c r="I1361" s="256">
        <v>599</v>
      </c>
      <c r="J1361" s="256">
        <v>9700</v>
      </c>
      <c r="K1361" s="38">
        <f t="shared" si="118"/>
        <v>5810300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90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38"/>
      <c r="AC1361" s="591" t="str">
        <f t="shared" si="115"/>
        <v/>
      </c>
      <c r="AD1361" s="591"/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19"/>
        <v>8</v>
      </c>
      <c r="C1362" s="184">
        <f t="shared" si="120"/>
        <v>42612</v>
      </c>
      <c r="D1362" s="184" t="s">
        <v>1676</v>
      </c>
      <c r="E1362" s="37">
        <v>42612</v>
      </c>
      <c r="F1362" s="40" t="s">
        <v>544</v>
      </c>
      <c r="G1362" s="483" t="s">
        <v>1856</v>
      </c>
      <c r="H1362" s="7" t="s">
        <v>426</v>
      </c>
      <c r="I1362" s="256">
        <v>305</v>
      </c>
      <c r="J1362" s="256">
        <v>10670</v>
      </c>
      <c r="K1362" s="38">
        <f t="shared" si="118"/>
        <v>3254350</v>
      </c>
      <c r="L1362" s="194" t="s">
        <v>259</v>
      </c>
      <c r="M1362" s="194" t="s">
        <v>174</v>
      </c>
      <c r="N1362" s="52" t="str">
        <f>IF(AND('331-CT'!$E$7=TH!H1362,OR(L1362="331",M1362="331")),"331",IF(AND(OR(L1362="131",M1362="131"),H1362='131-CT'!$E$7),"131",""))</f>
        <v/>
      </c>
      <c r="O1362" s="90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38"/>
      <c r="AC1362" s="591" t="str">
        <f t="shared" si="115"/>
        <v/>
      </c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19"/>
        <v>8</v>
      </c>
      <c r="C1363" s="184">
        <f t="shared" si="120"/>
        <v>42612</v>
      </c>
      <c r="D1363" s="184" t="s">
        <v>1676</v>
      </c>
      <c r="E1363" s="37">
        <v>42612</v>
      </c>
      <c r="F1363" s="40" t="s">
        <v>1846</v>
      </c>
      <c r="G1363" s="483" t="s">
        <v>1856</v>
      </c>
      <c r="H1363" s="7" t="s">
        <v>426</v>
      </c>
      <c r="I1363" s="256"/>
      <c r="J1363" s="256"/>
      <c r="K1363" s="38">
        <v>1654515</v>
      </c>
      <c r="L1363" s="194" t="s">
        <v>259</v>
      </c>
      <c r="M1363" s="194" t="s">
        <v>372</v>
      </c>
      <c r="N1363" s="52" t="str">
        <f>IF(AND('331-CT'!$E$7=TH!H1363,OR(L1363="331",M1363="331")),"331",IF(AND(OR(L1363="131",M1363="131"),H1363='131-CT'!$E$7),"131",""))</f>
        <v/>
      </c>
      <c r="O1363" s="901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38"/>
      <c r="AC1363" s="591" t="str">
        <f t="shared" si="115"/>
        <v/>
      </c>
      <c r="AD1363" s="591"/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19"/>
        <v>8</v>
      </c>
      <c r="C1364" s="184">
        <f t="shared" si="120"/>
        <v>42612</v>
      </c>
      <c r="D1364" s="184" t="s">
        <v>1677</v>
      </c>
      <c r="E1364" s="37">
        <v>42612</v>
      </c>
      <c r="F1364" s="40" t="s">
        <v>1862</v>
      </c>
      <c r="G1364" s="483" t="s">
        <v>1857</v>
      </c>
      <c r="H1364" s="193" t="s">
        <v>904</v>
      </c>
      <c r="I1364" s="256">
        <v>100</v>
      </c>
      <c r="J1364" s="256">
        <v>18300</v>
      </c>
      <c r="K1364" s="38">
        <f t="shared" si="118"/>
        <v>1830000</v>
      </c>
      <c r="L1364" s="194" t="s">
        <v>259</v>
      </c>
      <c r="M1364" s="194" t="s">
        <v>174</v>
      </c>
      <c r="N1364" s="52" t="str">
        <f>IF(AND('331-CT'!$E$7=TH!H1364,OR(L1364="331",M1364="331")),"331",IF(AND(OR(L1364="131",M1364="131"),H1364='131-CT'!$E$7),"131",""))</f>
        <v/>
      </c>
      <c r="O1364" s="90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38"/>
      <c r="AC1364" s="591" t="str">
        <f t="shared" si="115"/>
        <v/>
      </c>
      <c r="AD1364" s="591"/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19"/>
        <v>8</v>
      </c>
      <c r="C1365" s="184">
        <f t="shared" si="120"/>
        <v>42612</v>
      </c>
      <c r="D1365" s="184" t="s">
        <v>1677</v>
      </c>
      <c r="E1365" s="37">
        <v>42612</v>
      </c>
      <c r="F1365" s="40" t="s">
        <v>1846</v>
      </c>
      <c r="G1365" s="483" t="s">
        <v>1857</v>
      </c>
      <c r="H1365" s="193" t="s">
        <v>904</v>
      </c>
      <c r="I1365" s="256"/>
      <c r="J1365" s="256"/>
      <c r="K1365" s="38">
        <v>183000</v>
      </c>
      <c r="L1365" s="194" t="s">
        <v>259</v>
      </c>
      <c r="M1365" s="194" t="s">
        <v>372</v>
      </c>
      <c r="N1365" s="52" t="str">
        <f>IF(AND('331-CT'!$E$7=TH!H1365,OR(L1365="331",M1365="331")),"331",IF(AND(OR(L1365="131",M1365="131"),H1365='131-CT'!$E$7),"131",""))</f>
        <v/>
      </c>
      <c r="O1365" s="90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38"/>
      <c r="AC1365" s="591" t="str">
        <f t="shared" si="115"/>
        <v/>
      </c>
      <c r="AD1365" s="591"/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ref="B1366:B1367" si="135">IF(C1366&lt;&gt;"",MONTH(C1366),"")</f>
        <v>8</v>
      </c>
      <c r="C1366" s="184">
        <f t="shared" ref="C1366:C1367" si="136">E1366</f>
        <v>42612</v>
      </c>
      <c r="D1366" s="184" t="s">
        <v>1678</v>
      </c>
      <c r="E1366" s="37">
        <v>42612</v>
      </c>
      <c r="F1366" s="40" t="s">
        <v>1862</v>
      </c>
      <c r="G1366" s="483" t="s">
        <v>1857</v>
      </c>
      <c r="H1366" s="193" t="s">
        <v>904</v>
      </c>
      <c r="I1366" s="256">
        <v>100</v>
      </c>
      <c r="J1366" s="256">
        <v>18300</v>
      </c>
      <c r="K1366" s="38">
        <f t="shared" ref="K1366" si="137">ROUND(I1366*J1366,0)</f>
        <v>1830000</v>
      </c>
      <c r="L1366" s="194" t="s">
        <v>259</v>
      </c>
      <c r="M1366" s="194" t="s">
        <v>174</v>
      </c>
      <c r="N1366" s="52" t="str">
        <f>IF(AND('331-CT'!$E$7=TH!H1366,OR(L1366="331",M1366="331")),"331",IF(AND(OR(L1366="131",M1366="131"),H1366='131-CT'!$E$7),"131",""))</f>
        <v/>
      </c>
      <c r="O1366" s="90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38"/>
      <c r="AC1366" s="591" t="str">
        <f t="shared" si="115"/>
        <v/>
      </c>
      <c r="AD1366" s="591"/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35"/>
        <v>8</v>
      </c>
      <c r="C1367" s="184">
        <f t="shared" si="136"/>
        <v>42612</v>
      </c>
      <c r="D1367" s="184" t="s">
        <v>1678</v>
      </c>
      <c r="E1367" s="37">
        <v>42612</v>
      </c>
      <c r="F1367" s="40" t="s">
        <v>1846</v>
      </c>
      <c r="G1367" s="483" t="s">
        <v>1857</v>
      </c>
      <c r="H1367" s="193" t="s">
        <v>904</v>
      </c>
      <c r="I1367" s="256"/>
      <c r="J1367" s="256"/>
      <c r="K1367" s="38">
        <v>183000</v>
      </c>
      <c r="L1367" s="194" t="s">
        <v>259</v>
      </c>
      <c r="M1367" s="194" t="s">
        <v>372</v>
      </c>
      <c r="N1367" s="52" t="str">
        <f>IF(AND('331-CT'!$E$7=TH!H1367,OR(L1367="331",M1367="331")),"331",IF(AND(OR(L1367="131",M1367="131"),H1367='131-CT'!$E$7),"131",""))</f>
        <v/>
      </c>
      <c r="O1367" s="901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38"/>
      <c r="AC1367" s="591" t="str">
        <f t="shared" si="115"/>
        <v/>
      </c>
      <c r="AD1367" s="591"/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19"/>
        <v>9</v>
      </c>
      <c r="C1368" s="184">
        <f t="shared" si="120"/>
        <v>42627</v>
      </c>
      <c r="D1368" s="184" t="s">
        <v>1679</v>
      </c>
      <c r="E1368" s="37">
        <v>42627</v>
      </c>
      <c r="F1368" s="40" t="s">
        <v>899</v>
      </c>
      <c r="G1368" s="483" t="s">
        <v>1858</v>
      </c>
      <c r="H1368" s="193" t="s">
        <v>901</v>
      </c>
      <c r="I1368" s="256">
        <v>153</v>
      </c>
      <c r="J1368" s="256">
        <v>22750</v>
      </c>
      <c r="K1368" s="38">
        <f t="shared" si="118"/>
        <v>3480750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90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38"/>
      <c r="AC1368" s="591" t="str">
        <f t="shared" si="115"/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19"/>
        <v>9</v>
      </c>
      <c r="C1369" s="184">
        <f t="shared" si="120"/>
        <v>42627</v>
      </c>
      <c r="D1369" s="184" t="s">
        <v>1679</v>
      </c>
      <c r="E1369" s="37">
        <v>42627</v>
      </c>
      <c r="F1369" s="40" t="s">
        <v>1846</v>
      </c>
      <c r="G1369" s="483" t="s">
        <v>1858</v>
      </c>
      <c r="H1369" s="193" t="s">
        <v>901</v>
      </c>
      <c r="I1369" s="256"/>
      <c r="J1369" s="256"/>
      <c r="K1369" s="38">
        <v>348075</v>
      </c>
      <c r="L1369" s="194" t="s">
        <v>259</v>
      </c>
      <c r="M1369" s="194" t="s">
        <v>372</v>
      </c>
      <c r="N1369" s="52" t="str">
        <f>IF(AND('331-CT'!$E$7=TH!H1369,OR(L1369="331",M1369="331")),"331",IF(AND(OR(L1369="131",M1369="131"),H1369='131-CT'!$E$7),"131",""))</f>
        <v/>
      </c>
      <c r="O1369" s="90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38"/>
      <c r="AC1369" s="591" t="str">
        <f t="shared" si="115"/>
        <v/>
      </c>
      <c r="AD1369" s="591"/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19"/>
        <v>9</v>
      </c>
      <c r="C1370" s="184">
        <f t="shared" si="120"/>
        <v>42627</v>
      </c>
      <c r="D1370" s="184" t="s">
        <v>1680</v>
      </c>
      <c r="E1370" s="37">
        <v>42627</v>
      </c>
      <c r="F1370" s="40" t="s">
        <v>1557</v>
      </c>
      <c r="G1370" s="483" t="s">
        <v>1859</v>
      </c>
      <c r="H1370" s="193" t="s">
        <v>1860</v>
      </c>
      <c r="I1370" s="256">
        <v>205</v>
      </c>
      <c r="J1370" s="256">
        <v>13200</v>
      </c>
      <c r="K1370" s="38">
        <f t="shared" si="118"/>
        <v>2706000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90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38"/>
      <c r="AC1370" s="591" t="str">
        <f t="shared" si="115"/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19"/>
        <v>9</v>
      </c>
      <c r="C1371" s="184">
        <f t="shared" si="120"/>
        <v>42627</v>
      </c>
      <c r="D1371" s="184" t="s">
        <v>1680</v>
      </c>
      <c r="E1371" s="37">
        <v>42627</v>
      </c>
      <c r="F1371" s="40" t="s">
        <v>1846</v>
      </c>
      <c r="G1371" s="483" t="s">
        <v>1859</v>
      </c>
      <c r="H1371" s="193" t="s">
        <v>1860</v>
      </c>
      <c r="I1371" s="256"/>
      <c r="J1371" s="256"/>
      <c r="K1371" s="38">
        <v>270600</v>
      </c>
      <c r="L1371" s="194" t="s">
        <v>259</v>
      </c>
      <c r="M1371" s="194" t="s">
        <v>372</v>
      </c>
      <c r="N1371" s="52" t="str">
        <f>IF(AND('331-CT'!$E$7=TH!H1371,OR(L1371="331",M1371="331")),"331",IF(AND(OR(L1371="131",M1371="131"),H1371='131-CT'!$E$7),"131",""))</f>
        <v/>
      </c>
      <c r="O1371" s="90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38"/>
      <c r="AC1371" s="591" t="str">
        <f t="shared" si="115"/>
        <v/>
      </c>
      <c r="AD1371" s="591"/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19"/>
        <v>9</v>
      </c>
      <c r="C1372" s="184">
        <f t="shared" si="120"/>
        <v>42632</v>
      </c>
      <c r="D1372" s="184" t="s">
        <v>1681</v>
      </c>
      <c r="E1372" s="191">
        <v>42632</v>
      </c>
      <c r="F1372" s="40" t="s">
        <v>438</v>
      </c>
      <c r="G1372" s="483" t="s">
        <v>1861</v>
      </c>
      <c r="H1372" s="7" t="s">
        <v>437</v>
      </c>
      <c r="I1372" s="256">
        <v>300</v>
      </c>
      <c r="J1372" s="256">
        <v>10500</v>
      </c>
      <c r="K1372" s="38">
        <f t="shared" ref="K1372:K1384" si="138">ROUND(I1372*J1372,0)</f>
        <v>3150000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90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38"/>
      <c r="AC1372" s="591" t="str">
        <f t="shared" si="115"/>
        <v/>
      </c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19"/>
        <v>9</v>
      </c>
      <c r="C1373" s="184">
        <f t="shared" si="120"/>
        <v>42632</v>
      </c>
      <c r="D1373" s="184" t="s">
        <v>1681</v>
      </c>
      <c r="E1373" s="191">
        <v>42632</v>
      </c>
      <c r="F1373" s="40" t="s">
        <v>1846</v>
      </c>
      <c r="G1373" s="483" t="s">
        <v>1861</v>
      </c>
      <c r="H1373" s="7" t="s">
        <v>437</v>
      </c>
      <c r="I1373" s="256"/>
      <c r="J1373" s="256"/>
      <c r="K1373" s="38">
        <v>315000</v>
      </c>
      <c r="L1373" s="194" t="s">
        <v>259</v>
      </c>
      <c r="M1373" s="194" t="s">
        <v>372</v>
      </c>
      <c r="N1373" s="52" t="str">
        <f>IF(AND('331-CT'!$E$7=TH!H1373,OR(L1373="331",M1373="331")),"331",IF(AND(OR(L1373="131",M1373="131"),H1373='131-CT'!$E$7),"131",""))</f>
        <v/>
      </c>
      <c r="O1373" s="90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38"/>
      <c r="AC1373" s="591" t="str">
        <f t="shared" si="115"/>
        <v/>
      </c>
      <c r="AD1373" s="591"/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19"/>
        <v>9</v>
      </c>
      <c r="C1374" s="184">
        <f t="shared" si="120"/>
        <v>42635</v>
      </c>
      <c r="D1374" s="184" t="s">
        <v>1682</v>
      </c>
      <c r="E1374" s="191">
        <v>42635</v>
      </c>
      <c r="F1374" s="40" t="s">
        <v>1577</v>
      </c>
      <c r="G1374" s="483" t="s">
        <v>1863</v>
      </c>
      <c r="H1374" s="193" t="s">
        <v>1356</v>
      </c>
      <c r="I1374" s="256">
        <v>319</v>
      </c>
      <c r="J1374" s="256">
        <v>9300</v>
      </c>
      <c r="K1374" s="38">
        <f t="shared" si="138"/>
        <v>2966700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>131</v>
      </c>
      <c r="O1374" s="90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38"/>
      <c r="AC1374" s="591" t="str">
        <f t="shared" si="115"/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19"/>
        <v>9</v>
      </c>
      <c r="C1375" s="184">
        <f t="shared" si="120"/>
        <v>42635</v>
      </c>
      <c r="D1375" s="184" t="s">
        <v>1682</v>
      </c>
      <c r="E1375" s="191">
        <v>42635</v>
      </c>
      <c r="F1375" s="40" t="s">
        <v>715</v>
      </c>
      <c r="G1375" s="483" t="s">
        <v>1863</v>
      </c>
      <c r="H1375" s="193" t="s">
        <v>1356</v>
      </c>
      <c r="I1375" s="256"/>
      <c r="J1375" s="256"/>
      <c r="K1375" s="38">
        <v>296670</v>
      </c>
      <c r="L1375" s="194" t="s">
        <v>259</v>
      </c>
      <c r="M1375" s="194" t="s">
        <v>372</v>
      </c>
      <c r="N1375" s="52" t="str">
        <f>IF(AND('331-CT'!$E$7=TH!H1375,OR(L1375="331",M1375="331")),"331",IF(AND(OR(L1375="131",M1375="131"),H1375='131-CT'!$E$7),"131",""))</f>
        <v>131</v>
      </c>
      <c r="O1375" s="90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938"/>
      <c r="AC1375" s="591" t="str">
        <f t="shared" si="115"/>
        <v/>
      </c>
      <c r="AD1375" s="591"/>
    </row>
    <row r="1376" spans="1:30" s="948" customFormat="1" ht="15.75" hidden="1" customHeight="1">
      <c r="A1376" s="943" t="str">
        <f>IF(B1376&lt;&gt;"",IF(AND(B1376&gt;=_TM1,B1376&lt;=_TM2,OR(TH!L1376="1111",TH!M1376="1111")),TH!D1376,""),"")</f>
        <v/>
      </c>
      <c r="B1376" s="944">
        <f t="shared" si="119"/>
        <v>1</v>
      </c>
      <c r="C1376" s="945">
        <f t="shared" si="120"/>
        <v>42376</v>
      </c>
      <c r="D1376" s="945"/>
      <c r="E1376" s="946">
        <v>42376</v>
      </c>
      <c r="F1376" s="49" t="s">
        <v>1080</v>
      </c>
      <c r="G1376" s="917" t="s">
        <v>1464</v>
      </c>
      <c r="H1376" s="918" t="s">
        <v>1890</v>
      </c>
      <c r="I1376" s="254">
        <v>300</v>
      </c>
      <c r="J1376" s="254">
        <v>9000</v>
      </c>
      <c r="K1376" s="51">
        <f t="shared" si="138"/>
        <v>2700000</v>
      </c>
      <c r="L1376" s="901" t="s">
        <v>172</v>
      </c>
      <c r="M1376" s="901" t="s">
        <v>159</v>
      </c>
      <c r="N1376" s="52" t="str">
        <f>IF(AND('331-CT'!$E$7=TH!H1376,OR(L1376="331",M1376="331")),"331",IF(AND(OR(L1376="131",M1376="131"),H1376='131-CT'!$E$7),"131",""))</f>
        <v/>
      </c>
      <c r="O1376" s="90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38"/>
      <c r="AC1376" s="947"/>
      <c r="AD1376" s="947"/>
    </row>
    <row r="1377" spans="1:30" s="948" customFormat="1" ht="15.75" hidden="1" customHeight="1">
      <c r="A1377" s="943" t="str">
        <f>IF(B1377&lt;&gt;"",IF(AND(B1377&gt;=_TM1,B1377&lt;=_TM2,OR(TH!L1377="1111",TH!M1377="1111")),TH!D1377,""),"")</f>
        <v/>
      </c>
      <c r="B1377" s="944">
        <f t="shared" si="119"/>
        <v>1</v>
      </c>
      <c r="C1377" s="945">
        <f t="shared" si="120"/>
        <v>42376</v>
      </c>
      <c r="D1377" s="945"/>
      <c r="E1377" s="946">
        <v>42376</v>
      </c>
      <c r="F1377" s="49" t="s">
        <v>1080</v>
      </c>
      <c r="G1377" s="917" t="s">
        <v>1467</v>
      </c>
      <c r="H1377" s="918" t="s">
        <v>1890</v>
      </c>
      <c r="I1377" s="254">
        <v>53</v>
      </c>
      <c r="J1377" s="254">
        <v>9000</v>
      </c>
      <c r="K1377" s="51">
        <f t="shared" si="138"/>
        <v>477000</v>
      </c>
      <c r="L1377" s="901" t="s">
        <v>172</v>
      </c>
      <c r="M1377" s="901" t="s">
        <v>159</v>
      </c>
      <c r="N1377" s="52" t="str">
        <f>IF(AND('331-CT'!$E$7=TH!H1377,OR(L1377="331",M1377="331")),"331",IF(AND(OR(L1377="131",M1377="131"),H1377='131-CT'!$E$7),"131",""))</f>
        <v/>
      </c>
      <c r="O1377" s="90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38"/>
      <c r="AC1377" s="947"/>
      <c r="AD1377" s="947"/>
    </row>
    <row r="1378" spans="1:30" s="948" customFormat="1" ht="15.75" hidden="1" customHeight="1">
      <c r="A1378" s="943" t="str">
        <f>IF(B1378&lt;&gt;"",IF(AND(B1378&gt;=_TM1,B1378&lt;=_TM2,OR(TH!L1378="1111",TH!M1378="1111")),TH!D1378,""),"")</f>
        <v/>
      </c>
      <c r="B1378" s="944">
        <f t="shared" si="119"/>
        <v>4</v>
      </c>
      <c r="C1378" s="945">
        <f t="shared" si="120"/>
        <v>42473</v>
      </c>
      <c r="D1378" s="945"/>
      <c r="E1378" s="949">
        <v>42473</v>
      </c>
      <c r="F1378" s="49" t="s">
        <v>1080</v>
      </c>
      <c r="G1378" s="917" t="s">
        <v>675</v>
      </c>
      <c r="H1378" s="918" t="s">
        <v>1890</v>
      </c>
      <c r="I1378" s="254">
        <v>750</v>
      </c>
      <c r="J1378" s="254">
        <v>9000</v>
      </c>
      <c r="K1378" s="51">
        <f t="shared" si="138"/>
        <v>6750000</v>
      </c>
      <c r="L1378" s="901" t="s">
        <v>172</v>
      </c>
      <c r="M1378" s="901" t="s">
        <v>159</v>
      </c>
      <c r="N1378" s="52" t="str">
        <f>IF(AND('331-CT'!$E$7=TH!H1378,OR(L1378="331",M1378="331")),"331",IF(AND(OR(L1378="131",M1378="131"),H1378='131-CT'!$E$7),"131",""))</f>
        <v/>
      </c>
      <c r="O1378" s="901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632</v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38"/>
      <c r="AC1378" s="947"/>
      <c r="AD1378" s="947"/>
    </row>
    <row r="1379" spans="1:30" s="948" customFormat="1" ht="15.75" hidden="1" customHeight="1">
      <c r="A1379" s="943" t="str">
        <f>IF(B1379&lt;&gt;"",IF(AND(B1379&gt;=_TM1,B1379&lt;=_TM2,OR(TH!L1379="1111",TH!M1379="1111")),TH!D1379,""),"")</f>
        <v/>
      </c>
      <c r="B1379" s="944">
        <f t="shared" si="119"/>
        <v>4</v>
      </c>
      <c r="C1379" s="945">
        <f t="shared" si="120"/>
        <v>42473</v>
      </c>
      <c r="D1379" s="945"/>
      <c r="E1379" s="950">
        <v>42473</v>
      </c>
      <c r="F1379" s="49" t="s">
        <v>1080</v>
      </c>
      <c r="G1379" s="49" t="s">
        <v>675</v>
      </c>
      <c r="H1379" s="918" t="s">
        <v>1890</v>
      </c>
      <c r="I1379" s="254">
        <v>790</v>
      </c>
      <c r="J1379" s="254">
        <v>9000</v>
      </c>
      <c r="K1379" s="51">
        <f t="shared" si="138"/>
        <v>7110000</v>
      </c>
      <c r="L1379" s="901" t="s">
        <v>172</v>
      </c>
      <c r="M1379" s="901" t="s">
        <v>159</v>
      </c>
      <c r="N1379" s="52" t="str">
        <f>IF(AND('331-CT'!$E$7=TH!H1379,OR(L1379="331",M1379="331")),"331",IF(AND(OR(L1379="131",M1379="131"),H1379='131-CT'!$E$7),"131",""))</f>
        <v/>
      </c>
      <c r="O1379" s="90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632</v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38"/>
      <c r="AC1379" s="947"/>
      <c r="AD1379" s="947"/>
    </row>
    <row r="1380" spans="1:30" s="948" customFormat="1" ht="15.75" hidden="1" customHeight="1">
      <c r="A1380" s="943" t="str">
        <f>IF(B1380&lt;&gt;"",IF(AND(B1380&gt;=_TM1,B1380&lt;=_TM2,OR(TH!L1380="1111",TH!M1380="1111")),TH!D1380,""),"")</f>
        <v/>
      </c>
      <c r="B1380" s="944">
        <f t="shared" si="119"/>
        <v>5</v>
      </c>
      <c r="C1380" s="945">
        <f t="shared" si="120"/>
        <v>42496</v>
      </c>
      <c r="D1380" s="945"/>
      <c r="E1380" s="950">
        <v>42496</v>
      </c>
      <c r="F1380" s="49" t="s">
        <v>1080</v>
      </c>
      <c r="G1380" s="49" t="s">
        <v>745</v>
      </c>
      <c r="H1380" s="918" t="s">
        <v>1890</v>
      </c>
      <c r="I1380" s="254">
        <v>200</v>
      </c>
      <c r="J1380" s="254">
        <v>9000</v>
      </c>
      <c r="K1380" s="51">
        <f t="shared" si="138"/>
        <v>1800000</v>
      </c>
      <c r="L1380" s="901" t="s">
        <v>172</v>
      </c>
      <c r="M1380" s="901" t="s">
        <v>159</v>
      </c>
      <c r="N1380" s="52" t="str">
        <f>IF(AND('331-CT'!$E$7=TH!H1380,OR(L1380="331",M1380="331")),"331",IF(AND(OR(L1380="131",M1380="131"),H1380='131-CT'!$E$7),"131",""))</f>
        <v/>
      </c>
      <c r="O1380" s="90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632</v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38"/>
      <c r="AC1380" s="947"/>
      <c r="AD1380" s="947"/>
    </row>
    <row r="1381" spans="1:30" s="948" customFormat="1" ht="15.75" hidden="1" customHeight="1">
      <c r="A1381" s="943" t="str">
        <f>IF(B1381&lt;&gt;"",IF(AND(B1381&gt;=_TM1,B1381&lt;=_TM2,OR(TH!L1381="1111",TH!M1381="1111")),TH!D1381,""),"")</f>
        <v/>
      </c>
      <c r="B1381" s="944">
        <f t="shared" si="119"/>
        <v>5</v>
      </c>
      <c r="C1381" s="945">
        <f t="shared" si="120"/>
        <v>42503</v>
      </c>
      <c r="D1381" s="945"/>
      <c r="E1381" s="950">
        <v>42503</v>
      </c>
      <c r="F1381" s="49" t="s">
        <v>1080</v>
      </c>
      <c r="G1381" s="49" t="s">
        <v>1614</v>
      </c>
      <c r="H1381" s="918" t="s">
        <v>1890</v>
      </c>
      <c r="I1381" s="254">
        <v>784</v>
      </c>
      <c r="J1381" s="254">
        <v>9000</v>
      </c>
      <c r="K1381" s="51">
        <f t="shared" si="138"/>
        <v>7056000</v>
      </c>
      <c r="L1381" s="901" t="s">
        <v>172</v>
      </c>
      <c r="M1381" s="901" t="s">
        <v>159</v>
      </c>
      <c r="N1381" s="52" t="str">
        <f>IF(AND('331-CT'!$E$7=TH!H1381,OR(L1381="331",M1381="331")),"331",IF(AND(OR(L1381="131",M1381="131"),H1381='131-CT'!$E$7),"131",""))</f>
        <v/>
      </c>
      <c r="O1381" s="90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632</v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38"/>
      <c r="AC1381" s="947"/>
    </row>
    <row r="1382" spans="1:30" s="948" customFormat="1" ht="15.75" hidden="1" customHeight="1">
      <c r="A1382" s="943" t="str">
        <f>IF(B1382&lt;&gt;"",IF(AND(B1382&gt;=_TM1,B1382&lt;=_TM2,OR(TH!L1382="1111",TH!M1382="1111")),TH!D1382,""),"")</f>
        <v/>
      </c>
      <c r="B1382" s="944">
        <f t="shared" si="119"/>
        <v>5</v>
      </c>
      <c r="C1382" s="945">
        <f t="shared" si="120"/>
        <v>42503</v>
      </c>
      <c r="D1382" s="945"/>
      <c r="E1382" s="950">
        <v>42503</v>
      </c>
      <c r="F1382" s="49" t="s">
        <v>1080</v>
      </c>
      <c r="G1382" s="49" t="s">
        <v>1614</v>
      </c>
      <c r="H1382" s="918" t="s">
        <v>1890</v>
      </c>
      <c r="I1382" s="254">
        <v>782</v>
      </c>
      <c r="J1382" s="254">
        <v>9000</v>
      </c>
      <c r="K1382" s="51">
        <f t="shared" si="138"/>
        <v>7038000</v>
      </c>
      <c r="L1382" s="901" t="s">
        <v>172</v>
      </c>
      <c r="M1382" s="901" t="s">
        <v>159</v>
      </c>
      <c r="N1382" s="52" t="str">
        <f>IF(AND('331-CT'!$E$7=TH!H1382,OR(L1382="331",M1382="331")),"331",IF(AND(OR(L1382="131",M1382="131"),H1382='131-CT'!$E$7),"131",""))</f>
        <v/>
      </c>
      <c r="O1382" s="90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632</v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38"/>
      <c r="AC1382" s="947"/>
      <c r="AD1382" s="947"/>
    </row>
    <row r="1383" spans="1:30" s="948" customFormat="1" ht="15.75" hidden="1" customHeight="1">
      <c r="A1383" s="943" t="str">
        <f>IF(B1383&lt;&gt;"",IF(AND(B1383&gt;=_TM1,B1383&lt;=_TM2,OR(TH!L1383="1111",TH!M1383="1111")),TH!D1383,""),"")</f>
        <v/>
      </c>
      <c r="B1383" s="944">
        <f t="shared" si="119"/>
        <v>6</v>
      </c>
      <c r="C1383" s="945">
        <f t="shared" si="120"/>
        <v>42545</v>
      </c>
      <c r="D1383" s="945"/>
      <c r="E1383" s="950">
        <v>42545</v>
      </c>
      <c r="F1383" s="49" t="s">
        <v>1080</v>
      </c>
      <c r="G1383" s="49" t="s">
        <v>883</v>
      </c>
      <c r="H1383" s="918" t="s">
        <v>1890</v>
      </c>
      <c r="I1383" s="254">
        <v>210</v>
      </c>
      <c r="J1383" s="254">
        <v>9000</v>
      </c>
      <c r="K1383" s="51">
        <f t="shared" si="138"/>
        <v>1890000</v>
      </c>
      <c r="L1383" s="901" t="s">
        <v>172</v>
      </c>
      <c r="M1383" s="901" t="s">
        <v>159</v>
      </c>
      <c r="N1383" s="52" t="str">
        <f>IF(AND('331-CT'!$E$7=TH!H1383,OR(L1383="331",M1383="331")),"331",IF(AND(OR(L1383="131",M1383="131"),H1383='131-CT'!$E$7),"131",""))</f>
        <v/>
      </c>
      <c r="O1383" s="90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632</v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938"/>
      <c r="AC1383" s="947"/>
    </row>
    <row r="1384" spans="1:30" s="948" customFormat="1" ht="15.75" hidden="1" customHeight="1">
      <c r="A1384" s="943" t="str">
        <f>IF(B1384&lt;&gt;"",IF(AND(B1384&gt;=_TM1,B1384&lt;=_TM2,OR(TH!L1384="1111",TH!M1384="1111")),TH!D1384,""),"")</f>
        <v/>
      </c>
      <c r="B1384" s="944">
        <f t="shared" si="119"/>
        <v>9</v>
      </c>
      <c r="C1384" s="945">
        <f t="shared" si="120"/>
        <v>42635</v>
      </c>
      <c r="D1384" s="945"/>
      <c r="E1384" s="48">
        <v>42635</v>
      </c>
      <c r="F1384" s="49" t="s">
        <v>1080</v>
      </c>
      <c r="G1384" s="49" t="s">
        <v>1863</v>
      </c>
      <c r="H1384" s="918" t="s">
        <v>1890</v>
      </c>
      <c r="I1384" s="254">
        <v>319</v>
      </c>
      <c r="J1384" s="254">
        <v>9000</v>
      </c>
      <c r="K1384" s="51">
        <f t="shared" si="138"/>
        <v>2871000</v>
      </c>
      <c r="L1384" s="901" t="s">
        <v>172</v>
      </c>
      <c r="M1384" s="901" t="s">
        <v>159</v>
      </c>
      <c r="N1384" s="52" t="str">
        <f>IF(AND('331-CT'!$E$7=TH!H1384,OR(L1384="331",M1384="331")),"331",IF(AND(OR(L1384="131",M1384="131"),H1384='131-CT'!$E$7),"131",""))</f>
        <v/>
      </c>
      <c r="O1384" s="90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938"/>
      <c r="AC1384" s="947"/>
      <c r="AD1384" s="947"/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9"/>
        <v>10</v>
      </c>
      <c r="C1385" s="184">
        <f t="shared" si="120"/>
        <v>42649</v>
      </c>
      <c r="D1385" s="184" t="s">
        <v>1667</v>
      </c>
      <c r="E1385" s="37">
        <v>42649</v>
      </c>
      <c r="F1385" s="40" t="s">
        <v>1896</v>
      </c>
      <c r="G1385" s="483" t="s">
        <v>1895</v>
      </c>
      <c r="H1385" s="7" t="s">
        <v>1359</v>
      </c>
      <c r="I1385" s="256">
        <v>1018</v>
      </c>
      <c r="J1385" s="256">
        <v>7700</v>
      </c>
      <c r="K1385" s="38">
        <f t="shared" ref="K1385" si="139">ROUND(I1385*J1385,0)</f>
        <v>7838600</v>
      </c>
      <c r="L1385" s="194" t="s">
        <v>259</v>
      </c>
      <c r="M1385" s="194" t="s">
        <v>174</v>
      </c>
      <c r="N1385" s="52" t="str">
        <f>IF(AND('331-CT'!$E$7=TH!H1385,OR(L1385="331",M1385="331")),"331",IF(AND(OR(L1385="131",M1385="131"),H1385='131-CT'!$E$7),"131",""))</f>
        <v/>
      </c>
      <c r="O1385" s="901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38"/>
      <c r="AC1385" s="591"/>
      <c r="AD1385" s="591"/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9"/>
        <v>10</v>
      </c>
      <c r="C1386" s="184">
        <f t="shared" si="120"/>
        <v>42649</v>
      </c>
      <c r="D1386" s="184"/>
      <c r="E1386" s="37">
        <v>42649</v>
      </c>
      <c r="F1386" s="40" t="s">
        <v>1897</v>
      </c>
      <c r="G1386" s="483" t="s">
        <v>1895</v>
      </c>
      <c r="H1386" s="7" t="s">
        <v>1359</v>
      </c>
      <c r="I1386" s="256">
        <v>1020</v>
      </c>
      <c r="J1386" s="256">
        <v>6400</v>
      </c>
      <c r="K1386" s="38">
        <f t="shared" ref="K1386:K1401" si="140">ROUND(I1386*J1386,0)</f>
        <v>6528000</v>
      </c>
      <c r="L1386" s="194" t="s">
        <v>259</v>
      </c>
      <c r="M1386" s="194" t="s">
        <v>174</v>
      </c>
      <c r="N1386" s="52" t="str">
        <f>IF(AND('331-CT'!$E$7=TH!H1386,OR(L1386="331",M1386="331")),"331",IF(AND(OR(L1386="131",M1386="131"),H1386='131-CT'!$E$7),"131",""))</f>
        <v/>
      </c>
      <c r="O1386" s="901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38"/>
      <c r="AC1386" s="591"/>
      <c r="AD1386" s="591"/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9"/>
        <v>10</v>
      </c>
      <c r="C1387" s="184">
        <f t="shared" si="120"/>
        <v>42649</v>
      </c>
      <c r="D1387" s="184"/>
      <c r="E1387" s="37">
        <v>42649</v>
      </c>
      <c r="F1387" s="40" t="s">
        <v>1846</v>
      </c>
      <c r="G1387" s="483" t="s">
        <v>1895</v>
      </c>
      <c r="H1387" s="7" t="s">
        <v>1359</v>
      </c>
      <c r="I1387" s="256"/>
      <c r="J1387" s="256"/>
      <c r="K1387" s="38">
        <v>1436660</v>
      </c>
      <c r="L1387" s="194" t="s">
        <v>259</v>
      </c>
      <c r="M1387" s="194" t="s">
        <v>372</v>
      </c>
      <c r="N1387" s="52" t="str">
        <f>IF(AND('331-CT'!$E$7=TH!H1387,OR(L1387="331",M1387="331")),"331",IF(AND(OR(L1387="131",M1387="131"),H1387='131-CT'!$E$7),"131",""))</f>
        <v/>
      </c>
      <c r="O1387" s="90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38"/>
      <c r="AC1387" s="591"/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9"/>
        <v>10</v>
      </c>
      <c r="C1388" s="184">
        <f t="shared" si="120"/>
        <v>42651</v>
      </c>
      <c r="D1388" s="184"/>
      <c r="E1388" s="37">
        <v>42651</v>
      </c>
      <c r="F1388" s="40" t="s">
        <v>1847</v>
      </c>
      <c r="G1388" s="483" t="s">
        <v>1898</v>
      </c>
      <c r="H1388" s="7" t="s">
        <v>426</v>
      </c>
      <c r="I1388" s="256">
        <v>926</v>
      </c>
      <c r="J1388" s="256">
        <v>5000</v>
      </c>
      <c r="K1388" s="38">
        <f t="shared" si="140"/>
        <v>4630000</v>
      </c>
      <c r="L1388" s="194" t="s">
        <v>259</v>
      </c>
      <c r="M1388" s="194" t="s">
        <v>174</v>
      </c>
      <c r="N1388" s="52" t="str">
        <f>IF(AND('331-CT'!$E$7=TH!H1388,OR(L1388="331",M1388="331")),"331",IF(AND(OR(L1388="131",M1388="131"),H1388='131-CT'!$E$7),"131",""))</f>
        <v/>
      </c>
      <c r="O1388" s="90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38"/>
      <c r="AC1388" s="591"/>
      <c r="AD1388" s="591"/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9"/>
        <v>10</v>
      </c>
      <c r="C1389" s="184">
        <f t="shared" si="120"/>
        <v>42651</v>
      </c>
      <c r="D1389" s="184"/>
      <c r="E1389" s="37">
        <v>42651</v>
      </c>
      <c r="F1389" s="40" t="s">
        <v>1846</v>
      </c>
      <c r="G1389" s="483" t="s">
        <v>1898</v>
      </c>
      <c r="H1389" s="7" t="s">
        <v>426</v>
      </c>
      <c r="I1389" s="256"/>
      <c r="J1389" s="256"/>
      <c r="K1389" s="38">
        <v>463000</v>
      </c>
      <c r="L1389" s="194" t="s">
        <v>259</v>
      </c>
      <c r="M1389" s="194" t="s">
        <v>372</v>
      </c>
      <c r="N1389" s="52" t="str">
        <f>IF(AND('331-CT'!$E$7=TH!H1389,OR(L1389="331",M1389="331")),"331",IF(AND(OR(L1389="131",M1389="131"),H1389='131-CT'!$E$7),"131",""))</f>
        <v/>
      </c>
      <c r="O1389" s="90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38"/>
      <c r="AC1389" s="591"/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9"/>
        <v>10</v>
      </c>
      <c r="C1390" s="184">
        <f t="shared" si="120"/>
        <v>42651</v>
      </c>
      <c r="D1390" s="184"/>
      <c r="E1390" s="37">
        <v>42651</v>
      </c>
      <c r="F1390" s="189" t="s">
        <v>1900</v>
      </c>
      <c r="G1390" s="483" t="s">
        <v>1404</v>
      </c>
      <c r="H1390" s="7" t="s">
        <v>904</v>
      </c>
      <c r="I1390" s="256">
        <v>140</v>
      </c>
      <c r="J1390" s="256">
        <v>12400</v>
      </c>
      <c r="K1390" s="38">
        <f t="shared" si="140"/>
        <v>1736000</v>
      </c>
      <c r="L1390" s="194" t="s">
        <v>259</v>
      </c>
      <c r="M1390" s="194" t="s">
        <v>174</v>
      </c>
      <c r="N1390" s="52" t="str">
        <f>IF(AND('331-CT'!$E$7=TH!H1390,OR(L1390="331",M1390="331")),"331",IF(AND(OR(L1390="131",M1390="131"),H1390='131-CT'!$E$7),"131",""))</f>
        <v/>
      </c>
      <c r="O1390" s="90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38"/>
      <c r="AC1390" s="591"/>
      <c r="AD1390" s="591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19"/>
        <v>10</v>
      </c>
      <c r="C1391" s="184">
        <f t="shared" si="120"/>
        <v>42651</v>
      </c>
      <c r="D1391" s="184"/>
      <c r="E1391" s="37">
        <v>42651</v>
      </c>
      <c r="F1391" s="189" t="s">
        <v>1901</v>
      </c>
      <c r="G1391" s="483" t="s">
        <v>1404</v>
      </c>
      <c r="H1391" s="7" t="s">
        <v>904</v>
      </c>
      <c r="I1391" s="256">
        <v>140</v>
      </c>
      <c r="J1391" s="256">
        <v>14200</v>
      </c>
      <c r="K1391" s="38">
        <f t="shared" si="140"/>
        <v>1988000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/>
      </c>
      <c r="O1391" s="90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38"/>
      <c r="AC1391" s="591"/>
      <c r="AD1391" s="591"/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19"/>
        <v>10</v>
      </c>
      <c r="C1392" s="184">
        <f t="shared" si="120"/>
        <v>42651</v>
      </c>
      <c r="D1392" s="184"/>
      <c r="E1392" s="37">
        <v>42651</v>
      </c>
      <c r="F1392" s="189" t="s">
        <v>1904</v>
      </c>
      <c r="G1392" s="483" t="s">
        <v>1404</v>
      </c>
      <c r="H1392" s="7" t="s">
        <v>904</v>
      </c>
      <c r="I1392" s="256">
        <v>140</v>
      </c>
      <c r="J1392" s="256">
        <v>15300</v>
      </c>
      <c r="K1392" s="38">
        <f t="shared" si="140"/>
        <v>2142000</v>
      </c>
      <c r="L1392" s="194" t="s">
        <v>259</v>
      </c>
      <c r="M1392" s="194" t="s">
        <v>174</v>
      </c>
      <c r="N1392" s="52" t="str">
        <f>IF(AND('331-CT'!$E$7=TH!H1392,OR(L1392="331",M1392="331")),"331",IF(AND(OR(L1392="131",M1392="131"),H1392='131-CT'!$E$7),"131",""))</f>
        <v/>
      </c>
      <c r="O1392" s="90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38"/>
      <c r="AC1392" s="591"/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19"/>
        <v>10</v>
      </c>
      <c r="C1393" s="184">
        <f t="shared" si="120"/>
        <v>42651</v>
      </c>
      <c r="D1393" s="184"/>
      <c r="E1393" s="37">
        <v>42651</v>
      </c>
      <c r="F1393" s="189" t="s">
        <v>1902</v>
      </c>
      <c r="G1393" s="483" t="s">
        <v>1404</v>
      </c>
      <c r="H1393" s="7" t="s">
        <v>904</v>
      </c>
      <c r="I1393" s="256">
        <v>140</v>
      </c>
      <c r="J1393" s="256">
        <v>16500</v>
      </c>
      <c r="K1393" s="38">
        <f t="shared" si="140"/>
        <v>2310000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/>
      </c>
      <c r="O1393" s="90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38"/>
      <c r="AC1393" s="591"/>
      <c r="AD1393" s="591"/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19"/>
        <v>10</v>
      </c>
      <c r="C1394" s="184">
        <f t="shared" si="120"/>
        <v>42651</v>
      </c>
      <c r="D1394" s="184"/>
      <c r="E1394" s="37">
        <v>42651</v>
      </c>
      <c r="F1394" s="189" t="s">
        <v>1903</v>
      </c>
      <c r="G1394" s="483" t="s">
        <v>1404</v>
      </c>
      <c r="H1394" s="7" t="s">
        <v>904</v>
      </c>
      <c r="I1394" s="256">
        <v>400</v>
      </c>
      <c r="J1394" s="256">
        <v>19700</v>
      </c>
      <c r="K1394" s="38">
        <f t="shared" si="140"/>
        <v>7880000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/>
      </c>
      <c r="O1394" s="90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38"/>
      <c r="AC1394" s="591"/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9"/>
        <v>10</v>
      </c>
      <c r="C1395" s="184">
        <f t="shared" si="120"/>
        <v>42651</v>
      </c>
      <c r="D1395" s="184"/>
      <c r="E1395" s="37">
        <v>42651</v>
      </c>
      <c r="F1395" s="788" t="s">
        <v>926</v>
      </c>
      <c r="G1395" s="483" t="s">
        <v>1404</v>
      </c>
      <c r="H1395" s="7" t="s">
        <v>904</v>
      </c>
      <c r="I1395" s="256">
        <v>100</v>
      </c>
      <c r="J1395" s="256">
        <v>20100</v>
      </c>
      <c r="K1395" s="38">
        <f t="shared" si="140"/>
        <v>2010000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90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38"/>
      <c r="AC1395" s="591"/>
      <c r="AD1395" s="591"/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9"/>
        <v>10</v>
      </c>
      <c r="C1396" s="184">
        <f t="shared" si="120"/>
        <v>42651</v>
      </c>
      <c r="D1396" s="184"/>
      <c r="E1396" s="37">
        <v>42651</v>
      </c>
      <c r="F1396" s="788" t="s">
        <v>1899</v>
      </c>
      <c r="G1396" s="483" t="s">
        <v>1404</v>
      </c>
      <c r="H1396" s="7" t="s">
        <v>904</v>
      </c>
      <c r="I1396" s="256">
        <v>170</v>
      </c>
      <c r="J1396" s="256">
        <v>18300</v>
      </c>
      <c r="K1396" s="38">
        <f t="shared" si="140"/>
        <v>3111000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/>
      </c>
      <c r="O1396" s="90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38"/>
      <c r="AC1396" s="591"/>
      <c r="AD1396" s="591"/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9"/>
        <v>10</v>
      </c>
      <c r="C1397" s="184">
        <f t="shared" si="120"/>
        <v>42651</v>
      </c>
      <c r="D1397" s="184"/>
      <c r="E1397" s="37">
        <v>42651</v>
      </c>
      <c r="F1397" s="40" t="s">
        <v>1846</v>
      </c>
      <c r="G1397" s="483" t="s">
        <v>1404</v>
      </c>
      <c r="H1397" s="7" t="s">
        <v>904</v>
      </c>
      <c r="I1397" s="256"/>
      <c r="J1397" s="256"/>
      <c r="K1397" s="38">
        <v>2117700</v>
      </c>
      <c r="L1397" s="194" t="s">
        <v>259</v>
      </c>
      <c r="M1397" s="194" t="s">
        <v>372</v>
      </c>
      <c r="N1397" s="52" t="str">
        <f>IF(AND('331-CT'!$E$7=TH!H1397,OR(L1397="331",M1397="331")),"331",IF(AND(OR(L1397="131",M1397="131"),H1397='131-CT'!$E$7),"131",""))</f>
        <v/>
      </c>
      <c r="O1397" s="90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38"/>
      <c r="AC1397" s="591"/>
      <c r="AD1397" s="591"/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9"/>
        <v>10</v>
      </c>
      <c r="C1398" s="184">
        <f t="shared" si="120"/>
        <v>42655</v>
      </c>
      <c r="D1398" s="184"/>
      <c r="E1398" s="37">
        <v>42655</v>
      </c>
      <c r="F1398" s="40" t="s">
        <v>472</v>
      </c>
      <c r="G1398" s="483" t="s">
        <v>1905</v>
      </c>
      <c r="H1398" s="210" t="s">
        <v>717</v>
      </c>
      <c r="I1398" s="256">
        <v>150</v>
      </c>
      <c r="J1398" s="256">
        <v>47449</v>
      </c>
      <c r="K1398" s="38">
        <f t="shared" si="140"/>
        <v>7117350</v>
      </c>
      <c r="L1398" s="194" t="s">
        <v>259</v>
      </c>
      <c r="M1398" s="194" t="s">
        <v>174</v>
      </c>
      <c r="N1398" s="52" t="str">
        <f>IF(AND('331-CT'!$E$7=TH!H1398,OR(L1398="331",M1398="331")),"331",IF(AND(OR(L1398="131",M1398="131"),H1398='131-CT'!$E$7),"131",""))</f>
        <v/>
      </c>
      <c r="O1398" s="90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38"/>
      <c r="AC1398" s="591"/>
      <c r="AD1398" s="591"/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9"/>
        <v>10</v>
      </c>
      <c r="C1399" s="184">
        <f t="shared" si="120"/>
        <v>42655</v>
      </c>
      <c r="D1399" s="184"/>
      <c r="E1399" s="37">
        <v>42655</v>
      </c>
      <c r="F1399" s="40" t="s">
        <v>1846</v>
      </c>
      <c r="G1399" s="483" t="s">
        <v>1905</v>
      </c>
      <c r="H1399" s="210" t="s">
        <v>717</v>
      </c>
      <c r="I1399" s="256"/>
      <c r="J1399" s="256"/>
      <c r="K1399" s="38">
        <v>711735</v>
      </c>
      <c r="L1399" s="194" t="s">
        <v>259</v>
      </c>
      <c r="M1399" s="194" t="s">
        <v>372</v>
      </c>
      <c r="N1399" s="52" t="str">
        <f>IF(AND('331-CT'!$E$7=TH!H1399,OR(L1399="331",M1399="331")),"331",IF(AND(OR(L1399="131",M1399="131"),H1399='131-CT'!$E$7),"131",""))</f>
        <v/>
      </c>
      <c r="O1399" s="90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38"/>
      <c r="AC1399" s="591"/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9"/>
        <v>10</v>
      </c>
      <c r="C1400" s="184">
        <f t="shared" si="120"/>
        <v>42656</v>
      </c>
      <c r="D1400" s="184"/>
      <c r="E1400" s="37">
        <v>42656</v>
      </c>
      <c r="F1400" s="40" t="s">
        <v>438</v>
      </c>
      <c r="G1400" s="483" t="s">
        <v>1906</v>
      </c>
      <c r="H1400" s="7" t="s">
        <v>437</v>
      </c>
      <c r="I1400" s="256">
        <v>520</v>
      </c>
      <c r="J1400" s="256">
        <v>10500</v>
      </c>
      <c r="K1400" s="38">
        <f t="shared" si="140"/>
        <v>5460000</v>
      </c>
      <c r="L1400" s="194" t="s">
        <v>259</v>
      </c>
      <c r="M1400" s="194" t="s">
        <v>174</v>
      </c>
      <c r="N1400" s="52" t="str">
        <f>IF(AND('331-CT'!$E$7=TH!H1400,OR(L1400="331",M1400="331")),"331",IF(AND(OR(L1400="131",M1400="131"),H1400='131-CT'!$E$7),"131",""))</f>
        <v/>
      </c>
      <c r="O1400" s="90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38"/>
      <c r="AC1400" s="591"/>
      <c r="AD1400" s="591"/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9"/>
        <v>10</v>
      </c>
      <c r="C1401" s="184">
        <f t="shared" si="120"/>
        <v>42656</v>
      </c>
      <c r="D1401" s="184"/>
      <c r="E1401" s="37">
        <v>42656</v>
      </c>
      <c r="F1401" s="40" t="s">
        <v>1907</v>
      </c>
      <c r="G1401" s="483" t="s">
        <v>1906</v>
      </c>
      <c r="H1401" s="7" t="s">
        <v>437</v>
      </c>
      <c r="I1401" s="257">
        <v>50</v>
      </c>
      <c r="J1401" s="257">
        <v>5000</v>
      </c>
      <c r="K1401" s="38">
        <f t="shared" si="140"/>
        <v>250000</v>
      </c>
      <c r="L1401" s="194" t="s">
        <v>259</v>
      </c>
      <c r="M1401" s="194" t="s">
        <v>174</v>
      </c>
      <c r="N1401" s="52" t="str">
        <f>IF(AND('331-CT'!$E$7=TH!H1401,OR(L1401="331",M1401="331")),"331",IF(AND(OR(L1401="131",M1401="131"),H1401='131-CT'!$E$7),"131",""))</f>
        <v/>
      </c>
      <c r="O1401" s="90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38"/>
      <c r="AC1401" s="591"/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9"/>
        <v>10</v>
      </c>
      <c r="C1402" s="184">
        <f t="shared" si="120"/>
        <v>42656</v>
      </c>
      <c r="D1402" s="184"/>
      <c r="E1402" s="37">
        <v>42656</v>
      </c>
      <c r="F1402" s="40" t="s">
        <v>1846</v>
      </c>
      <c r="G1402" s="483" t="s">
        <v>1906</v>
      </c>
      <c r="H1402" s="7" t="s">
        <v>437</v>
      </c>
      <c r="I1402" s="257"/>
      <c r="J1402" s="257"/>
      <c r="K1402" s="38">
        <v>571000</v>
      </c>
      <c r="L1402" s="194" t="s">
        <v>259</v>
      </c>
      <c r="M1402" s="194" t="s">
        <v>372</v>
      </c>
      <c r="N1402" s="52" t="str">
        <f>IF(AND('331-CT'!$E$7=TH!H1402,OR(L1402="331",M1402="331")),"331",IF(AND(OR(L1402="131",M1402="131"),H1402='131-CT'!$E$7),"131",""))</f>
        <v/>
      </c>
      <c r="O1402" s="90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38"/>
      <c r="AC1402" s="591"/>
      <c r="AD1402" s="591"/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9"/>
        <v>10</v>
      </c>
      <c r="C1403" s="184">
        <f t="shared" si="120"/>
        <v>42656</v>
      </c>
      <c r="D1403" s="184"/>
      <c r="E1403" s="37">
        <v>42656</v>
      </c>
      <c r="F1403" s="40" t="s">
        <v>1909</v>
      </c>
      <c r="G1403" s="483" t="s">
        <v>1908</v>
      </c>
      <c r="H1403" s="7" t="s">
        <v>1359</v>
      </c>
      <c r="I1403" s="257">
        <v>996</v>
      </c>
      <c r="J1403" s="257">
        <v>6700</v>
      </c>
      <c r="K1403" s="38">
        <f t="shared" ref="K1403:K1444" si="141">ROUND(I1403*J1403,0)</f>
        <v>6673200</v>
      </c>
      <c r="L1403" s="194" t="s">
        <v>259</v>
      </c>
      <c r="M1403" s="194" t="s">
        <v>174</v>
      </c>
      <c r="N1403" s="52" t="str">
        <f>IF(AND('331-CT'!$E$7=TH!H1403,OR(L1403="331",M1403="331")),"331",IF(AND(OR(L1403="131",M1403="131"),H1403='131-CT'!$E$7),"131",""))</f>
        <v/>
      </c>
      <c r="O1403" s="90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38"/>
      <c r="AC1403" s="591"/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9"/>
        <v>10</v>
      </c>
      <c r="C1404" s="184">
        <f t="shared" si="120"/>
        <v>42656</v>
      </c>
      <c r="D1404" s="184"/>
      <c r="E1404" s="37">
        <v>42656</v>
      </c>
      <c r="F1404" s="40" t="s">
        <v>1846</v>
      </c>
      <c r="G1404" s="483" t="s">
        <v>1908</v>
      </c>
      <c r="H1404" s="7" t="s">
        <v>1359</v>
      </c>
      <c r="I1404" s="257"/>
      <c r="J1404" s="257"/>
      <c r="K1404" s="38">
        <v>667320</v>
      </c>
      <c r="L1404" s="194" t="s">
        <v>259</v>
      </c>
      <c r="M1404" s="194" t="s">
        <v>372</v>
      </c>
      <c r="N1404" s="52" t="str">
        <f>IF(AND('331-CT'!$E$7=TH!H1404,OR(L1404="331",M1404="331")),"331",IF(AND(OR(L1404="131",M1404="131"),H1404='131-CT'!$E$7),"131",""))</f>
        <v/>
      </c>
      <c r="O1404" s="901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38"/>
      <c r="AC1404" s="591"/>
      <c r="AD1404" s="591"/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9"/>
        <v>10</v>
      </c>
      <c r="C1405" s="184">
        <f t="shared" si="120"/>
        <v>42661</v>
      </c>
      <c r="D1405" s="184"/>
      <c r="E1405" s="191">
        <v>42661</v>
      </c>
      <c r="F1405" s="40" t="s">
        <v>1911</v>
      </c>
      <c r="G1405" s="483" t="s">
        <v>1910</v>
      </c>
      <c r="H1405" s="7" t="s">
        <v>1357</v>
      </c>
      <c r="I1405" s="257">
        <v>510</v>
      </c>
      <c r="J1405" s="257">
        <v>11000</v>
      </c>
      <c r="K1405" s="38">
        <f t="shared" si="141"/>
        <v>5610000</v>
      </c>
      <c r="L1405" s="194" t="s">
        <v>259</v>
      </c>
      <c r="M1405" s="194" t="s">
        <v>174</v>
      </c>
      <c r="N1405" s="52" t="str">
        <f>IF(AND('331-CT'!$E$7=TH!H1405,OR(L1405="331",M1405="331")),"331",IF(AND(OR(L1405="131",M1405="131"),H1405='131-CT'!$E$7),"131",""))</f>
        <v/>
      </c>
      <c r="O1405" s="90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38"/>
      <c r="AC1405" s="591"/>
      <c r="AD1405" s="591"/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9"/>
        <v>10</v>
      </c>
      <c r="C1406" s="184">
        <f t="shared" si="120"/>
        <v>42661</v>
      </c>
      <c r="D1406" s="184"/>
      <c r="E1406" s="191">
        <v>42661</v>
      </c>
      <c r="F1406" s="40" t="s">
        <v>1846</v>
      </c>
      <c r="G1406" s="483" t="s">
        <v>1910</v>
      </c>
      <c r="H1406" s="7" t="s">
        <v>1357</v>
      </c>
      <c r="I1406" s="257"/>
      <c r="J1406" s="257"/>
      <c r="K1406" s="38">
        <v>561000</v>
      </c>
      <c r="L1406" s="194" t="s">
        <v>259</v>
      </c>
      <c r="M1406" s="194" t="s">
        <v>372</v>
      </c>
      <c r="N1406" s="52" t="str">
        <f>IF(AND('331-CT'!$E$7=TH!H1406,OR(L1406="331",M1406="331")),"331",IF(AND(OR(L1406="131",M1406="131"),H1406='131-CT'!$E$7),"131",""))</f>
        <v/>
      </c>
      <c r="O1406" s="90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38"/>
      <c r="AC1406" s="591"/>
      <c r="AD1406" s="591"/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19"/>
        <v>10</v>
      </c>
      <c r="C1407" s="184">
        <f t="shared" si="120"/>
        <v>42661</v>
      </c>
      <c r="D1407" s="184"/>
      <c r="E1407" s="191">
        <v>42661</v>
      </c>
      <c r="F1407" s="40" t="s">
        <v>1914</v>
      </c>
      <c r="G1407" s="483" t="s">
        <v>1912</v>
      </c>
      <c r="H1407" s="193" t="s">
        <v>1913</v>
      </c>
      <c r="I1407" s="257">
        <v>5070</v>
      </c>
      <c r="J1407" s="257">
        <v>1102</v>
      </c>
      <c r="K1407" s="38">
        <f t="shared" si="141"/>
        <v>5587140</v>
      </c>
      <c r="L1407" s="194" t="s">
        <v>259</v>
      </c>
      <c r="M1407" s="194" t="s">
        <v>174</v>
      </c>
      <c r="N1407" s="52" t="str">
        <f>IF(AND('331-CT'!$E$7=TH!H1407,OR(L1407="331",M1407="331")),"331",IF(AND(OR(L1407="131",M1407="131"),H1407='131-CT'!$E$7),"131",""))</f>
        <v/>
      </c>
      <c r="O1407" s="90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38"/>
      <c r="AC1407" s="591"/>
      <c r="AD1407" s="591"/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9"/>
        <v>10</v>
      </c>
      <c r="C1408" s="184">
        <f t="shared" si="120"/>
        <v>42661</v>
      </c>
      <c r="D1408" s="184"/>
      <c r="E1408" s="191">
        <v>42661</v>
      </c>
      <c r="F1408" s="40" t="s">
        <v>1915</v>
      </c>
      <c r="G1408" s="483" t="s">
        <v>1912</v>
      </c>
      <c r="H1408" s="193" t="s">
        <v>1913</v>
      </c>
      <c r="I1408" s="257">
        <v>500</v>
      </c>
      <c r="J1408" s="257">
        <v>7500</v>
      </c>
      <c r="K1408" s="38">
        <f t="shared" si="141"/>
        <v>3750000</v>
      </c>
      <c r="L1408" s="194" t="s">
        <v>259</v>
      </c>
      <c r="M1408" s="194" t="s">
        <v>174</v>
      </c>
      <c r="N1408" s="52" t="str">
        <f>IF(AND('331-CT'!$E$7=TH!H1408,OR(L1408="331",M1408="331")),"331",IF(AND(OR(L1408="131",M1408="131"),H1408='131-CT'!$E$7),"131",""))</f>
        <v/>
      </c>
      <c r="O1408" s="90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38"/>
      <c r="AC1408" s="591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9"/>
        <v>10</v>
      </c>
      <c r="C1409" s="184">
        <f t="shared" si="120"/>
        <v>42661</v>
      </c>
      <c r="D1409" s="184"/>
      <c r="E1409" s="191">
        <v>42661</v>
      </c>
      <c r="F1409" s="40" t="s">
        <v>1846</v>
      </c>
      <c r="G1409" s="483" t="s">
        <v>1912</v>
      </c>
      <c r="H1409" s="193" t="s">
        <v>1913</v>
      </c>
      <c r="I1409" s="257"/>
      <c r="J1409" s="257"/>
      <c r="K1409" s="38">
        <v>933714</v>
      </c>
      <c r="L1409" s="194" t="s">
        <v>259</v>
      </c>
      <c r="M1409" s="194" t="s">
        <v>372</v>
      </c>
      <c r="N1409" s="52" t="str">
        <f>IF(AND('331-CT'!$E$7=TH!H1409,OR(L1409="331",M1409="331")),"331",IF(AND(OR(L1409="131",M1409="131"),H1409='131-CT'!$E$7),"131",""))</f>
        <v/>
      </c>
      <c r="O1409" s="90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38"/>
      <c r="AC1409" s="591"/>
      <c r="AD1409" s="591"/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19"/>
        <v>10</v>
      </c>
      <c r="C1410" s="184">
        <f t="shared" si="120"/>
        <v>42661</v>
      </c>
      <c r="D1410" s="184"/>
      <c r="E1410" s="191">
        <v>42661</v>
      </c>
      <c r="F1410" s="40" t="s">
        <v>1919</v>
      </c>
      <c r="G1410" s="483" t="s">
        <v>1916</v>
      </c>
      <c r="H1410" s="193" t="s">
        <v>1917</v>
      </c>
      <c r="I1410" s="257">
        <v>400</v>
      </c>
      <c r="J1410" s="257">
        <v>9500</v>
      </c>
      <c r="K1410" s="38">
        <f t="shared" si="141"/>
        <v>3800000</v>
      </c>
      <c r="L1410" s="194" t="s">
        <v>259</v>
      </c>
      <c r="M1410" s="194" t="s">
        <v>174</v>
      </c>
      <c r="N1410" s="52" t="str">
        <f>IF(AND('331-CT'!$E$7=TH!H1410,OR(L1410="331",M1410="331")),"331",IF(AND(OR(L1410="131",M1410="131"),H1410='131-CT'!$E$7),"131",""))</f>
        <v/>
      </c>
      <c r="O1410" s="90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38"/>
      <c r="AC1410" s="591"/>
      <c r="AD1410" s="591"/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ref="B1411:B1474" si="142">IF(C1411&lt;&gt;"",MONTH(C1411),"")</f>
        <v>10</v>
      </c>
      <c r="C1411" s="184">
        <f t="shared" ref="C1411:C1474" si="143">E1411</f>
        <v>42661</v>
      </c>
      <c r="D1411" s="184"/>
      <c r="E1411" s="191">
        <v>42661</v>
      </c>
      <c r="F1411" s="40" t="s">
        <v>1920</v>
      </c>
      <c r="G1411" s="483" t="s">
        <v>1916</v>
      </c>
      <c r="H1411" s="193" t="s">
        <v>1917</v>
      </c>
      <c r="I1411" s="257">
        <v>338</v>
      </c>
      <c r="J1411" s="257">
        <v>11000</v>
      </c>
      <c r="K1411" s="38">
        <f t="shared" si="141"/>
        <v>3718000</v>
      </c>
      <c r="L1411" s="194" t="s">
        <v>259</v>
      </c>
      <c r="M1411" s="194" t="s">
        <v>174</v>
      </c>
      <c r="N1411" s="52" t="str">
        <f>IF(AND('331-CT'!$E$7=TH!H1411,OR(L1411="331",M1411="331")),"331",IF(AND(OR(L1411="131",M1411="131"),H1411='131-CT'!$E$7),"131",""))</f>
        <v/>
      </c>
      <c r="O1411" s="90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38"/>
      <c r="AC1411" s="591"/>
      <c r="AD1411" s="591"/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42"/>
        <v>10</v>
      </c>
      <c r="C1412" s="184">
        <f t="shared" si="143"/>
        <v>42661</v>
      </c>
      <c r="D1412" s="184"/>
      <c r="E1412" s="191">
        <v>42661</v>
      </c>
      <c r="F1412" s="40" t="s">
        <v>1921</v>
      </c>
      <c r="G1412" s="483" t="s">
        <v>1916</v>
      </c>
      <c r="H1412" s="193" t="s">
        <v>1917</v>
      </c>
      <c r="I1412" s="257">
        <v>400</v>
      </c>
      <c r="J1412" s="257">
        <v>7200</v>
      </c>
      <c r="K1412" s="38">
        <f t="shared" si="141"/>
        <v>2880000</v>
      </c>
      <c r="L1412" s="194" t="s">
        <v>259</v>
      </c>
      <c r="M1412" s="194" t="s">
        <v>174</v>
      </c>
      <c r="N1412" s="52" t="str">
        <f>IF(AND('331-CT'!$E$7=TH!H1412,OR(L1412="331",M1412="331")),"331",IF(AND(OR(L1412="131",M1412="131"),H1412='131-CT'!$E$7),"131",""))</f>
        <v/>
      </c>
      <c r="O1412" s="90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38"/>
      <c r="AC1412" s="591"/>
      <c r="AD1412" s="591"/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42"/>
        <v>10</v>
      </c>
      <c r="C1413" s="184">
        <f t="shared" si="143"/>
        <v>42661</v>
      </c>
      <c r="D1413" s="184"/>
      <c r="E1413" s="191">
        <v>42661</v>
      </c>
      <c r="F1413" s="40" t="s">
        <v>1846</v>
      </c>
      <c r="G1413" s="483" t="s">
        <v>1916</v>
      </c>
      <c r="H1413" s="193" t="s">
        <v>1917</v>
      </c>
      <c r="I1413" s="257"/>
      <c r="J1413" s="257"/>
      <c r="K1413" s="38">
        <v>1039800</v>
      </c>
      <c r="L1413" s="194" t="s">
        <v>259</v>
      </c>
      <c r="M1413" s="194" t="s">
        <v>372</v>
      </c>
      <c r="N1413" s="52" t="str">
        <f>IF(AND('331-CT'!$E$7=TH!H1413,OR(L1413="331",M1413="331")),"331",IF(AND(OR(L1413="131",M1413="131"),H1413='131-CT'!$E$7),"131",""))</f>
        <v/>
      </c>
      <c r="O1413" s="90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38"/>
      <c r="AC1413" s="591"/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42"/>
        <v>10</v>
      </c>
      <c r="C1414" s="184">
        <f t="shared" si="143"/>
        <v>42661</v>
      </c>
      <c r="D1414" s="184"/>
      <c r="E1414" s="191">
        <v>42661</v>
      </c>
      <c r="F1414" s="40" t="s">
        <v>1923</v>
      </c>
      <c r="G1414" s="483" t="s">
        <v>1918</v>
      </c>
      <c r="H1414" s="193" t="s">
        <v>1922</v>
      </c>
      <c r="I1414" s="257">
        <v>203</v>
      </c>
      <c r="J1414" s="257">
        <v>8400</v>
      </c>
      <c r="K1414" s="38">
        <f t="shared" si="141"/>
        <v>1705200</v>
      </c>
      <c r="L1414" s="194" t="s">
        <v>259</v>
      </c>
      <c r="M1414" s="194" t="s">
        <v>174</v>
      </c>
      <c r="N1414" s="52" t="str">
        <f>IF(AND('331-CT'!$E$7=TH!H1414,OR(L1414="331",M1414="331")),"331",IF(AND(OR(L1414="131",M1414="131"),H1414='131-CT'!$E$7),"131",""))</f>
        <v/>
      </c>
      <c r="O1414" s="90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38"/>
      <c r="AC1414" s="591"/>
      <c r="AD1414" s="591"/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42"/>
        <v>10</v>
      </c>
      <c r="C1415" s="184">
        <f t="shared" si="143"/>
        <v>42661</v>
      </c>
      <c r="D1415" s="184"/>
      <c r="E1415" s="191">
        <v>42661</v>
      </c>
      <c r="F1415" s="40" t="s">
        <v>600</v>
      </c>
      <c r="G1415" s="483" t="s">
        <v>1918</v>
      </c>
      <c r="H1415" s="193" t="s">
        <v>1922</v>
      </c>
      <c r="I1415" s="257">
        <v>200</v>
      </c>
      <c r="J1415" s="257">
        <v>6600</v>
      </c>
      <c r="K1415" s="38">
        <f t="shared" si="141"/>
        <v>1320000</v>
      </c>
      <c r="L1415" s="194" t="s">
        <v>259</v>
      </c>
      <c r="M1415" s="194" t="s">
        <v>174</v>
      </c>
      <c r="N1415" s="52" t="str">
        <f>IF(AND('331-CT'!$E$7=TH!H1415,OR(L1415="331",M1415="331")),"331",IF(AND(OR(L1415="131",M1415="131"),H1415='131-CT'!$E$7),"131",""))</f>
        <v/>
      </c>
      <c r="O1415" s="90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38"/>
      <c r="AC1415" s="591"/>
      <c r="AD1415" s="591"/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42"/>
        <v>10</v>
      </c>
      <c r="C1416" s="184">
        <f t="shared" si="143"/>
        <v>42661</v>
      </c>
      <c r="D1416" s="184"/>
      <c r="E1416" s="191">
        <v>42661</v>
      </c>
      <c r="F1416" s="40" t="s">
        <v>1846</v>
      </c>
      <c r="G1416" s="483" t="s">
        <v>1918</v>
      </c>
      <c r="H1416" s="193" t="s">
        <v>1922</v>
      </c>
      <c r="I1416" s="257"/>
      <c r="J1416" s="257"/>
      <c r="K1416" s="38">
        <v>302520</v>
      </c>
      <c r="L1416" s="194" t="s">
        <v>259</v>
      </c>
      <c r="M1416" s="194" t="s">
        <v>372</v>
      </c>
      <c r="N1416" s="52" t="str">
        <f>IF(AND('331-CT'!$E$7=TH!H1416,OR(L1416="331",M1416="331")),"331",IF(AND(OR(L1416="131",M1416="131"),H1416='131-CT'!$E$7),"131",""))</f>
        <v/>
      </c>
      <c r="O1416" s="90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38"/>
      <c r="AC1416" s="591"/>
      <c r="AD1416" s="591"/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42"/>
        <v>10</v>
      </c>
      <c r="C1417" s="184">
        <f t="shared" si="143"/>
        <v>42662</v>
      </c>
      <c r="D1417" s="184"/>
      <c r="E1417" s="191">
        <v>42662</v>
      </c>
      <c r="F1417" s="40" t="s">
        <v>1921</v>
      </c>
      <c r="G1417" s="483" t="s">
        <v>1924</v>
      </c>
      <c r="H1417" s="193" t="s">
        <v>1917</v>
      </c>
      <c r="I1417" s="257">
        <v>934</v>
      </c>
      <c r="J1417" s="257">
        <v>7200</v>
      </c>
      <c r="K1417" s="38">
        <f t="shared" si="141"/>
        <v>6724800</v>
      </c>
      <c r="L1417" s="194" t="s">
        <v>259</v>
      </c>
      <c r="M1417" s="194" t="s">
        <v>174</v>
      </c>
      <c r="N1417" s="52" t="str">
        <f>IF(AND('331-CT'!$E$7=TH!H1417,OR(L1417="331",M1417="331")),"331",IF(AND(OR(L1417="131",M1417="131"),H1417='131-CT'!$E$7),"131",""))</f>
        <v/>
      </c>
      <c r="O1417" s="90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38"/>
      <c r="AC1417" s="591"/>
      <c r="AD1417" s="591"/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42"/>
        <v>10</v>
      </c>
      <c r="C1418" s="184">
        <f t="shared" si="143"/>
        <v>42662</v>
      </c>
      <c r="D1418" s="184"/>
      <c r="E1418" s="191">
        <v>42662</v>
      </c>
      <c r="F1418" s="40" t="s">
        <v>1846</v>
      </c>
      <c r="G1418" s="483" t="s">
        <v>1924</v>
      </c>
      <c r="H1418" s="193" t="s">
        <v>1917</v>
      </c>
      <c r="I1418" s="257"/>
      <c r="J1418" s="257"/>
      <c r="K1418" s="38">
        <v>672480</v>
      </c>
      <c r="L1418" s="194" t="s">
        <v>259</v>
      </c>
      <c r="M1418" s="194" t="s">
        <v>372</v>
      </c>
      <c r="N1418" s="52" t="str">
        <f>IF(AND('331-CT'!$E$7=TH!H1418,OR(L1418="331",M1418="331")),"331",IF(AND(OR(L1418="131",M1418="131"),H1418='131-CT'!$E$7),"131",""))</f>
        <v/>
      </c>
      <c r="O1418" s="90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38"/>
      <c r="AC1418" s="591"/>
      <c r="AD1418" s="591"/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42"/>
        <v>10</v>
      </c>
      <c r="C1419" s="184">
        <f t="shared" si="143"/>
        <v>42662</v>
      </c>
      <c r="D1419" s="184"/>
      <c r="E1419" s="191">
        <v>42662</v>
      </c>
      <c r="F1419" s="40" t="s">
        <v>1848</v>
      </c>
      <c r="G1419" s="483" t="s">
        <v>1925</v>
      </c>
      <c r="H1419" s="7" t="s">
        <v>426</v>
      </c>
      <c r="I1419" s="257">
        <v>617</v>
      </c>
      <c r="J1419" s="257">
        <v>5550</v>
      </c>
      <c r="K1419" s="38">
        <f t="shared" si="141"/>
        <v>3424350</v>
      </c>
      <c r="L1419" s="194" t="s">
        <v>259</v>
      </c>
      <c r="M1419" s="194" t="s">
        <v>174</v>
      </c>
      <c r="N1419" s="52" t="str">
        <f>IF(AND('331-CT'!$E$7=TH!H1419,OR(L1419="331",M1419="331")),"331",IF(AND(OR(L1419="131",M1419="131"),H1419='131-CT'!$E$7),"131",""))</f>
        <v/>
      </c>
      <c r="O1419" s="90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38"/>
      <c r="AC1419" s="591"/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42"/>
        <v>10</v>
      </c>
      <c r="C1420" s="184">
        <f t="shared" si="143"/>
        <v>42662</v>
      </c>
      <c r="D1420" s="184"/>
      <c r="E1420" s="191">
        <v>42662</v>
      </c>
      <c r="F1420" s="40" t="s">
        <v>928</v>
      </c>
      <c r="G1420" s="483" t="s">
        <v>1925</v>
      </c>
      <c r="H1420" s="7" t="s">
        <v>426</v>
      </c>
      <c r="I1420" s="257">
        <v>322</v>
      </c>
      <c r="J1420" s="257">
        <v>9290</v>
      </c>
      <c r="K1420" s="38">
        <f t="shared" si="141"/>
        <v>2991380</v>
      </c>
      <c r="L1420" s="194" t="s">
        <v>259</v>
      </c>
      <c r="M1420" s="194" t="s">
        <v>174</v>
      </c>
      <c r="N1420" s="52" t="str">
        <f>IF(AND('331-CT'!$E$7=TH!H1420,OR(L1420="331",M1420="331")),"331",IF(AND(OR(L1420="131",M1420="131"),H1420='131-CT'!$E$7),"131",""))</f>
        <v/>
      </c>
      <c r="O1420" s="90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38"/>
      <c r="AC1420" s="591"/>
      <c r="AD1420" s="591"/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42"/>
        <v>10</v>
      </c>
      <c r="C1421" s="184">
        <f t="shared" si="143"/>
        <v>42662</v>
      </c>
      <c r="D1421" s="184"/>
      <c r="E1421" s="191">
        <v>42662</v>
      </c>
      <c r="F1421" s="40" t="s">
        <v>1846</v>
      </c>
      <c r="G1421" s="483" t="s">
        <v>1925</v>
      </c>
      <c r="H1421" s="7" t="s">
        <v>426</v>
      </c>
      <c r="I1421" s="257"/>
      <c r="J1421" s="257"/>
      <c r="K1421" s="38">
        <v>641573</v>
      </c>
      <c r="L1421" s="194" t="s">
        <v>259</v>
      </c>
      <c r="M1421" s="194" t="s">
        <v>372</v>
      </c>
      <c r="N1421" s="52" t="str">
        <f>IF(AND('331-CT'!$E$7=TH!H1421,OR(L1421="331",M1421="331")),"331",IF(AND(OR(L1421="131",M1421="131"),H1421='131-CT'!$E$7),"131",""))</f>
        <v/>
      </c>
      <c r="O1421" s="90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38"/>
      <c r="AC1421" s="591"/>
      <c r="AD1421" s="591"/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42"/>
        <v>10</v>
      </c>
      <c r="C1422" s="184">
        <f t="shared" si="143"/>
        <v>42664</v>
      </c>
      <c r="D1422" s="184"/>
      <c r="E1422" s="191">
        <v>42664</v>
      </c>
      <c r="F1422" s="189" t="s">
        <v>1285</v>
      </c>
      <c r="G1422" s="483" t="s">
        <v>1926</v>
      </c>
      <c r="H1422" s="7" t="s">
        <v>904</v>
      </c>
      <c r="I1422" s="257">
        <v>1800</v>
      </c>
      <c r="J1422" s="257">
        <v>3970</v>
      </c>
      <c r="K1422" s="38">
        <f t="shared" si="141"/>
        <v>7146000</v>
      </c>
      <c r="L1422" s="194" t="s">
        <v>259</v>
      </c>
      <c r="M1422" s="194" t="s">
        <v>174</v>
      </c>
      <c r="N1422" s="52" t="str">
        <f>IF(AND('331-CT'!$E$7=TH!H1422,OR(L1422="331",M1422="331")),"331",IF(AND(OR(L1422="131",M1422="131"),H1422='131-CT'!$E$7),"131",""))</f>
        <v/>
      </c>
      <c r="O1422" s="90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38"/>
      <c r="AC1422" s="591"/>
      <c r="AD1422" s="591"/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42"/>
        <v>10</v>
      </c>
      <c r="C1423" s="184">
        <f t="shared" si="143"/>
        <v>42664</v>
      </c>
      <c r="D1423" s="184"/>
      <c r="E1423" s="191">
        <v>42664</v>
      </c>
      <c r="F1423" s="189" t="s">
        <v>1901</v>
      </c>
      <c r="G1423" s="483" t="s">
        <v>1926</v>
      </c>
      <c r="H1423" s="7" t="s">
        <v>904</v>
      </c>
      <c r="I1423" s="257">
        <v>30</v>
      </c>
      <c r="J1423" s="257">
        <v>12400</v>
      </c>
      <c r="K1423" s="38">
        <f t="shared" si="141"/>
        <v>372000</v>
      </c>
      <c r="L1423" s="194" t="s">
        <v>259</v>
      </c>
      <c r="M1423" s="194" t="s">
        <v>174</v>
      </c>
      <c r="N1423" s="52" t="str">
        <f>IF(AND('331-CT'!$E$7=TH!H1423,OR(L1423="331",M1423="331")),"331",IF(AND(OR(L1423="131",M1423="131"),H1423='131-CT'!$E$7),"131",""))</f>
        <v/>
      </c>
      <c r="O1423" s="90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38"/>
      <c r="AC1423" s="591"/>
      <c r="AD1423" s="591"/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42"/>
        <v>10</v>
      </c>
      <c r="C1424" s="184">
        <f t="shared" si="143"/>
        <v>42664</v>
      </c>
      <c r="D1424" s="184"/>
      <c r="E1424" s="191">
        <v>42664</v>
      </c>
      <c r="F1424" s="189" t="s">
        <v>1901</v>
      </c>
      <c r="G1424" s="483" t="s">
        <v>1926</v>
      </c>
      <c r="H1424" s="7" t="s">
        <v>904</v>
      </c>
      <c r="I1424" s="257">
        <v>30</v>
      </c>
      <c r="J1424" s="257">
        <v>14200</v>
      </c>
      <c r="K1424" s="38">
        <f t="shared" si="141"/>
        <v>426000</v>
      </c>
      <c r="L1424" s="194" t="s">
        <v>259</v>
      </c>
      <c r="M1424" s="194" t="s">
        <v>174</v>
      </c>
      <c r="N1424" s="52" t="str">
        <f>IF(AND('331-CT'!$E$7=TH!H1424,OR(L1424="331",M1424="331")),"331",IF(AND(OR(L1424="131",M1424="131"),H1424='131-CT'!$E$7),"131",""))</f>
        <v/>
      </c>
      <c r="O1424" s="90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38"/>
      <c r="AC1424" s="591"/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42"/>
        <v>10</v>
      </c>
      <c r="C1425" s="184">
        <f t="shared" si="143"/>
        <v>42664</v>
      </c>
      <c r="D1425" s="184"/>
      <c r="E1425" s="191">
        <v>42664</v>
      </c>
      <c r="F1425" s="189" t="s">
        <v>1904</v>
      </c>
      <c r="G1425" s="483" t="s">
        <v>1926</v>
      </c>
      <c r="H1425" s="7" t="s">
        <v>904</v>
      </c>
      <c r="I1425" s="257">
        <v>30</v>
      </c>
      <c r="J1425" s="257">
        <v>15300</v>
      </c>
      <c r="K1425" s="38">
        <f t="shared" si="141"/>
        <v>459000</v>
      </c>
      <c r="L1425" s="194" t="s">
        <v>259</v>
      </c>
      <c r="M1425" s="194" t="s">
        <v>174</v>
      </c>
      <c r="N1425" s="52" t="str">
        <f>IF(AND('331-CT'!$E$7=TH!H1425,OR(L1425="331",M1425="331")),"331",IF(AND(OR(L1425="131",M1425="131"),H1425='131-CT'!$E$7),"131",""))</f>
        <v/>
      </c>
      <c r="O1425" s="90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38"/>
      <c r="AC1425" s="591"/>
      <c r="AD1425" s="591"/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42"/>
        <v>10</v>
      </c>
      <c r="C1426" s="184">
        <f t="shared" si="143"/>
        <v>42664</v>
      </c>
      <c r="D1426" s="184"/>
      <c r="E1426" s="191">
        <v>42664</v>
      </c>
      <c r="F1426" s="189" t="s">
        <v>1902</v>
      </c>
      <c r="G1426" s="483" t="s">
        <v>1926</v>
      </c>
      <c r="H1426" s="7" t="s">
        <v>904</v>
      </c>
      <c r="I1426" s="257">
        <v>30</v>
      </c>
      <c r="J1426" s="257">
        <v>16500</v>
      </c>
      <c r="K1426" s="38">
        <f t="shared" si="141"/>
        <v>495000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/>
      </c>
      <c r="O1426" s="90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38"/>
      <c r="AC1426" s="591"/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42"/>
        <v>10</v>
      </c>
      <c r="C1427" s="184">
        <f t="shared" si="143"/>
        <v>42664</v>
      </c>
      <c r="D1427" s="184"/>
      <c r="E1427" s="191">
        <v>42664</v>
      </c>
      <c r="F1427" s="189" t="s">
        <v>1903</v>
      </c>
      <c r="G1427" s="483" t="s">
        <v>1926</v>
      </c>
      <c r="H1427" s="7" t="s">
        <v>904</v>
      </c>
      <c r="I1427" s="257">
        <v>100</v>
      </c>
      <c r="J1427" s="257">
        <v>19700</v>
      </c>
      <c r="K1427" s="38">
        <f t="shared" si="141"/>
        <v>1970000</v>
      </c>
      <c r="L1427" s="194" t="s">
        <v>259</v>
      </c>
      <c r="M1427" s="194" t="s">
        <v>174</v>
      </c>
      <c r="N1427" s="52" t="str">
        <f>IF(AND('331-CT'!$E$7=TH!H1427,OR(L1427="331",M1427="331")),"331",IF(AND(OR(L1427="131",M1427="131"),H1427='131-CT'!$E$7),"131",""))</f>
        <v/>
      </c>
      <c r="O1427" s="90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38"/>
      <c r="AC1427" s="591"/>
      <c r="AD1427" s="591"/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42"/>
        <v>10</v>
      </c>
      <c r="C1428" s="184">
        <f t="shared" si="143"/>
        <v>42664</v>
      </c>
      <c r="D1428" s="184"/>
      <c r="E1428" s="191">
        <v>42664</v>
      </c>
      <c r="F1428" s="788" t="s">
        <v>926</v>
      </c>
      <c r="G1428" s="483" t="s">
        <v>1926</v>
      </c>
      <c r="H1428" s="7" t="s">
        <v>904</v>
      </c>
      <c r="I1428" s="257">
        <v>30</v>
      </c>
      <c r="J1428" s="257">
        <v>20100</v>
      </c>
      <c r="K1428" s="38">
        <f t="shared" si="141"/>
        <v>603000</v>
      </c>
      <c r="L1428" s="194" t="s">
        <v>259</v>
      </c>
      <c r="M1428" s="194" t="s">
        <v>174</v>
      </c>
      <c r="N1428" s="52" t="str">
        <f>IF(AND('331-CT'!$E$7=TH!H1428,OR(L1428="331",M1428="331")),"331",IF(AND(OR(L1428="131",M1428="131"),H1428='131-CT'!$E$7),"131",""))</f>
        <v/>
      </c>
      <c r="O1428" s="90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38"/>
      <c r="AC1428" s="591"/>
      <c r="AD1428" s="591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42"/>
        <v>10</v>
      </c>
      <c r="C1429" s="184">
        <f t="shared" si="143"/>
        <v>42664</v>
      </c>
      <c r="D1429" s="184"/>
      <c r="E1429" s="191">
        <v>42664</v>
      </c>
      <c r="F1429" s="788" t="s">
        <v>1899</v>
      </c>
      <c r="G1429" s="483" t="s">
        <v>1926</v>
      </c>
      <c r="H1429" s="7" t="s">
        <v>904</v>
      </c>
      <c r="I1429" s="257">
        <v>70</v>
      </c>
      <c r="J1429" s="257">
        <v>18300</v>
      </c>
      <c r="K1429" s="38">
        <f t="shared" si="141"/>
        <v>1281000</v>
      </c>
      <c r="L1429" s="194" t="s">
        <v>259</v>
      </c>
      <c r="M1429" s="194" t="s">
        <v>174</v>
      </c>
      <c r="N1429" s="52" t="str">
        <f>IF(AND('331-CT'!$E$7=TH!H1429,OR(L1429="331",M1429="331")),"331",IF(AND(OR(L1429="131",M1429="131"),H1429='131-CT'!$E$7),"131",""))</f>
        <v/>
      </c>
      <c r="O1429" s="90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38"/>
      <c r="AC1429" s="591"/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42"/>
        <v>10</v>
      </c>
      <c r="C1430" s="184">
        <f t="shared" si="143"/>
        <v>42664</v>
      </c>
      <c r="D1430" s="184"/>
      <c r="E1430" s="191">
        <v>42664</v>
      </c>
      <c r="F1430" s="40" t="s">
        <v>1846</v>
      </c>
      <c r="G1430" s="483" t="s">
        <v>1926</v>
      </c>
      <c r="H1430" s="7" t="s">
        <v>904</v>
      </c>
      <c r="I1430" s="257"/>
      <c r="J1430" s="257"/>
      <c r="K1430" s="38">
        <v>1275200</v>
      </c>
      <c r="L1430" s="194" t="s">
        <v>259</v>
      </c>
      <c r="M1430" s="194" t="s">
        <v>372</v>
      </c>
      <c r="N1430" s="52" t="str">
        <f>IF(AND('331-CT'!$E$7=TH!H1430,OR(L1430="331",M1430="331")),"331",IF(AND(OR(L1430="131",M1430="131"),H1430='131-CT'!$E$7),"131",""))</f>
        <v/>
      </c>
      <c r="O1430" s="90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38"/>
      <c r="AC1430" s="591"/>
      <c r="AD1430" s="591"/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42"/>
        <v>10</v>
      </c>
      <c r="C1431" s="184">
        <f t="shared" si="143"/>
        <v>42665</v>
      </c>
      <c r="D1431" s="184"/>
      <c r="E1431" s="191">
        <v>42665</v>
      </c>
      <c r="F1431" s="40" t="s">
        <v>1928</v>
      </c>
      <c r="G1431" s="483" t="s">
        <v>1927</v>
      </c>
      <c r="H1431" s="7" t="s">
        <v>471</v>
      </c>
      <c r="I1431" s="257">
        <v>296</v>
      </c>
      <c r="J1431" s="257">
        <v>12900</v>
      </c>
      <c r="K1431" s="38">
        <f t="shared" si="141"/>
        <v>3818400</v>
      </c>
      <c r="L1431" s="194" t="s">
        <v>259</v>
      </c>
      <c r="M1431" s="194" t="s">
        <v>174</v>
      </c>
      <c r="N1431" s="52" t="str">
        <f>IF(AND('331-CT'!$E$7=TH!H1431,OR(L1431="331",M1431="331")),"331",IF(AND(OR(L1431="131",M1431="131"),H1431='131-CT'!$E$7),"131",""))</f>
        <v/>
      </c>
      <c r="O1431" s="90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38"/>
      <c r="AC1431" s="591"/>
      <c r="AD1431" s="591"/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42"/>
        <v>10</v>
      </c>
      <c r="C1432" s="184">
        <f t="shared" si="143"/>
        <v>42665</v>
      </c>
      <c r="D1432" s="184"/>
      <c r="E1432" s="191">
        <v>42665</v>
      </c>
      <c r="F1432" s="40" t="s">
        <v>1929</v>
      </c>
      <c r="G1432" s="483" t="s">
        <v>1927</v>
      </c>
      <c r="H1432" s="7" t="s">
        <v>471</v>
      </c>
      <c r="I1432" s="257">
        <v>100</v>
      </c>
      <c r="J1432" s="257">
        <v>6400</v>
      </c>
      <c r="K1432" s="38">
        <f t="shared" si="141"/>
        <v>640000</v>
      </c>
      <c r="L1432" s="194" t="s">
        <v>259</v>
      </c>
      <c r="M1432" s="194" t="s">
        <v>174</v>
      </c>
      <c r="N1432" s="52" t="str">
        <f>IF(AND('331-CT'!$E$7=TH!H1432,OR(L1432="331",M1432="331")),"331",IF(AND(OR(L1432="131",M1432="131"),H1432='131-CT'!$E$7),"131",""))</f>
        <v/>
      </c>
      <c r="O1432" s="90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38"/>
      <c r="AC1432" s="591"/>
      <c r="AD1432" s="591"/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42"/>
        <v>10</v>
      </c>
      <c r="C1433" s="184">
        <f t="shared" si="143"/>
        <v>42665</v>
      </c>
      <c r="D1433" s="184"/>
      <c r="E1433" s="191">
        <v>42665</v>
      </c>
      <c r="F1433" s="40" t="s">
        <v>1930</v>
      </c>
      <c r="G1433" s="483" t="s">
        <v>1927</v>
      </c>
      <c r="H1433" s="7" t="s">
        <v>471</v>
      </c>
      <c r="I1433" s="257">
        <v>52</v>
      </c>
      <c r="J1433" s="257">
        <v>10500</v>
      </c>
      <c r="K1433" s="38">
        <f t="shared" si="141"/>
        <v>546000</v>
      </c>
      <c r="L1433" s="194" t="s">
        <v>259</v>
      </c>
      <c r="M1433" s="194" t="s">
        <v>174</v>
      </c>
      <c r="N1433" s="52" t="str">
        <f>IF(AND('331-CT'!$E$7=TH!H1433,OR(L1433="331",M1433="331")),"331",IF(AND(OR(L1433="131",M1433="131"),H1433='131-CT'!$E$7),"131",""))</f>
        <v/>
      </c>
      <c r="O1433" s="90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38"/>
      <c r="AC1433" s="591"/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42"/>
        <v>10</v>
      </c>
      <c r="C1434" s="184">
        <f t="shared" si="143"/>
        <v>42665</v>
      </c>
      <c r="D1434" s="184"/>
      <c r="E1434" s="191">
        <v>42665</v>
      </c>
      <c r="F1434" s="40" t="s">
        <v>1846</v>
      </c>
      <c r="G1434" s="483" t="s">
        <v>1927</v>
      </c>
      <c r="H1434" s="7" t="s">
        <v>471</v>
      </c>
      <c r="I1434" s="257"/>
      <c r="J1434" s="257"/>
      <c r="K1434" s="38">
        <v>500440</v>
      </c>
      <c r="L1434" s="194" t="s">
        <v>259</v>
      </c>
      <c r="M1434" s="194" t="s">
        <v>372</v>
      </c>
      <c r="N1434" s="52" t="str">
        <f>IF(AND('331-CT'!$E$7=TH!H1434,OR(L1434="331",M1434="331")),"331",IF(AND(OR(L1434="131",M1434="131"),H1434='131-CT'!$E$7),"131",""))</f>
        <v/>
      </c>
      <c r="O1434" s="90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38"/>
      <c r="AC1434" s="591"/>
      <c r="AD1434" s="591"/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42"/>
        <v>10</v>
      </c>
      <c r="C1435" s="184">
        <f t="shared" si="143"/>
        <v>42665</v>
      </c>
      <c r="D1435" s="184"/>
      <c r="E1435" s="191">
        <v>42665</v>
      </c>
      <c r="F1435" s="40" t="s">
        <v>1932</v>
      </c>
      <c r="G1435" s="483" t="s">
        <v>1931</v>
      </c>
      <c r="H1435" s="7" t="s">
        <v>1359</v>
      </c>
      <c r="I1435" s="257">
        <v>526</v>
      </c>
      <c r="J1435" s="257">
        <v>7500</v>
      </c>
      <c r="K1435" s="38">
        <f t="shared" si="141"/>
        <v>3945000</v>
      </c>
      <c r="L1435" s="194" t="s">
        <v>259</v>
      </c>
      <c r="M1435" s="194" t="s">
        <v>174</v>
      </c>
      <c r="N1435" s="52" t="str">
        <f>IF(AND('331-CT'!$E$7=TH!H1435,OR(L1435="331",M1435="331")),"331",IF(AND(OR(L1435="131",M1435="131"),H1435='131-CT'!$E$7),"131",""))</f>
        <v/>
      </c>
      <c r="O1435" s="90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38"/>
      <c r="AC1435" s="591"/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42"/>
        <v>10</v>
      </c>
      <c r="C1436" s="184">
        <f t="shared" si="143"/>
        <v>42665</v>
      </c>
      <c r="D1436" s="184"/>
      <c r="E1436" s="191">
        <v>42665</v>
      </c>
      <c r="F1436" s="40" t="s">
        <v>1846</v>
      </c>
      <c r="G1436" s="483" t="s">
        <v>1931</v>
      </c>
      <c r="H1436" s="7" t="s">
        <v>1359</v>
      </c>
      <c r="I1436" s="257"/>
      <c r="J1436" s="257"/>
      <c r="K1436" s="38">
        <v>394500</v>
      </c>
      <c r="L1436" s="194" t="s">
        <v>259</v>
      </c>
      <c r="M1436" s="194" t="s">
        <v>372</v>
      </c>
      <c r="N1436" s="52" t="str">
        <f>IF(AND('331-CT'!$E$7=TH!H1436,OR(L1436="331",M1436="331")),"331",IF(AND(OR(L1436="131",M1436="131"),H1436='131-CT'!$E$7),"131",""))</f>
        <v/>
      </c>
      <c r="O1436" s="90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38"/>
      <c r="AC1436" s="591"/>
      <c r="AD1436" s="591"/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42"/>
        <v>10</v>
      </c>
      <c r="C1437" s="184">
        <f t="shared" si="143"/>
        <v>42667</v>
      </c>
      <c r="D1437" s="184"/>
      <c r="E1437" s="191">
        <v>42667</v>
      </c>
      <c r="F1437" s="40" t="s">
        <v>1847</v>
      </c>
      <c r="G1437" s="483" t="s">
        <v>1933</v>
      </c>
      <c r="H1437" s="7" t="s">
        <v>426</v>
      </c>
      <c r="I1437" s="257">
        <v>1188</v>
      </c>
      <c r="J1437" s="257">
        <v>5000</v>
      </c>
      <c r="K1437" s="38">
        <f t="shared" si="141"/>
        <v>5940000</v>
      </c>
      <c r="L1437" s="194" t="s">
        <v>259</v>
      </c>
      <c r="M1437" s="194" t="s">
        <v>174</v>
      </c>
      <c r="N1437" s="52" t="str">
        <f>IF(AND('331-CT'!$E$7=TH!H1437,OR(L1437="331",M1437="331")),"331",IF(AND(OR(L1437="131",M1437="131"),H1437='131-CT'!$E$7),"131",""))</f>
        <v/>
      </c>
      <c r="O1437" s="90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38"/>
      <c r="AC1437" s="591"/>
      <c r="AD1437" s="591"/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42"/>
        <v>10</v>
      </c>
      <c r="C1438" s="184">
        <f t="shared" si="143"/>
        <v>42667</v>
      </c>
      <c r="D1438" s="184"/>
      <c r="E1438" s="191">
        <v>42667</v>
      </c>
      <c r="F1438" s="40" t="s">
        <v>927</v>
      </c>
      <c r="G1438" s="483" t="s">
        <v>1933</v>
      </c>
      <c r="H1438" s="7" t="s">
        <v>426</v>
      </c>
      <c r="I1438" s="257">
        <v>215</v>
      </c>
      <c r="J1438" s="257">
        <v>8000</v>
      </c>
      <c r="K1438" s="38">
        <f t="shared" si="141"/>
        <v>1720000</v>
      </c>
      <c r="L1438" s="194" t="s">
        <v>259</v>
      </c>
      <c r="M1438" s="194" t="s">
        <v>174</v>
      </c>
      <c r="N1438" s="52" t="str">
        <f>IF(AND('331-CT'!$E$7=TH!H1438,OR(L1438="331",M1438="331")),"331",IF(AND(OR(L1438="131",M1438="131"),H1438='131-CT'!$E$7),"131",""))</f>
        <v/>
      </c>
      <c r="O1438" s="90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38"/>
      <c r="AC1438" s="591"/>
      <c r="AD1438" s="591"/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42"/>
        <v>10</v>
      </c>
      <c r="C1439" s="184">
        <f t="shared" si="143"/>
        <v>42667</v>
      </c>
      <c r="D1439" s="184"/>
      <c r="E1439" s="191">
        <v>42667</v>
      </c>
      <c r="F1439" s="40" t="s">
        <v>1846</v>
      </c>
      <c r="G1439" s="483" t="s">
        <v>1933</v>
      </c>
      <c r="H1439" s="7" t="s">
        <v>426</v>
      </c>
      <c r="I1439" s="257"/>
      <c r="J1439" s="257"/>
      <c r="K1439" s="38">
        <v>766000</v>
      </c>
      <c r="L1439" s="194" t="s">
        <v>259</v>
      </c>
      <c r="M1439" s="194" t="s">
        <v>372</v>
      </c>
      <c r="N1439" s="52" t="str">
        <f>IF(AND('331-CT'!$E$7=TH!H1439,OR(L1439="331",M1439="331")),"331",IF(AND(OR(L1439="131",M1439="131"),H1439='131-CT'!$E$7),"131",""))</f>
        <v/>
      </c>
      <c r="O1439" s="90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38"/>
      <c r="AC1439" s="591"/>
      <c r="AD1439" s="591"/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42"/>
        <v>10</v>
      </c>
      <c r="C1440" s="184">
        <f t="shared" si="143"/>
        <v>42668</v>
      </c>
      <c r="D1440" s="184"/>
      <c r="E1440" s="191">
        <v>42668</v>
      </c>
      <c r="F1440" s="40" t="s">
        <v>1935</v>
      </c>
      <c r="G1440" s="483" t="s">
        <v>1934</v>
      </c>
      <c r="H1440" s="193" t="s">
        <v>805</v>
      </c>
      <c r="I1440" s="257">
        <v>720</v>
      </c>
      <c r="J1440" s="257">
        <v>5900</v>
      </c>
      <c r="K1440" s="38">
        <f t="shared" si="141"/>
        <v>4248000</v>
      </c>
      <c r="L1440" s="194" t="s">
        <v>259</v>
      </c>
      <c r="M1440" s="194" t="s">
        <v>174</v>
      </c>
      <c r="N1440" s="52" t="str">
        <f>IF(AND('331-CT'!$E$7=TH!H1440,OR(L1440="331",M1440="331")),"331",IF(AND(OR(L1440="131",M1440="131"),H1440='131-CT'!$E$7),"131",""))</f>
        <v/>
      </c>
      <c r="O1440" s="90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38"/>
      <c r="AC1440" s="591"/>
      <c r="AD1440" s="591"/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42"/>
        <v>10</v>
      </c>
      <c r="C1441" s="184">
        <f t="shared" si="143"/>
        <v>42668</v>
      </c>
      <c r="D1441" s="184"/>
      <c r="E1441" s="191">
        <v>42668</v>
      </c>
      <c r="F1441" s="40" t="s">
        <v>1936</v>
      </c>
      <c r="G1441" s="483" t="s">
        <v>1934</v>
      </c>
      <c r="H1441" s="193" t="s">
        <v>805</v>
      </c>
      <c r="I1441" s="257">
        <v>313</v>
      </c>
      <c r="J1441" s="257">
        <v>4900</v>
      </c>
      <c r="K1441" s="38">
        <f t="shared" si="141"/>
        <v>1533700</v>
      </c>
      <c r="L1441" s="194" t="s">
        <v>259</v>
      </c>
      <c r="M1441" s="194" t="s">
        <v>174</v>
      </c>
      <c r="N1441" s="52" t="str">
        <f>IF(AND('331-CT'!$E$7=TH!H1441,OR(L1441="331",M1441="331")),"331",IF(AND(OR(L1441="131",M1441="131"),H1441='131-CT'!$E$7),"131",""))</f>
        <v/>
      </c>
      <c r="O1441" s="90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38"/>
      <c r="AC1441" s="591"/>
      <c r="AD1441" s="591"/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42"/>
        <v>10</v>
      </c>
      <c r="C1442" s="184">
        <f t="shared" si="143"/>
        <v>42668</v>
      </c>
      <c r="D1442" s="184"/>
      <c r="E1442" s="191">
        <v>42668</v>
      </c>
      <c r="F1442" s="40" t="s">
        <v>1846</v>
      </c>
      <c r="G1442" s="483" t="s">
        <v>1934</v>
      </c>
      <c r="H1442" s="193" t="s">
        <v>805</v>
      </c>
      <c r="I1442" s="257"/>
      <c r="J1442" s="257"/>
      <c r="K1442" s="38">
        <v>578170</v>
      </c>
      <c r="L1442" s="194" t="s">
        <v>259</v>
      </c>
      <c r="M1442" s="194" t="s">
        <v>372</v>
      </c>
      <c r="N1442" s="52" t="str">
        <f>IF(AND('331-CT'!$E$7=TH!H1442,OR(L1442="331",M1442="331")),"331",IF(AND(OR(L1442="131",M1442="131"),H1442='131-CT'!$E$7),"131",""))</f>
        <v/>
      </c>
      <c r="O1442" s="90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38"/>
      <c r="AC1442" s="591"/>
      <c r="AD1442" s="591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42"/>
        <v>10</v>
      </c>
      <c r="C1443" s="184">
        <f t="shared" si="143"/>
        <v>42669</v>
      </c>
      <c r="D1443" s="184"/>
      <c r="E1443" s="191">
        <v>42669</v>
      </c>
      <c r="F1443" s="40" t="s">
        <v>1659</v>
      </c>
      <c r="G1443" s="483" t="s">
        <v>1937</v>
      </c>
      <c r="H1443" s="210" t="s">
        <v>717</v>
      </c>
      <c r="I1443" s="257">
        <v>60</v>
      </c>
      <c r="J1443" s="257">
        <v>54530</v>
      </c>
      <c r="K1443" s="38">
        <f t="shared" si="141"/>
        <v>3271800</v>
      </c>
      <c r="L1443" s="194" t="s">
        <v>259</v>
      </c>
      <c r="M1443" s="194" t="s">
        <v>174</v>
      </c>
      <c r="N1443" s="52" t="str">
        <f>IF(AND('331-CT'!$E$7=TH!H1443,OR(L1443="331",M1443="331")),"331",IF(AND(OR(L1443="131",M1443="131"),H1443='131-CT'!$E$7),"131",""))</f>
        <v/>
      </c>
      <c r="O1443" s="90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38"/>
      <c r="AC1443" s="591"/>
      <c r="AD1443" s="591"/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42"/>
        <v>10</v>
      </c>
      <c r="C1444" s="184">
        <f t="shared" si="143"/>
        <v>42669</v>
      </c>
      <c r="D1444" s="184"/>
      <c r="E1444" s="191">
        <v>42669</v>
      </c>
      <c r="F1444" s="40" t="s">
        <v>472</v>
      </c>
      <c r="G1444" s="483" t="s">
        <v>1937</v>
      </c>
      <c r="H1444" s="210" t="s">
        <v>717</v>
      </c>
      <c r="I1444" s="257">
        <v>154</v>
      </c>
      <c r="J1444" s="257">
        <v>47449</v>
      </c>
      <c r="K1444" s="38">
        <f t="shared" si="141"/>
        <v>7307146</v>
      </c>
      <c r="L1444" s="194" t="s">
        <v>259</v>
      </c>
      <c r="M1444" s="194" t="s">
        <v>174</v>
      </c>
      <c r="N1444" s="52" t="str">
        <f>IF(AND('331-CT'!$E$7=TH!H1444,OR(L1444="331",M1444="331")),"331",IF(AND(OR(L1444="131",M1444="131"),H1444='131-CT'!$E$7),"131",""))</f>
        <v/>
      </c>
      <c r="O1444" s="90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38"/>
      <c r="AC1444" s="591"/>
      <c r="AD1444" s="591"/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42"/>
        <v>10</v>
      </c>
      <c r="C1445" s="184">
        <f t="shared" si="143"/>
        <v>42669</v>
      </c>
      <c r="D1445" s="184"/>
      <c r="E1445" s="191">
        <v>42669</v>
      </c>
      <c r="F1445" s="40" t="s">
        <v>1846</v>
      </c>
      <c r="G1445" s="483" t="s">
        <v>1937</v>
      </c>
      <c r="H1445" s="210" t="s">
        <v>717</v>
      </c>
      <c r="I1445" s="257"/>
      <c r="J1445" s="257"/>
      <c r="K1445" s="38">
        <v>1057894</v>
      </c>
      <c r="L1445" s="194" t="s">
        <v>259</v>
      </c>
      <c r="M1445" s="194" t="s">
        <v>372</v>
      </c>
      <c r="N1445" s="52" t="str">
        <f>IF(AND('331-CT'!$E$7=TH!H1445,OR(L1445="331",M1445="331")),"331",IF(AND(OR(L1445="131",M1445="131"),H1445='131-CT'!$E$7),"131",""))</f>
        <v/>
      </c>
      <c r="O1445" s="90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38"/>
      <c r="AC1445" s="591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42"/>
        <v>10</v>
      </c>
      <c r="C1446" s="184">
        <f t="shared" si="143"/>
        <v>42669</v>
      </c>
      <c r="D1446" s="184"/>
      <c r="E1446" s="191">
        <v>42669</v>
      </c>
      <c r="F1446" s="40" t="s">
        <v>1080</v>
      </c>
      <c r="G1446" s="483" t="s">
        <v>1938</v>
      </c>
      <c r="H1446" s="785" t="s">
        <v>1356</v>
      </c>
      <c r="I1446" s="257">
        <v>220</v>
      </c>
      <c r="J1446" s="257">
        <v>9300</v>
      </c>
      <c r="K1446" s="38">
        <f t="shared" ref="K1446:K1474" si="144">ROUND(I1446*J1446,0)</f>
        <v>2046000</v>
      </c>
      <c r="L1446" s="194" t="s">
        <v>259</v>
      </c>
      <c r="M1446" s="194" t="s">
        <v>174</v>
      </c>
      <c r="N1446" s="52" t="str">
        <f>IF(AND('331-CT'!$E$7=TH!H1446,OR(L1446="331",M1446="331")),"331",IF(AND(OR(L1446="131",M1446="131"),H1446='131-CT'!$E$7),"131",""))</f>
        <v>131</v>
      </c>
      <c r="O1446" s="90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38"/>
      <c r="AC1446" s="591"/>
      <c r="AD1446" s="591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42"/>
        <v>10</v>
      </c>
      <c r="C1447" s="184">
        <f t="shared" si="143"/>
        <v>42669</v>
      </c>
      <c r="D1447" s="184"/>
      <c r="E1447" s="191">
        <v>42669</v>
      </c>
      <c r="F1447" s="40" t="s">
        <v>1846</v>
      </c>
      <c r="G1447" s="483" t="s">
        <v>1938</v>
      </c>
      <c r="H1447" s="785" t="s">
        <v>1356</v>
      </c>
      <c r="I1447" s="257"/>
      <c r="J1447" s="257"/>
      <c r="K1447" s="38">
        <v>204600</v>
      </c>
      <c r="L1447" s="194" t="s">
        <v>259</v>
      </c>
      <c r="M1447" s="194" t="s">
        <v>372</v>
      </c>
      <c r="N1447" s="52" t="str">
        <f>IF(AND('331-CT'!$E$7=TH!H1447,OR(L1447="331",M1447="331")),"331",IF(AND(OR(L1447="131",M1447="131"),H1447='131-CT'!$E$7),"131",""))</f>
        <v>131</v>
      </c>
      <c r="O1447" s="90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38"/>
      <c r="AC1447" s="591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42"/>
        <v>10</v>
      </c>
      <c r="C1448" s="184">
        <f t="shared" si="143"/>
        <v>42669</v>
      </c>
      <c r="D1448" s="184"/>
      <c r="E1448" s="191">
        <v>42669</v>
      </c>
      <c r="F1448" s="40" t="s">
        <v>1941</v>
      </c>
      <c r="G1448" s="483" t="s">
        <v>1939</v>
      </c>
      <c r="H1448" s="193" t="s">
        <v>1940</v>
      </c>
      <c r="I1448" s="257">
        <v>520</v>
      </c>
      <c r="J1448" s="257">
        <v>3311</v>
      </c>
      <c r="K1448" s="38">
        <f t="shared" si="144"/>
        <v>1721720</v>
      </c>
      <c r="L1448" s="194" t="s">
        <v>259</v>
      </c>
      <c r="M1448" s="194" t="s">
        <v>174</v>
      </c>
      <c r="N1448" s="52" t="str">
        <f>IF(AND('331-CT'!$E$7=TH!H1448,OR(L1448="331",M1448="331")),"331",IF(AND(OR(L1448="131",M1448="131"),H1448='131-CT'!$E$7),"131",""))</f>
        <v/>
      </c>
      <c r="O1448" s="90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38"/>
      <c r="AC1448" s="591"/>
      <c r="AD1448" s="591"/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42"/>
        <v>10</v>
      </c>
      <c r="C1449" s="184">
        <f t="shared" si="143"/>
        <v>42669</v>
      </c>
      <c r="D1449" s="184"/>
      <c r="E1449" s="191">
        <v>42669</v>
      </c>
      <c r="F1449" s="40" t="s">
        <v>1941</v>
      </c>
      <c r="G1449" s="483" t="s">
        <v>1939</v>
      </c>
      <c r="H1449" s="193" t="s">
        <v>1940</v>
      </c>
      <c r="I1449" s="257">
        <v>550</v>
      </c>
      <c r="J1449" s="257">
        <v>3542</v>
      </c>
      <c r="K1449" s="38">
        <f t="shared" si="144"/>
        <v>1948100</v>
      </c>
      <c r="L1449" s="194" t="s">
        <v>259</v>
      </c>
      <c r="M1449" s="194" t="s">
        <v>174</v>
      </c>
      <c r="N1449" s="52" t="str">
        <f>IF(AND('331-CT'!$E$7=TH!H1449,OR(L1449="331",M1449="331")),"331",IF(AND(OR(L1449="131",M1449="131"),H1449='131-CT'!$E$7),"131",""))</f>
        <v/>
      </c>
      <c r="O1449" s="90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38"/>
      <c r="AC1449" s="591"/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42"/>
        <v>10</v>
      </c>
      <c r="C1450" s="184">
        <f t="shared" si="143"/>
        <v>42669</v>
      </c>
      <c r="D1450" s="184"/>
      <c r="E1450" s="191">
        <v>42669</v>
      </c>
      <c r="F1450" s="40" t="s">
        <v>1846</v>
      </c>
      <c r="G1450" s="483" t="s">
        <v>1939</v>
      </c>
      <c r="H1450" s="193" t="s">
        <v>1940</v>
      </c>
      <c r="I1450" s="257"/>
      <c r="J1450" s="257"/>
      <c r="K1450" s="38">
        <v>366982</v>
      </c>
      <c r="L1450" s="194" t="s">
        <v>259</v>
      </c>
      <c r="M1450" s="194" t="s">
        <v>372</v>
      </c>
      <c r="N1450" s="52" t="str">
        <f>IF(AND('331-CT'!$E$7=TH!H1450,OR(L1450="331",M1450="331")),"331",IF(AND(OR(L1450="131",M1450="131"),H1450='131-CT'!$E$7),"131",""))</f>
        <v/>
      </c>
      <c r="O1450" s="90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38"/>
      <c r="AC1450" s="591"/>
      <c r="AD1450" s="591"/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42"/>
        <v>10</v>
      </c>
      <c r="C1451" s="184">
        <f t="shared" si="143"/>
        <v>42670</v>
      </c>
      <c r="D1451" s="184"/>
      <c r="E1451" s="191">
        <v>42670</v>
      </c>
      <c r="F1451" s="40" t="s">
        <v>1943</v>
      </c>
      <c r="G1451" s="483" t="s">
        <v>1942</v>
      </c>
      <c r="H1451" s="193" t="s">
        <v>1940</v>
      </c>
      <c r="I1451" s="257">
        <v>100</v>
      </c>
      <c r="J1451" s="257">
        <v>20000</v>
      </c>
      <c r="K1451" s="38">
        <f t="shared" si="144"/>
        <v>2000000</v>
      </c>
      <c r="L1451" s="194" t="s">
        <v>259</v>
      </c>
      <c r="M1451" s="194" t="s">
        <v>174</v>
      </c>
      <c r="N1451" s="52" t="str">
        <f>IF(AND('331-CT'!$E$7=TH!H1451,OR(L1451="331",M1451="331")),"331",IF(AND(OR(L1451="131",M1451="131"),H1451='131-CT'!$E$7),"131",""))</f>
        <v/>
      </c>
      <c r="O1451" s="90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38"/>
      <c r="AC1451" s="591"/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42"/>
        <v>10</v>
      </c>
      <c r="C1452" s="184">
        <f t="shared" si="143"/>
        <v>42670</v>
      </c>
      <c r="D1452" s="184"/>
      <c r="E1452" s="191">
        <v>42670</v>
      </c>
      <c r="F1452" s="40" t="s">
        <v>1846</v>
      </c>
      <c r="G1452" s="483" t="s">
        <v>1942</v>
      </c>
      <c r="H1452" s="193" t="s">
        <v>1940</v>
      </c>
      <c r="I1452" s="257"/>
      <c r="J1452" s="257"/>
      <c r="K1452" s="38">
        <v>200000</v>
      </c>
      <c r="L1452" s="194" t="s">
        <v>259</v>
      </c>
      <c r="M1452" s="194" t="s">
        <v>372</v>
      </c>
      <c r="N1452" s="52" t="str">
        <f>IF(AND('331-CT'!$E$7=TH!H1452,OR(L1452="331",M1452="331")),"331",IF(AND(OR(L1452="131",M1452="131"),H1452='131-CT'!$E$7),"131",""))</f>
        <v/>
      </c>
      <c r="O1452" s="90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38"/>
      <c r="AC1452" s="591"/>
      <c r="AD1452" s="591"/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42"/>
        <v>10</v>
      </c>
      <c r="C1453" s="184">
        <f t="shared" si="143"/>
        <v>42670</v>
      </c>
      <c r="D1453" s="184"/>
      <c r="E1453" s="191">
        <v>42670</v>
      </c>
      <c r="F1453" s="40" t="s">
        <v>1080</v>
      </c>
      <c r="G1453" s="483" t="s">
        <v>1944</v>
      </c>
      <c r="H1453" s="785" t="s">
        <v>1356</v>
      </c>
      <c r="I1453" s="257">
        <v>159</v>
      </c>
      <c r="J1453" s="257">
        <v>9300</v>
      </c>
      <c r="K1453" s="38">
        <f t="shared" si="144"/>
        <v>1478700</v>
      </c>
      <c r="L1453" s="194" t="s">
        <v>259</v>
      </c>
      <c r="M1453" s="194" t="s">
        <v>174</v>
      </c>
      <c r="N1453" s="52" t="str">
        <f>IF(AND('331-CT'!$E$7=TH!H1453,OR(L1453="331",M1453="331")),"331",IF(AND(OR(L1453="131",M1453="131"),H1453='131-CT'!$E$7),"131",""))</f>
        <v>131</v>
      </c>
      <c r="O1453" s="90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38"/>
      <c r="AC1453" s="591"/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42"/>
        <v>10</v>
      </c>
      <c r="C1454" s="184">
        <f t="shared" si="143"/>
        <v>42670</v>
      </c>
      <c r="D1454" s="184"/>
      <c r="E1454" s="191">
        <v>42670</v>
      </c>
      <c r="F1454" s="40" t="s">
        <v>1080</v>
      </c>
      <c r="G1454" s="483" t="s">
        <v>1944</v>
      </c>
      <c r="H1454" s="785" t="s">
        <v>1356</v>
      </c>
      <c r="I1454" s="257">
        <v>154</v>
      </c>
      <c r="J1454" s="257">
        <v>9300</v>
      </c>
      <c r="K1454" s="38">
        <f t="shared" si="144"/>
        <v>1432200</v>
      </c>
      <c r="L1454" s="194" t="s">
        <v>259</v>
      </c>
      <c r="M1454" s="194" t="s">
        <v>174</v>
      </c>
      <c r="N1454" s="52" t="str">
        <f>IF(AND('331-CT'!$E$7=TH!H1454,OR(L1454="331",M1454="331")),"331",IF(AND(OR(L1454="131",M1454="131"),H1454='131-CT'!$E$7),"131",""))</f>
        <v>131</v>
      </c>
      <c r="O1454" s="90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38"/>
      <c r="AC1454" s="591"/>
      <c r="AD1454" s="591"/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42"/>
        <v>10</v>
      </c>
      <c r="C1455" s="184">
        <f t="shared" si="143"/>
        <v>42670</v>
      </c>
      <c r="D1455" s="184"/>
      <c r="E1455" s="191">
        <v>42670</v>
      </c>
      <c r="F1455" s="40" t="s">
        <v>1846</v>
      </c>
      <c r="G1455" s="483" t="s">
        <v>1944</v>
      </c>
      <c r="H1455" s="785" t="s">
        <v>1356</v>
      </c>
      <c r="I1455" s="257"/>
      <c r="J1455" s="257"/>
      <c r="K1455" s="38">
        <v>291090</v>
      </c>
      <c r="L1455" s="194" t="s">
        <v>259</v>
      </c>
      <c r="M1455" s="194" t="s">
        <v>372</v>
      </c>
      <c r="N1455" s="52" t="str">
        <f>IF(AND('331-CT'!$E$7=TH!H1455,OR(L1455="331",M1455="331")),"331",IF(AND(OR(L1455="131",M1455="131"),H1455='131-CT'!$E$7),"131",""))</f>
        <v>131</v>
      </c>
      <c r="O1455" s="90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38"/>
      <c r="AC1455" s="591"/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42"/>
        <v>10</v>
      </c>
      <c r="C1456" s="184">
        <f t="shared" si="143"/>
        <v>42670</v>
      </c>
      <c r="D1456" s="184"/>
      <c r="E1456" s="191">
        <v>42670</v>
      </c>
      <c r="F1456" s="40" t="s">
        <v>1946</v>
      </c>
      <c r="G1456" s="483" t="s">
        <v>1945</v>
      </c>
      <c r="H1456" s="193" t="s">
        <v>1922</v>
      </c>
      <c r="I1456" s="257">
        <v>25</v>
      </c>
      <c r="J1456" s="257">
        <v>7750</v>
      </c>
      <c r="K1456" s="38">
        <f t="shared" si="144"/>
        <v>193750</v>
      </c>
      <c r="L1456" s="194" t="s">
        <v>259</v>
      </c>
      <c r="M1456" s="194" t="s">
        <v>174</v>
      </c>
      <c r="N1456" s="52" t="str">
        <f>IF(AND('331-CT'!$E$7=TH!H1456,OR(L1456="331",M1456="331")),"331",IF(AND(OR(L1456="131",M1456="131"),H1456='131-CT'!$E$7),"131",""))</f>
        <v/>
      </c>
      <c r="O1456" s="90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38"/>
      <c r="AC1456" s="591"/>
      <c r="AD1456" s="591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42"/>
        <v>10</v>
      </c>
      <c r="C1457" s="184">
        <f t="shared" si="143"/>
        <v>42670</v>
      </c>
      <c r="D1457" s="184"/>
      <c r="E1457" s="191">
        <v>42670</v>
      </c>
      <c r="F1457" s="40" t="s">
        <v>1846</v>
      </c>
      <c r="G1457" s="483" t="s">
        <v>1945</v>
      </c>
      <c r="H1457" s="193" t="s">
        <v>1922</v>
      </c>
      <c r="I1457" s="257"/>
      <c r="J1457" s="257"/>
      <c r="K1457" s="38">
        <v>19375</v>
      </c>
      <c r="L1457" s="194" t="s">
        <v>259</v>
      </c>
      <c r="M1457" s="194" t="s">
        <v>372</v>
      </c>
      <c r="N1457" s="52" t="str">
        <f>IF(AND('331-CT'!$E$7=TH!H1457,OR(L1457="331",M1457="331")),"331",IF(AND(OR(L1457="131",M1457="131"),H1457='131-CT'!$E$7),"131",""))</f>
        <v/>
      </c>
      <c r="O1457" s="90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38"/>
      <c r="AC1457" s="591"/>
      <c r="AD1457" s="591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42"/>
        <v>11</v>
      </c>
      <c r="C1458" s="184">
        <f t="shared" si="143"/>
        <v>42676</v>
      </c>
      <c r="D1458" s="184"/>
      <c r="E1458" s="191">
        <v>42676</v>
      </c>
      <c r="F1458" s="189" t="s">
        <v>1285</v>
      </c>
      <c r="G1458" s="483" t="s">
        <v>1947</v>
      </c>
      <c r="H1458" s="7" t="s">
        <v>904</v>
      </c>
      <c r="I1458" s="257">
        <v>1800</v>
      </c>
      <c r="J1458" s="257">
        <v>3970</v>
      </c>
      <c r="K1458" s="38">
        <f t="shared" si="144"/>
        <v>7146000</v>
      </c>
      <c r="L1458" s="194" t="s">
        <v>259</v>
      </c>
      <c r="M1458" s="194" t="s">
        <v>174</v>
      </c>
      <c r="N1458" s="52" t="str">
        <f>IF(AND('331-CT'!$E$7=TH!H1458,OR(L1458="331",M1458="331")),"331",IF(AND(OR(L1458="131",M1458="131"),H1458='131-CT'!$E$7),"131",""))</f>
        <v/>
      </c>
      <c r="O1458" s="90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38"/>
      <c r="AC1458" s="591"/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42"/>
        <v>11</v>
      </c>
      <c r="C1459" s="184">
        <f t="shared" si="143"/>
        <v>42676</v>
      </c>
      <c r="D1459" s="184"/>
      <c r="E1459" s="191">
        <v>42676</v>
      </c>
      <c r="F1459" s="189" t="s">
        <v>1901</v>
      </c>
      <c r="G1459" s="483" t="s">
        <v>1947</v>
      </c>
      <c r="H1459" s="7" t="s">
        <v>904</v>
      </c>
      <c r="I1459" s="257">
        <v>30</v>
      </c>
      <c r="J1459" s="257">
        <v>12400</v>
      </c>
      <c r="K1459" s="38">
        <f t="shared" si="144"/>
        <v>372000</v>
      </c>
      <c r="L1459" s="194" t="s">
        <v>259</v>
      </c>
      <c r="M1459" s="194" t="s">
        <v>174</v>
      </c>
      <c r="N1459" s="52" t="str">
        <f>IF(AND('331-CT'!$E$7=TH!H1459,OR(L1459="331",M1459="331")),"331",IF(AND(OR(L1459="131",M1459="131"),H1459='131-CT'!$E$7),"131",""))</f>
        <v/>
      </c>
      <c r="O1459" s="90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38"/>
      <c r="AC1459" s="591"/>
      <c r="AD1459" s="591"/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42"/>
        <v>11</v>
      </c>
      <c r="C1460" s="184">
        <f t="shared" si="143"/>
        <v>42676</v>
      </c>
      <c r="D1460" s="184"/>
      <c r="E1460" s="191">
        <v>42676</v>
      </c>
      <c r="F1460" s="189" t="s">
        <v>1901</v>
      </c>
      <c r="G1460" s="483" t="s">
        <v>1947</v>
      </c>
      <c r="H1460" s="7" t="s">
        <v>904</v>
      </c>
      <c r="I1460" s="257">
        <v>30</v>
      </c>
      <c r="J1460" s="257">
        <v>14200</v>
      </c>
      <c r="K1460" s="38">
        <f t="shared" si="144"/>
        <v>426000</v>
      </c>
      <c r="L1460" s="194" t="s">
        <v>259</v>
      </c>
      <c r="M1460" s="194" t="s">
        <v>174</v>
      </c>
      <c r="N1460" s="52" t="str">
        <f>IF(AND('331-CT'!$E$7=TH!H1460,OR(L1460="331",M1460="331")),"331",IF(AND(OR(L1460="131",M1460="131"),H1460='131-CT'!$E$7),"131",""))</f>
        <v/>
      </c>
      <c r="O1460" s="90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38"/>
      <c r="AC1460" s="591"/>
      <c r="AD1460" s="591"/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42"/>
        <v>11</v>
      </c>
      <c r="C1461" s="184">
        <f t="shared" si="143"/>
        <v>42676</v>
      </c>
      <c r="D1461" s="184"/>
      <c r="E1461" s="191">
        <v>42676</v>
      </c>
      <c r="F1461" s="189" t="s">
        <v>1904</v>
      </c>
      <c r="G1461" s="483" t="s">
        <v>1947</v>
      </c>
      <c r="H1461" s="7" t="s">
        <v>904</v>
      </c>
      <c r="I1461" s="257">
        <v>30</v>
      </c>
      <c r="J1461" s="257">
        <v>15300</v>
      </c>
      <c r="K1461" s="38">
        <f t="shared" si="144"/>
        <v>459000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90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38"/>
      <c r="AC1461" s="591"/>
      <c r="AD1461" s="591"/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42"/>
        <v>11</v>
      </c>
      <c r="C1462" s="184">
        <f t="shared" si="143"/>
        <v>42676</v>
      </c>
      <c r="D1462" s="184"/>
      <c r="E1462" s="191">
        <v>42676</v>
      </c>
      <c r="F1462" s="189" t="s">
        <v>1902</v>
      </c>
      <c r="G1462" s="483" t="s">
        <v>1947</v>
      </c>
      <c r="H1462" s="7" t="s">
        <v>904</v>
      </c>
      <c r="I1462" s="257">
        <v>30</v>
      </c>
      <c r="J1462" s="257">
        <v>16500</v>
      </c>
      <c r="K1462" s="38">
        <f t="shared" si="144"/>
        <v>495000</v>
      </c>
      <c r="L1462" s="194" t="s">
        <v>259</v>
      </c>
      <c r="M1462" s="194" t="s">
        <v>174</v>
      </c>
      <c r="N1462" s="52" t="str">
        <f>IF(AND('331-CT'!$E$7=TH!H1462,OR(L1462="331",M1462="331")),"331",IF(AND(OR(L1462="131",M1462="131"),H1462='131-CT'!$E$7),"131",""))</f>
        <v/>
      </c>
      <c r="O1462" s="90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38"/>
      <c r="AC1462" s="591"/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42"/>
        <v>11</v>
      </c>
      <c r="C1463" s="184">
        <f t="shared" si="143"/>
        <v>42676</v>
      </c>
      <c r="D1463" s="184"/>
      <c r="E1463" s="191">
        <v>42676</v>
      </c>
      <c r="F1463" s="189" t="s">
        <v>1903</v>
      </c>
      <c r="G1463" s="483" t="s">
        <v>1947</v>
      </c>
      <c r="H1463" s="7" t="s">
        <v>904</v>
      </c>
      <c r="I1463" s="257">
        <v>100</v>
      </c>
      <c r="J1463" s="257">
        <v>19700</v>
      </c>
      <c r="K1463" s="38">
        <f t="shared" si="144"/>
        <v>1970000</v>
      </c>
      <c r="L1463" s="194" t="s">
        <v>259</v>
      </c>
      <c r="M1463" s="194" t="s">
        <v>174</v>
      </c>
      <c r="N1463" s="52" t="str">
        <f>IF(AND('331-CT'!$E$7=TH!H1463,OR(L1463="331",M1463="331")),"331",IF(AND(OR(L1463="131",M1463="131"),H1463='131-CT'!$E$7),"131",""))</f>
        <v/>
      </c>
      <c r="O1463" s="90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8"/>
      <c r="AC1463" s="591"/>
      <c r="AD1463" s="591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42"/>
        <v>11</v>
      </c>
      <c r="C1464" s="184">
        <f t="shared" si="143"/>
        <v>42676</v>
      </c>
      <c r="D1464" s="184"/>
      <c r="E1464" s="191">
        <v>42676</v>
      </c>
      <c r="F1464" s="788" t="s">
        <v>926</v>
      </c>
      <c r="G1464" s="483" t="s">
        <v>1947</v>
      </c>
      <c r="H1464" s="7" t="s">
        <v>904</v>
      </c>
      <c r="I1464" s="257">
        <v>30</v>
      </c>
      <c r="J1464" s="257">
        <v>20100</v>
      </c>
      <c r="K1464" s="38">
        <f t="shared" si="144"/>
        <v>603000</v>
      </c>
      <c r="L1464" s="194" t="s">
        <v>259</v>
      </c>
      <c r="M1464" s="194" t="s">
        <v>174</v>
      </c>
      <c r="N1464" s="52" t="str">
        <f>IF(AND('331-CT'!$E$7=TH!H1464,OR(L1464="331",M1464="331")),"331",IF(AND(OR(L1464="131",M1464="131"),H1464='131-CT'!$E$7),"131",""))</f>
        <v/>
      </c>
      <c r="O1464" s="90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8"/>
      <c r="AC1464" s="591"/>
      <c r="AD1464" s="591"/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42"/>
        <v>11</v>
      </c>
      <c r="C1465" s="184">
        <f t="shared" si="143"/>
        <v>42676</v>
      </c>
      <c r="D1465" s="184"/>
      <c r="E1465" s="191">
        <v>42676</v>
      </c>
      <c r="F1465" s="788" t="s">
        <v>1899</v>
      </c>
      <c r="G1465" s="483" t="s">
        <v>1947</v>
      </c>
      <c r="H1465" s="7" t="s">
        <v>904</v>
      </c>
      <c r="I1465" s="257">
        <v>70</v>
      </c>
      <c r="J1465" s="257">
        <v>18300</v>
      </c>
      <c r="K1465" s="38">
        <f t="shared" si="144"/>
        <v>1281000</v>
      </c>
      <c r="L1465" s="194" t="s">
        <v>259</v>
      </c>
      <c r="M1465" s="194" t="s">
        <v>174</v>
      </c>
      <c r="N1465" s="52" t="str">
        <f>IF(AND('331-CT'!$E$7=TH!H1465,OR(L1465="331",M1465="331")),"331",IF(AND(OR(L1465="131",M1465="131"),H1465='131-CT'!$E$7),"131",""))</f>
        <v/>
      </c>
      <c r="O1465" s="90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38"/>
      <c r="AC1465" s="591"/>
      <c r="AD1465" s="591"/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42"/>
        <v>11</v>
      </c>
      <c r="C1466" s="184">
        <f t="shared" si="143"/>
        <v>42676</v>
      </c>
      <c r="D1466" s="184"/>
      <c r="E1466" s="191">
        <v>42676</v>
      </c>
      <c r="F1466" s="40" t="s">
        <v>1846</v>
      </c>
      <c r="G1466" s="483" t="s">
        <v>1947</v>
      </c>
      <c r="H1466" s="7" t="s">
        <v>904</v>
      </c>
      <c r="I1466" s="257"/>
      <c r="J1466" s="257"/>
      <c r="K1466" s="38">
        <v>1275200</v>
      </c>
      <c r="L1466" s="194" t="s">
        <v>259</v>
      </c>
      <c r="M1466" s="194" t="s">
        <v>372</v>
      </c>
      <c r="N1466" s="52" t="str">
        <f>IF(AND('331-CT'!$E$7=TH!H1466,OR(L1466="331",M1466="331")),"331",IF(AND(OR(L1466="131",M1466="131"),H1466='131-CT'!$E$7),"131",""))</f>
        <v/>
      </c>
      <c r="O1466" s="90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38"/>
      <c r="AC1466" s="591"/>
      <c r="AD1466" s="591"/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42"/>
        <v>11</v>
      </c>
      <c r="C1467" s="184">
        <f t="shared" si="143"/>
        <v>42677</v>
      </c>
      <c r="D1467" s="184"/>
      <c r="E1467" s="191">
        <v>42677</v>
      </c>
      <c r="F1467" s="40" t="s">
        <v>1909</v>
      </c>
      <c r="G1467" s="483" t="s">
        <v>1948</v>
      </c>
      <c r="H1467" s="7" t="s">
        <v>1359</v>
      </c>
      <c r="I1467" s="257">
        <v>974</v>
      </c>
      <c r="J1467" s="257">
        <v>6700</v>
      </c>
      <c r="K1467" s="38">
        <f t="shared" si="144"/>
        <v>6525800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90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38"/>
      <c r="AC1467" s="591"/>
      <c r="AD1467" s="591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42"/>
        <v>11</v>
      </c>
      <c r="C1468" s="184">
        <f t="shared" si="143"/>
        <v>42677</v>
      </c>
      <c r="D1468" s="184"/>
      <c r="E1468" s="191">
        <v>42677</v>
      </c>
      <c r="F1468" s="40" t="s">
        <v>1846</v>
      </c>
      <c r="G1468" s="483" t="s">
        <v>1948</v>
      </c>
      <c r="H1468" s="7" t="s">
        <v>1359</v>
      </c>
      <c r="I1468" s="257"/>
      <c r="J1468" s="257"/>
      <c r="K1468" s="38">
        <v>652580</v>
      </c>
      <c r="L1468" s="194" t="s">
        <v>259</v>
      </c>
      <c r="M1468" s="194" t="s">
        <v>372</v>
      </c>
      <c r="N1468" s="52" t="str">
        <f>IF(AND('331-CT'!$E$7=TH!H1468,OR(L1468="331",M1468="331")),"331",IF(AND(OR(L1468="131",M1468="131"),H1468='131-CT'!$E$7),"131",""))</f>
        <v/>
      </c>
      <c r="O1468" s="90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38"/>
      <c r="AC1468" s="591"/>
      <c r="AD1468" s="591"/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42"/>
        <v>11</v>
      </c>
      <c r="C1469" s="184">
        <f t="shared" si="143"/>
        <v>42679</v>
      </c>
      <c r="D1469" s="184"/>
      <c r="E1469" s="191">
        <v>42679</v>
      </c>
      <c r="F1469" s="40" t="s">
        <v>438</v>
      </c>
      <c r="G1469" s="483" t="s">
        <v>1949</v>
      </c>
      <c r="H1469" s="7" t="s">
        <v>437</v>
      </c>
      <c r="I1469" s="257">
        <v>450</v>
      </c>
      <c r="J1469" s="257">
        <v>10500</v>
      </c>
      <c r="K1469" s="38">
        <f t="shared" si="144"/>
        <v>4725000</v>
      </c>
      <c r="L1469" s="194" t="s">
        <v>259</v>
      </c>
      <c r="M1469" s="194" t="s">
        <v>174</v>
      </c>
      <c r="N1469" s="52" t="str">
        <f>IF(AND('331-CT'!$E$7=TH!H1469,OR(L1469="331",M1469="331")),"331",IF(AND(OR(L1469="131",M1469="131"),H1469='131-CT'!$E$7),"131",""))</f>
        <v/>
      </c>
      <c r="O1469" s="90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38"/>
      <c r="AC1469" s="591"/>
      <c r="AD1469" s="591"/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42"/>
        <v>11</v>
      </c>
      <c r="C1470" s="184">
        <f t="shared" si="143"/>
        <v>42679</v>
      </c>
      <c r="D1470" s="184"/>
      <c r="E1470" s="191">
        <v>42679</v>
      </c>
      <c r="F1470" s="40" t="s">
        <v>1950</v>
      </c>
      <c r="G1470" s="483" t="s">
        <v>1949</v>
      </c>
      <c r="H1470" s="7" t="s">
        <v>437</v>
      </c>
      <c r="I1470" s="257">
        <v>200</v>
      </c>
      <c r="J1470" s="257">
        <v>10500</v>
      </c>
      <c r="K1470" s="38">
        <f t="shared" si="144"/>
        <v>2100000</v>
      </c>
      <c r="L1470" s="194" t="s">
        <v>259</v>
      </c>
      <c r="M1470" s="194" t="s">
        <v>174</v>
      </c>
      <c r="N1470" s="52" t="str">
        <f>IF(AND('331-CT'!$E$7=TH!H1470,OR(L1470="331",M1470="331")),"331",IF(AND(OR(L1470="131",M1470="131"),H1470='131-CT'!$E$7),"131",""))</f>
        <v/>
      </c>
      <c r="O1470" s="90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38"/>
      <c r="AC1470" s="591"/>
      <c r="AD1470" s="591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42"/>
        <v>11</v>
      </c>
      <c r="C1471" s="184">
        <f t="shared" si="143"/>
        <v>42679</v>
      </c>
      <c r="D1471" s="184"/>
      <c r="E1471" s="191">
        <v>42679</v>
      </c>
      <c r="F1471" s="40" t="s">
        <v>1951</v>
      </c>
      <c r="G1471" s="483" t="s">
        <v>1949</v>
      </c>
      <c r="H1471" s="7" t="s">
        <v>437</v>
      </c>
      <c r="I1471" s="257">
        <v>530</v>
      </c>
      <c r="J1471" s="257">
        <v>8800</v>
      </c>
      <c r="K1471" s="38">
        <f t="shared" si="144"/>
        <v>4664000</v>
      </c>
      <c r="L1471" s="194" t="s">
        <v>259</v>
      </c>
      <c r="M1471" s="194" t="s">
        <v>174</v>
      </c>
      <c r="N1471" s="52" t="str">
        <f>IF(AND('331-CT'!$E$7=TH!H1471,OR(L1471="331",M1471="331")),"331",IF(AND(OR(L1471="131",M1471="131"),H1471='131-CT'!$E$7),"131",""))</f>
        <v/>
      </c>
      <c r="O1471" s="90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38"/>
      <c r="AC1471" s="591"/>
      <c r="AD1471" s="591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42"/>
        <v>11</v>
      </c>
      <c r="C1472" s="184">
        <f t="shared" si="143"/>
        <v>42679</v>
      </c>
      <c r="D1472" s="184"/>
      <c r="E1472" s="191">
        <v>42679</v>
      </c>
      <c r="F1472" s="40" t="s">
        <v>1846</v>
      </c>
      <c r="G1472" s="483" t="s">
        <v>1949</v>
      </c>
      <c r="H1472" s="7" t="s">
        <v>437</v>
      </c>
      <c r="I1472" s="257"/>
      <c r="J1472" s="257"/>
      <c r="K1472" s="38">
        <v>1148900</v>
      </c>
      <c r="L1472" s="194" t="s">
        <v>259</v>
      </c>
      <c r="M1472" s="194" t="s">
        <v>372</v>
      </c>
      <c r="N1472" s="52" t="str">
        <f>IF(AND('331-CT'!$E$7=TH!H1472,OR(L1472="331",M1472="331")),"331",IF(AND(OR(L1472="131",M1472="131"),H1472='131-CT'!$E$7),"131",""))</f>
        <v/>
      </c>
      <c r="O1472" s="90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38"/>
      <c r="AC1472" s="591"/>
      <c r="AD1472" s="591"/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42"/>
        <v>11</v>
      </c>
      <c r="C1473" s="184">
        <f t="shared" si="143"/>
        <v>42682</v>
      </c>
      <c r="D1473" s="184" t="s">
        <v>334</v>
      </c>
      <c r="E1473" s="191">
        <v>42682</v>
      </c>
      <c r="F1473" s="40" t="s">
        <v>1954</v>
      </c>
      <c r="G1473" s="483" t="s">
        <v>1953</v>
      </c>
      <c r="H1473" s="193" t="s">
        <v>1952</v>
      </c>
      <c r="I1473" s="257">
        <v>1140</v>
      </c>
      <c r="J1473" s="257">
        <v>840</v>
      </c>
      <c r="K1473" s="38">
        <f t="shared" si="144"/>
        <v>957600</v>
      </c>
      <c r="L1473" s="194" t="s">
        <v>259</v>
      </c>
      <c r="M1473" s="194" t="s">
        <v>1957</v>
      </c>
      <c r="N1473" s="52" t="str">
        <f>IF(AND('331-CT'!$E$7=TH!H1473,OR(L1473="331",M1473="331")),"331",IF(AND(OR(L1473="131",M1473="131"),H1473='131-CT'!$E$7),"131",""))</f>
        <v/>
      </c>
      <c r="O1473" s="90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38"/>
      <c r="AC1473" s="591"/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42"/>
        <v>11</v>
      </c>
      <c r="C1474" s="184">
        <f t="shared" si="143"/>
        <v>42682</v>
      </c>
      <c r="D1474" s="184" t="s">
        <v>334</v>
      </c>
      <c r="E1474" s="191">
        <v>42682</v>
      </c>
      <c r="F1474" s="40" t="s">
        <v>1955</v>
      </c>
      <c r="G1474" s="483" t="s">
        <v>1953</v>
      </c>
      <c r="H1474" s="193" t="s">
        <v>1952</v>
      </c>
      <c r="I1474" s="257">
        <v>10540</v>
      </c>
      <c r="J1474" s="257">
        <v>750</v>
      </c>
      <c r="K1474" s="38">
        <f t="shared" si="144"/>
        <v>7905000</v>
      </c>
      <c r="L1474" s="194" t="s">
        <v>259</v>
      </c>
      <c r="M1474" s="194" t="s">
        <v>1957</v>
      </c>
      <c r="N1474" s="52" t="str">
        <f>IF(AND('331-CT'!$E$7=TH!H1474,OR(L1474="331",M1474="331")),"331",IF(AND(OR(L1474="131",M1474="131"),H1474='131-CT'!$E$7),"131",""))</f>
        <v/>
      </c>
      <c r="O1474" s="90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38"/>
      <c r="AC1474" s="591"/>
      <c r="AD1474" s="591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ref="B1475:B1538" si="145">IF(C1475&lt;&gt;"",MONTH(C1475),"")</f>
        <v>11</v>
      </c>
      <c r="C1475" s="184">
        <f t="shared" ref="C1475:C1538" si="146">E1475</f>
        <v>42682</v>
      </c>
      <c r="D1475" s="184" t="s">
        <v>334</v>
      </c>
      <c r="E1475" s="191">
        <v>42682</v>
      </c>
      <c r="F1475" s="40" t="s">
        <v>1956</v>
      </c>
      <c r="G1475" s="483" t="s">
        <v>1953</v>
      </c>
      <c r="H1475" s="193" t="s">
        <v>1952</v>
      </c>
      <c r="I1475" s="257"/>
      <c r="J1475" s="257"/>
      <c r="K1475" s="38">
        <v>886260</v>
      </c>
      <c r="L1475" s="194" t="s">
        <v>259</v>
      </c>
      <c r="M1475" s="194" t="s">
        <v>372</v>
      </c>
      <c r="N1475" s="52" t="str">
        <f>IF(AND('331-CT'!$E$7=TH!H1475,OR(L1475="331",M1475="331")),"331",IF(AND(OR(L1475="131",M1475="131"),H1475='131-CT'!$E$7),"131",""))</f>
        <v/>
      </c>
      <c r="O1475" s="90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38"/>
      <c r="AC1475" s="591"/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45"/>
        <v>11</v>
      </c>
      <c r="C1476" s="184">
        <f t="shared" si="146"/>
        <v>42683</v>
      </c>
      <c r="D1476" s="184"/>
      <c r="E1476" s="191">
        <v>42683</v>
      </c>
      <c r="F1476" s="40" t="s">
        <v>1962</v>
      </c>
      <c r="G1476" s="483" t="s">
        <v>1959</v>
      </c>
      <c r="H1476" s="193" t="s">
        <v>1960</v>
      </c>
      <c r="I1476" s="257">
        <v>233</v>
      </c>
      <c r="J1476" s="257">
        <v>7507</v>
      </c>
      <c r="K1476" s="38">
        <f t="shared" ref="K1476:K1510" si="147">ROUND(I1476*J1476,0)</f>
        <v>1749131</v>
      </c>
      <c r="L1476" s="194" t="s">
        <v>259</v>
      </c>
      <c r="M1476" s="194" t="s">
        <v>174</v>
      </c>
      <c r="N1476" s="52" t="str">
        <f>IF(AND('331-CT'!$E$7=TH!H1476,OR(L1476="331",M1476="331")),"331",IF(AND(OR(L1476="131",M1476="131"),H1476='131-CT'!$E$7),"131",""))</f>
        <v/>
      </c>
      <c r="O1476" s="90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38"/>
      <c r="AC1476" s="591"/>
      <c r="AD1476" s="591"/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45"/>
        <v>11</v>
      </c>
      <c r="C1477" s="184">
        <f t="shared" si="146"/>
        <v>42683</v>
      </c>
      <c r="D1477" s="184"/>
      <c r="E1477" s="191">
        <v>42683</v>
      </c>
      <c r="F1477" s="40" t="s">
        <v>1963</v>
      </c>
      <c r="G1477" s="483" t="s">
        <v>1959</v>
      </c>
      <c r="H1477" s="193" t="s">
        <v>1960</v>
      </c>
      <c r="I1477" s="257">
        <v>13</v>
      </c>
      <c r="J1477" s="257">
        <v>8602</v>
      </c>
      <c r="K1477" s="38">
        <f t="shared" si="147"/>
        <v>111826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90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38"/>
      <c r="AC1477" s="591"/>
      <c r="AD1477" s="591"/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45"/>
        <v>11</v>
      </c>
      <c r="C1478" s="184">
        <f t="shared" si="146"/>
        <v>42683</v>
      </c>
      <c r="D1478" s="184"/>
      <c r="E1478" s="191">
        <v>42683</v>
      </c>
      <c r="F1478" s="40" t="s">
        <v>1964</v>
      </c>
      <c r="G1478" s="483" t="s">
        <v>1959</v>
      </c>
      <c r="H1478" s="193" t="s">
        <v>1960</v>
      </c>
      <c r="I1478" s="257">
        <v>42</v>
      </c>
      <c r="J1478" s="257">
        <v>26344</v>
      </c>
      <c r="K1478" s="38">
        <f t="shared" si="147"/>
        <v>1106448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90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38"/>
      <c r="AC1478" s="591"/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45"/>
        <v>11</v>
      </c>
      <c r="C1479" s="184">
        <f t="shared" si="146"/>
        <v>42683</v>
      </c>
      <c r="D1479" s="184"/>
      <c r="E1479" s="191">
        <v>42683</v>
      </c>
      <c r="F1479" s="40" t="s">
        <v>1965</v>
      </c>
      <c r="G1479" s="483" t="s">
        <v>1959</v>
      </c>
      <c r="H1479" s="193" t="s">
        <v>1960</v>
      </c>
      <c r="I1479" s="257">
        <v>164</v>
      </c>
      <c r="J1479" s="257">
        <v>1296</v>
      </c>
      <c r="K1479" s="38">
        <f t="shared" si="147"/>
        <v>212544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90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38"/>
      <c r="AC1479" s="591"/>
      <c r="AD1479" s="591"/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45"/>
        <v>11</v>
      </c>
      <c r="C1480" s="184">
        <f t="shared" si="146"/>
        <v>42683</v>
      </c>
      <c r="D1480" s="184"/>
      <c r="E1480" s="191">
        <v>42683</v>
      </c>
      <c r="F1480" s="40" t="s">
        <v>1966</v>
      </c>
      <c r="G1480" s="483" t="s">
        <v>1959</v>
      </c>
      <c r="H1480" s="193" t="s">
        <v>1960</v>
      </c>
      <c r="I1480" s="257">
        <v>123</v>
      </c>
      <c r="J1480" s="257">
        <v>810</v>
      </c>
      <c r="K1480" s="38">
        <f t="shared" si="147"/>
        <v>99630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90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38"/>
      <c r="AC1480" s="591"/>
      <c r="AD1480" s="591"/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45"/>
        <v>11</v>
      </c>
      <c r="C1481" s="184">
        <f t="shared" si="146"/>
        <v>42683</v>
      </c>
      <c r="D1481" s="184"/>
      <c r="E1481" s="191">
        <v>42683</v>
      </c>
      <c r="F1481" s="40" t="s">
        <v>1846</v>
      </c>
      <c r="G1481" s="483" t="s">
        <v>1959</v>
      </c>
      <c r="H1481" s="193" t="s">
        <v>1960</v>
      </c>
      <c r="I1481" s="257"/>
      <c r="J1481" s="257"/>
      <c r="K1481" s="38">
        <v>327958</v>
      </c>
      <c r="L1481" s="194" t="s">
        <v>259</v>
      </c>
      <c r="M1481" s="194" t="s">
        <v>372</v>
      </c>
      <c r="N1481" s="52" t="str">
        <f>IF(AND('331-CT'!$E$7=TH!H1481,OR(L1481="331",M1481="331")),"331",IF(AND(OR(L1481="131",M1481="131"),H1481='131-CT'!$E$7),"131",""))</f>
        <v/>
      </c>
      <c r="O1481" s="90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38"/>
      <c r="AC1481" s="591"/>
      <c r="AD1481" s="591"/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45"/>
        <v>11</v>
      </c>
      <c r="C1482" s="184">
        <f t="shared" si="146"/>
        <v>42683</v>
      </c>
      <c r="D1482" s="184"/>
      <c r="E1482" s="191">
        <v>42683</v>
      </c>
      <c r="F1482" s="40" t="s">
        <v>1969</v>
      </c>
      <c r="G1482" s="483" t="s">
        <v>1967</v>
      </c>
      <c r="H1482" s="193" t="s">
        <v>1968</v>
      </c>
      <c r="I1482" s="257">
        <v>92</v>
      </c>
      <c r="J1482" s="257">
        <v>13500</v>
      </c>
      <c r="K1482" s="38">
        <f t="shared" si="147"/>
        <v>1242000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90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38"/>
      <c r="AC1482" s="591"/>
      <c r="AD1482" s="591"/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45"/>
        <v>11</v>
      </c>
      <c r="C1483" s="184">
        <f t="shared" si="146"/>
        <v>42683</v>
      </c>
      <c r="D1483" s="184"/>
      <c r="E1483" s="191">
        <v>42683</v>
      </c>
      <c r="F1483" s="40" t="s">
        <v>1970</v>
      </c>
      <c r="G1483" s="483" t="s">
        <v>1967</v>
      </c>
      <c r="H1483" s="193" t="s">
        <v>1968</v>
      </c>
      <c r="I1483" s="257">
        <v>52</v>
      </c>
      <c r="J1483" s="257">
        <v>13500</v>
      </c>
      <c r="K1483" s="38">
        <f t="shared" si="147"/>
        <v>702000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90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38"/>
      <c r="AC1483" s="591"/>
      <c r="AD1483" s="591"/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45"/>
        <v>11</v>
      </c>
      <c r="C1484" s="184">
        <f t="shared" si="146"/>
        <v>42683</v>
      </c>
      <c r="D1484" s="184"/>
      <c r="E1484" s="191">
        <v>42683</v>
      </c>
      <c r="F1484" s="40" t="s">
        <v>1971</v>
      </c>
      <c r="G1484" s="483" t="s">
        <v>1967</v>
      </c>
      <c r="H1484" s="193" t="s">
        <v>1968</v>
      </c>
      <c r="I1484" s="257">
        <v>192</v>
      </c>
      <c r="J1484" s="257">
        <v>13500</v>
      </c>
      <c r="K1484" s="38">
        <f t="shared" si="147"/>
        <v>2592000</v>
      </c>
      <c r="L1484" s="194" t="s">
        <v>259</v>
      </c>
      <c r="M1484" s="194" t="s">
        <v>174</v>
      </c>
      <c r="N1484" s="52" t="str">
        <f>IF(AND('331-CT'!$E$7=TH!H1484,OR(L1484="331",M1484="331")),"331",IF(AND(OR(L1484="131",M1484="131"),H1484='131-CT'!$E$7),"131",""))</f>
        <v/>
      </c>
      <c r="O1484" s="90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38"/>
      <c r="AC1484" s="591"/>
      <c r="AD1484" s="591"/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45"/>
        <v>11</v>
      </c>
      <c r="C1485" s="184">
        <f t="shared" si="146"/>
        <v>42683</v>
      </c>
      <c r="D1485" s="184"/>
      <c r="E1485" s="191">
        <v>42683</v>
      </c>
      <c r="F1485" s="40" t="s">
        <v>1846</v>
      </c>
      <c r="G1485" s="483" t="s">
        <v>1967</v>
      </c>
      <c r="H1485" s="193" t="s">
        <v>1968</v>
      </c>
      <c r="I1485" s="257"/>
      <c r="J1485" s="257"/>
      <c r="K1485" s="38">
        <v>453600</v>
      </c>
      <c r="L1485" s="194" t="s">
        <v>259</v>
      </c>
      <c r="M1485" s="194" t="s">
        <v>372</v>
      </c>
      <c r="N1485" s="52" t="str">
        <f>IF(AND('331-CT'!$E$7=TH!H1485,OR(L1485="331",M1485="331")),"331",IF(AND(OR(L1485="131",M1485="131"),H1485='131-CT'!$E$7),"131",""))</f>
        <v/>
      </c>
      <c r="O1485" s="90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38"/>
      <c r="AC1485" s="591"/>
      <c r="AD1485" s="591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45"/>
        <v>11</v>
      </c>
      <c r="C1486" s="184">
        <f t="shared" si="146"/>
        <v>42683</v>
      </c>
      <c r="D1486" s="184"/>
      <c r="E1486" s="191">
        <v>42683</v>
      </c>
      <c r="F1486" s="40" t="s">
        <v>1974</v>
      </c>
      <c r="G1486" s="483" t="s">
        <v>1972</v>
      </c>
      <c r="H1486" s="193" t="s">
        <v>1922</v>
      </c>
      <c r="I1486" s="257">
        <v>364</v>
      </c>
      <c r="J1486" s="257">
        <v>13600</v>
      </c>
      <c r="K1486" s="38">
        <f t="shared" si="147"/>
        <v>4950400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90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38"/>
      <c r="AC1486" s="591"/>
      <c r="AD1486" s="591"/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45"/>
        <v>11</v>
      </c>
      <c r="C1487" s="184">
        <f t="shared" si="146"/>
        <v>42683</v>
      </c>
      <c r="D1487" s="184"/>
      <c r="E1487" s="191">
        <v>42683</v>
      </c>
      <c r="F1487" s="40" t="s">
        <v>1975</v>
      </c>
      <c r="G1487" s="483" t="s">
        <v>1972</v>
      </c>
      <c r="H1487" s="193" t="s">
        <v>1922</v>
      </c>
      <c r="I1487" s="257">
        <v>20</v>
      </c>
      <c r="J1487" s="257">
        <v>11800</v>
      </c>
      <c r="K1487" s="38">
        <f t="shared" si="147"/>
        <v>236000</v>
      </c>
      <c r="L1487" s="194" t="s">
        <v>259</v>
      </c>
      <c r="M1487" s="194" t="s">
        <v>174</v>
      </c>
      <c r="N1487" s="52" t="str">
        <f>IF(AND('331-CT'!$E$7=TH!H1487,OR(L1487="331",M1487="331")),"331",IF(AND(OR(L1487="131",M1487="131"),H1487='131-CT'!$E$7),"131",""))</f>
        <v/>
      </c>
      <c r="O1487" s="90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38"/>
      <c r="AC1487" s="591"/>
      <c r="AD1487" s="591"/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45"/>
        <v>11</v>
      </c>
      <c r="C1488" s="184">
        <f t="shared" si="146"/>
        <v>42683</v>
      </c>
      <c r="D1488" s="184"/>
      <c r="E1488" s="191">
        <v>42683</v>
      </c>
      <c r="F1488" s="40" t="s">
        <v>1846</v>
      </c>
      <c r="G1488" s="483" t="s">
        <v>1972</v>
      </c>
      <c r="H1488" s="193" t="s">
        <v>1922</v>
      </c>
      <c r="I1488" s="257"/>
      <c r="J1488" s="257"/>
      <c r="K1488" s="38">
        <v>518640</v>
      </c>
      <c r="L1488" s="194" t="s">
        <v>259</v>
      </c>
      <c r="M1488" s="194" t="s">
        <v>372</v>
      </c>
      <c r="N1488" s="52" t="str">
        <f>IF(AND('331-CT'!$E$7=TH!H1488,OR(L1488="331",M1488="331")),"331",IF(AND(OR(L1488="131",M1488="131"),H1488='131-CT'!$E$7),"131",""))</f>
        <v/>
      </c>
      <c r="O1488" s="90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38"/>
      <c r="AC1488" s="591"/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45"/>
        <v>11</v>
      </c>
      <c r="C1489" s="184">
        <f t="shared" si="146"/>
        <v>42684</v>
      </c>
      <c r="D1489" s="184"/>
      <c r="E1489" s="191">
        <v>42684</v>
      </c>
      <c r="F1489" s="40" t="s">
        <v>1976</v>
      </c>
      <c r="G1489" s="483" t="s">
        <v>1973</v>
      </c>
      <c r="H1489" s="7" t="s">
        <v>1376</v>
      </c>
      <c r="I1489" s="257">
        <v>200</v>
      </c>
      <c r="J1489" s="257">
        <v>7500</v>
      </c>
      <c r="K1489" s="38">
        <f t="shared" si="147"/>
        <v>1500000</v>
      </c>
      <c r="L1489" s="194" t="s">
        <v>259</v>
      </c>
      <c r="M1489" s="194" t="s">
        <v>174</v>
      </c>
      <c r="N1489" s="52" t="str">
        <f>IF(AND('331-CT'!$E$7=TH!H1489,OR(L1489="331",M1489="331")),"331",IF(AND(OR(L1489="131",M1489="131"),H1489='131-CT'!$E$7),"131",""))</f>
        <v/>
      </c>
      <c r="O1489" s="90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38"/>
      <c r="AC1489" s="591"/>
      <c r="AD1489" s="591"/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45"/>
        <v>11</v>
      </c>
      <c r="C1490" s="184">
        <f t="shared" si="146"/>
        <v>42684</v>
      </c>
      <c r="D1490" s="184"/>
      <c r="E1490" s="191">
        <v>42684</v>
      </c>
      <c r="F1490" s="40" t="s">
        <v>1846</v>
      </c>
      <c r="G1490" s="483" t="s">
        <v>1973</v>
      </c>
      <c r="H1490" s="7" t="s">
        <v>1376</v>
      </c>
      <c r="I1490" s="257"/>
      <c r="J1490" s="257"/>
      <c r="K1490" s="38">
        <v>150000</v>
      </c>
      <c r="L1490" s="194" t="s">
        <v>259</v>
      </c>
      <c r="M1490" s="194" t="s">
        <v>372</v>
      </c>
      <c r="N1490" s="52" t="str">
        <f>IF(AND('331-CT'!$E$7=TH!H1490,OR(L1490="331",M1490="331")),"331",IF(AND(OR(L1490="131",M1490="131"),H1490='131-CT'!$E$7),"131",""))</f>
        <v/>
      </c>
      <c r="O1490" s="90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38"/>
      <c r="AC1490" s="591"/>
      <c r="AD1490" s="591"/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45"/>
        <v>11</v>
      </c>
      <c r="C1491" s="184">
        <f t="shared" si="146"/>
        <v>42684</v>
      </c>
      <c r="D1491" s="184"/>
      <c r="E1491" s="191">
        <v>42684</v>
      </c>
      <c r="F1491" s="40" t="s">
        <v>1978</v>
      </c>
      <c r="G1491" s="483" t="s">
        <v>1977</v>
      </c>
      <c r="H1491" s="193" t="s">
        <v>1922</v>
      </c>
      <c r="I1491" s="257">
        <v>300</v>
      </c>
      <c r="J1491" s="257">
        <v>7300</v>
      </c>
      <c r="K1491" s="38">
        <f t="shared" si="147"/>
        <v>2190000</v>
      </c>
      <c r="L1491" s="194" t="s">
        <v>259</v>
      </c>
      <c r="M1491" s="194" t="s">
        <v>174</v>
      </c>
      <c r="N1491" s="52" t="str">
        <f>IF(AND('331-CT'!$E$7=TH!H1491,OR(L1491="331",M1491="331")),"331",IF(AND(OR(L1491="131",M1491="131"),H1491='131-CT'!$E$7),"131",""))</f>
        <v/>
      </c>
      <c r="O1491" s="90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38"/>
      <c r="AC1491" s="591"/>
      <c r="AD1491" s="591"/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45"/>
        <v>11</v>
      </c>
      <c r="C1492" s="184">
        <f t="shared" si="146"/>
        <v>42684</v>
      </c>
      <c r="D1492" s="184"/>
      <c r="E1492" s="191">
        <v>42684</v>
      </c>
      <c r="F1492" s="40" t="s">
        <v>1979</v>
      </c>
      <c r="G1492" s="483" t="s">
        <v>1977</v>
      </c>
      <c r="H1492" s="193" t="s">
        <v>1922</v>
      </c>
      <c r="I1492" s="257">
        <v>35</v>
      </c>
      <c r="J1492" s="257">
        <v>13200</v>
      </c>
      <c r="K1492" s="38">
        <f t="shared" si="147"/>
        <v>462000</v>
      </c>
      <c r="L1492" s="194" t="s">
        <v>259</v>
      </c>
      <c r="M1492" s="194" t="s">
        <v>174</v>
      </c>
      <c r="N1492" s="52" t="str">
        <f>IF(AND('331-CT'!$E$7=TH!H1492,OR(L1492="331",M1492="331")),"331",IF(AND(OR(L1492="131",M1492="131"),H1492='131-CT'!$E$7),"131",""))</f>
        <v/>
      </c>
      <c r="O1492" s="90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38"/>
      <c r="AC1492" s="591"/>
      <c r="AD1492" s="591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45"/>
        <v>11</v>
      </c>
      <c r="C1493" s="184">
        <f t="shared" si="146"/>
        <v>42684</v>
      </c>
      <c r="D1493" s="184"/>
      <c r="E1493" s="191">
        <v>42684</v>
      </c>
      <c r="F1493" s="40" t="s">
        <v>1980</v>
      </c>
      <c r="G1493" s="483" t="s">
        <v>1977</v>
      </c>
      <c r="H1493" s="193" t="s">
        <v>1922</v>
      </c>
      <c r="I1493" s="257">
        <v>37</v>
      </c>
      <c r="J1493" s="257">
        <v>25200</v>
      </c>
      <c r="K1493" s="38">
        <f t="shared" si="147"/>
        <v>932400</v>
      </c>
      <c r="L1493" s="194" t="s">
        <v>259</v>
      </c>
      <c r="M1493" s="194" t="s">
        <v>174</v>
      </c>
      <c r="N1493" s="52" t="str">
        <f>IF(AND('331-CT'!$E$7=TH!H1493,OR(L1493="331",M1493="331")),"331",IF(AND(OR(L1493="131",M1493="131"),H1493='131-CT'!$E$7),"131",""))</f>
        <v/>
      </c>
      <c r="O1493" s="90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38"/>
      <c r="AC1493" s="591"/>
      <c r="AD1493" s="591"/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45"/>
        <v>11</v>
      </c>
      <c r="C1494" s="184">
        <f t="shared" si="146"/>
        <v>42684</v>
      </c>
      <c r="D1494" s="184"/>
      <c r="E1494" s="191">
        <v>42684</v>
      </c>
      <c r="F1494" s="40" t="s">
        <v>1981</v>
      </c>
      <c r="G1494" s="483" t="s">
        <v>1977</v>
      </c>
      <c r="H1494" s="193" t="s">
        <v>1922</v>
      </c>
      <c r="I1494" s="257">
        <v>85</v>
      </c>
      <c r="J1494" s="257">
        <v>12600</v>
      </c>
      <c r="K1494" s="38">
        <f t="shared" si="147"/>
        <v>1071000</v>
      </c>
      <c r="L1494" s="194" t="s">
        <v>259</v>
      </c>
      <c r="M1494" s="194" t="s">
        <v>174</v>
      </c>
      <c r="N1494" s="52" t="str">
        <f>IF(AND('331-CT'!$E$7=TH!H1494,OR(L1494="331",M1494="331")),"331",IF(AND(OR(L1494="131",M1494="131"),H1494='131-CT'!$E$7),"131",""))</f>
        <v/>
      </c>
      <c r="O1494" s="90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38"/>
      <c r="AC1494" s="591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45"/>
        <v>11</v>
      </c>
      <c r="C1495" s="184">
        <f t="shared" si="146"/>
        <v>42684</v>
      </c>
      <c r="D1495" s="184"/>
      <c r="E1495" s="191">
        <v>42684</v>
      </c>
      <c r="F1495" s="40" t="s">
        <v>1846</v>
      </c>
      <c r="G1495" s="483" t="s">
        <v>1977</v>
      </c>
      <c r="H1495" s="193" t="s">
        <v>1922</v>
      </c>
      <c r="I1495" s="257"/>
      <c r="J1495" s="257"/>
      <c r="K1495" s="38">
        <v>465540</v>
      </c>
      <c r="L1495" s="194" t="s">
        <v>259</v>
      </c>
      <c r="M1495" s="194" t="s">
        <v>372</v>
      </c>
      <c r="N1495" s="52" t="str">
        <f>IF(AND('331-CT'!$E$7=TH!H1495,OR(L1495="331",M1495="331")),"331",IF(AND(OR(L1495="131",M1495="131"),H1495='131-CT'!$E$7),"131",""))</f>
        <v/>
      </c>
      <c r="O1495" s="90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38"/>
      <c r="AC1495" s="591"/>
      <c r="AD1495" s="591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45"/>
        <v>11</v>
      </c>
      <c r="C1496" s="184">
        <f t="shared" si="146"/>
        <v>42684</v>
      </c>
      <c r="D1496" s="184"/>
      <c r="E1496" s="191">
        <v>42684</v>
      </c>
      <c r="F1496" s="189" t="s">
        <v>1285</v>
      </c>
      <c r="G1496" s="483" t="s">
        <v>1982</v>
      </c>
      <c r="H1496" s="7" t="s">
        <v>904</v>
      </c>
      <c r="I1496" s="257">
        <v>300</v>
      </c>
      <c r="J1496" s="257">
        <v>6400</v>
      </c>
      <c r="K1496" s="38">
        <f t="shared" si="147"/>
        <v>1920000</v>
      </c>
      <c r="L1496" s="194" t="s">
        <v>259</v>
      </c>
      <c r="M1496" s="194" t="s">
        <v>174</v>
      </c>
      <c r="N1496" s="52" t="str">
        <f>IF(AND('331-CT'!$E$7=TH!H1496,OR(L1496="331",M1496="331")),"331",IF(AND(OR(L1496="131",M1496="131"),H1496='131-CT'!$E$7),"131",""))</f>
        <v/>
      </c>
      <c r="O1496" s="90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38"/>
      <c r="AC1496" s="591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45"/>
        <v>11</v>
      </c>
      <c r="C1497" s="184">
        <f t="shared" si="146"/>
        <v>42684</v>
      </c>
      <c r="D1497" s="184"/>
      <c r="E1497" s="191">
        <v>42684</v>
      </c>
      <c r="F1497" s="40" t="s">
        <v>1846</v>
      </c>
      <c r="G1497" s="483" t="s">
        <v>1982</v>
      </c>
      <c r="H1497" s="7" t="s">
        <v>904</v>
      </c>
      <c r="I1497" s="257"/>
      <c r="J1497" s="257"/>
      <c r="K1497" s="38">
        <v>192000</v>
      </c>
      <c r="L1497" s="194" t="s">
        <v>259</v>
      </c>
      <c r="M1497" s="194" t="s">
        <v>372</v>
      </c>
      <c r="N1497" s="52" t="str">
        <f>IF(AND('331-CT'!$E$7=TH!H1497,OR(L1497="331",M1497="331")),"331",IF(AND(OR(L1497="131",M1497="131"),H1497='131-CT'!$E$7),"131",""))</f>
        <v/>
      </c>
      <c r="O1497" s="90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38"/>
      <c r="AC1497" s="591"/>
      <c r="AD1497" s="591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45"/>
        <v>11</v>
      </c>
      <c r="C1498" s="184">
        <f t="shared" si="146"/>
        <v>42686</v>
      </c>
      <c r="D1498" s="184"/>
      <c r="E1498" s="191">
        <v>42686</v>
      </c>
      <c r="F1498" s="40" t="s">
        <v>1984</v>
      </c>
      <c r="G1498" s="483" t="s">
        <v>1983</v>
      </c>
      <c r="H1498" s="7" t="s">
        <v>437</v>
      </c>
      <c r="I1498" s="257">
        <v>319</v>
      </c>
      <c r="J1498" s="257">
        <v>10200</v>
      </c>
      <c r="K1498" s="38">
        <f t="shared" si="147"/>
        <v>3253800</v>
      </c>
      <c r="L1498" s="194" t="s">
        <v>259</v>
      </c>
      <c r="M1498" s="194" t="s">
        <v>174</v>
      </c>
      <c r="N1498" s="52" t="str">
        <f>IF(AND('331-CT'!$E$7=TH!H1498,OR(L1498="331",M1498="331")),"331",IF(AND(OR(L1498="131",M1498="131"),H1498='131-CT'!$E$7),"131",""))</f>
        <v/>
      </c>
      <c r="O1498" s="90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38"/>
      <c r="AC1498" s="591"/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45"/>
        <v>11</v>
      </c>
      <c r="C1499" s="184">
        <f t="shared" si="146"/>
        <v>42686</v>
      </c>
      <c r="D1499" s="184"/>
      <c r="E1499" s="191">
        <v>42686</v>
      </c>
      <c r="F1499" s="40" t="s">
        <v>1846</v>
      </c>
      <c r="G1499" s="483" t="s">
        <v>1983</v>
      </c>
      <c r="H1499" s="7" t="s">
        <v>437</v>
      </c>
      <c r="I1499" s="257"/>
      <c r="J1499" s="257"/>
      <c r="K1499" s="38">
        <v>325380</v>
      </c>
      <c r="L1499" s="194" t="s">
        <v>259</v>
      </c>
      <c r="M1499" s="194" t="s">
        <v>372</v>
      </c>
      <c r="N1499" s="52" t="str">
        <f>IF(AND('331-CT'!$E$7=TH!H1499,OR(L1499="331",M1499="331")),"331",IF(AND(OR(L1499="131",M1499="131"),H1499='131-CT'!$E$7),"131",""))</f>
        <v/>
      </c>
      <c r="O1499" s="90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938"/>
      <c r="AC1499" s="591"/>
      <c r="AD1499" s="591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45"/>
        <v>11</v>
      </c>
      <c r="C1500" s="184">
        <f t="shared" si="146"/>
        <v>42688</v>
      </c>
      <c r="D1500" s="184"/>
      <c r="E1500" s="191">
        <v>42688</v>
      </c>
      <c r="F1500" s="40" t="s">
        <v>1847</v>
      </c>
      <c r="G1500" s="483" t="s">
        <v>1985</v>
      </c>
      <c r="H1500" s="7" t="s">
        <v>426</v>
      </c>
      <c r="I1500" s="257">
        <v>980</v>
      </c>
      <c r="J1500" s="257">
        <v>5000</v>
      </c>
      <c r="K1500" s="38">
        <f t="shared" si="147"/>
        <v>4900000</v>
      </c>
      <c r="L1500" s="194" t="s">
        <v>259</v>
      </c>
      <c r="M1500" s="194" t="s">
        <v>174</v>
      </c>
      <c r="N1500" s="52" t="str">
        <f>IF(AND('331-CT'!$E$7=TH!H1500,OR(L1500="331",M1500="331")),"331",IF(AND(OR(L1500="131",M1500="131"),H1500='131-CT'!$E$7),"131",""))</f>
        <v/>
      </c>
      <c r="O1500" s="90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938"/>
      <c r="AC1500" s="591"/>
      <c r="AD1500" s="591"/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45"/>
        <v>11</v>
      </c>
      <c r="C1501" s="184">
        <f t="shared" si="146"/>
        <v>42688</v>
      </c>
      <c r="D1501" s="184"/>
      <c r="E1501" s="191">
        <v>42688</v>
      </c>
      <c r="F1501" s="40" t="s">
        <v>1848</v>
      </c>
      <c r="G1501" s="483" t="s">
        <v>1985</v>
      </c>
      <c r="H1501" s="7" t="s">
        <v>426</v>
      </c>
      <c r="I1501" s="257">
        <v>1066</v>
      </c>
      <c r="J1501" s="257">
        <v>5550</v>
      </c>
      <c r="K1501" s="38">
        <f t="shared" si="147"/>
        <v>5916300</v>
      </c>
      <c r="L1501" s="194" t="s">
        <v>259</v>
      </c>
      <c r="M1501" s="194" t="s">
        <v>174</v>
      </c>
      <c r="N1501" s="52" t="str">
        <f>IF(AND('331-CT'!$E$7=TH!H1501,OR(L1501="331",M1501="331")),"331",IF(AND(OR(L1501="131",M1501="131"),H1501='131-CT'!$E$7),"131",""))</f>
        <v/>
      </c>
      <c r="O1501" s="90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938"/>
      <c r="AC1501" s="591"/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45"/>
        <v>11</v>
      </c>
      <c r="C1502" s="184">
        <f t="shared" si="146"/>
        <v>42688</v>
      </c>
      <c r="D1502" s="184"/>
      <c r="E1502" s="191">
        <v>42688</v>
      </c>
      <c r="F1502" s="40" t="s">
        <v>427</v>
      </c>
      <c r="G1502" s="483" t="s">
        <v>1985</v>
      </c>
      <c r="H1502" s="7" t="s">
        <v>426</v>
      </c>
      <c r="I1502" s="257">
        <v>560</v>
      </c>
      <c r="J1502" s="257">
        <v>5800</v>
      </c>
      <c r="K1502" s="38">
        <f t="shared" si="147"/>
        <v>3248000</v>
      </c>
      <c r="L1502" s="194" t="s">
        <v>259</v>
      </c>
      <c r="M1502" s="194" t="s">
        <v>174</v>
      </c>
      <c r="N1502" s="52" t="str">
        <f>IF(AND('331-CT'!$E$7=TH!H1502,OR(L1502="331",M1502="331")),"331",IF(AND(OR(L1502="131",M1502="131"),H1502='131-CT'!$E$7),"131",""))</f>
        <v/>
      </c>
      <c r="O1502" s="90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938"/>
      <c r="AC1502" s="591"/>
      <c r="AD1502" s="591"/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45"/>
        <v>11</v>
      </c>
      <c r="C1503" s="184">
        <f t="shared" si="146"/>
        <v>42688</v>
      </c>
      <c r="D1503" s="184"/>
      <c r="E1503" s="191">
        <v>42688</v>
      </c>
      <c r="F1503" s="40" t="s">
        <v>1846</v>
      </c>
      <c r="G1503" s="483" t="s">
        <v>1985</v>
      </c>
      <c r="H1503" s="7" t="s">
        <v>426</v>
      </c>
      <c r="I1503" s="257"/>
      <c r="J1503" s="257"/>
      <c r="K1503" s="38">
        <v>1406430</v>
      </c>
      <c r="L1503" s="194" t="s">
        <v>259</v>
      </c>
      <c r="M1503" s="194" t="s">
        <v>372</v>
      </c>
      <c r="N1503" s="52" t="str">
        <f>IF(AND('331-CT'!$E$7=TH!H1503,OR(L1503="331",M1503="331")),"331",IF(AND(OR(L1503="131",M1503="131"),H1503='131-CT'!$E$7),"131",""))</f>
        <v/>
      </c>
      <c r="O1503" s="90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938"/>
      <c r="AC1503" s="591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45"/>
        <v>11</v>
      </c>
      <c r="C1504" s="184">
        <f t="shared" si="146"/>
        <v>42690</v>
      </c>
      <c r="D1504" s="184"/>
      <c r="E1504" s="191">
        <v>42690</v>
      </c>
      <c r="F1504" s="40" t="s">
        <v>1987</v>
      </c>
      <c r="G1504" s="483" t="s">
        <v>1986</v>
      </c>
      <c r="H1504" s="7" t="s">
        <v>904</v>
      </c>
      <c r="I1504" s="257">
        <v>200</v>
      </c>
      <c r="J1504" s="257">
        <v>12000</v>
      </c>
      <c r="K1504" s="38">
        <f t="shared" si="147"/>
        <v>2400000</v>
      </c>
      <c r="L1504" s="194" t="s">
        <v>259</v>
      </c>
      <c r="M1504" s="194" t="s">
        <v>174</v>
      </c>
      <c r="N1504" s="52" t="str">
        <f>IF(AND('331-CT'!$E$7=TH!H1504,OR(L1504="331",M1504="331")),"331",IF(AND(OR(L1504="131",M1504="131"),H1504='131-CT'!$E$7),"131",""))</f>
        <v/>
      </c>
      <c r="O1504" s="90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938"/>
      <c r="AC1504" s="591"/>
      <c r="AD1504" s="591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45"/>
        <v>11</v>
      </c>
      <c r="C1505" s="184">
        <f t="shared" si="146"/>
        <v>42690</v>
      </c>
      <c r="D1505" s="184"/>
      <c r="E1505" s="191">
        <v>42690</v>
      </c>
      <c r="F1505" s="40" t="s">
        <v>1846</v>
      </c>
      <c r="G1505" s="483" t="s">
        <v>1986</v>
      </c>
      <c r="H1505" s="7" t="s">
        <v>904</v>
      </c>
      <c r="I1505" s="257"/>
      <c r="J1505" s="257"/>
      <c r="K1505" s="38">
        <v>240000</v>
      </c>
      <c r="L1505" s="194" t="s">
        <v>259</v>
      </c>
      <c r="M1505" s="194" t="s">
        <v>372</v>
      </c>
      <c r="N1505" s="52" t="str">
        <f>IF(AND('331-CT'!$E$7=TH!H1505,OR(L1505="331",M1505="331")),"331",IF(AND(OR(L1505="131",M1505="131"),H1505='131-CT'!$E$7),"131",""))</f>
        <v/>
      </c>
      <c r="O1505" s="90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938"/>
      <c r="AC1505" s="591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45"/>
        <v>11</v>
      </c>
      <c r="C1506" s="184">
        <f t="shared" si="146"/>
        <v>42691</v>
      </c>
      <c r="D1506" s="184"/>
      <c r="E1506" s="191">
        <v>42691</v>
      </c>
      <c r="F1506" s="40" t="s">
        <v>1989</v>
      </c>
      <c r="G1506" s="483" t="s">
        <v>1988</v>
      </c>
      <c r="H1506" s="193" t="s">
        <v>1992</v>
      </c>
      <c r="I1506" s="257">
        <v>509</v>
      </c>
      <c r="J1506" s="257">
        <v>9409</v>
      </c>
      <c r="K1506" s="38">
        <f t="shared" si="147"/>
        <v>4789181</v>
      </c>
      <c r="L1506" s="194" t="s">
        <v>259</v>
      </c>
      <c r="M1506" s="194" t="s">
        <v>174</v>
      </c>
      <c r="N1506" s="52" t="str">
        <f>IF(AND('331-CT'!$E$7=TH!H1506,OR(L1506="331",M1506="331")),"331",IF(AND(OR(L1506="131",M1506="131"),H1506='131-CT'!$E$7),"131",""))</f>
        <v/>
      </c>
      <c r="O1506" s="90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938"/>
      <c r="AC1506" s="591"/>
      <c r="AD1506" s="591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45"/>
        <v>11</v>
      </c>
      <c r="C1507" s="184">
        <f t="shared" si="146"/>
        <v>42691</v>
      </c>
      <c r="D1507" s="184"/>
      <c r="E1507" s="191">
        <v>42691</v>
      </c>
      <c r="F1507" s="40" t="s">
        <v>1990</v>
      </c>
      <c r="G1507" s="483" t="s">
        <v>1988</v>
      </c>
      <c r="H1507" s="193" t="s">
        <v>1992</v>
      </c>
      <c r="I1507" s="257">
        <v>208</v>
      </c>
      <c r="J1507" s="257">
        <v>10409</v>
      </c>
      <c r="K1507" s="38">
        <f t="shared" si="147"/>
        <v>2165072</v>
      </c>
      <c r="L1507" s="194" t="s">
        <v>259</v>
      </c>
      <c r="M1507" s="194" t="s">
        <v>174</v>
      </c>
      <c r="N1507" s="52" t="str">
        <f>IF(AND('331-CT'!$E$7=TH!H1507,OR(L1507="331",M1507="331")),"331",IF(AND(OR(L1507="131",M1507="131"),H1507='131-CT'!$E$7),"131",""))</f>
        <v/>
      </c>
      <c r="O1507" s="90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938"/>
      <c r="AC1507" s="591"/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45"/>
        <v>11</v>
      </c>
      <c r="C1508" s="184">
        <f t="shared" si="146"/>
        <v>42691</v>
      </c>
      <c r="D1508" s="184"/>
      <c r="E1508" s="191">
        <v>42691</v>
      </c>
      <c r="F1508" s="40" t="s">
        <v>1991</v>
      </c>
      <c r="G1508" s="483" t="s">
        <v>1988</v>
      </c>
      <c r="H1508" s="193" t="s">
        <v>1992</v>
      </c>
      <c r="I1508" s="257">
        <v>205</v>
      </c>
      <c r="J1508" s="257">
        <v>11400</v>
      </c>
      <c r="K1508" s="38">
        <f t="shared" si="147"/>
        <v>2337000</v>
      </c>
      <c r="L1508" s="194" t="s">
        <v>259</v>
      </c>
      <c r="M1508" s="194" t="s">
        <v>174</v>
      </c>
      <c r="N1508" s="52" t="str">
        <f>IF(AND('331-CT'!$E$7=TH!H1508,OR(L1508="331",M1508="331")),"331",IF(AND(OR(L1508="131",M1508="131"),H1508='131-CT'!$E$7),"131",""))</f>
        <v/>
      </c>
      <c r="O1508" s="90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938"/>
      <c r="AC1508" s="591"/>
      <c r="AD1508" s="591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45"/>
        <v>11</v>
      </c>
      <c r="C1509" s="184">
        <f t="shared" si="146"/>
        <v>42691</v>
      </c>
      <c r="D1509" s="184"/>
      <c r="E1509" s="191">
        <v>42691</v>
      </c>
      <c r="F1509" s="40" t="s">
        <v>1846</v>
      </c>
      <c r="G1509" s="483" t="s">
        <v>1988</v>
      </c>
      <c r="H1509" s="193" t="s">
        <v>1992</v>
      </c>
      <c r="I1509" s="257"/>
      <c r="J1509" s="257"/>
      <c r="K1509" s="38">
        <v>929125</v>
      </c>
      <c r="L1509" s="194" t="s">
        <v>259</v>
      </c>
      <c r="M1509" s="194" t="s">
        <v>372</v>
      </c>
      <c r="N1509" s="52" t="str">
        <f>IF(AND('331-CT'!$E$7=TH!H1509,OR(L1509="331",M1509="331")),"331",IF(AND(OR(L1509="131",M1509="131"),H1509='131-CT'!$E$7),"131",""))</f>
        <v/>
      </c>
      <c r="O1509" s="90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938"/>
      <c r="AC1509" s="591"/>
      <c r="AD1509" s="591"/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45"/>
        <v>11</v>
      </c>
      <c r="C1510" s="184">
        <f t="shared" si="146"/>
        <v>42692</v>
      </c>
      <c r="D1510" s="184"/>
      <c r="E1510" s="191">
        <v>42692</v>
      </c>
      <c r="F1510" s="40" t="s">
        <v>730</v>
      </c>
      <c r="G1510" s="483" t="s">
        <v>1993</v>
      </c>
      <c r="H1510" s="7" t="s">
        <v>1367</v>
      </c>
      <c r="I1510" s="257">
        <v>500</v>
      </c>
      <c r="J1510" s="257">
        <v>12950</v>
      </c>
      <c r="K1510" s="38">
        <f t="shared" si="147"/>
        <v>6475000</v>
      </c>
      <c r="L1510" s="194" t="s">
        <v>259</v>
      </c>
      <c r="M1510" s="194" t="s">
        <v>174</v>
      </c>
      <c r="N1510" s="52" t="str">
        <f>IF(AND('331-CT'!$E$7=TH!H1510,OR(L1510="331",M1510="331")),"331",IF(AND(OR(L1510="131",M1510="131"),H1510='131-CT'!$E$7),"131",""))</f>
        <v/>
      </c>
      <c r="O1510" s="90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938"/>
      <c r="AC1510" s="591"/>
      <c r="AD1510" s="591"/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45"/>
        <v>11</v>
      </c>
      <c r="C1511" s="184">
        <f t="shared" si="146"/>
        <v>42692</v>
      </c>
      <c r="D1511" s="184"/>
      <c r="E1511" s="191">
        <v>42692</v>
      </c>
      <c r="F1511" s="40" t="s">
        <v>1846</v>
      </c>
      <c r="G1511" s="483" t="s">
        <v>1993</v>
      </c>
      <c r="H1511" s="7" t="s">
        <v>1367</v>
      </c>
      <c r="I1511" s="257"/>
      <c r="J1511" s="257"/>
      <c r="K1511" s="38">
        <v>647500</v>
      </c>
      <c r="L1511" s="194" t="s">
        <v>259</v>
      </c>
      <c r="M1511" s="194" t="s">
        <v>372</v>
      </c>
      <c r="N1511" s="52" t="str">
        <f>IF(AND('331-CT'!$E$7=TH!H1511,OR(L1511="331",M1511="331")),"331",IF(AND(OR(L1511="131",M1511="131"),H1511='131-CT'!$E$7),"131",""))</f>
        <v/>
      </c>
      <c r="O1511" s="90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938"/>
      <c r="AC1511" s="591"/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45"/>
        <v>11</v>
      </c>
      <c r="C1512" s="184">
        <f t="shared" si="146"/>
        <v>42696</v>
      </c>
      <c r="D1512" s="184"/>
      <c r="E1512" s="191">
        <v>42696</v>
      </c>
      <c r="F1512" s="40" t="s">
        <v>1507</v>
      </c>
      <c r="G1512" s="483" t="s">
        <v>1994</v>
      </c>
      <c r="H1512" s="193" t="s">
        <v>1860</v>
      </c>
      <c r="I1512" s="257">
        <v>135</v>
      </c>
      <c r="J1512" s="257">
        <v>19700</v>
      </c>
      <c r="K1512" s="38">
        <f t="shared" ref="K1512:K1543" si="148">ROUND(I1512*J1512,0)</f>
        <v>2659500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901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938"/>
      <c r="AC1512" s="591"/>
      <c r="AD1512" s="591"/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45"/>
        <v>11</v>
      </c>
      <c r="C1513" s="184">
        <f t="shared" si="146"/>
        <v>42696</v>
      </c>
      <c r="D1513" s="184"/>
      <c r="E1513" s="191">
        <v>42696</v>
      </c>
      <c r="F1513" s="40" t="s">
        <v>1846</v>
      </c>
      <c r="G1513" s="483" t="s">
        <v>1994</v>
      </c>
      <c r="H1513" s="193" t="s">
        <v>1860</v>
      </c>
      <c r="I1513" s="257"/>
      <c r="J1513" s="257"/>
      <c r="K1513" s="38">
        <v>265950</v>
      </c>
      <c r="L1513" s="194" t="s">
        <v>259</v>
      </c>
      <c r="M1513" s="194" t="s">
        <v>372</v>
      </c>
      <c r="N1513" s="52" t="str">
        <f>IF(AND('331-CT'!$E$7=TH!H1513,OR(L1513="331",M1513="331")),"331",IF(AND(OR(L1513="131",M1513="131"),H1513='131-CT'!$E$7),"131",""))</f>
        <v/>
      </c>
      <c r="O1513" s="90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938"/>
      <c r="AC1513" s="591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45"/>
        <v>11</v>
      </c>
      <c r="C1514" s="184">
        <f t="shared" si="146"/>
        <v>42696</v>
      </c>
      <c r="D1514" s="184"/>
      <c r="E1514" s="191">
        <v>42696</v>
      </c>
      <c r="F1514" s="788" t="s">
        <v>946</v>
      </c>
      <c r="G1514" s="483" t="s">
        <v>1995</v>
      </c>
      <c r="H1514" s="7" t="s">
        <v>904</v>
      </c>
      <c r="I1514" s="257">
        <v>300</v>
      </c>
      <c r="J1514" s="257">
        <v>10900</v>
      </c>
      <c r="K1514" s="38">
        <f t="shared" si="148"/>
        <v>3270000</v>
      </c>
      <c r="L1514" s="194" t="s">
        <v>259</v>
      </c>
      <c r="M1514" s="194" t="s">
        <v>174</v>
      </c>
      <c r="N1514" s="52" t="str">
        <f>IF(AND('331-CT'!$E$7=TH!H1514,OR(L1514="331",M1514="331")),"331",IF(AND(OR(L1514="131",M1514="131"),H1514='131-CT'!$E$7),"131",""))</f>
        <v/>
      </c>
      <c r="O1514" s="90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938"/>
      <c r="AC1514" s="591"/>
      <c r="AD1514" s="591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45"/>
        <v>11</v>
      </c>
      <c r="C1515" s="184">
        <f t="shared" si="146"/>
        <v>42696</v>
      </c>
      <c r="D1515" s="184"/>
      <c r="E1515" s="191">
        <v>42696</v>
      </c>
      <c r="F1515" s="40" t="s">
        <v>1846</v>
      </c>
      <c r="G1515" s="483" t="s">
        <v>1995</v>
      </c>
      <c r="H1515" s="7" t="s">
        <v>904</v>
      </c>
      <c r="I1515" s="257"/>
      <c r="J1515" s="257"/>
      <c r="K1515" s="38">
        <v>327000</v>
      </c>
      <c r="L1515" s="194" t="s">
        <v>259</v>
      </c>
      <c r="M1515" s="194" t="s">
        <v>372</v>
      </c>
      <c r="N1515" s="52" t="str">
        <f>IF(AND('331-CT'!$E$7=TH!H1515,OR(L1515="331",M1515="331")),"331",IF(AND(OR(L1515="131",M1515="131"),H1515='131-CT'!$E$7),"131",""))</f>
        <v/>
      </c>
      <c r="O1515" s="901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938"/>
      <c r="AC1515" s="591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45"/>
        <v>11</v>
      </c>
      <c r="C1516" s="184">
        <f t="shared" si="146"/>
        <v>42697</v>
      </c>
      <c r="D1516" s="184"/>
      <c r="E1516" s="191">
        <v>42697</v>
      </c>
      <c r="F1516" s="40" t="s">
        <v>1998</v>
      </c>
      <c r="G1516" s="483" t="s">
        <v>1996</v>
      </c>
      <c r="H1516" s="193" t="s">
        <v>1997</v>
      </c>
      <c r="I1516" s="257">
        <v>10170</v>
      </c>
      <c r="J1516" s="257">
        <v>9000</v>
      </c>
      <c r="K1516" s="38">
        <f t="shared" si="148"/>
        <v>91530000</v>
      </c>
      <c r="L1516" s="194" t="s">
        <v>259</v>
      </c>
      <c r="M1516" s="194" t="s">
        <v>174</v>
      </c>
      <c r="N1516" s="52" t="str">
        <f>IF(AND('331-CT'!$E$7=TH!H1516,OR(L1516="331",M1516="331")),"331",IF(AND(OR(L1516="131",M1516="131"),H1516='131-CT'!$E$7),"131",""))</f>
        <v/>
      </c>
      <c r="O1516" s="90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938"/>
      <c r="AC1516" s="591"/>
      <c r="AD1516" s="591"/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45"/>
        <v>11</v>
      </c>
      <c r="C1517" s="184">
        <f t="shared" si="146"/>
        <v>42697</v>
      </c>
      <c r="D1517" s="184"/>
      <c r="E1517" s="191">
        <v>42697</v>
      </c>
      <c r="F1517" s="40" t="s">
        <v>1846</v>
      </c>
      <c r="G1517" s="483" t="s">
        <v>1996</v>
      </c>
      <c r="H1517" s="193" t="s">
        <v>1997</v>
      </c>
      <c r="I1517" s="257"/>
      <c r="J1517" s="257"/>
      <c r="K1517" s="38">
        <v>9153000</v>
      </c>
      <c r="L1517" s="194" t="s">
        <v>259</v>
      </c>
      <c r="M1517" s="194" t="s">
        <v>372</v>
      </c>
      <c r="N1517" s="52" t="str">
        <f>IF(AND('331-CT'!$E$7=TH!H1517,OR(L1517="331",M1517="331")),"331",IF(AND(OR(L1517="131",M1517="131"),H1517='131-CT'!$E$7),"131",""))</f>
        <v/>
      </c>
      <c r="O1517" s="90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938"/>
      <c r="AC1517" s="591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45"/>
        <v>11</v>
      </c>
      <c r="C1518" s="184">
        <f t="shared" si="146"/>
        <v>42697</v>
      </c>
      <c r="D1518" s="184"/>
      <c r="E1518" s="191">
        <v>42697</v>
      </c>
      <c r="F1518" s="40" t="s">
        <v>1847</v>
      </c>
      <c r="G1518" s="483" t="s">
        <v>1999</v>
      </c>
      <c r="H1518" s="7" t="s">
        <v>426</v>
      </c>
      <c r="I1518" s="257">
        <v>637</v>
      </c>
      <c r="J1518" s="257">
        <v>5000</v>
      </c>
      <c r="K1518" s="38">
        <f t="shared" si="148"/>
        <v>3185000</v>
      </c>
      <c r="L1518" s="194" t="s">
        <v>259</v>
      </c>
      <c r="M1518" s="194" t="s">
        <v>174</v>
      </c>
      <c r="N1518" s="52" t="str">
        <f>IF(AND('331-CT'!$E$7=TH!H1518,OR(L1518="331",M1518="331")),"331",IF(AND(OR(L1518="131",M1518="131"),H1518='131-CT'!$E$7),"131",""))</f>
        <v/>
      </c>
      <c r="O1518" s="90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938"/>
      <c r="AC1518" s="591"/>
      <c r="AD1518" s="591"/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45"/>
        <v>11</v>
      </c>
      <c r="C1519" s="184">
        <f t="shared" si="146"/>
        <v>42697</v>
      </c>
      <c r="D1519" s="184"/>
      <c r="E1519" s="191">
        <v>42697</v>
      </c>
      <c r="F1519" s="40" t="s">
        <v>2000</v>
      </c>
      <c r="G1519" s="483" t="s">
        <v>1999</v>
      </c>
      <c r="H1519" s="7" t="s">
        <v>426</v>
      </c>
      <c r="I1519" s="257">
        <v>469</v>
      </c>
      <c r="J1519" s="257">
        <v>9700</v>
      </c>
      <c r="K1519" s="38">
        <f t="shared" si="148"/>
        <v>4549300</v>
      </c>
      <c r="L1519" s="194" t="s">
        <v>259</v>
      </c>
      <c r="M1519" s="194" t="s">
        <v>174</v>
      </c>
      <c r="N1519" s="52" t="str">
        <f>IF(AND('331-CT'!$E$7=TH!H1519,OR(L1519="331",M1519="331")),"331",IF(AND(OR(L1519="131",M1519="131"),H1519='131-CT'!$E$7),"131",""))</f>
        <v/>
      </c>
      <c r="O1519" s="90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938"/>
      <c r="AC1519" s="591"/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45"/>
        <v>11</v>
      </c>
      <c r="C1520" s="184">
        <f t="shared" si="146"/>
        <v>42697</v>
      </c>
      <c r="D1520" s="184"/>
      <c r="E1520" s="191">
        <v>42697</v>
      </c>
      <c r="F1520" s="40" t="s">
        <v>1846</v>
      </c>
      <c r="G1520" s="483" t="s">
        <v>1999</v>
      </c>
      <c r="H1520" s="7" t="s">
        <v>426</v>
      </c>
      <c r="I1520" s="257"/>
      <c r="J1520" s="257"/>
      <c r="K1520" s="38">
        <v>773430</v>
      </c>
      <c r="L1520" s="194" t="s">
        <v>259</v>
      </c>
      <c r="M1520" s="194" t="s">
        <v>372</v>
      </c>
      <c r="N1520" s="52" t="str">
        <f>IF(AND('331-CT'!$E$7=TH!H1520,OR(L1520="331",M1520="331")),"331",IF(AND(OR(L1520="131",M1520="131"),H1520='131-CT'!$E$7),"131",""))</f>
        <v/>
      </c>
      <c r="O1520" s="90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938"/>
      <c r="AC1520" s="591"/>
      <c r="AD1520" s="591"/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45"/>
        <v>11</v>
      </c>
      <c r="C1521" s="184">
        <f t="shared" si="146"/>
        <v>42699</v>
      </c>
      <c r="D1521" s="184"/>
      <c r="E1521" s="191">
        <v>42699</v>
      </c>
      <c r="F1521" s="40" t="s">
        <v>1449</v>
      </c>
      <c r="G1521" s="483" t="s">
        <v>2001</v>
      </c>
      <c r="H1521" s="7" t="s">
        <v>437</v>
      </c>
      <c r="I1521" s="257">
        <v>520</v>
      </c>
      <c r="J1521" s="257">
        <v>10500</v>
      </c>
      <c r="K1521" s="38">
        <f t="shared" si="148"/>
        <v>5460000</v>
      </c>
      <c r="L1521" s="194" t="s">
        <v>259</v>
      </c>
      <c r="M1521" s="194" t="s">
        <v>174</v>
      </c>
      <c r="N1521" s="52" t="str">
        <f>IF(AND('331-CT'!$E$7=TH!H1521,OR(L1521="331",M1521="331")),"331",IF(AND(OR(L1521="131",M1521="131"),H1521='131-CT'!$E$7),"131",""))</f>
        <v/>
      </c>
      <c r="O1521" s="90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938"/>
      <c r="AC1521" s="591"/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45"/>
        <v>11</v>
      </c>
      <c r="C1522" s="184">
        <f t="shared" si="146"/>
        <v>42699</v>
      </c>
      <c r="D1522" s="184"/>
      <c r="E1522" s="191">
        <v>42699</v>
      </c>
      <c r="F1522" s="40" t="s">
        <v>438</v>
      </c>
      <c r="G1522" s="483" t="s">
        <v>2001</v>
      </c>
      <c r="H1522" s="7" t="s">
        <v>437</v>
      </c>
      <c r="I1522" s="257">
        <v>506</v>
      </c>
      <c r="J1522" s="257">
        <v>10500</v>
      </c>
      <c r="K1522" s="38">
        <f t="shared" si="148"/>
        <v>5313000</v>
      </c>
      <c r="L1522" s="194" t="s">
        <v>259</v>
      </c>
      <c r="M1522" s="194" t="s">
        <v>174</v>
      </c>
      <c r="N1522" s="52" t="str">
        <f>IF(AND('331-CT'!$E$7=TH!H1522,OR(L1522="331",M1522="331")),"331",IF(AND(OR(L1522="131",M1522="131"),H1522='131-CT'!$E$7),"131",""))</f>
        <v/>
      </c>
      <c r="O1522" s="90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938"/>
      <c r="AC1522" s="591"/>
      <c r="AD1522" s="591"/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45"/>
        <v>11</v>
      </c>
      <c r="C1523" s="184">
        <f t="shared" si="146"/>
        <v>42699</v>
      </c>
      <c r="D1523" s="184"/>
      <c r="E1523" s="191">
        <v>42699</v>
      </c>
      <c r="F1523" s="40" t="s">
        <v>1846</v>
      </c>
      <c r="G1523" s="483" t="s">
        <v>2001</v>
      </c>
      <c r="H1523" s="7" t="s">
        <v>437</v>
      </c>
      <c r="I1523" s="257"/>
      <c r="J1523" s="257"/>
      <c r="K1523" s="38">
        <v>1077300</v>
      </c>
      <c r="L1523" s="194" t="s">
        <v>259</v>
      </c>
      <c r="M1523" s="194" t="s">
        <v>372</v>
      </c>
      <c r="N1523" s="52" t="str">
        <f>IF(AND('331-CT'!$E$7=TH!H1523,OR(L1523="331",M1523="331")),"331",IF(AND(OR(L1523="131",M1523="131"),H1523='131-CT'!$E$7),"131",""))</f>
        <v/>
      </c>
      <c r="O1523" s="90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938"/>
      <c r="AC1523" s="591"/>
      <c r="AD1523" s="591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45"/>
        <v>11</v>
      </c>
      <c r="C1524" s="184">
        <f t="shared" si="146"/>
        <v>42699</v>
      </c>
      <c r="D1524" s="184"/>
      <c r="E1524" s="191">
        <v>42699</v>
      </c>
      <c r="F1524" s="40" t="s">
        <v>1974</v>
      </c>
      <c r="G1524" s="483" t="s">
        <v>2002</v>
      </c>
      <c r="H1524" s="193" t="s">
        <v>1922</v>
      </c>
      <c r="I1524" s="257">
        <v>131</v>
      </c>
      <c r="J1524" s="257">
        <v>13600</v>
      </c>
      <c r="K1524" s="38">
        <f t="shared" si="148"/>
        <v>1781600</v>
      </c>
      <c r="L1524" s="194" t="s">
        <v>259</v>
      </c>
      <c r="M1524" s="194" t="s">
        <v>174</v>
      </c>
      <c r="N1524" s="52" t="str">
        <f>IF(AND('331-CT'!$E$7=TH!H1524,OR(L1524="331",M1524="331")),"331",IF(AND(OR(L1524="131",M1524="131"),H1524='131-CT'!$E$7),"131",""))</f>
        <v/>
      </c>
      <c r="O1524" s="90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938"/>
      <c r="AC1524" s="591"/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45"/>
        <v>11</v>
      </c>
      <c r="C1525" s="184">
        <f t="shared" si="146"/>
        <v>42699</v>
      </c>
      <c r="D1525" s="184"/>
      <c r="E1525" s="191">
        <v>42699</v>
      </c>
      <c r="F1525" s="40" t="s">
        <v>2003</v>
      </c>
      <c r="G1525" s="483" t="s">
        <v>2002</v>
      </c>
      <c r="H1525" s="193" t="s">
        <v>1922</v>
      </c>
      <c r="I1525" s="257">
        <v>156</v>
      </c>
      <c r="J1525" s="257">
        <v>7200</v>
      </c>
      <c r="K1525" s="38">
        <f t="shared" si="148"/>
        <v>1123200</v>
      </c>
      <c r="L1525" s="194" t="s">
        <v>259</v>
      </c>
      <c r="M1525" s="194" t="s">
        <v>174</v>
      </c>
      <c r="N1525" s="52" t="str">
        <f>IF(AND('331-CT'!$E$7=TH!H1525,OR(L1525="331",M1525="331")),"331",IF(AND(OR(L1525="131",M1525="131"),H1525='131-CT'!$E$7),"131",""))</f>
        <v/>
      </c>
      <c r="O1525" s="90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938"/>
      <c r="AC1525" s="591"/>
      <c r="AD1525" s="591"/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45"/>
        <v>11</v>
      </c>
      <c r="C1526" s="184">
        <f t="shared" si="146"/>
        <v>42699</v>
      </c>
      <c r="D1526" s="184"/>
      <c r="E1526" s="191">
        <v>42699</v>
      </c>
      <c r="F1526" s="40" t="s">
        <v>1846</v>
      </c>
      <c r="G1526" s="483" t="s">
        <v>2002</v>
      </c>
      <c r="H1526" s="193" t="s">
        <v>1922</v>
      </c>
      <c r="I1526" s="257"/>
      <c r="J1526" s="257"/>
      <c r="K1526" s="38">
        <v>290480</v>
      </c>
      <c r="L1526" s="194" t="s">
        <v>259</v>
      </c>
      <c r="M1526" s="194" t="s">
        <v>372</v>
      </c>
      <c r="N1526" s="52" t="str">
        <f>IF(AND('331-CT'!$E$7=TH!H1526,OR(L1526="331",M1526="331")),"331",IF(AND(OR(L1526="131",M1526="131"),H1526='131-CT'!$E$7),"131",""))</f>
        <v/>
      </c>
      <c r="O1526" s="90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938"/>
      <c r="AC1526" s="591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45"/>
        <v>11</v>
      </c>
      <c r="C1527" s="184">
        <f t="shared" si="146"/>
        <v>42699</v>
      </c>
      <c r="D1527" s="184"/>
      <c r="E1527" s="191">
        <v>42699</v>
      </c>
      <c r="F1527" s="40" t="s">
        <v>2005</v>
      </c>
      <c r="G1527" s="483" t="s">
        <v>2004</v>
      </c>
      <c r="H1527" s="193" t="s">
        <v>1922</v>
      </c>
      <c r="I1527" s="257">
        <v>23</v>
      </c>
      <c r="J1527" s="257">
        <v>13200</v>
      </c>
      <c r="K1527" s="38">
        <f t="shared" si="148"/>
        <v>303600</v>
      </c>
      <c r="L1527" s="194" t="s">
        <v>259</v>
      </c>
      <c r="M1527" s="194" t="s">
        <v>174</v>
      </c>
      <c r="N1527" s="52" t="str">
        <f>IF(AND('331-CT'!$E$7=TH!H1527,OR(L1527="331",M1527="331")),"331",IF(AND(OR(L1527="131",M1527="131"),H1527='131-CT'!$E$7),"131",""))</f>
        <v/>
      </c>
      <c r="O1527" s="90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938"/>
      <c r="AC1527" s="591"/>
      <c r="AD1527" s="591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45"/>
        <v>11</v>
      </c>
      <c r="C1528" s="184">
        <f t="shared" si="146"/>
        <v>42699</v>
      </c>
      <c r="D1528" s="184"/>
      <c r="E1528" s="191">
        <v>42699</v>
      </c>
      <c r="F1528" s="40" t="s">
        <v>2006</v>
      </c>
      <c r="G1528" s="483" t="s">
        <v>2004</v>
      </c>
      <c r="H1528" s="193" t="s">
        <v>1922</v>
      </c>
      <c r="I1528" s="257">
        <v>500</v>
      </c>
      <c r="J1528" s="257">
        <v>7300</v>
      </c>
      <c r="K1528" s="38">
        <f t="shared" si="148"/>
        <v>3650000</v>
      </c>
      <c r="L1528" s="194" t="s">
        <v>259</v>
      </c>
      <c r="M1528" s="194" t="s">
        <v>174</v>
      </c>
      <c r="N1528" s="52" t="str">
        <f>IF(AND('331-CT'!$E$7=TH!H1528,OR(L1528="331",M1528="331")),"331",IF(AND(OR(L1528="131",M1528="131"),H1528='131-CT'!$E$7),"131",""))</f>
        <v/>
      </c>
      <c r="O1528" s="90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938"/>
      <c r="AC1528" s="591"/>
      <c r="AD1528" s="591"/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45"/>
        <v>11</v>
      </c>
      <c r="C1529" s="184">
        <f t="shared" si="146"/>
        <v>42699</v>
      </c>
      <c r="D1529" s="184"/>
      <c r="E1529" s="191">
        <v>42699</v>
      </c>
      <c r="F1529" s="40" t="s">
        <v>1846</v>
      </c>
      <c r="G1529" s="483" t="s">
        <v>2004</v>
      </c>
      <c r="H1529" s="193" t="s">
        <v>1922</v>
      </c>
      <c r="I1529" s="257"/>
      <c r="J1529" s="257"/>
      <c r="K1529" s="38">
        <v>395360</v>
      </c>
      <c r="L1529" s="194" t="s">
        <v>259</v>
      </c>
      <c r="M1529" s="194" t="s">
        <v>372</v>
      </c>
      <c r="N1529" s="52" t="str">
        <f>IF(AND('331-CT'!$E$7=TH!H1529,OR(L1529="331",M1529="331")),"331",IF(AND(OR(L1529="131",M1529="131"),H1529='131-CT'!$E$7),"131",""))</f>
        <v/>
      </c>
      <c r="O1529" s="90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938"/>
      <c r="AC1529" s="591"/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45"/>
        <v>11</v>
      </c>
      <c r="C1530" s="184">
        <f t="shared" si="146"/>
        <v>42700</v>
      </c>
      <c r="D1530" s="184"/>
      <c r="E1530" s="191">
        <v>42700</v>
      </c>
      <c r="F1530" s="40" t="s">
        <v>2009</v>
      </c>
      <c r="G1530" s="483" t="s">
        <v>2007</v>
      </c>
      <c r="H1530" s="193" t="s">
        <v>1952</v>
      </c>
      <c r="I1530" s="257">
        <v>5772</v>
      </c>
      <c r="J1530" s="257">
        <v>250</v>
      </c>
      <c r="K1530" s="38">
        <f t="shared" si="148"/>
        <v>1443000</v>
      </c>
      <c r="L1530" s="194" t="s">
        <v>259</v>
      </c>
      <c r="M1530" s="194" t="s">
        <v>1957</v>
      </c>
      <c r="N1530" s="52" t="str">
        <f>IF(AND('331-CT'!$E$7=TH!H1530,OR(L1530="331",M1530="331")),"331",IF(AND(OR(L1530="131",M1530="131"),H1530='131-CT'!$E$7),"131",""))</f>
        <v/>
      </c>
      <c r="O1530" s="90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938"/>
      <c r="AC1530" s="591"/>
      <c r="AD1530" s="591"/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45"/>
        <v>11</v>
      </c>
      <c r="C1531" s="184">
        <f t="shared" si="146"/>
        <v>42700</v>
      </c>
      <c r="D1531" s="184"/>
      <c r="E1531" s="191">
        <v>42700</v>
      </c>
      <c r="F1531" s="40" t="s">
        <v>2010</v>
      </c>
      <c r="G1531" s="483" t="s">
        <v>2007</v>
      </c>
      <c r="H1531" s="193" t="s">
        <v>1952</v>
      </c>
      <c r="I1531" s="257">
        <v>3983</v>
      </c>
      <c r="J1531" s="257">
        <v>250</v>
      </c>
      <c r="K1531" s="38">
        <f t="shared" si="148"/>
        <v>995750</v>
      </c>
      <c r="L1531" s="194" t="s">
        <v>259</v>
      </c>
      <c r="M1531" s="194" t="s">
        <v>1957</v>
      </c>
      <c r="N1531" s="52" t="str">
        <f>IF(AND('331-CT'!$E$7=TH!H1531,OR(L1531="331",M1531="331")),"331",IF(AND(OR(L1531="131",M1531="131"),H1531='131-CT'!$E$7),"131",""))</f>
        <v/>
      </c>
      <c r="O1531" s="90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938"/>
      <c r="AC1531" s="591"/>
      <c r="AD1531" s="591"/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45"/>
        <v>11</v>
      </c>
      <c r="C1532" s="184">
        <f t="shared" si="146"/>
        <v>42700</v>
      </c>
      <c r="D1532" s="184"/>
      <c r="E1532" s="191">
        <v>42700</v>
      </c>
      <c r="F1532" s="40" t="s">
        <v>2008</v>
      </c>
      <c r="G1532" s="483" t="s">
        <v>2007</v>
      </c>
      <c r="H1532" s="193" t="s">
        <v>1952</v>
      </c>
      <c r="I1532" s="257">
        <v>4073</v>
      </c>
      <c r="J1532" s="257">
        <v>250</v>
      </c>
      <c r="K1532" s="38">
        <f t="shared" si="148"/>
        <v>1018250</v>
      </c>
      <c r="L1532" s="194" t="s">
        <v>259</v>
      </c>
      <c r="M1532" s="194" t="s">
        <v>1957</v>
      </c>
      <c r="N1532" s="52" t="str">
        <f>IF(AND('331-CT'!$E$7=TH!H1532,OR(L1532="331",M1532="331")),"331",IF(AND(OR(L1532="131",M1532="131"),H1532='131-CT'!$E$7),"131",""))</f>
        <v/>
      </c>
      <c r="O1532" s="90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938"/>
      <c r="AC1532" s="591"/>
      <c r="AD1532" s="591"/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45"/>
        <v>11</v>
      </c>
      <c r="C1533" s="184">
        <f t="shared" si="146"/>
        <v>42700</v>
      </c>
      <c r="D1533" s="184"/>
      <c r="E1533" s="191">
        <v>42700</v>
      </c>
      <c r="F1533" s="40" t="s">
        <v>1956</v>
      </c>
      <c r="G1533" s="483" t="s">
        <v>2007</v>
      </c>
      <c r="H1533" s="193" t="s">
        <v>1952</v>
      </c>
      <c r="I1533" s="257"/>
      <c r="J1533" s="257"/>
      <c r="K1533" s="38">
        <v>345700</v>
      </c>
      <c r="L1533" s="194" t="s">
        <v>259</v>
      </c>
      <c r="M1533" s="194" t="s">
        <v>372</v>
      </c>
      <c r="N1533" s="52" t="str">
        <f>IF(AND('331-CT'!$E$7=TH!H1533,OR(L1533="331",M1533="331")),"331",IF(AND(OR(L1533="131",M1533="131"),H1533='131-CT'!$E$7),"131",""))</f>
        <v/>
      </c>
      <c r="O1533" s="90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938"/>
      <c r="AC1533" s="591"/>
      <c r="AD1533" s="591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45"/>
        <v>11</v>
      </c>
      <c r="C1534" s="184">
        <f t="shared" si="146"/>
        <v>42700</v>
      </c>
      <c r="D1534" s="184"/>
      <c r="E1534" s="191">
        <v>42700</v>
      </c>
      <c r="F1534" s="788" t="s">
        <v>1899</v>
      </c>
      <c r="G1534" s="483" t="s">
        <v>2011</v>
      </c>
      <c r="H1534" s="7" t="s">
        <v>904</v>
      </c>
      <c r="I1534" s="257">
        <v>200</v>
      </c>
      <c r="J1534" s="257">
        <v>18300</v>
      </c>
      <c r="K1534" s="38">
        <f t="shared" si="148"/>
        <v>3660000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90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938"/>
      <c r="AC1534" s="591"/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45"/>
        <v>11</v>
      </c>
      <c r="C1535" s="184">
        <f t="shared" si="146"/>
        <v>42700</v>
      </c>
      <c r="D1535" s="184"/>
      <c r="E1535" s="191">
        <v>42700</v>
      </c>
      <c r="F1535" s="40" t="s">
        <v>1846</v>
      </c>
      <c r="G1535" s="483" t="s">
        <v>2011</v>
      </c>
      <c r="H1535" s="7" t="s">
        <v>904</v>
      </c>
      <c r="I1535" s="257"/>
      <c r="J1535" s="257"/>
      <c r="K1535" s="38">
        <v>366000</v>
      </c>
      <c r="L1535" s="194" t="s">
        <v>259</v>
      </c>
      <c r="M1535" s="194" t="s">
        <v>372</v>
      </c>
      <c r="N1535" s="52" t="str">
        <f>IF(AND('331-CT'!$E$7=TH!H1535,OR(L1535="331",M1535="331")),"331",IF(AND(OR(L1535="131",M1535="131"),H1535='131-CT'!$E$7),"131",""))</f>
        <v/>
      </c>
      <c r="O1535" s="90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938"/>
      <c r="AC1535" s="591"/>
      <c r="AD1535" s="591"/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45"/>
        <v>11</v>
      </c>
      <c r="C1536" s="184">
        <f t="shared" si="146"/>
        <v>42700</v>
      </c>
      <c r="D1536" s="184"/>
      <c r="E1536" s="191">
        <v>42700</v>
      </c>
      <c r="F1536" s="40" t="s">
        <v>1929</v>
      </c>
      <c r="G1536" s="483" t="s">
        <v>1391</v>
      </c>
      <c r="H1536" s="7" t="s">
        <v>471</v>
      </c>
      <c r="I1536" s="257">
        <v>259</v>
      </c>
      <c r="J1536" s="257">
        <v>9800</v>
      </c>
      <c r="K1536" s="38">
        <f t="shared" si="148"/>
        <v>2538200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90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938"/>
      <c r="AC1536" s="591"/>
      <c r="AD1536" s="591"/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45"/>
        <v>11</v>
      </c>
      <c r="C1537" s="184">
        <f t="shared" si="146"/>
        <v>42700</v>
      </c>
      <c r="D1537" s="184"/>
      <c r="E1537" s="191">
        <v>42700</v>
      </c>
      <c r="F1537" s="40" t="s">
        <v>2012</v>
      </c>
      <c r="G1537" s="483" t="s">
        <v>1391</v>
      </c>
      <c r="H1537" s="7" t="s">
        <v>471</v>
      </c>
      <c r="I1537" s="257">
        <v>286</v>
      </c>
      <c r="J1537" s="257">
        <v>7900</v>
      </c>
      <c r="K1537" s="38">
        <f t="shared" si="148"/>
        <v>2259400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90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938"/>
      <c r="AC1537" s="591"/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45"/>
        <v>11</v>
      </c>
      <c r="C1538" s="184">
        <f t="shared" si="146"/>
        <v>42700</v>
      </c>
      <c r="D1538" s="184"/>
      <c r="E1538" s="191">
        <v>42700</v>
      </c>
      <c r="F1538" s="40" t="s">
        <v>2013</v>
      </c>
      <c r="G1538" s="483" t="s">
        <v>1391</v>
      </c>
      <c r="H1538" s="7" t="s">
        <v>471</v>
      </c>
      <c r="I1538" s="257">
        <v>308</v>
      </c>
      <c r="J1538" s="257">
        <v>9400</v>
      </c>
      <c r="K1538" s="38">
        <f t="shared" si="148"/>
        <v>2895200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90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938"/>
      <c r="AC1538" s="591"/>
      <c r="AD1538" s="591"/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ref="B1539:B1602" si="149">IF(C1539&lt;&gt;"",MONTH(C1539),"")</f>
        <v>11</v>
      </c>
      <c r="C1539" s="184">
        <f t="shared" ref="C1539:C1602" si="150">E1539</f>
        <v>42700</v>
      </c>
      <c r="D1539" s="184"/>
      <c r="E1539" s="191">
        <v>42700</v>
      </c>
      <c r="F1539" s="40" t="s">
        <v>1846</v>
      </c>
      <c r="G1539" s="483" t="s">
        <v>1391</v>
      </c>
      <c r="H1539" s="7" t="s">
        <v>471</v>
      </c>
      <c r="I1539" s="257"/>
      <c r="J1539" s="257"/>
      <c r="K1539" s="38">
        <v>769280</v>
      </c>
      <c r="L1539" s="194" t="s">
        <v>259</v>
      </c>
      <c r="M1539" s="194" t="s">
        <v>372</v>
      </c>
      <c r="N1539" s="52" t="str">
        <f>IF(AND('331-CT'!$E$7=TH!H1539,OR(L1539="331",M1539="331")),"331",IF(AND(OR(L1539="131",M1539="131"),H1539='131-CT'!$E$7),"131",""))</f>
        <v/>
      </c>
      <c r="O1539" s="90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938"/>
      <c r="AC1539" s="591"/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49"/>
        <v>11</v>
      </c>
      <c r="C1540" s="184">
        <f t="shared" si="150"/>
        <v>42701</v>
      </c>
      <c r="D1540" s="184"/>
      <c r="E1540" s="191">
        <v>42701</v>
      </c>
      <c r="F1540" s="40" t="s">
        <v>2015</v>
      </c>
      <c r="G1540" s="483" t="s">
        <v>2014</v>
      </c>
      <c r="H1540" s="193" t="s">
        <v>1922</v>
      </c>
      <c r="I1540" s="257">
        <v>48</v>
      </c>
      <c r="J1540" s="257">
        <v>14900</v>
      </c>
      <c r="K1540" s="38">
        <f t="shared" si="148"/>
        <v>715200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90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938"/>
      <c r="AC1540" s="591"/>
      <c r="AD1540" s="591"/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49"/>
        <v>11</v>
      </c>
      <c r="C1541" s="184">
        <f t="shared" si="150"/>
        <v>42701</v>
      </c>
      <c r="D1541" s="184"/>
      <c r="E1541" s="191">
        <v>42701</v>
      </c>
      <c r="F1541" s="40" t="s">
        <v>1846</v>
      </c>
      <c r="G1541" s="483" t="s">
        <v>2014</v>
      </c>
      <c r="H1541" s="193" t="s">
        <v>1922</v>
      </c>
      <c r="I1541" s="257"/>
      <c r="J1541" s="257"/>
      <c r="K1541" s="38">
        <v>71520</v>
      </c>
      <c r="L1541" s="194" t="s">
        <v>259</v>
      </c>
      <c r="M1541" s="194" t="s">
        <v>372</v>
      </c>
      <c r="N1541" s="52" t="str">
        <f>IF(AND('331-CT'!$E$7=TH!H1541,OR(L1541="331",M1541="331")),"331",IF(AND(OR(L1541="131",M1541="131"),H1541='131-CT'!$E$7),"131",""))</f>
        <v/>
      </c>
      <c r="O1541" s="90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938"/>
      <c r="AC1541" s="591"/>
      <c r="AD1541" s="591"/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49"/>
        <v>10</v>
      </c>
      <c r="C1542" s="184">
        <f t="shared" si="150"/>
        <v>42660</v>
      </c>
      <c r="D1542" s="184"/>
      <c r="E1542" s="191">
        <v>42660</v>
      </c>
      <c r="F1542" s="192" t="s">
        <v>1836</v>
      </c>
      <c r="G1542" s="483" t="s">
        <v>2016</v>
      </c>
      <c r="H1542" s="7" t="s">
        <v>1437</v>
      </c>
      <c r="I1542" s="257">
        <v>2500</v>
      </c>
      <c r="J1542" s="257">
        <v>7600</v>
      </c>
      <c r="K1542" s="38">
        <f t="shared" si="148"/>
        <v>19000000</v>
      </c>
      <c r="L1542" s="194" t="s">
        <v>159</v>
      </c>
      <c r="M1542" s="194" t="s">
        <v>8</v>
      </c>
      <c r="N1542" s="52" t="str">
        <f>IF(AND('331-CT'!$E$7=TH!H1542,OR(L1542="331",M1542="331")),"331",IF(AND(OR(L1542="131",M1542="131"),H1542='131-CT'!$E$7),"131",""))</f>
        <v/>
      </c>
      <c r="O1542" s="90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4"/>
      <c r="AC1542" s="591"/>
      <c r="AD1542" s="591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49"/>
        <v>10</v>
      </c>
      <c r="C1543" s="184">
        <f t="shared" si="150"/>
        <v>42660</v>
      </c>
      <c r="D1543" s="184"/>
      <c r="E1543" s="191">
        <v>42660</v>
      </c>
      <c r="F1543" s="40" t="s">
        <v>1838</v>
      </c>
      <c r="G1543" s="483" t="s">
        <v>2016</v>
      </c>
      <c r="H1543" s="7" t="s">
        <v>1437</v>
      </c>
      <c r="I1543" s="257">
        <v>4620</v>
      </c>
      <c r="J1543" s="257">
        <v>9200</v>
      </c>
      <c r="K1543" s="38">
        <f t="shared" si="148"/>
        <v>42504000</v>
      </c>
      <c r="L1543" s="194" t="s">
        <v>159</v>
      </c>
      <c r="M1543" s="194" t="s">
        <v>8</v>
      </c>
      <c r="N1543" s="52" t="str">
        <f>IF(AND('331-CT'!$E$7=TH!H1543,OR(L1543="331",M1543="331")),"331",IF(AND(OR(L1543="131",M1543="131"),H1543='131-CT'!$E$7),"131",""))</f>
        <v/>
      </c>
      <c r="O1543" s="90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4"/>
      <c r="AC1543" s="591"/>
      <c r="AD1543" s="591"/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49"/>
        <v>10</v>
      </c>
      <c r="C1544" s="184">
        <f t="shared" si="150"/>
        <v>42660</v>
      </c>
      <c r="D1544" s="184"/>
      <c r="E1544" s="191">
        <v>42660</v>
      </c>
      <c r="F1544" s="40" t="s">
        <v>1084</v>
      </c>
      <c r="G1544" s="483" t="s">
        <v>2016</v>
      </c>
      <c r="H1544" s="7" t="s">
        <v>1437</v>
      </c>
      <c r="I1544" s="257"/>
      <c r="J1544" s="257"/>
      <c r="K1544" s="38">
        <v>6150400</v>
      </c>
      <c r="L1544" s="194" t="s">
        <v>9</v>
      </c>
      <c r="M1544" s="194" t="s">
        <v>8</v>
      </c>
      <c r="N1544" s="52" t="str">
        <f>IF(AND('331-CT'!$E$7=TH!H1544,OR(L1544="331",M1544="331")),"331",IF(AND(OR(L1544="131",M1544="131"),H1544='131-CT'!$E$7),"131",""))</f>
        <v/>
      </c>
      <c r="O1544" s="90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4"/>
      <c r="AC1544" s="591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49"/>
        <v>10</v>
      </c>
      <c r="C1545" s="184">
        <f t="shared" si="150"/>
        <v>42650</v>
      </c>
      <c r="D1545" s="184"/>
      <c r="E1545" s="191">
        <v>42650</v>
      </c>
      <c r="F1545" s="189" t="s">
        <v>2017</v>
      </c>
      <c r="G1545" s="483" t="s">
        <v>2018</v>
      </c>
      <c r="H1545" s="7" t="s">
        <v>1437</v>
      </c>
      <c r="I1545" s="257">
        <v>1120</v>
      </c>
      <c r="J1545" s="257">
        <v>8900</v>
      </c>
      <c r="K1545" s="38">
        <f t="shared" ref="K1545:K1546" si="151">ROUND(I1545*J1545,0)</f>
        <v>9968000</v>
      </c>
      <c r="L1545" s="194" t="s">
        <v>159</v>
      </c>
      <c r="M1545" s="194" t="s">
        <v>8</v>
      </c>
      <c r="N1545" s="52" t="str">
        <f>IF(AND('331-CT'!$E$7=TH!H1545,OR(L1545="331",M1545="331")),"331",IF(AND(OR(L1545="131",M1545="131"),H1545='131-CT'!$E$7),"131",""))</f>
        <v/>
      </c>
      <c r="O1545" s="90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4"/>
      <c r="AC1545" s="591"/>
      <c r="AD1545" s="591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49"/>
        <v>10</v>
      </c>
      <c r="C1546" s="184">
        <f t="shared" si="150"/>
        <v>42650</v>
      </c>
      <c r="D1546" s="184"/>
      <c r="E1546" s="191">
        <v>42650</v>
      </c>
      <c r="F1546" s="189" t="s">
        <v>2019</v>
      </c>
      <c r="G1546" s="483" t="s">
        <v>2018</v>
      </c>
      <c r="H1546" s="7" t="s">
        <v>1437</v>
      </c>
      <c r="I1546" s="257">
        <v>3458</v>
      </c>
      <c r="J1546" s="257">
        <v>8900</v>
      </c>
      <c r="K1546" s="38">
        <f t="shared" si="151"/>
        <v>30776200</v>
      </c>
      <c r="L1546" s="194" t="s">
        <v>159</v>
      </c>
      <c r="M1546" s="194" t="s">
        <v>8</v>
      </c>
      <c r="N1546" s="52" t="str">
        <f>IF(AND('331-CT'!$E$7=TH!H1546,OR(L1546="331",M1546="331")),"331",IF(AND(OR(L1546="131",M1546="131"),H1546='131-CT'!$E$7),"131",""))</f>
        <v/>
      </c>
      <c r="O1546" s="90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4"/>
      <c r="AC1546" s="591"/>
      <c r="AD1546" s="591"/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49"/>
        <v>10</v>
      </c>
      <c r="C1547" s="184">
        <f t="shared" si="150"/>
        <v>42650</v>
      </c>
      <c r="D1547" s="184"/>
      <c r="E1547" s="191">
        <v>42650</v>
      </c>
      <c r="F1547" s="40" t="s">
        <v>1084</v>
      </c>
      <c r="G1547" s="483" t="s">
        <v>2018</v>
      </c>
      <c r="H1547" s="7" t="s">
        <v>1437</v>
      </c>
      <c r="I1547" s="257"/>
      <c r="J1547" s="257"/>
      <c r="K1547" s="38">
        <v>4074420</v>
      </c>
      <c r="L1547" s="194" t="s">
        <v>9</v>
      </c>
      <c r="M1547" s="194" t="s">
        <v>8</v>
      </c>
      <c r="N1547" s="52" t="str">
        <f>IF(AND('331-CT'!$E$7=TH!H1547,OR(L1547="331",M1547="331")),"331",IF(AND(OR(L1547="131",M1547="131"),H1547='131-CT'!$E$7),"131",""))</f>
        <v/>
      </c>
      <c r="O1547" s="90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4"/>
      <c r="AC1547" s="591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49"/>
        <v>11</v>
      </c>
      <c r="C1548" s="184">
        <f t="shared" si="150"/>
        <v>42682</v>
      </c>
      <c r="D1548" s="184"/>
      <c r="E1548" s="191">
        <v>42682</v>
      </c>
      <c r="F1548" s="40" t="s">
        <v>1076</v>
      </c>
      <c r="G1548" s="483" t="s">
        <v>2020</v>
      </c>
      <c r="H1548" s="193" t="s">
        <v>1405</v>
      </c>
      <c r="I1548" s="257">
        <v>8300</v>
      </c>
      <c r="J1548" s="257">
        <v>8500</v>
      </c>
      <c r="K1548" s="38">
        <f t="shared" ref="K1548" si="152">ROUND(I1548*J1548,0)</f>
        <v>70550000</v>
      </c>
      <c r="L1548" s="194" t="s">
        <v>159</v>
      </c>
      <c r="M1548" s="194" t="s">
        <v>8</v>
      </c>
      <c r="N1548" s="52" t="str">
        <f>IF(AND('331-CT'!$E$7=TH!H1548,OR(L1548="331",M1548="331")),"331",IF(AND(OR(L1548="131",M1548="131"),H1548='131-CT'!$E$7),"131",""))</f>
        <v/>
      </c>
      <c r="O1548" s="90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4"/>
      <c r="AC1548" s="591"/>
      <c r="AD1548" s="591"/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49"/>
        <v>11</v>
      </c>
      <c r="C1549" s="184">
        <f t="shared" si="150"/>
        <v>42682</v>
      </c>
      <c r="D1549" s="184"/>
      <c r="E1549" s="191">
        <v>42682</v>
      </c>
      <c r="F1549" s="40" t="s">
        <v>1084</v>
      </c>
      <c r="G1549" s="483" t="s">
        <v>2020</v>
      </c>
      <c r="H1549" s="193" t="s">
        <v>1405</v>
      </c>
      <c r="I1549" s="257"/>
      <c r="J1549" s="257"/>
      <c r="K1549" s="38">
        <v>7055000</v>
      </c>
      <c r="L1549" s="194" t="s">
        <v>9</v>
      </c>
      <c r="M1549" s="194" t="s">
        <v>8</v>
      </c>
      <c r="N1549" s="52" t="str">
        <f>IF(AND('331-CT'!$E$7=TH!H1549,OR(L1549="331",M1549="331")),"331",IF(AND(OR(L1549="131",M1549="131"),H1549='131-CT'!$E$7),"131",""))</f>
        <v/>
      </c>
      <c r="O1549" s="90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4"/>
      <c r="AC1549" s="591"/>
      <c r="AD1549" s="591"/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49"/>
        <v>1</v>
      </c>
      <c r="C1550" s="184">
        <f t="shared" si="150"/>
        <v>0</v>
      </c>
      <c r="D1550" s="184"/>
      <c r="E1550" s="191"/>
      <c r="F1550" s="40"/>
      <c r="G1550" s="483"/>
      <c r="H1550" s="193"/>
      <c r="I1550" s="257"/>
      <c r="J1550" s="257"/>
      <c r="K1550" s="38"/>
      <c r="L1550" s="194"/>
      <c r="M1550" s="194"/>
      <c r="N1550" s="52" t="str">
        <f>IF(AND('331-CT'!$E$7=TH!H1550,OR(L1550="331",M1550="331")),"331",IF(AND(OR(L1550="131",M1550="131"),H1550='131-CT'!$E$7),"131",""))</f>
        <v/>
      </c>
      <c r="O1550" s="90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4"/>
      <c r="AC1550" s="591"/>
      <c r="AD1550" s="591"/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49"/>
        <v>1</v>
      </c>
      <c r="C1551" s="184">
        <f t="shared" si="150"/>
        <v>0</v>
      </c>
      <c r="D1551" s="184"/>
      <c r="E1551" s="191"/>
      <c r="F1551" s="40"/>
      <c r="G1551" s="483"/>
      <c r="H1551" s="193"/>
      <c r="I1551" s="257"/>
      <c r="J1551" s="257"/>
      <c r="K1551" s="38"/>
      <c r="L1551" s="194"/>
      <c r="M1551" s="194"/>
      <c r="N1551" s="52" t="str">
        <f>IF(AND('331-CT'!$E$7=TH!H1551,OR(L1551="331",M1551="331")),"331",IF(AND(OR(L1551="131",M1551="131"),H1551='131-CT'!$E$7),"131",""))</f>
        <v/>
      </c>
      <c r="O1551" s="90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4"/>
      <c r="AC1551" s="591"/>
      <c r="AD1551" s="591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49"/>
        <v>1</v>
      </c>
      <c r="C1552" s="184">
        <f t="shared" si="150"/>
        <v>0</v>
      </c>
      <c r="D1552" s="184"/>
      <c r="E1552" s="191"/>
      <c r="F1552" s="40"/>
      <c r="G1552" s="483"/>
      <c r="H1552" s="193"/>
      <c r="I1552" s="257"/>
      <c r="J1552" s="257"/>
      <c r="K1552" s="38"/>
      <c r="L1552" s="194"/>
      <c r="M1552" s="194"/>
      <c r="N1552" s="52" t="str">
        <f>IF(AND('331-CT'!$E$7=TH!H1552,OR(L1552="331",M1552="331")),"331",IF(AND(OR(L1552="131",M1552="131"),H1552='131-CT'!$E$7),"131",""))</f>
        <v/>
      </c>
      <c r="O1552" s="90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4"/>
      <c r="AC1552" s="591"/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49"/>
        <v>1</v>
      </c>
      <c r="C1553" s="184">
        <f t="shared" si="150"/>
        <v>0</v>
      </c>
      <c r="D1553" s="184"/>
      <c r="E1553" s="191"/>
      <c r="F1553" s="40"/>
      <c r="G1553" s="483"/>
      <c r="H1553" s="193"/>
      <c r="I1553" s="257"/>
      <c r="J1553" s="257"/>
      <c r="K1553" s="38"/>
      <c r="L1553" s="194"/>
      <c r="M1553" s="194"/>
      <c r="N1553" s="52" t="str">
        <f>IF(AND('331-CT'!$E$7=TH!H1553,OR(L1553="331",M1553="331")),"331",IF(AND(OR(L1553="131",M1553="131"),H1553='131-CT'!$E$7),"131",""))</f>
        <v/>
      </c>
      <c r="O1553" s="90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4"/>
      <c r="AC1553" s="591"/>
      <c r="AD1553" s="591"/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49"/>
        <v>1</v>
      </c>
      <c r="C1554" s="184">
        <f t="shared" si="150"/>
        <v>0</v>
      </c>
      <c r="D1554" s="184"/>
      <c r="E1554" s="191"/>
      <c r="F1554" s="40"/>
      <c r="G1554" s="483"/>
      <c r="H1554" s="193"/>
      <c r="I1554" s="257"/>
      <c r="J1554" s="257"/>
      <c r="K1554" s="38"/>
      <c r="L1554" s="194"/>
      <c r="M1554" s="194"/>
      <c r="N1554" s="52" t="str">
        <f>IF(AND('331-CT'!$E$7=TH!H1554,OR(L1554="331",M1554="331")),"331",IF(AND(OR(L1554="131",M1554="131"),H1554='131-CT'!$E$7),"131",""))</f>
        <v/>
      </c>
      <c r="O1554" s="90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4"/>
      <c r="AC1554" s="591"/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49"/>
        <v>1</v>
      </c>
      <c r="C1555" s="184">
        <f t="shared" si="150"/>
        <v>0</v>
      </c>
      <c r="D1555" s="184"/>
      <c r="E1555" s="191"/>
      <c r="F1555" s="40"/>
      <c r="G1555" s="483"/>
      <c r="H1555" s="193"/>
      <c r="I1555" s="257"/>
      <c r="J1555" s="257"/>
      <c r="K1555" s="38"/>
      <c r="L1555" s="194"/>
      <c r="M1555" s="194"/>
      <c r="N1555" s="52" t="str">
        <f>IF(AND('331-CT'!$E$7=TH!H1555,OR(L1555="331",M1555="331")),"331",IF(AND(OR(L1555="131",M1555="131"),H1555='131-CT'!$E$7),"131",""))</f>
        <v/>
      </c>
      <c r="O1555" s="90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4"/>
      <c r="AC1555" s="591"/>
      <c r="AD1555" s="591"/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49"/>
        <v>1</v>
      </c>
      <c r="C1556" s="184">
        <f t="shared" si="150"/>
        <v>0</v>
      </c>
      <c r="D1556" s="184"/>
      <c r="E1556" s="191"/>
      <c r="F1556" s="40"/>
      <c r="G1556" s="483"/>
      <c r="H1556" s="193"/>
      <c r="I1556" s="257"/>
      <c r="J1556" s="257"/>
      <c r="K1556" s="38"/>
      <c r="L1556" s="194"/>
      <c r="M1556" s="194"/>
      <c r="N1556" s="52" t="str">
        <f>IF(AND('331-CT'!$E$7=TH!H1556,OR(L1556="331",M1556="331")),"331",IF(AND(OR(L1556="131",M1556="131"),H1556='131-CT'!$E$7),"131",""))</f>
        <v/>
      </c>
      <c r="O1556" s="90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4"/>
      <c r="AC1556" s="591"/>
      <c r="AD1556" s="591"/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49"/>
        <v>1</v>
      </c>
      <c r="C1557" s="184">
        <f t="shared" si="150"/>
        <v>0</v>
      </c>
      <c r="D1557" s="184"/>
      <c r="E1557" s="191"/>
      <c r="F1557" s="40"/>
      <c r="G1557" s="483"/>
      <c r="H1557" s="193"/>
      <c r="I1557" s="257"/>
      <c r="J1557" s="257"/>
      <c r="K1557" s="38"/>
      <c r="L1557" s="194"/>
      <c r="M1557" s="194"/>
      <c r="N1557" s="52" t="str">
        <f>IF(AND('331-CT'!$E$7=TH!H1557,OR(L1557="331",M1557="331")),"331",IF(AND(OR(L1557="131",M1557="131"),H1557='131-CT'!$E$7),"131",""))</f>
        <v/>
      </c>
      <c r="O1557" s="90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4"/>
      <c r="AC1557" s="591"/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49"/>
        <v>1</v>
      </c>
      <c r="C1558" s="184">
        <f t="shared" si="150"/>
        <v>0</v>
      </c>
      <c r="D1558" s="184"/>
      <c r="E1558" s="191"/>
      <c r="F1558" s="40"/>
      <c r="G1558" s="483"/>
      <c r="H1558" s="193"/>
      <c r="I1558" s="257"/>
      <c r="J1558" s="257"/>
      <c r="K1558" s="38"/>
      <c r="L1558" s="194"/>
      <c r="M1558" s="194"/>
      <c r="N1558" s="52" t="str">
        <f>IF(AND('331-CT'!$E$7=TH!H1558,OR(L1558="331",M1558="331")),"331",IF(AND(OR(L1558="131",M1558="131"),H1558='131-CT'!$E$7),"131",""))</f>
        <v/>
      </c>
      <c r="O1558" s="90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4"/>
      <c r="AC1558" s="591"/>
      <c r="AD1558" s="591"/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49"/>
        <v>1</v>
      </c>
      <c r="C1559" s="184">
        <f t="shared" si="150"/>
        <v>0</v>
      </c>
      <c r="D1559" s="184"/>
      <c r="E1559" s="191"/>
      <c r="F1559" s="40"/>
      <c r="G1559" s="483"/>
      <c r="H1559" s="193"/>
      <c r="I1559" s="257"/>
      <c r="J1559" s="257"/>
      <c r="K1559" s="38"/>
      <c r="L1559" s="194"/>
      <c r="M1559" s="194"/>
      <c r="N1559" s="52" t="str">
        <f>IF(AND('331-CT'!$E$7=TH!H1559,OR(L1559="331",M1559="331")),"331",IF(AND(OR(L1559="131",M1559="131"),H1559='131-CT'!$E$7),"131",""))</f>
        <v/>
      </c>
      <c r="O1559" s="90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4"/>
      <c r="AC1559" s="591"/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49"/>
        <v>1</v>
      </c>
      <c r="C1560" s="184">
        <f t="shared" si="150"/>
        <v>0</v>
      </c>
      <c r="D1560" s="184"/>
      <c r="E1560" s="191"/>
      <c r="F1560" s="40"/>
      <c r="G1560" s="483"/>
      <c r="H1560" s="193"/>
      <c r="I1560" s="257"/>
      <c r="J1560" s="257"/>
      <c r="K1560" s="38"/>
      <c r="L1560" s="194"/>
      <c r="M1560" s="194"/>
      <c r="N1560" s="52" t="str">
        <f>IF(AND('331-CT'!$E$7=TH!H1560,OR(L1560="331",M1560="331")),"331",IF(AND(OR(L1560="131",M1560="131"),H1560='131-CT'!$E$7),"131",""))</f>
        <v/>
      </c>
      <c r="O1560" s="90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4"/>
      <c r="AC1560" s="591"/>
      <c r="AD1560" s="591"/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49"/>
        <v>1</v>
      </c>
      <c r="C1561" s="184">
        <f t="shared" si="150"/>
        <v>0</v>
      </c>
      <c r="D1561" s="184"/>
      <c r="E1561" s="191"/>
      <c r="F1561" s="40"/>
      <c r="G1561" s="483"/>
      <c r="H1561" s="193"/>
      <c r="I1561" s="257"/>
      <c r="J1561" s="257"/>
      <c r="K1561" s="38"/>
      <c r="L1561" s="194"/>
      <c r="M1561" s="194"/>
      <c r="N1561" s="52" t="str">
        <f>IF(AND('331-CT'!$E$7=TH!H1561,OR(L1561="331",M1561="331")),"331",IF(AND(OR(L1561="131",M1561="131"),H1561='131-CT'!$E$7),"131",""))</f>
        <v/>
      </c>
      <c r="O1561" s="90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4"/>
      <c r="AC1561" s="591"/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49"/>
        <v>1</v>
      </c>
      <c r="C1562" s="184">
        <f t="shared" si="150"/>
        <v>0</v>
      </c>
      <c r="D1562" s="184"/>
      <c r="E1562" s="191"/>
      <c r="F1562" s="40"/>
      <c r="G1562" s="483"/>
      <c r="H1562" s="193"/>
      <c r="I1562" s="257"/>
      <c r="J1562" s="257"/>
      <c r="K1562" s="38"/>
      <c r="L1562" s="194"/>
      <c r="M1562" s="194"/>
      <c r="N1562" s="52" t="str">
        <f>IF(AND('331-CT'!$E$7=TH!H1562,OR(L1562="331",M1562="331")),"331",IF(AND(OR(L1562="131",M1562="131"),H1562='131-CT'!$E$7),"131",""))</f>
        <v/>
      </c>
      <c r="O1562" s="90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4"/>
      <c r="AC1562" s="591"/>
      <c r="AD1562" s="591"/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49"/>
        <v>1</v>
      </c>
      <c r="C1563" s="184">
        <f t="shared" si="150"/>
        <v>0</v>
      </c>
      <c r="D1563" s="184"/>
      <c r="E1563" s="191"/>
      <c r="F1563" s="40"/>
      <c r="G1563" s="483"/>
      <c r="H1563" s="193"/>
      <c r="I1563" s="257"/>
      <c r="J1563" s="257"/>
      <c r="K1563" s="38"/>
      <c r="L1563" s="194"/>
      <c r="M1563" s="194"/>
      <c r="N1563" s="52" t="str">
        <f>IF(AND('331-CT'!$E$7=TH!H1563,OR(L1563="331",M1563="331")),"331",IF(AND(OR(L1563="131",M1563="131"),H1563='131-CT'!$E$7),"131",""))</f>
        <v/>
      </c>
      <c r="O1563" s="90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4"/>
      <c r="AC1563" s="591"/>
      <c r="AD1563" s="591"/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49"/>
        <v>1</v>
      </c>
      <c r="C1564" s="184">
        <f t="shared" si="150"/>
        <v>0</v>
      </c>
      <c r="D1564" s="184"/>
      <c r="E1564" s="191"/>
      <c r="F1564" s="40"/>
      <c r="G1564" s="483"/>
      <c r="H1564" s="193"/>
      <c r="I1564" s="257"/>
      <c r="J1564" s="257"/>
      <c r="K1564" s="38"/>
      <c r="L1564" s="194"/>
      <c r="M1564" s="194"/>
      <c r="N1564" s="52" t="str">
        <f>IF(AND('331-CT'!$E$7=TH!H1564,OR(L1564="331",M1564="331")),"331",IF(AND(OR(L1564="131",M1564="131"),H1564='131-CT'!$E$7),"131",""))</f>
        <v/>
      </c>
      <c r="O1564" s="90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4"/>
      <c r="AC1564" s="591"/>
      <c r="AD1564" s="591"/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49"/>
        <v>1</v>
      </c>
      <c r="C1565" s="184">
        <f t="shared" si="150"/>
        <v>0</v>
      </c>
      <c r="D1565" s="184"/>
      <c r="E1565" s="191"/>
      <c r="F1565" s="40"/>
      <c r="G1565" s="483"/>
      <c r="H1565" s="193"/>
      <c r="I1565" s="257"/>
      <c r="J1565" s="257"/>
      <c r="K1565" s="38"/>
      <c r="L1565" s="194"/>
      <c r="M1565" s="194"/>
      <c r="N1565" s="52" t="str">
        <f>IF(AND('331-CT'!$E$7=TH!H1565,OR(L1565="331",M1565="331")),"331",IF(AND(OR(L1565="131",M1565="131"),H1565='131-CT'!$E$7),"131",""))</f>
        <v/>
      </c>
      <c r="O1565" s="90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4"/>
      <c r="AC1565" s="591"/>
      <c r="AD1565" s="591"/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49"/>
        <v>1</v>
      </c>
      <c r="C1566" s="184">
        <f t="shared" si="150"/>
        <v>0</v>
      </c>
      <c r="D1566" s="184"/>
      <c r="E1566" s="191"/>
      <c r="F1566" s="40"/>
      <c r="G1566" s="483"/>
      <c r="H1566" s="193"/>
      <c r="I1566" s="257"/>
      <c r="J1566" s="257"/>
      <c r="K1566" s="38"/>
      <c r="L1566" s="194"/>
      <c r="M1566" s="194"/>
      <c r="N1566" s="52" t="str">
        <f>IF(AND('331-CT'!$E$7=TH!H1566,OR(L1566="331",M1566="331")),"331",IF(AND(OR(L1566="131",M1566="131"),H1566='131-CT'!$E$7),"131",""))</f>
        <v/>
      </c>
      <c r="O1566" s="90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4"/>
      <c r="AC1566" s="591"/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49"/>
        <v>1</v>
      </c>
      <c r="C1567" s="184">
        <f t="shared" si="150"/>
        <v>0</v>
      </c>
      <c r="D1567" s="184"/>
      <c r="E1567" s="191"/>
      <c r="F1567" s="40"/>
      <c r="G1567" s="483"/>
      <c r="H1567" s="193"/>
      <c r="I1567" s="257"/>
      <c r="J1567" s="257"/>
      <c r="K1567" s="38"/>
      <c r="L1567" s="194"/>
      <c r="M1567" s="194"/>
      <c r="N1567" s="52" t="str">
        <f>IF(AND('331-CT'!$E$7=TH!H1567,OR(L1567="331",M1567="331")),"331",IF(AND(OR(L1567="131",M1567="131"),H1567='131-CT'!$E$7),"131",""))</f>
        <v/>
      </c>
      <c r="O1567" s="90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4"/>
      <c r="AC1567" s="591"/>
      <c r="AD1567" s="591"/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49"/>
        <v>1</v>
      </c>
      <c r="C1568" s="184">
        <f t="shared" si="150"/>
        <v>0</v>
      </c>
      <c r="D1568" s="184"/>
      <c r="E1568" s="191"/>
      <c r="F1568" s="40"/>
      <c r="G1568" s="483"/>
      <c r="H1568" s="193"/>
      <c r="I1568" s="257"/>
      <c r="J1568" s="257"/>
      <c r="K1568" s="38"/>
      <c r="L1568" s="194"/>
      <c r="M1568" s="194"/>
      <c r="N1568" s="52" t="str">
        <f>IF(AND('331-CT'!$E$7=TH!H1568,OR(L1568="331",M1568="331")),"331",IF(AND(OR(L1568="131",M1568="131"),H1568='131-CT'!$E$7),"131",""))</f>
        <v/>
      </c>
      <c r="O1568" s="90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4"/>
      <c r="AC1568" s="591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49"/>
        <v>1</v>
      </c>
      <c r="C1569" s="184">
        <f t="shared" si="150"/>
        <v>0</v>
      </c>
      <c r="D1569" s="184"/>
      <c r="E1569" s="191"/>
      <c r="F1569" s="40"/>
      <c r="G1569" s="483"/>
      <c r="H1569" s="193"/>
      <c r="I1569" s="257"/>
      <c r="J1569" s="257"/>
      <c r="K1569" s="38"/>
      <c r="L1569" s="194"/>
      <c r="M1569" s="194"/>
      <c r="N1569" s="52" t="str">
        <f>IF(AND('331-CT'!$E$7=TH!H1569,OR(L1569="331",M1569="331")),"331",IF(AND(OR(L1569="131",M1569="131"),H1569='131-CT'!$E$7),"131",""))</f>
        <v/>
      </c>
      <c r="O1569" s="90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4"/>
      <c r="AC1569" s="591"/>
      <c r="AD1569" s="591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49"/>
        <v>1</v>
      </c>
      <c r="C1570" s="184">
        <f t="shared" si="150"/>
        <v>0</v>
      </c>
      <c r="D1570" s="184"/>
      <c r="E1570" s="191"/>
      <c r="F1570" s="40"/>
      <c r="G1570" s="483"/>
      <c r="H1570" s="193"/>
      <c r="I1570" s="257"/>
      <c r="J1570" s="257"/>
      <c r="K1570" s="38"/>
      <c r="L1570" s="194"/>
      <c r="M1570" s="194"/>
      <c r="N1570" s="52" t="str">
        <f>IF(AND('331-CT'!$E$7=TH!H1570,OR(L1570="331",M1570="331")),"331",IF(AND(OR(L1570="131",M1570="131"),H1570='131-CT'!$E$7),"131",""))</f>
        <v/>
      </c>
      <c r="O1570" s="90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4"/>
      <c r="AC1570" s="591"/>
      <c r="AD1570" s="591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49"/>
        <v>1</v>
      </c>
      <c r="C1571" s="184">
        <f t="shared" si="150"/>
        <v>0</v>
      </c>
      <c r="D1571" s="184"/>
      <c r="E1571" s="191"/>
      <c r="F1571" s="40"/>
      <c r="G1571" s="483"/>
      <c r="H1571" s="193"/>
      <c r="I1571" s="257"/>
      <c r="J1571" s="257"/>
      <c r="K1571" s="38"/>
      <c r="L1571" s="194"/>
      <c r="M1571" s="194"/>
      <c r="N1571" s="52" t="str">
        <f>IF(AND('331-CT'!$E$7=TH!H1571,OR(L1571="331",M1571="331")),"331",IF(AND(OR(L1571="131",M1571="131"),H1571='131-CT'!$E$7),"131",""))</f>
        <v/>
      </c>
      <c r="O1571" s="90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4"/>
      <c r="AC1571" s="591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49"/>
        <v>1</v>
      </c>
      <c r="C1572" s="184">
        <f t="shared" si="150"/>
        <v>0</v>
      </c>
      <c r="D1572" s="184"/>
      <c r="E1572" s="191"/>
      <c r="F1572" s="40"/>
      <c r="G1572" s="483"/>
      <c r="H1572" s="193"/>
      <c r="I1572" s="257"/>
      <c r="J1572" s="257"/>
      <c r="K1572" s="38"/>
      <c r="L1572" s="194"/>
      <c r="M1572" s="194"/>
      <c r="N1572" s="52" t="str">
        <f>IF(AND('331-CT'!$E$7=TH!H1572,OR(L1572="331",M1572="331")),"331",IF(AND(OR(L1572="131",M1572="131"),H1572='131-CT'!$E$7),"131",""))</f>
        <v/>
      </c>
      <c r="O1572" s="90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4"/>
      <c r="AC1572" s="591"/>
      <c r="AD1572" s="591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49"/>
        <v>1</v>
      </c>
      <c r="C1573" s="184">
        <f t="shared" si="150"/>
        <v>0</v>
      </c>
      <c r="D1573" s="184"/>
      <c r="E1573" s="191"/>
      <c r="F1573" s="40"/>
      <c r="G1573" s="483"/>
      <c r="H1573" s="193"/>
      <c r="I1573" s="257"/>
      <c r="J1573" s="257"/>
      <c r="K1573" s="38"/>
      <c r="L1573" s="194"/>
      <c r="M1573" s="194"/>
      <c r="N1573" s="52" t="str">
        <f>IF(AND('331-CT'!$E$7=TH!H1573,OR(L1573="331",M1573="331")),"331",IF(AND(OR(L1573="131",M1573="131"),H1573='131-CT'!$E$7),"131",""))</f>
        <v/>
      </c>
      <c r="O1573" s="90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4"/>
      <c r="AC1573" s="591"/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49"/>
        <v>1</v>
      </c>
      <c r="C1574" s="184">
        <f t="shared" si="150"/>
        <v>0</v>
      </c>
      <c r="D1574" s="184"/>
      <c r="E1574" s="191"/>
      <c r="F1574" s="40"/>
      <c r="G1574" s="483"/>
      <c r="H1574" s="193"/>
      <c r="I1574" s="257"/>
      <c r="J1574" s="257"/>
      <c r="K1574" s="38"/>
      <c r="L1574" s="194"/>
      <c r="M1574" s="194"/>
      <c r="N1574" s="52" t="str">
        <f>IF(AND('331-CT'!$E$7=TH!H1574,OR(L1574="331",M1574="331")),"331",IF(AND(OR(L1574="131",M1574="131"),H1574='131-CT'!$E$7),"131",""))</f>
        <v/>
      </c>
      <c r="O1574" s="90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4"/>
      <c r="AC1574" s="591"/>
      <c r="AD1574" s="591"/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49"/>
        <v>1</v>
      </c>
      <c r="C1575" s="184">
        <f t="shared" si="150"/>
        <v>0</v>
      </c>
      <c r="D1575" s="184"/>
      <c r="E1575" s="191"/>
      <c r="F1575" s="40"/>
      <c r="G1575" s="483"/>
      <c r="H1575" s="193"/>
      <c r="I1575" s="257"/>
      <c r="J1575" s="257"/>
      <c r="K1575" s="38"/>
      <c r="L1575" s="194"/>
      <c r="M1575" s="194"/>
      <c r="N1575" s="52" t="str">
        <f>IF(AND('331-CT'!$E$7=TH!H1575,OR(L1575="331",M1575="331")),"331",IF(AND(OR(L1575="131",M1575="131"),H1575='131-CT'!$E$7),"131",""))</f>
        <v/>
      </c>
      <c r="O1575" s="90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4"/>
      <c r="AC1575" s="591"/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49"/>
        <v>1</v>
      </c>
      <c r="C1576" s="184">
        <f t="shared" si="150"/>
        <v>0</v>
      </c>
      <c r="D1576" s="184"/>
      <c r="E1576" s="191"/>
      <c r="F1576" s="40"/>
      <c r="G1576" s="483"/>
      <c r="H1576" s="193"/>
      <c r="I1576" s="257"/>
      <c r="J1576" s="257"/>
      <c r="K1576" s="38"/>
      <c r="L1576" s="194"/>
      <c r="M1576" s="194"/>
      <c r="N1576" s="52" t="str">
        <f>IF(AND('331-CT'!$E$7=TH!H1576,OR(L1576="331",M1576="331")),"331",IF(AND(OR(L1576="131",M1576="131"),H1576='131-CT'!$E$7),"131",""))</f>
        <v/>
      </c>
      <c r="O1576" s="901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4"/>
      <c r="AC1576" s="591"/>
      <c r="AD1576" s="591"/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49"/>
        <v>1</v>
      </c>
      <c r="C1577" s="184">
        <f t="shared" si="150"/>
        <v>0</v>
      </c>
      <c r="D1577" s="184"/>
      <c r="E1577" s="191"/>
      <c r="F1577" s="40"/>
      <c r="G1577" s="483"/>
      <c r="H1577" s="193"/>
      <c r="I1577" s="257"/>
      <c r="J1577" s="257"/>
      <c r="K1577" s="38"/>
      <c r="L1577" s="194"/>
      <c r="M1577" s="194"/>
      <c r="N1577" s="52" t="str">
        <f>IF(AND('331-CT'!$E$7=TH!H1577,OR(L1577="331",M1577="331")),"331",IF(AND(OR(L1577="131",M1577="131"),H1577='131-CT'!$E$7),"131",""))</f>
        <v/>
      </c>
      <c r="O1577" s="90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4"/>
      <c r="AC1577" s="591"/>
      <c r="AD1577" s="591"/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49"/>
        <v>1</v>
      </c>
      <c r="C1578" s="184">
        <f t="shared" si="150"/>
        <v>0</v>
      </c>
      <c r="D1578" s="184"/>
      <c r="E1578" s="191"/>
      <c r="F1578" s="40"/>
      <c r="G1578" s="483"/>
      <c r="H1578" s="193"/>
      <c r="I1578" s="257"/>
      <c r="J1578" s="257"/>
      <c r="K1578" s="38"/>
      <c r="L1578" s="194"/>
      <c r="M1578" s="194"/>
      <c r="N1578" s="52" t="str">
        <f>IF(AND('331-CT'!$E$7=TH!H1578,OR(L1578="331",M1578="331")),"331",IF(AND(OR(L1578="131",M1578="131"),H1578='131-CT'!$E$7),"131",""))</f>
        <v/>
      </c>
      <c r="O1578" s="90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4"/>
      <c r="AC1578" s="591"/>
      <c r="AD1578" s="591"/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49"/>
        <v>1</v>
      </c>
      <c r="C1579" s="184">
        <f t="shared" si="150"/>
        <v>0</v>
      </c>
      <c r="D1579" s="184"/>
      <c r="E1579" s="191"/>
      <c r="F1579" s="40"/>
      <c r="G1579" s="483"/>
      <c r="H1579" s="193"/>
      <c r="I1579" s="257"/>
      <c r="J1579" s="257"/>
      <c r="K1579" s="38"/>
      <c r="L1579" s="194"/>
      <c r="M1579" s="194"/>
      <c r="N1579" s="52" t="str">
        <f>IF(AND('331-CT'!$E$7=TH!H1579,OR(L1579="331",M1579="331")),"331",IF(AND(OR(L1579="131",M1579="131"),H1579='131-CT'!$E$7),"131",""))</f>
        <v/>
      </c>
      <c r="O1579" s="901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4"/>
      <c r="AC1579" s="591"/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49"/>
        <v>1</v>
      </c>
      <c r="C1580" s="184">
        <f t="shared" si="150"/>
        <v>0</v>
      </c>
      <c r="D1580" s="184"/>
      <c r="E1580" s="191"/>
      <c r="F1580" s="40"/>
      <c r="G1580" s="483"/>
      <c r="H1580" s="193"/>
      <c r="I1580" s="257"/>
      <c r="J1580" s="257"/>
      <c r="K1580" s="38"/>
      <c r="L1580" s="194"/>
      <c r="M1580" s="194"/>
      <c r="N1580" s="52" t="str">
        <f>IF(AND('331-CT'!$E$7=TH!H1580,OR(L1580="331",M1580="331")),"331",IF(AND(OR(L1580="131",M1580="131"),H1580='131-CT'!$E$7),"131",""))</f>
        <v/>
      </c>
      <c r="O1580" s="90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4"/>
      <c r="AC1580" s="591"/>
      <c r="AD1580" s="591"/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49"/>
        <v>1</v>
      </c>
      <c r="C1581" s="184">
        <f t="shared" si="150"/>
        <v>0</v>
      </c>
      <c r="D1581" s="184"/>
      <c r="E1581" s="191"/>
      <c r="F1581" s="40"/>
      <c r="G1581" s="483"/>
      <c r="H1581" s="193"/>
      <c r="I1581" s="257"/>
      <c r="J1581" s="257"/>
      <c r="K1581" s="38"/>
      <c r="L1581" s="194"/>
      <c r="M1581" s="194"/>
      <c r="N1581" s="52" t="str">
        <f>IF(AND('331-CT'!$E$7=TH!H1581,OR(L1581="331",M1581="331")),"331",IF(AND(OR(L1581="131",M1581="131"),H1581='131-CT'!$E$7),"131",""))</f>
        <v/>
      </c>
      <c r="O1581" s="90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4"/>
      <c r="AC1581" s="591"/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49"/>
        <v>1</v>
      </c>
      <c r="C1582" s="184">
        <f t="shared" si="150"/>
        <v>0</v>
      </c>
      <c r="D1582" s="184"/>
      <c r="E1582" s="191"/>
      <c r="F1582" s="40"/>
      <c r="G1582" s="483"/>
      <c r="H1582" s="193"/>
      <c r="I1582" s="257"/>
      <c r="J1582" s="257"/>
      <c r="K1582" s="38"/>
      <c r="L1582" s="194"/>
      <c r="M1582" s="194"/>
      <c r="N1582" s="52" t="str">
        <f>IF(AND('331-CT'!$E$7=TH!H1582,OR(L1582="331",M1582="331")),"331",IF(AND(OR(L1582="131",M1582="131"),H1582='131-CT'!$E$7),"131",""))</f>
        <v/>
      </c>
      <c r="O1582" s="901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4"/>
      <c r="AC1582" s="591"/>
      <c r="AD1582" s="591"/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49"/>
        <v>1</v>
      </c>
      <c r="C1583" s="184">
        <f t="shared" si="150"/>
        <v>0</v>
      </c>
      <c r="D1583" s="184"/>
      <c r="E1583" s="191"/>
      <c r="F1583" s="40"/>
      <c r="G1583" s="483"/>
      <c r="H1583" s="193"/>
      <c r="I1583" s="257"/>
      <c r="J1583" s="257"/>
      <c r="K1583" s="38"/>
      <c r="L1583" s="194"/>
      <c r="M1583" s="194"/>
      <c r="N1583" s="52" t="str">
        <f>IF(AND('331-CT'!$E$7=TH!H1583,OR(L1583="331",M1583="331")),"331",IF(AND(OR(L1583="131",M1583="131"),H1583='131-CT'!$E$7),"131",""))</f>
        <v/>
      </c>
      <c r="O1583" s="90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4"/>
      <c r="AC1583" s="591"/>
      <c r="AD1583" s="591"/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49"/>
        <v>1</v>
      </c>
      <c r="C1584" s="184">
        <f t="shared" si="150"/>
        <v>0</v>
      </c>
      <c r="D1584" s="184"/>
      <c r="E1584" s="191"/>
      <c r="F1584" s="40"/>
      <c r="G1584" s="483"/>
      <c r="H1584" s="193"/>
      <c r="I1584" s="257"/>
      <c r="J1584" s="257"/>
      <c r="K1584" s="38"/>
      <c r="L1584" s="194"/>
      <c r="M1584" s="194"/>
      <c r="N1584" s="52" t="str">
        <f>IF(AND('331-CT'!$E$7=TH!H1584,OR(L1584="331",M1584="331")),"331",IF(AND(OR(L1584="131",M1584="131"),H1584='131-CT'!$E$7),"131",""))</f>
        <v/>
      </c>
      <c r="O1584" s="90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4"/>
      <c r="AC1584" s="591"/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49"/>
        <v>1</v>
      </c>
      <c r="C1585" s="184">
        <f t="shared" si="150"/>
        <v>0</v>
      </c>
      <c r="D1585" s="184"/>
      <c r="E1585" s="191"/>
      <c r="F1585" s="40"/>
      <c r="G1585" s="483"/>
      <c r="H1585" s="193"/>
      <c r="I1585" s="257"/>
      <c r="J1585" s="257"/>
      <c r="K1585" s="38"/>
      <c r="L1585" s="194"/>
      <c r="M1585" s="194"/>
      <c r="N1585" s="52" t="str">
        <f>IF(AND('331-CT'!$E$7=TH!H1585,OR(L1585="331",M1585="331")),"331",IF(AND(OR(L1585="131",M1585="131"),H1585='131-CT'!$E$7),"131",""))</f>
        <v/>
      </c>
      <c r="O1585" s="901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4"/>
      <c r="AC1585" s="591"/>
      <c r="AD1585" s="591"/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49"/>
        <v>1</v>
      </c>
      <c r="C1586" s="184">
        <f t="shared" si="150"/>
        <v>0</v>
      </c>
      <c r="D1586" s="184"/>
      <c r="E1586" s="191"/>
      <c r="F1586" s="40"/>
      <c r="G1586" s="483"/>
      <c r="H1586" s="193"/>
      <c r="I1586" s="257"/>
      <c r="J1586" s="257"/>
      <c r="K1586" s="38"/>
      <c r="L1586" s="194"/>
      <c r="M1586" s="194"/>
      <c r="N1586" s="52" t="str">
        <f>IF(AND('331-CT'!$E$7=TH!H1586,OR(L1586="331",M1586="331")),"331",IF(AND(OR(L1586="131",M1586="131"),H1586='131-CT'!$E$7),"131",""))</f>
        <v/>
      </c>
      <c r="O1586" s="90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4"/>
      <c r="AC1586" s="591"/>
      <c r="AD1586" s="591"/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49"/>
        <v>1</v>
      </c>
      <c r="C1587" s="184">
        <f t="shared" si="150"/>
        <v>0</v>
      </c>
      <c r="D1587" s="184"/>
      <c r="E1587" s="191"/>
      <c r="F1587" s="40"/>
      <c r="G1587" s="483"/>
      <c r="H1587" s="193"/>
      <c r="I1587" s="257"/>
      <c r="J1587" s="257"/>
      <c r="K1587" s="38"/>
      <c r="L1587" s="194"/>
      <c r="M1587" s="194"/>
      <c r="N1587" s="52" t="str">
        <f>IF(AND('331-CT'!$E$7=TH!H1587,OR(L1587="331",M1587="331")),"331",IF(AND(OR(L1587="131",M1587="131"),H1587='131-CT'!$E$7),"131",""))</f>
        <v/>
      </c>
      <c r="O1587" s="90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4"/>
      <c r="AC1587" s="591"/>
      <c r="AD1587" s="591"/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49"/>
        <v>1</v>
      </c>
      <c r="C1588" s="184">
        <f t="shared" si="150"/>
        <v>0</v>
      </c>
      <c r="D1588" s="184"/>
      <c r="E1588" s="191"/>
      <c r="F1588" s="40"/>
      <c r="G1588" s="483"/>
      <c r="H1588" s="193"/>
      <c r="I1588" s="257"/>
      <c r="J1588" s="257"/>
      <c r="K1588" s="38"/>
      <c r="L1588" s="194"/>
      <c r="M1588" s="194"/>
      <c r="N1588" s="52" t="str">
        <f>IF(AND('331-CT'!$E$7=TH!H1588,OR(L1588="331",M1588="331")),"331",IF(AND(OR(L1588="131",M1588="131"),H1588='131-CT'!$E$7),"131",""))</f>
        <v/>
      </c>
      <c r="O1588" s="90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4"/>
      <c r="AC1588" s="591"/>
      <c r="AD1588" s="591"/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49"/>
        <v>1</v>
      </c>
      <c r="C1589" s="184">
        <f t="shared" si="150"/>
        <v>0</v>
      </c>
      <c r="D1589" s="184"/>
      <c r="E1589" s="191"/>
      <c r="F1589" s="40"/>
      <c r="G1589" s="483"/>
      <c r="H1589" s="193"/>
      <c r="I1589" s="257"/>
      <c r="J1589" s="257"/>
      <c r="K1589" s="38"/>
      <c r="L1589" s="194"/>
      <c r="M1589" s="194"/>
      <c r="N1589" s="52" t="str">
        <f>IF(AND('331-CT'!$E$7=TH!H1589,OR(L1589="331",M1589="331")),"331",IF(AND(OR(L1589="131",M1589="131"),H1589='131-CT'!$E$7),"131",""))</f>
        <v/>
      </c>
      <c r="O1589" s="90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4"/>
      <c r="AC1589" s="591"/>
      <c r="AD1589" s="591"/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49"/>
        <v>1</v>
      </c>
      <c r="C1590" s="184">
        <f t="shared" si="150"/>
        <v>0</v>
      </c>
      <c r="D1590" s="184"/>
      <c r="E1590" s="191"/>
      <c r="F1590" s="40"/>
      <c r="G1590" s="483"/>
      <c r="H1590" s="193"/>
      <c r="I1590" s="257"/>
      <c r="J1590" s="257"/>
      <c r="K1590" s="38"/>
      <c r="L1590" s="194"/>
      <c r="M1590" s="194"/>
      <c r="N1590" s="52" t="str">
        <f>IF(AND('331-CT'!$E$7=TH!H1590,OR(L1590="331",M1590="331")),"331",IF(AND(OR(L1590="131",M1590="131"),H1590='131-CT'!$E$7),"131",""))</f>
        <v/>
      </c>
      <c r="O1590" s="90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4"/>
      <c r="AC1590" s="591"/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49"/>
        <v>1</v>
      </c>
      <c r="C1591" s="184">
        <f t="shared" si="150"/>
        <v>0</v>
      </c>
      <c r="D1591" s="184"/>
      <c r="E1591" s="191"/>
      <c r="F1591" s="40"/>
      <c r="G1591" s="483"/>
      <c r="H1591" s="193"/>
      <c r="I1591" s="257"/>
      <c r="J1591" s="257"/>
      <c r="K1591" s="38"/>
      <c r="L1591" s="194"/>
      <c r="M1591" s="194"/>
      <c r="N1591" s="52" t="str">
        <f>IF(AND('331-CT'!$E$7=TH!H1591,OR(L1591="331",M1591="331")),"331",IF(AND(OR(L1591="131",M1591="131"),H1591='131-CT'!$E$7),"131",""))</f>
        <v/>
      </c>
      <c r="O1591" s="90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4"/>
      <c r="AC1591" s="591"/>
      <c r="AD1591" s="591"/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49"/>
        <v>1</v>
      </c>
      <c r="C1592" s="184">
        <f t="shared" si="150"/>
        <v>0</v>
      </c>
      <c r="D1592" s="184"/>
      <c r="E1592" s="191"/>
      <c r="F1592" s="40"/>
      <c r="G1592" s="483"/>
      <c r="H1592" s="193"/>
      <c r="I1592" s="257"/>
      <c r="J1592" s="257"/>
      <c r="K1592" s="38"/>
      <c r="L1592" s="194"/>
      <c r="M1592" s="194"/>
      <c r="N1592" s="52" t="str">
        <f>IF(AND('331-CT'!$E$7=TH!H1592,OR(L1592="331",M1592="331")),"331",IF(AND(OR(L1592="131",M1592="131"),H1592='131-CT'!$E$7),"131",""))</f>
        <v/>
      </c>
      <c r="O1592" s="90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4"/>
      <c r="AC1592" s="591"/>
      <c r="AD1592" s="591"/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49"/>
        <v>1</v>
      </c>
      <c r="C1593" s="184">
        <f t="shared" si="150"/>
        <v>0</v>
      </c>
      <c r="D1593" s="184"/>
      <c r="E1593" s="191"/>
      <c r="F1593" s="40"/>
      <c r="G1593" s="483"/>
      <c r="H1593" s="193"/>
      <c r="I1593" s="257"/>
      <c r="J1593" s="257"/>
      <c r="K1593" s="38"/>
      <c r="L1593" s="194"/>
      <c r="M1593" s="194"/>
      <c r="N1593" s="52" t="str">
        <f>IF(AND('331-CT'!$E$7=TH!H1593,OR(L1593="331",M1593="331")),"331",IF(AND(OR(L1593="131",M1593="131"),H1593='131-CT'!$E$7),"131",""))</f>
        <v/>
      </c>
      <c r="O1593" s="90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4"/>
      <c r="AC1593" s="591"/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49"/>
        <v>1</v>
      </c>
      <c r="C1594" s="184">
        <f t="shared" si="150"/>
        <v>0</v>
      </c>
      <c r="D1594" s="184"/>
      <c r="E1594" s="191"/>
      <c r="F1594" s="40"/>
      <c r="G1594" s="483"/>
      <c r="H1594" s="193"/>
      <c r="I1594" s="257"/>
      <c r="J1594" s="257"/>
      <c r="K1594" s="38"/>
      <c r="L1594" s="194"/>
      <c r="M1594" s="194"/>
      <c r="N1594" s="52" t="str">
        <f>IF(AND('331-CT'!$E$7=TH!H1594,OR(L1594="331",M1594="331")),"331",IF(AND(OR(L1594="131",M1594="131"),H1594='131-CT'!$E$7),"131",""))</f>
        <v/>
      </c>
      <c r="O1594" s="90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4"/>
      <c r="AC1594" s="591"/>
      <c r="AD1594" s="591"/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49"/>
        <v>1</v>
      </c>
      <c r="C1595" s="184">
        <f t="shared" si="150"/>
        <v>0</v>
      </c>
      <c r="D1595" s="184"/>
      <c r="E1595" s="191"/>
      <c r="F1595" s="40"/>
      <c r="G1595" s="483"/>
      <c r="H1595" s="193"/>
      <c r="I1595" s="257"/>
      <c r="J1595" s="257"/>
      <c r="K1595" s="38"/>
      <c r="L1595" s="194"/>
      <c r="M1595" s="194"/>
      <c r="N1595" s="52" t="str">
        <f>IF(AND('331-CT'!$E$7=TH!H1595,OR(L1595="331",M1595="331")),"331",IF(AND(OR(L1595="131",M1595="131"),H1595='131-CT'!$E$7),"131",""))</f>
        <v/>
      </c>
      <c r="O1595" s="90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4"/>
      <c r="AC1595" s="591"/>
      <c r="AD1595" s="591"/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49"/>
        <v>1</v>
      </c>
      <c r="C1596" s="184">
        <f t="shared" si="150"/>
        <v>0</v>
      </c>
      <c r="D1596" s="184"/>
      <c r="E1596" s="191"/>
      <c r="F1596" s="40"/>
      <c r="G1596" s="483"/>
      <c r="H1596" s="193"/>
      <c r="I1596" s="257"/>
      <c r="J1596" s="257"/>
      <c r="K1596" s="38"/>
      <c r="L1596" s="194"/>
      <c r="M1596" s="194"/>
      <c r="N1596" s="52" t="str">
        <f>IF(AND('331-CT'!$E$7=TH!H1596,OR(L1596="331",M1596="331")),"331",IF(AND(OR(L1596="131",M1596="131"),H1596='131-CT'!$E$7),"131",""))</f>
        <v/>
      </c>
      <c r="O1596" s="90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4"/>
      <c r="AC1596" s="591"/>
      <c r="AD1596" s="591"/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49"/>
        <v>1</v>
      </c>
      <c r="C1597" s="184">
        <f t="shared" si="150"/>
        <v>0</v>
      </c>
      <c r="D1597" s="184"/>
      <c r="E1597" s="191"/>
      <c r="F1597" s="40"/>
      <c r="G1597" s="483"/>
      <c r="H1597" s="193"/>
      <c r="I1597" s="257"/>
      <c r="J1597" s="257"/>
      <c r="K1597" s="38"/>
      <c r="L1597" s="194"/>
      <c r="M1597" s="194"/>
      <c r="N1597" s="52" t="str">
        <f>IF(AND('331-CT'!$E$7=TH!H1597,OR(L1597="331",M1597="331")),"331",IF(AND(OR(L1597="131",M1597="131"),H1597='131-CT'!$E$7),"131",""))</f>
        <v/>
      </c>
      <c r="O1597" s="90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4"/>
      <c r="AC1597" s="591"/>
      <c r="AD1597" s="591"/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49"/>
        <v>1</v>
      </c>
      <c r="C1598" s="184">
        <f t="shared" si="150"/>
        <v>0</v>
      </c>
      <c r="D1598" s="184"/>
      <c r="E1598" s="191"/>
      <c r="F1598" s="40"/>
      <c r="G1598" s="483"/>
      <c r="H1598" s="193"/>
      <c r="I1598" s="257"/>
      <c r="J1598" s="257"/>
      <c r="K1598" s="38"/>
      <c r="L1598" s="194"/>
      <c r="M1598" s="194"/>
      <c r="N1598" s="52" t="str">
        <f>IF(AND('331-CT'!$E$7=TH!H1598,OR(L1598="331",M1598="331")),"331",IF(AND(OR(L1598="131",M1598="131"),H1598='131-CT'!$E$7),"131",""))</f>
        <v/>
      </c>
      <c r="O1598" s="90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4"/>
      <c r="AC1598" s="591"/>
      <c r="AD1598" s="591"/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49"/>
        <v>1</v>
      </c>
      <c r="C1599" s="184">
        <f t="shared" si="150"/>
        <v>0</v>
      </c>
      <c r="D1599" s="184"/>
      <c r="E1599" s="191"/>
      <c r="F1599" s="40"/>
      <c r="G1599" s="483"/>
      <c r="H1599" s="193"/>
      <c r="I1599" s="257"/>
      <c r="J1599" s="257"/>
      <c r="K1599" s="38"/>
      <c r="L1599" s="194"/>
      <c r="M1599" s="194"/>
      <c r="N1599" s="52" t="str">
        <f>IF(AND('331-CT'!$E$7=TH!H1599,OR(L1599="331",M1599="331")),"331",IF(AND(OR(L1599="131",M1599="131"),H1599='131-CT'!$E$7),"131",""))</f>
        <v/>
      </c>
      <c r="O1599" s="90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4"/>
      <c r="AC1599" s="591"/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49"/>
        <v>1</v>
      </c>
      <c r="C1600" s="184">
        <f t="shared" si="150"/>
        <v>0</v>
      </c>
      <c r="D1600" s="184"/>
      <c r="E1600" s="37"/>
      <c r="F1600" s="40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4"/>
      <c r="AC1600" s="591"/>
      <c r="AD1600" s="591"/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49"/>
        <v>1</v>
      </c>
      <c r="C1601" s="184">
        <f t="shared" si="150"/>
        <v>0</v>
      </c>
      <c r="D1601" s="184"/>
      <c r="E1601" s="37"/>
      <c r="F1601" s="40"/>
      <c r="G1601" s="40"/>
      <c r="H1601" s="7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4"/>
      <c r="AC1601" s="591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49"/>
        <v>1</v>
      </c>
      <c r="C1602" s="184">
        <f t="shared" si="150"/>
        <v>0</v>
      </c>
      <c r="D1602" s="184"/>
      <c r="E1602" s="37"/>
      <c r="F1602" s="40"/>
      <c r="G1602" s="40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4"/>
      <c r="AC1602" s="591"/>
      <c r="AD1602" s="591"/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ref="B1603:B1666" si="153">IF(C1603&lt;&gt;"",MONTH(C1603),"")</f>
        <v>1</v>
      </c>
      <c r="C1603" s="184">
        <f t="shared" ref="C1603:C1666" si="154">E1603</f>
        <v>0</v>
      </c>
      <c r="D1603" s="184"/>
      <c r="E1603" s="191"/>
      <c r="F1603" s="189"/>
      <c r="G1603" s="601"/>
      <c r="H1603" s="7"/>
      <c r="I1603" s="256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4"/>
      <c r="AC1603" s="591"/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53"/>
        <v>1</v>
      </c>
      <c r="C1604" s="184">
        <f t="shared" si="154"/>
        <v>0</v>
      </c>
      <c r="D1604" s="184"/>
      <c r="E1604" s="191"/>
      <c r="F1604" s="189"/>
      <c r="G1604" s="601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4"/>
      <c r="AC1604" s="591"/>
      <c r="AD1604" s="591"/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53"/>
        <v>1</v>
      </c>
      <c r="C1605" s="184">
        <f t="shared" si="154"/>
        <v>0</v>
      </c>
      <c r="D1605" s="184"/>
      <c r="E1605" s="191"/>
      <c r="F1605" s="189"/>
      <c r="G1605" s="601"/>
      <c r="H1605" s="7"/>
      <c r="I1605" s="256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4"/>
      <c r="AC1605" s="591"/>
      <c r="AD1605" s="591"/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53"/>
        <v>1</v>
      </c>
      <c r="C1606" s="184">
        <f t="shared" si="154"/>
        <v>0</v>
      </c>
      <c r="D1606" s="184"/>
      <c r="E1606" s="762"/>
      <c r="F1606" s="189"/>
      <c r="G1606" s="40"/>
      <c r="H1606" s="7"/>
      <c r="I1606" s="256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4"/>
      <c r="AC1606" s="591"/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53"/>
        <v>1</v>
      </c>
      <c r="C1607" s="184">
        <f t="shared" si="154"/>
        <v>0</v>
      </c>
      <c r="D1607" s="184"/>
      <c r="E1607" s="762"/>
      <c r="F1607" s="40"/>
      <c r="G1607" s="40"/>
      <c r="H1607" s="7"/>
      <c r="I1607" s="789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4"/>
      <c r="AC1607" s="591"/>
      <c r="AD1607" s="591"/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53"/>
        <v>1</v>
      </c>
      <c r="C1608" s="184">
        <f t="shared" si="154"/>
        <v>0</v>
      </c>
      <c r="D1608" s="184"/>
      <c r="E1608" s="762"/>
      <c r="F1608" s="189"/>
      <c r="G1608" s="40"/>
      <c r="H1608" s="7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4"/>
      <c r="AC1608" s="591"/>
      <c r="AD1608" s="591"/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53"/>
        <v>1</v>
      </c>
      <c r="C1609" s="184">
        <f t="shared" si="154"/>
        <v>0</v>
      </c>
      <c r="D1609" s="184"/>
      <c r="E1609" s="762"/>
      <c r="F1609" s="297"/>
      <c r="G1609" s="40"/>
      <c r="H1609" s="7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4"/>
      <c r="AC1609" s="591"/>
      <c r="AD1609" s="591"/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53"/>
        <v>1</v>
      </c>
      <c r="C1610" s="184">
        <f t="shared" si="154"/>
        <v>0</v>
      </c>
      <c r="D1610" s="184"/>
      <c r="E1610" s="762"/>
      <c r="F1610" s="40"/>
      <c r="G1610" s="40"/>
      <c r="H1610" s="7"/>
      <c r="I1610" s="256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4"/>
      <c r="AC1610" s="591"/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53"/>
        <v>1</v>
      </c>
      <c r="C1611" s="184">
        <f t="shared" si="154"/>
        <v>0</v>
      </c>
      <c r="D1611" s="184"/>
      <c r="E1611" s="762"/>
      <c r="F1611" s="189"/>
      <c r="G1611" s="40"/>
      <c r="H1611" s="7"/>
      <c r="I1611" s="789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4"/>
      <c r="AC1611" s="591"/>
      <c r="AD1611" s="591"/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53"/>
        <v>1</v>
      </c>
      <c r="C1612" s="184">
        <f t="shared" si="154"/>
        <v>0</v>
      </c>
      <c r="D1612" s="184"/>
      <c r="E1612" s="762"/>
      <c r="F1612" s="40"/>
      <c r="G1612" s="40"/>
      <c r="H1612" s="7"/>
      <c r="I1612" s="789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4"/>
      <c r="AC1612" s="591"/>
      <c r="AD1612" s="591"/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53"/>
        <v>1</v>
      </c>
      <c r="C1613" s="184">
        <f t="shared" si="154"/>
        <v>0</v>
      </c>
      <c r="D1613" s="184"/>
      <c r="E1613" s="762"/>
      <c r="F1613" s="189"/>
      <c r="G1613" s="40"/>
      <c r="H1613" s="7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4"/>
      <c r="AC1613" s="591"/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53"/>
        <v>1</v>
      </c>
      <c r="C1614" s="184">
        <f t="shared" si="154"/>
        <v>0</v>
      </c>
      <c r="D1614" s="184"/>
      <c r="E1614" s="762"/>
      <c r="F1614" s="189"/>
      <c r="G1614" s="40"/>
      <c r="H1614" s="7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4"/>
      <c r="AC1614" s="591"/>
      <c r="AD1614" s="591"/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53"/>
        <v>1</v>
      </c>
      <c r="C1615" s="184">
        <f t="shared" si="154"/>
        <v>0</v>
      </c>
      <c r="D1615" s="184"/>
      <c r="E1615" s="184"/>
      <c r="F1615" s="189"/>
      <c r="G1615" s="601"/>
      <c r="H1615" s="193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4"/>
      <c r="AC1615" s="591"/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53"/>
        <v>1</v>
      </c>
      <c r="C1616" s="184">
        <f t="shared" si="154"/>
        <v>0</v>
      </c>
      <c r="D1616" s="184"/>
      <c r="E1616" s="762"/>
      <c r="F1616" s="40"/>
      <c r="G1616" s="40"/>
      <c r="H1616" s="7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4"/>
      <c r="AC1616" s="591"/>
      <c r="AD1616" s="591"/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53"/>
        <v>1</v>
      </c>
      <c r="C1617" s="184">
        <f t="shared" si="154"/>
        <v>0</v>
      </c>
      <c r="D1617" s="184"/>
      <c r="E1617" s="762"/>
      <c r="F1617" s="189"/>
      <c r="G1617" s="40"/>
      <c r="H1617" s="7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4"/>
      <c r="AC1617" s="591"/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53"/>
        <v>1</v>
      </c>
      <c r="C1618" s="184">
        <f t="shared" si="154"/>
        <v>0</v>
      </c>
      <c r="D1618" s="184"/>
      <c r="E1618" s="762"/>
      <c r="F1618" s="189"/>
      <c r="G1618" s="40"/>
      <c r="H1618" s="7"/>
      <c r="I1618" s="256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4"/>
      <c r="AC1618" s="591"/>
      <c r="AD1618" s="591"/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53"/>
        <v>1</v>
      </c>
      <c r="C1619" s="184">
        <f t="shared" si="154"/>
        <v>0</v>
      </c>
      <c r="D1619" s="184"/>
      <c r="E1619" s="762"/>
      <c r="F1619" s="189"/>
      <c r="G1619" s="40"/>
      <c r="H1619" s="7"/>
      <c r="I1619" s="789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4"/>
      <c r="AC1619" s="591"/>
      <c r="AD1619" s="591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53"/>
        <v>1</v>
      </c>
      <c r="C1620" s="184">
        <f t="shared" si="154"/>
        <v>0</v>
      </c>
      <c r="D1620" s="184"/>
      <c r="E1620" s="762"/>
      <c r="F1620" s="189"/>
      <c r="G1620" s="40"/>
      <c r="H1620" s="7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4"/>
      <c r="AC1620" s="591"/>
      <c r="AD1620" s="591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53"/>
        <v>1</v>
      </c>
      <c r="C1621" s="184">
        <f t="shared" si="154"/>
        <v>0</v>
      </c>
      <c r="D1621" s="184"/>
      <c r="E1621" s="762"/>
      <c r="F1621" s="189"/>
      <c r="G1621" s="40"/>
      <c r="H1621" s="7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4"/>
      <c r="AC1621" s="591"/>
      <c r="AD1621" s="591"/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53"/>
        <v>1</v>
      </c>
      <c r="C1622" s="184">
        <f t="shared" si="154"/>
        <v>0</v>
      </c>
      <c r="D1622" s="184"/>
      <c r="E1622" s="762"/>
      <c r="F1622" s="189"/>
      <c r="G1622" s="40"/>
      <c r="H1622" s="7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4"/>
      <c r="AC1622" s="591"/>
      <c r="AD1622" s="591"/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53"/>
        <v>1</v>
      </c>
      <c r="C1623" s="184">
        <f t="shared" si="154"/>
        <v>0</v>
      </c>
      <c r="D1623" s="184"/>
      <c r="E1623" s="762"/>
      <c r="F1623" s="189"/>
      <c r="G1623" s="40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4"/>
      <c r="AC1623" s="591"/>
      <c r="AD1623" s="591"/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53"/>
        <v>1</v>
      </c>
      <c r="C1624" s="184">
        <f t="shared" si="154"/>
        <v>0</v>
      </c>
      <c r="D1624" s="184"/>
      <c r="E1624" s="762"/>
      <c r="F1624" s="189"/>
      <c r="G1624" s="40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4"/>
      <c r="AC1624" s="591"/>
      <c r="AD1624" s="591"/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53"/>
        <v>1</v>
      </c>
      <c r="C1625" s="184">
        <f t="shared" si="154"/>
        <v>0</v>
      </c>
      <c r="D1625" s="184"/>
      <c r="E1625" s="762"/>
      <c r="F1625" s="189"/>
      <c r="G1625" s="40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4"/>
      <c r="AC1625" s="591"/>
      <c r="AD1625" s="591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53"/>
        <v>1</v>
      </c>
      <c r="C1626" s="184">
        <f t="shared" si="154"/>
        <v>0</v>
      </c>
      <c r="D1626" s="184"/>
      <c r="E1626" s="762"/>
      <c r="F1626" s="189"/>
      <c r="G1626" s="40"/>
      <c r="H1626" s="7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4"/>
      <c r="AC1626" s="591"/>
      <c r="AD1626" s="591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53"/>
        <v>1</v>
      </c>
      <c r="C1627" s="184">
        <f t="shared" si="154"/>
        <v>0</v>
      </c>
      <c r="D1627" s="184"/>
      <c r="E1627" s="184"/>
      <c r="F1627" s="189"/>
      <c r="G1627" s="601"/>
      <c r="H1627" s="193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4"/>
      <c r="AC1627" s="591"/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53"/>
        <v>1</v>
      </c>
      <c r="C1628" s="184">
        <f t="shared" si="154"/>
        <v>0</v>
      </c>
      <c r="D1628" s="184"/>
      <c r="E1628" s="191"/>
      <c r="F1628" s="192"/>
      <c r="G1628" s="483"/>
      <c r="H1628" s="193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4"/>
      <c r="AC1628" s="591"/>
      <c r="AD1628" s="591"/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53"/>
        <v>1</v>
      </c>
      <c r="C1629" s="184">
        <f t="shared" si="154"/>
        <v>0</v>
      </c>
      <c r="D1629" s="184"/>
      <c r="E1629" s="191"/>
      <c r="F1629" s="192"/>
      <c r="G1629" s="483"/>
      <c r="H1629" s="193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4"/>
      <c r="AC1629" s="591"/>
      <c r="AD1629" s="591"/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53"/>
        <v>1</v>
      </c>
      <c r="C1630" s="184">
        <f t="shared" si="154"/>
        <v>0</v>
      </c>
      <c r="D1630" s="184"/>
      <c r="E1630" s="191"/>
      <c r="F1630" s="192"/>
      <c r="G1630" s="483"/>
      <c r="H1630" s="193"/>
      <c r="I1630" s="256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4"/>
      <c r="AC1630" s="591"/>
      <c r="AD1630" s="591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53"/>
        <v>1</v>
      </c>
      <c r="C1631" s="184">
        <f t="shared" si="154"/>
        <v>0</v>
      </c>
      <c r="D1631" s="184"/>
      <c r="E1631" s="191"/>
      <c r="F1631" s="192"/>
      <c r="G1631" s="483"/>
      <c r="H1631" s="193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4"/>
      <c r="AC1631" s="591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53"/>
        <v>1</v>
      </c>
      <c r="C1632" s="184">
        <f t="shared" si="154"/>
        <v>0</v>
      </c>
      <c r="D1632" s="184"/>
      <c r="E1632" s="191"/>
      <c r="F1632" s="192"/>
      <c r="G1632" s="483"/>
      <c r="H1632" s="193"/>
      <c r="I1632" s="256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4"/>
      <c r="AC1632" s="591"/>
      <c r="AD1632" s="591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53"/>
        <v>1</v>
      </c>
      <c r="C1633" s="184">
        <f t="shared" si="154"/>
        <v>0</v>
      </c>
      <c r="D1633" s="184"/>
      <c r="E1633" s="37"/>
      <c r="F1633" s="40"/>
      <c r="G1633" s="40"/>
      <c r="H1633" s="7"/>
      <c r="I1633" s="256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4"/>
      <c r="AC1633" s="591"/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53"/>
        <v>1</v>
      </c>
      <c r="C1634" s="184">
        <f t="shared" si="154"/>
        <v>0</v>
      </c>
      <c r="D1634" s="184"/>
      <c r="E1634" s="37"/>
      <c r="F1634" s="40"/>
      <c r="G1634" s="40"/>
      <c r="H1634" s="7"/>
      <c r="I1634" s="256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4"/>
      <c r="AC1634" s="591"/>
      <c r="AD1634" s="591"/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53"/>
        <v>1</v>
      </c>
      <c r="C1635" s="184">
        <f t="shared" si="154"/>
        <v>0</v>
      </c>
      <c r="D1635" s="184"/>
      <c r="E1635" s="184"/>
      <c r="F1635" s="189"/>
      <c r="G1635" s="601"/>
      <c r="H1635" s="193"/>
      <c r="I1635" s="256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4"/>
      <c r="AC1635" s="591"/>
      <c r="AD1635" s="591"/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53"/>
        <v>1</v>
      </c>
      <c r="C1636" s="184">
        <f t="shared" si="154"/>
        <v>0</v>
      </c>
      <c r="D1636" s="184"/>
      <c r="E1636" s="184"/>
      <c r="F1636" s="189"/>
      <c r="G1636" s="601"/>
      <c r="H1636" s="7"/>
      <c r="I1636" s="256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4"/>
      <c r="AC1636" s="591"/>
      <c r="AD1636" s="591"/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53"/>
        <v>1</v>
      </c>
      <c r="C1637" s="184">
        <f t="shared" si="154"/>
        <v>0</v>
      </c>
      <c r="D1637" s="184"/>
      <c r="E1637" s="184"/>
      <c r="F1637" s="189"/>
      <c r="G1637" s="601"/>
      <c r="H1637" s="7"/>
      <c r="I1637" s="256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4"/>
      <c r="AC1637" s="591"/>
      <c r="AD1637" s="591"/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53"/>
        <v>1</v>
      </c>
      <c r="C1638" s="184">
        <f t="shared" si="154"/>
        <v>0</v>
      </c>
      <c r="D1638" s="184"/>
      <c r="E1638" s="184"/>
      <c r="F1638" s="189"/>
      <c r="G1638" s="601"/>
      <c r="H1638" s="7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4"/>
      <c r="AC1638" s="591"/>
      <c r="AD1638" s="591"/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53"/>
        <v>1</v>
      </c>
      <c r="C1639" s="184">
        <f t="shared" si="154"/>
        <v>0</v>
      </c>
      <c r="D1639" s="184"/>
      <c r="E1639" s="184"/>
      <c r="F1639" s="189"/>
      <c r="G1639" s="601"/>
      <c r="H1639" s="7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4"/>
      <c r="AC1639" s="591"/>
      <c r="AD1639" s="591"/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53"/>
        <v>1</v>
      </c>
      <c r="C1640" s="184">
        <f t="shared" si="154"/>
        <v>0</v>
      </c>
      <c r="D1640" s="184"/>
      <c r="E1640" s="184"/>
      <c r="F1640" s="189"/>
      <c r="G1640" s="601"/>
      <c r="H1640" s="7"/>
      <c r="I1640" s="256"/>
      <c r="J1640" s="256"/>
      <c r="K1640" s="599"/>
      <c r="L1640" s="600"/>
      <c r="M1640" s="600"/>
      <c r="N1640" s="52" t="str">
        <f>IF(AND('331-CT'!$E$7=TH!H1640,OR(L1640="331",M1640="331")),"331",IF(AND(OR(L1640="131",M1640="131"),H1640='131-CT'!$E$7),"131",""))</f>
        <v/>
      </c>
      <c r="O1640" s="90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4"/>
      <c r="AC1640" s="591"/>
      <c r="AD1640" s="591"/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53"/>
        <v>1</v>
      </c>
      <c r="C1641" s="184">
        <f t="shared" si="154"/>
        <v>0</v>
      </c>
      <c r="D1641" s="184"/>
      <c r="E1641" s="184"/>
      <c r="F1641" s="189"/>
      <c r="G1641" s="601"/>
      <c r="H1641" s="7"/>
      <c r="I1641" s="256"/>
      <c r="J1641" s="256"/>
      <c r="K1641" s="599"/>
      <c r="L1641" s="600"/>
      <c r="M1641" s="600"/>
      <c r="N1641" s="52" t="str">
        <f>IF(AND('331-CT'!$E$7=TH!H1641,OR(L1641="331",M1641="331")),"331",IF(AND(OR(L1641="131",M1641="131"),H1641='131-CT'!$E$7),"131",""))</f>
        <v/>
      </c>
      <c r="O1641" s="90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4"/>
      <c r="AC1641" s="591"/>
      <c r="AD1641" s="591"/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53"/>
        <v>1</v>
      </c>
      <c r="C1642" s="184">
        <f t="shared" si="154"/>
        <v>0</v>
      </c>
      <c r="D1642" s="184"/>
      <c r="E1642" s="191"/>
      <c r="F1642" s="192"/>
      <c r="G1642" s="483"/>
      <c r="H1642" s="45"/>
      <c r="I1642" s="256"/>
      <c r="J1642" s="256"/>
      <c r="K1642" s="599"/>
      <c r="L1642" s="600"/>
      <c r="M1642" s="600"/>
      <c r="N1642" s="52" t="str">
        <f>IF(AND('331-CT'!$E$7=TH!H1642,OR(L1642="331",M1642="331")),"331",IF(AND(OR(L1642="131",M1642="131"),H1642='131-CT'!$E$7),"131",""))</f>
        <v/>
      </c>
      <c r="O1642" s="90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4"/>
      <c r="AC1642" s="591"/>
      <c r="AD1642" s="591"/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53"/>
        <v>1</v>
      </c>
      <c r="C1643" s="184">
        <f t="shared" si="154"/>
        <v>0</v>
      </c>
      <c r="D1643" s="184"/>
      <c r="E1643" s="191"/>
      <c r="F1643" s="192"/>
      <c r="G1643" s="483"/>
      <c r="H1643" s="45"/>
      <c r="I1643" s="256"/>
      <c r="J1643" s="256"/>
      <c r="K1643" s="599"/>
      <c r="L1643" s="600"/>
      <c r="M1643" s="600"/>
      <c r="N1643" s="52" t="str">
        <f>IF(AND('331-CT'!$E$7=TH!H1643,OR(L1643="331",M1643="331")),"331",IF(AND(OR(L1643="131",M1643="131"),H1643='131-CT'!$E$7),"131",""))</f>
        <v/>
      </c>
      <c r="O1643" s="90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4"/>
      <c r="AC1643" s="591"/>
      <c r="AD1643" s="591"/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53"/>
        <v>1</v>
      </c>
      <c r="C1644" s="184">
        <f t="shared" si="154"/>
        <v>0</v>
      </c>
      <c r="D1644" s="184"/>
      <c r="E1644" s="762"/>
      <c r="F1644" s="189"/>
      <c r="G1644" s="40"/>
      <c r="H1644" s="7"/>
      <c r="I1644" s="256"/>
      <c r="J1644" s="256"/>
      <c r="K1644" s="599"/>
      <c r="L1644" s="600"/>
      <c r="M1644" s="600"/>
      <c r="N1644" s="52" t="str">
        <f>IF(AND('331-CT'!$E$7=TH!H1644,OR(L1644="331",M1644="331")),"331",IF(AND(OR(L1644="131",M1644="131"),H1644='131-CT'!$E$7),"131",""))</f>
        <v/>
      </c>
      <c r="O1644" s="90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4"/>
      <c r="AC1644" s="591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53"/>
        <v>1</v>
      </c>
      <c r="C1645" s="184">
        <f t="shared" si="154"/>
        <v>0</v>
      </c>
      <c r="D1645" s="184"/>
      <c r="E1645" s="762"/>
      <c r="F1645" s="297"/>
      <c r="G1645" s="40"/>
      <c r="H1645" s="7"/>
      <c r="I1645" s="256"/>
      <c r="J1645" s="256"/>
      <c r="K1645" s="599"/>
      <c r="L1645" s="600"/>
      <c r="M1645" s="600"/>
      <c r="N1645" s="52" t="str">
        <f>IF(AND('331-CT'!$E$7=TH!H1645,OR(L1645="331",M1645="331")),"331",IF(AND(OR(L1645="131",M1645="131"),H1645='131-CT'!$E$7),"131",""))</f>
        <v/>
      </c>
      <c r="O1645" s="90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4"/>
      <c r="AC1645" s="591"/>
      <c r="AD1645" s="591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53"/>
        <v>1</v>
      </c>
      <c r="C1646" s="184">
        <f t="shared" si="154"/>
        <v>0</v>
      </c>
      <c r="D1646" s="184"/>
      <c r="E1646" s="762"/>
      <c r="F1646" s="189"/>
      <c r="G1646" s="40"/>
      <c r="H1646" s="7"/>
      <c r="I1646" s="789"/>
      <c r="J1646" s="256"/>
      <c r="K1646" s="599"/>
      <c r="L1646" s="600"/>
      <c r="M1646" s="600"/>
      <c r="N1646" s="52" t="str">
        <f>IF(AND('331-CT'!$E$7=TH!H1646,OR(L1646="331",M1646="331")),"331",IF(AND(OR(L1646="131",M1646="131"),H1646='131-CT'!$E$7),"131",""))</f>
        <v/>
      </c>
      <c r="O1646" s="90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4"/>
      <c r="AC1646" s="591"/>
      <c r="AD1646" s="591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53"/>
        <v>1</v>
      </c>
      <c r="C1647" s="184">
        <f t="shared" si="154"/>
        <v>0</v>
      </c>
      <c r="D1647" s="184"/>
      <c r="E1647" s="762"/>
      <c r="F1647" s="40"/>
      <c r="G1647" s="40"/>
      <c r="H1647" s="7"/>
      <c r="I1647" s="256"/>
      <c r="J1647" s="256"/>
      <c r="K1647" s="599"/>
      <c r="L1647" s="600"/>
      <c r="M1647" s="600"/>
      <c r="N1647" s="52" t="str">
        <f>IF(AND('331-CT'!$E$7=TH!H1647,OR(L1647="331",M1647="331")),"331",IF(AND(OR(L1647="131",M1647="131"),H1647='131-CT'!$E$7),"131",""))</f>
        <v/>
      </c>
      <c r="O1647" s="90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4"/>
      <c r="AC1647" s="591"/>
      <c r="AD1647" s="591"/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53"/>
        <v>1</v>
      </c>
      <c r="C1648" s="184">
        <f t="shared" si="154"/>
        <v>0</v>
      </c>
      <c r="D1648" s="184"/>
      <c r="E1648" s="762"/>
      <c r="F1648" s="189"/>
      <c r="G1648" s="40"/>
      <c r="H1648" s="7"/>
      <c r="I1648" s="256"/>
      <c r="J1648" s="256"/>
      <c r="K1648" s="599"/>
      <c r="L1648" s="600"/>
      <c r="M1648" s="600"/>
      <c r="N1648" s="52" t="str">
        <f>IF(AND('331-CT'!$E$7=TH!H1648,OR(L1648="331",M1648="331")),"331",IF(AND(OR(L1648="131",M1648="131"),H1648='131-CT'!$E$7),"131",""))</f>
        <v/>
      </c>
      <c r="O1648" s="90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4"/>
      <c r="AC1648" s="591"/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53"/>
        <v>1</v>
      </c>
      <c r="C1649" s="184">
        <f t="shared" si="154"/>
        <v>0</v>
      </c>
      <c r="D1649" s="184"/>
      <c r="E1649" s="762"/>
      <c r="F1649" s="189"/>
      <c r="G1649" s="40"/>
      <c r="H1649" s="7"/>
      <c r="I1649" s="789"/>
      <c r="J1649" s="256"/>
      <c r="K1649" s="599"/>
      <c r="L1649" s="600"/>
      <c r="M1649" s="600"/>
      <c r="N1649" s="52" t="str">
        <f>IF(AND('331-CT'!$E$7=TH!H1649,OR(L1649="331",M1649="331")),"331",IF(AND(OR(L1649="131",M1649="131"),H1649='131-CT'!$E$7),"131",""))</f>
        <v/>
      </c>
      <c r="O1649" s="90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4"/>
      <c r="AC1649" s="591"/>
      <c r="AD1649" s="591"/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53"/>
        <v>1</v>
      </c>
      <c r="C1650" s="184">
        <f t="shared" si="154"/>
        <v>0</v>
      </c>
      <c r="D1650" s="184"/>
      <c r="E1650" s="762"/>
      <c r="F1650" s="189"/>
      <c r="G1650" s="40"/>
      <c r="H1650" s="7"/>
      <c r="I1650" s="789"/>
      <c r="J1650" s="256"/>
      <c r="K1650" s="599"/>
      <c r="L1650" s="600"/>
      <c r="M1650" s="600"/>
      <c r="N1650" s="52" t="str">
        <f>IF(AND('331-CT'!$E$7=TH!H1650,OR(L1650="331",M1650="331")),"331",IF(AND(OR(L1650="131",M1650="131"),H1650='131-CT'!$E$7),"131",""))</f>
        <v/>
      </c>
      <c r="O1650" s="90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4"/>
      <c r="AC1650" s="591"/>
      <c r="AD1650" s="591"/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53"/>
        <v>1</v>
      </c>
      <c r="C1651" s="184">
        <f t="shared" si="154"/>
        <v>0</v>
      </c>
      <c r="D1651" s="184"/>
      <c r="E1651" s="762"/>
      <c r="F1651" s="189"/>
      <c r="G1651" s="40"/>
      <c r="H1651" s="7"/>
      <c r="I1651" s="789"/>
      <c r="J1651" s="256"/>
      <c r="K1651" s="599"/>
      <c r="L1651" s="600"/>
      <c r="M1651" s="600"/>
      <c r="N1651" s="52" t="str">
        <f>IF(AND('331-CT'!$E$7=TH!H1651,OR(L1651="331",M1651="331")),"331",IF(AND(OR(L1651="131",M1651="131"),H1651='131-CT'!$E$7),"131",""))</f>
        <v/>
      </c>
      <c r="O1651" s="90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4"/>
      <c r="AC1651" s="591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53"/>
        <v>1</v>
      </c>
      <c r="C1652" s="184">
        <f t="shared" si="154"/>
        <v>0</v>
      </c>
      <c r="D1652" s="184"/>
      <c r="E1652" s="191"/>
      <c r="F1652" s="192"/>
      <c r="G1652" s="483"/>
      <c r="H1652" s="193"/>
      <c r="I1652" s="256"/>
      <c r="J1652" s="256"/>
      <c r="K1652" s="599"/>
      <c r="L1652" s="600"/>
      <c r="M1652" s="600"/>
      <c r="N1652" s="52" t="str">
        <f>IF(AND('331-CT'!$E$7=TH!H1652,OR(L1652="331",M1652="331")),"331",IF(AND(OR(L1652="131",M1652="131"),H1652='131-CT'!$E$7),"131",""))</f>
        <v/>
      </c>
      <c r="O1652" s="90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4"/>
      <c r="AC1652" s="591"/>
      <c r="AD1652" s="591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53"/>
        <v>1</v>
      </c>
      <c r="C1653" s="184">
        <f t="shared" si="154"/>
        <v>0</v>
      </c>
      <c r="D1653" s="184"/>
      <c r="E1653" s="191"/>
      <c r="F1653" s="192"/>
      <c r="G1653" s="483"/>
      <c r="H1653" s="193"/>
      <c r="I1653" s="256"/>
      <c r="J1653" s="256"/>
      <c r="K1653" s="599"/>
      <c r="L1653" s="600"/>
      <c r="M1653" s="600"/>
      <c r="N1653" s="52" t="str">
        <f>IF(AND('331-CT'!$E$7=TH!H1653,OR(L1653="331",M1653="331")),"331",IF(AND(OR(L1653="131",M1653="131"),H1653='131-CT'!$E$7),"131",""))</f>
        <v/>
      </c>
      <c r="O1653" s="90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4"/>
      <c r="AC1653" s="591"/>
      <c r="AD1653" s="591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53"/>
        <v>1</v>
      </c>
      <c r="C1654" s="184">
        <f t="shared" si="154"/>
        <v>0</v>
      </c>
      <c r="D1654" s="184"/>
      <c r="E1654" s="191"/>
      <c r="F1654" s="192"/>
      <c r="G1654" s="483"/>
      <c r="H1654" s="193"/>
      <c r="I1654" s="256"/>
      <c r="J1654" s="256"/>
      <c r="K1654" s="599"/>
      <c r="L1654" s="600"/>
      <c r="M1654" s="600"/>
      <c r="N1654" s="52" t="str">
        <f>IF(AND('331-CT'!$E$7=TH!H1654,OR(L1654="331",M1654="331")),"331",IF(AND(OR(L1654="131",M1654="131"),H1654='131-CT'!$E$7),"131",""))</f>
        <v/>
      </c>
      <c r="O1654" s="90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4"/>
      <c r="AC1654" s="591"/>
      <c r="AD1654" s="591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53"/>
        <v>1</v>
      </c>
      <c r="C1655" s="184">
        <f t="shared" si="154"/>
        <v>0</v>
      </c>
      <c r="D1655" s="184"/>
      <c r="E1655" s="191"/>
      <c r="F1655" s="192"/>
      <c r="G1655" s="483"/>
      <c r="H1655" s="193"/>
      <c r="I1655" s="256"/>
      <c r="J1655" s="256"/>
      <c r="K1655" s="599"/>
      <c r="L1655" s="600"/>
      <c r="M1655" s="600"/>
      <c r="N1655" s="52" t="str">
        <f>IF(AND('331-CT'!$E$7=TH!H1655,OR(L1655="331",M1655="331")),"331",IF(AND(OR(L1655="131",M1655="131"),H1655='131-CT'!$E$7),"131",""))</f>
        <v/>
      </c>
      <c r="O1655" s="90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4"/>
      <c r="AC1655" s="591"/>
      <c r="AD1655" s="591"/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53"/>
        <v>1</v>
      </c>
      <c r="C1656" s="184">
        <f t="shared" si="154"/>
        <v>0</v>
      </c>
      <c r="D1656" s="184"/>
      <c r="E1656" s="191"/>
      <c r="F1656" s="192"/>
      <c r="G1656" s="483"/>
      <c r="H1656" s="193"/>
      <c r="I1656" s="256"/>
      <c r="J1656" s="256"/>
      <c r="K1656" s="599"/>
      <c r="L1656" s="600"/>
      <c r="M1656" s="600"/>
      <c r="N1656" s="52" t="str">
        <f>IF(AND('331-CT'!$E$7=TH!H1656,OR(L1656="331",M1656="331")),"331",IF(AND(OR(L1656="131",M1656="131"),H1656='131-CT'!$E$7),"131",""))</f>
        <v/>
      </c>
      <c r="O1656" s="90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4"/>
      <c r="AC1656" s="591"/>
      <c r="AD1656" s="591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53"/>
        <v>1</v>
      </c>
      <c r="C1657" s="184">
        <f t="shared" si="154"/>
        <v>0</v>
      </c>
      <c r="D1657" s="184"/>
      <c r="E1657" s="191"/>
      <c r="F1657" s="192"/>
      <c r="G1657" s="483"/>
      <c r="H1657" s="193"/>
      <c r="I1657" s="256"/>
      <c r="J1657" s="256"/>
      <c r="K1657" s="599"/>
      <c r="L1657" s="600"/>
      <c r="M1657" s="600"/>
      <c r="N1657" s="52" t="str">
        <f>IF(AND('331-CT'!$E$7=TH!H1657,OR(L1657="331",M1657="331")),"331",IF(AND(OR(L1657="131",M1657="131"),H1657='131-CT'!$E$7),"131",""))</f>
        <v/>
      </c>
      <c r="O1657" s="90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4"/>
      <c r="AC1657" s="591"/>
      <c r="AD1657" s="591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53"/>
        <v>1</v>
      </c>
      <c r="C1658" s="184">
        <f t="shared" si="154"/>
        <v>0</v>
      </c>
      <c r="D1658" s="184"/>
      <c r="E1658" s="191"/>
      <c r="F1658" s="192"/>
      <c r="G1658" s="483"/>
      <c r="H1658" s="193"/>
      <c r="I1658" s="256"/>
      <c r="J1658" s="256"/>
      <c r="K1658" s="599"/>
      <c r="L1658" s="600"/>
      <c r="M1658" s="600"/>
      <c r="N1658" s="52" t="str">
        <f>IF(AND('331-CT'!$E$7=TH!H1658,OR(L1658="331",M1658="331")),"331",IF(AND(OR(L1658="131",M1658="131"),H1658='131-CT'!$E$7),"131",""))</f>
        <v/>
      </c>
      <c r="O1658" s="90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4"/>
      <c r="AC1658" s="591"/>
      <c r="AD1658" s="591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53"/>
        <v>1</v>
      </c>
      <c r="C1659" s="184">
        <f t="shared" si="154"/>
        <v>0</v>
      </c>
      <c r="D1659" s="184"/>
      <c r="E1659" s="191"/>
      <c r="F1659" s="192"/>
      <c r="G1659" s="483"/>
      <c r="H1659" s="193"/>
      <c r="I1659" s="256"/>
      <c r="J1659" s="256"/>
      <c r="K1659" s="599"/>
      <c r="L1659" s="600"/>
      <c r="M1659" s="600"/>
      <c r="N1659" s="52" t="str">
        <f>IF(AND('331-CT'!$E$7=TH!H1659,OR(L1659="331",M1659="331")),"331",IF(AND(OR(L1659="131",M1659="131"),H1659='131-CT'!$E$7),"131",""))</f>
        <v/>
      </c>
      <c r="O1659" s="90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4"/>
      <c r="AC1659" s="591"/>
      <c r="AD1659" s="591"/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53"/>
        <v>1</v>
      </c>
      <c r="C1660" s="184">
        <f t="shared" si="154"/>
        <v>0</v>
      </c>
      <c r="D1660" s="184"/>
      <c r="E1660" s="191"/>
      <c r="F1660" s="192"/>
      <c r="G1660" s="483"/>
      <c r="H1660" s="193"/>
      <c r="I1660" s="256"/>
      <c r="J1660" s="256"/>
      <c r="K1660" s="599"/>
      <c r="L1660" s="600"/>
      <c r="M1660" s="600"/>
      <c r="N1660" s="52" t="str">
        <f>IF(AND('331-CT'!$E$7=TH!H1660,OR(L1660="331",M1660="331")),"331",IF(AND(OR(L1660="131",M1660="131"),H1660='131-CT'!$E$7),"131",""))</f>
        <v/>
      </c>
      <c r="O1660" s="90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4"/>
      <c r="AC1660" s="591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53"/>
        <v>1</v>
      </c>
      <c r="C1661" s="184">
        <f t="shared" si="154"/>
        <v>0</v>
      </c>
      <c r="D1661" s="184"/>
      <c r="E1661" s="37"/>
      <c r="F1661" s="40"/>
      <c r="G1661" s="40"/>
      <c r="H1661" s="7"/>
      <c r="I1661" s="256"/>
      <c r="J1661" s="256"/>
      <c r="K1661" s="599"/>
      <c r="L1661" s="600"/>
      <c r="M1661" s="600"/>
      <c r="N1661" s="52" t="str">
        <f>IF(AND('331-CT'!$E$7=TH!H1661,OR(L1661="331",M1661="331")),"331",IF(AND(OR(L1661="131",M1661="131"),H1661='131-CT'!$E$7),"131",""))</f>
        <v/>
      </c>
      <c r="O1661" s="90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4"/>
      <c r="AC1661" s="591"/>
      <c r="AD1661" s="591"/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53"/>
        <v>1</v>
      </c>
      <c r="C1662" s="184">
        <f t="shared" si="154"/>
        <v>0</v>
      </c>
      <c r="D1662" s="184"/>
      <c r="E1662" s="37"/>
      <c r="F1662" s="40"/>
      <c r="G1662" s="40"/>
      <c r="H1662" s="7"/>
      <c r="I1662" s="256"/>
      <c r="J1662" s="256"/>
      <c r="K1662" s="599"/>
      <c r="L1662" s="600"/>
      <c r="M1662" s="600"/>
      <c r="N1662" s="52" t="str">
        <f>IF(AND('331-CT'!$E$7=TH!H1662,OR(L1662="331",M1662="331")),"331",IF(AND(OR(L1662="131",M1662="131"),H1662='131-CT'!$E$7),"131",""))</f>
        <v/>
      </c>
      <c r="O1662" s="90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4"/>
      <c r="AC1662" s="591"/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53"/>
        <v>1</v>
      </c>
      <c r="C1663" s="184">
        <f t="shared" si="154"/>
        <v>0</v>
      </c>
      <c r="D1663" s="184"/>
      <c r="E1663" s="37"/>
      <c r="F1663" s="192"/>
      <c r="G1663" s="40"/>
      <c r="H1663" s="7"/>
      <c r="I1663" s="256"/>
      <c r="J1663" s="256"/>
      <c r="K1663" s="599"/>
      <c r="L1663" s="600"/>
      <c r="M1663" s="600"/>
      <c r="N1663" s="52" t="str">
        <f>IF(AND('331-CT'!$E$7=TH!H1663,OR(L1663="331",M1663="331")),"331",IF(AND(OR(L1663="131",M1663="131"),H1663='131-CT'!$E$7),"131",""))</f>
        <v/>
      </c>
      <c r="O1663" s="90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4"/>
      <c r="AC1663" s="591"/>
      <c r="AD1663" s="591"/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53"/>
        <v>1</v>
      </c>
      <c r="C1664" s="184">
        <f t="shared" si="154"/>
        <v>0</v>
      </c>
      <c r="D1664" s="184"/>
      <c r="E1664" s="37"/>
      <c r="F1664" s="40"/>
      <c r="G1664" s="40"/>
      <c r="H1664" s="7"/>
      <c r="I1664" s="256"/>
      <c r="J1664" s="256"/>
      <c r="K1664" s="599"/>
      <c r="L1664" s="600"/>
      <c r="M1664" s="600"/>
      <c r="N1664" s="52" t="str">
        <f>IF(AND('331-CT'!$E$7=TH!H1664,OR(L1664="331",M1664="331")),"331",IF(AND(OR(L1664="131",M1664="131"),H1664='131-CT'!$E$7),"131",""))</f>
        <v/>
      </c>
      <c r="O1664" s="90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4"/>
      <c r="AC1664" s="591"/>
      <c r="AD1664" s="591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53"/>
        <v>1</v>
      </c>
      <c r="C1665" s="184">
        <f t="shared" si="154"/>
        <v>0</v>
      </c>
      <c r="D1665" s="184"/>
      <c r="E1665" s="37"/>
      <c r="F1665" s="192"/>
      <c r="G1665" s="40"/>
      <c r="H1665" s="7"/>
      <c r="I1665" s="256"/>
      <c r="J1665" s="256"/>
      <c r="K1665" s="599"/>
      <c r="L1665" s="600"/>
      <c r="M1665" s="600"/>
      <c r="N1665" s="52" t="str">
        <f>IF(AND('331-CT'!$E$7=TH!H1665,OR(L1665="331",M1665="331")),"331",IF(AND(OR(L1665="131",M1665="131"),H1665='131-CT'!$E$7),"131",""))</f>
        <v/>
      </c>
      <c r="O1665" s="90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4"/>
      <c r="AC1665" s="591"/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53"/>
        <v>1</v>
      </c>
      <c r="C1666" s="184">
        <f t="shared" si="154"/>
        <v>0</v>
      </c>
      <c r="D1666" s="184"/>
      <c r="E1666" s="37"/>
      <c r="F1666" s="40"/>
      <c r="G1666" s="40"/>
      <c r="H1666" s="7"/>
      <c r="I1666" s="256"/>
      <c r="J1666" s="256"/>
      <c r="K1666" s="599"/>
      <c r="L1666" s="600"/>
      <c r="M1666" s="600"/>
      <c r="N1666" s="52" t="str">
        <f>IF(AND('331-CT'!$E$7=TH!H1666,OR(L1666="331",M1666="331")),"331",IF(AND(OR(L1666="131",M1666="131"),H1666='131-CT'!$E$7),"131",""))</f>
        <v/>
      </c>
      <c r="O1666" s="90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4"/>
      <c r="AC1666" s="591"/>
      <c r="AD1666" s="591"/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ref="B1667:B1730" si="155">IF(C1667&lt;&gt;"",MONTH(C1667),"")</f>
        <v>1</v>
      </c>
      <c r="C1667" s="184">
        <f t="shared" ref="C1667:C1730" si="156">E1667</f>
        <v>0</v>
      </c>
      <c r="D1667" s="184"/>
      <c r="E1667" s="37"/>
      <c r="F1667" s="40"/>
      <c r="G1667" s="40"/>
      <c r="H1667" s="7"/>
      <c r="I1667" s="256"/>
      <c r="J1667" s="256"/>
      <c r="K1667" s="599"/>
      <c r="L1667" s="600"/>
      <c r="M1667" s="600"/>
      <c r="N1667" s="52" t="str">
        <f>IF(AND('331-CT'!$E$7=TH!H1667,OR(L1667="331",M1667="331")),"331",IF(AND(OR(L1667="131",M1667="131"),H1667='131-CT'!$E$7),"131",""))</f>
        <v/>
      </c>
      <c r="O1667" s="90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4"/>
      <c r="AC1667" s="591"/>
      <c r="AD1667" s="591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55"/>
        <v>1</v>
      </c>
      <c r="C1668" s="184">
        <f t="shared" si="156"/>
        <v>0</v>
      </c>
      <c r="D1668" s="184"/>
      <c r="E1668" s="37"/>
      <c r="F1668" s="40"/>
      <c r="G1668" s="40"/>
      <c r="H1668" s="7"/>
      <c r="I1668" s="256"/>
      <c r="J1668" s="256"/>
      <c r="K1668" s="599"/>
      <c r="L1668" s="600"/>
      <c r="M1668" s="600"/>
      <c r="N1668" s="52" t="str">
        <f>IF(AND('331-CT'!$E$7=TH!H1668,OR(L1668="331",M1668="331")),"331",IF(AND(OR(L1668="131",M1668="131"),H1668='131-CT'!$E$7),"131",""))</f>
        <v/>
      </c>
      <c r="O1668" s="90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4"/>
      <c r="AC1668" s="591"/>
      <c r="AD1668" s="591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55"/>
        <v>1</v>
      </c>
      <c r="C1669" s="184">
        <f t="shared" si="156"/>
        <v>0</v>
      </c>
      <c r="D1669" s="184"/>
      <c r="E1669" s="37"/>
      <c r="F1669" s="40"/>
      <c r="G1669" s="40"/>
      <c r="H1669" s="7"/>
      <c r="I1669" s="256"/>
      <c r="J1669" s="256"/>
      <c r="K1669" s="599"/>
      <c r="L1669" s="600"/>
      <c r="M1669" s="600"/>
      <c r="N1669" s="52" t="str">
        <f>IF(AND('331-CT'!$E$7=TH!H1669,OR(L1669="331",M1669="331")),"331",IF(AND(OR(L1669="131",M1669="131"),H1669='131-CT'!$E$7),"131",""))</f>
        <v/>
      </c>
      <c r="O1669" s="90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4"/>
      <c r="AC1669" s="591"/>
      <c r="AD1669" s="591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55"/>
        <v>1</v>
      </c>
      <c r="C1670" s="184">
        <f t="shared" si="156"/>
        <v>0</v>
      </c>
      <c r="D1670" s="184"/>
      <c r="E1670" s="37"/>
      <c r="F1670" s="40"/>
      <c r="G1670" s="40"/>
      <c r="H1670" s="7"/>
      <c r="I1670" s="256"/>
      <c r="J1670" s="256"/>
      <c r="K1670" s="599"/>
      <c r="L1670" s="600"/>
      <c r="M1670" s="600"/>
      <c r="N1670" s="52" t="str">
        <f>IF(AND('331-CT'!$E$7=TH!H1670,OR(L1670="331",M1670="331")),"331",IF(AND(OR(L1670="131",M1670="131"),H1670='131-CT'!$E$7),"131",""))</f>
        <v/>
      </c>
      <c r="O1670" s="90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4"/>
      <c r="AC1670" s="591"/>
      <c r="AD1670" s="591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55"/>
        <v>1</v>
      </c>
      <c r="C1671" s="184">
        <f t="shared" si="156"/>
        <v>0</v>
      </c>
      <c r="D1671" s="184"/>
      <c r="E1671" s="37"/>
      <c r="F1671" s="192"/>
      <c r="G1671" s="40"/>
      <c r="H1671" s="7"/>
      <c r="I1671" s="256"/>
      <c r="J1671" s="256"/>
      <c r="K1671" s="599"/>
      <c r="L1671" s="600"/>
      <c r="M1671" s="600"/>
      <c r="N1671" s="52" t="str">
        <f>IF(AND('331-CT'!$E$7=TH!H1671,OR(L1671="331",M1671="331")),"331",IF(AND(OR(L1671="131",M1671="131"),H1671='131-CT'!$E$7),"131",""))</f>
        <v/>
      </c>
      <c r="O1671" s="90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4"/>
      <c r="AC1671" s="591"/>
      <c r="AD1671" s="591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55"/>
        <v>1</v>
      </c>
      <c r="C1672" s="184">
        <f t="shared" si="156"/>
        <v>0</v>
      </c>
      <c r="D1672" s="184"/>
      <c r="E1672" s="37"/>
      <c r="F1672" s="40"/>
      <c r="G1672" s="40"/>
      <c r="H1672" s="7"/>
      <c r="I1672" s="256"/>
      <c r="J1672" s="256"/>
      <c r="K1672" s="599"/>
      <c r="L1672" s="600"/>
      <c r="M1672" s="600"/>
      <c r="N1672" s="52" t="str">
        <f>IF(AND('331-CT'!$E$7=TH!H1672,OR(L1672="331",M1672="331")),"331",IF(AND(OR(L1672="131",M1672="131"),H1672='131-CT'!$E$7),"131",""))</f>
        <v/>
      </c>
      <c r="O1672" s="90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4"/>
      <c r="AC1672" s="591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55"/>
        <v>1</v>
      </c>
      <c r="C1673" s="184">
        <f t="shared" si="156"/>
        <v>0</v>
      </c>
      <c r="D1673" s="184"/>
      <c r="E1673" s="37"/>
      <c r="F1673" s="192"/>
      <c r="G1673" s="40"/>
      <c r="H1673" s="7"/>
      <c r="I1673" s="256"/>
      <c r="J1673" s="256"/>
      <c r="K1673" s="599"/>
      <c r="L1673" s="600"/>
      <c r="M1673" s="600"/>
      <c r="N1673" s="52" t="str">
        <f>IF(AND('331-CT'!$E$7=TH!H1673,OR(L1673="331",M1673="331")),"331",IF(AND(OR(L1673="131",M1673="131"),H1673='131-CT'!$E$7),"131",""))</f>
        <v/>
      </c>
      <c r="O1673" s="90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4"/>
      <c r="AC1673" s="591"/>
      <c r="AD1673" s="591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55"/>
        <v>1</v>
      </c>
      <c r="C1674" s="184">
        <f t="shared" si="156"/>
        <v>0</v>
      </c>
      <c r="D1674" s="184"/>
      <c r="E1674" s="37"/>
      <c r="F1674" s="40"/>
      <c r="G1674" s="40"/>
      <c r="H1674" s="7"/>
      <c r="I1674" s="256"/>
      <c r="J1674" s="256"/>
      <c r="K1674" s="599"/>
      <c r="L1674" s="600"/>
      <c r="M1674" s="600"/>
      <c r="N1674" s="52" t="str">
        <f>IF(AND('331-CT'!$E$7=TH!H1674,OR(L1674="331",M1674="331")),"331",IF(AND(OR(L1674="131",M1674="131"),H1674='131-CT'!$E$7),"131",""))</f>
        <v/>
      </c>
      <c r="O1674" s="90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4"/>
      <c r="AC1674" s="591"/>
      <c r="AD1674" s="591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55"/>
        <v>1</v>
      </c>
      <c r="C1675" s="184">
        <f t="shared" si="156"/>
        <v>0</v>
      </c>
      <c r="D1675" s="184"/>
      <c r="E1675" s="37"/>
      <c r="F1675" s="40"/>
      <c r="G1675" s="40"/>
      <c r="H1675" s="7"/>
      <c r="I1675" s="256"/>
      <c r="J1675" s="256"/>
      <c r="K1675" s="599"/>
      <c r="L1675" s="600"/>
      <c r="M1675" s="600"/>
      <c r="N1675" s="52" t="str">
        <f>IF(AND('331-CT'!$E$7=TH!H1675,OR(L1675="331",M1675="331")),"331",IF(AND(OR(L1675="131",M1675="131"),H1675='131-CT'!$E$7),"131",""))</f>
        <v/>
      </c>
      <c r="O1675" s="90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4"/>
      <c r="AC1675" s="591"/>
      <c r="AD1675" s="591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55"/>
        <v>1</v>
      </c>
      <c r="C1676" s="184">
        <f t="shared" si="156"/>
        <v>0</v>
      </c>
      <c r="D1676" s="184"/>
      <c r="E1676" s="37"/>
      <c r="F1676" s="40"/>
      <c r="G1676" s="40"/>
      <c r="H1676" s="7"/>
      <c r="I1676" s="256"/>
      <c r="J1676" s="256"/>
      <c r="K1676" s="599"/>
      <c r="L1676" s="600"/>
      <c r="M1676" s="600"/>
      <c r="N1676" s="52" t="str">
        <f>IF(AND('331-CT'!$E$7=TH!H1676,OR(L1676="331",M1676="331")),"331",IF(AND(OR(L1676="131",M1676="131"),H1676='131-CT'!$E$7),"131",""))</f>
        <v/>
      </c>
      <c r="O1676" s="90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4"/>
      <c r="AC1676" s="591"/>
      <c r="AD1676" s="591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55"/>
        <v>1</v>
      </c>
      <c r="C1677" s="184">
        <f t="shared" si="156"/>
        <v>0</v>
      </c>
      <c r="D1677" s="184"/>
      <c r="E1677" s="191"/>
      <c r="F1677" s="192"/>
      <c r="G1677" s="483"/>
      <c r="H1677" s="193"/>
      <c r="I1677" s="256"/>
      <c r="J1677" s="256"/>
      <c r="K1677" s="599"/>
      <c r="L1677" s="600"/>
      <c r="M1677" s="600"/>
      <c r="N1677" s="52" t="str">
        <f>IF(AND('331-CT'!$E$7=TH!H1677,OR(L1677="331",M1677="331")),"331",IF(AND(OR(L1677="131",M1677="131"),H1677='131-CT'!$E$7),"131",""))</f>
        <v/>
      </c>
      <c r="O1677" s="90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4"/>
      <c r="AC1677" s="591"/>
      <c r="AD1677" s="591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55"/>
        <v>1</v>
      </c>
      <c r="C1678" s="184">
        <f t="shared" si="156"/>
        <v>0</v>
      </c>
      <c r="D1678" s="184"/>
      <c r="E1678" s="191"/>
      <c r="F1678" s="192"/>
      <c r="G1678" s="483"/>
      <c r="H1678" s="193"/>
      <c r="I1678" s="256"/>
      <c r="J1678" s="256"/>
      <c r="K1678" s="38"/>
      <c r="L1678" s="600"/>
      <c r="M1678" s="600"/>
      <c r="N1678" s="52" t="str">
        <f>IF(AND('331-CT'!$E$7=TH!H1678,OR(L1678="331",M1678="331")),"331",IF(AND(OR(L1678="131",M1678="131"),H1678='131-CT'!$E$7),"131",""))</f>
        <v/>
      </c>
      <c r="O1678" s="90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4"/>
      <c r="AC1678" s="591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55"/>
        <v>1</v>
      </c>
      <c r="C1679" s="184">
        <f t="shared" si="156"/>
        <v>0</v>
      </c>
      <c r="D1679" s="184"/>
      <c r="E1679" s="191"/>
      <c r="F1679" s="192"/>
      <c r="G1679" s="480"/>
      <c r="H1679" s="45"/>
      <c r="I1679" s="257"/>
      <c r="J1679" s="256"/>
      <c r="K1679" s="599"/>
      <c r="L1679" s="600"/>
      <c r="M1679" s="600"/>
      <c r="N1679" s="52" t="str">
        <f>IF(AND('331-CT'!$E$7=TH!H1679,OR(L1679="331",M1679="331")),"331",IF(AND(OR(L1679="131",M1679="131"),H1679='131-CT'!$E$7),"131",""))</f>
        <v/>
      </c>
      <c r="O1679" s="90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4"/>
      <c r="AC1679" s="591"/>
      <c r="AD1679" s="591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55"/>
        <v>1</v>
      </c>
      <c r="C1680" s="184">
        <f t="shared" si="156"/>
        <v>0</v>
      </c>
      <c r="D1680" s="184"/>
      <c r="E1680" s="191"/>
      <c r="F1680" s="192"/>
      <c r="G1680" s="480"/>
      <c r="H1680" s="45"/>
      <c r="I1680" s="257"/>
      <c r="J1680" s="256"/>
      <c r="K1680" s="599"/>
      <c r="L1680" s="600"/>
      <c r="M1680" s="600"/>
      <c r="N1680" s="52" t="str">
        <f>IF(AND('331-CT'!$E$7=TH!H1680,OR(L1680="331",M1680="331")),"331",IF(AND(OR(L1680="131",M1680="131"),H1680='131-CT'!$E$7),"131",""))</f>
        <v/>
      </c>
      <c r="O1680" s="90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4"/>
      <c r="AC1680" s="591"/>
      <c r="AD1680" s="591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55"/>
        <v>1</v>
      </c>
      <c r="C1681" s="184">
        <f t="shared" si="156"/>
        <v>0</v>
      </c>
      <c r="D1681" s="184"/>
      <c r="E1681" s="762"/>
      <c r="F1681" s="189"/>
      <c r="G1681" s="40"/>
      <c r="H1681" s="7"/>
      <c r="I1681" s="256"/>
      <c r="J1681" s="256"/>
      <c r="K1681" s="599"/>
      <c r="L1681" s="600"/>
      <c r="M1681" s="600"/>
      <c r="N1681" s="52" t="str">
        <f>IF(AND('331-CT'!$E$7=TH!H1681,OR(L1681="331",M1681="331")),"331",IF(AND(OR(L1681="131",M1681="131"),H1681='131-CT'!$E$7),"131",""))</f>
        <v/>
      </c>
      <c r="O1681" s="90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4"/>
      <c r="AC1681" s="591"/>
      <c r="AD1681" s="591"/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55"/>
        <v>1</v>
      </c>
      <c r="C1682" s="184">
        <f t="shared" si="156"/>
        <v>0</v>
      </c>
      <c r="D1682" s="184"/>
      <c r="E1682" s="762"/>
      <c r="F1682" s="40"/>
      <c r="G1682" s="40"/>
      <c r="H1682" s="7"/>
      <c r="I1682" s="256"/>
      <c r="J1682" s="256"/>
      <c r="K1682" s="599"/>
      <c r="L1682" s="600"/>
      <c r="M1682" s="600"/>
      <c r="N1682" s="52" t="str">
        <f>IF(AND('331-CT'!$E$7=TH!H1682,OR(L1682="331",M1682="331")),"331",IF(AND(OR(L1682="131",M1682="131"),H1682='131-CT'!$E$7),"131",""))</f>
        <v/>
      </c>
      <c r="O1682" s="90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4"/>
      <c r="AC1682" s="591"/>
      <c r="AD1682" s="591"/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55"/>
        <v>1</v>
      </c>
      <c r="C1683" s="184">
        <f t="shared" si="156"/>
        <v>0</v>
      </c>
      <c r="D1683" s="184"/>
      <c r="E1683" s="762"/>
      <c r="F1683" s="189"/>
      <c r="G1683" s="40"/>
      <c r="H1683" s="7"/>
      <c r="I1683" s="256"/>
      <c r="J1683" s="256"/>
      <c r="K1683" s="599"/>
      <c r="L1683" s="600"/>
      <c r="M1683" s="600"/>
      <c r="N1683" s="52" t="str">
        <f>IF(AND('331-CT'!$E$7=TH!H1683,OR(L1683="331",M1683="331")),"331",IF(AND(OR(L1683="131",M1683="131"),H1683='131-CT'!$E$7),"131",""))</f>
        <v/>
      </c>
      <c r="O1683" s="90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4"/>
      <c r="AC1683" s="591"/>
      <c r="AD1683" s="591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55"/>
        <v>1</v>
      </c>
      <c r="C1684" s="184">
        <f t="shared" si="156"/>
        <v>0</v>
      </c>
      <c r="D1684" s="184"/>
      <c r="E1684" s="762"/>
      <c r="F1684" s="297"/>
      <c r="G1684" s="40"/>
      <c r="H1684" s="7"/>
      <c r="I1684" s="256"/>
      <c r="J1684" s="256"/>
      <c r="K1684" s="599"/>
      <c r="L1684" s="600"/>
      <c r="M1684" s="600"/>
      <c r="N1684" s="52" t="str">
        <f>IF(AND('331-CT'!$E$7=TH!H1684,OR(L1684="331",M1684="331")),"331",IF(AND(OR(L1684="131",M1684="131"),H1684='131-CT'!$E$7),"131",""))</f>
        <v/>
      </c>
      <c r="O1684" s="90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4"/>
      <c r="AC1684" s="591"/>
      <c r="AD1684" s="591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55"/>
        <v>1</v>
      </c>
      <c r="C1685" s="184">
        <f t="shared" si="156"/>
        <v>0</v>
      </c>
      <c r="D1685" s="184"/>
      <c r="E1685" s="762"/>
      <c r="F1685" s="297"/>
      <c r="G1685" s="40"/>
      <c r="H1685" s="7"/>
      <c r="I1685" s="256"/>
      <c r="J1685" s="256"/>
      <c r="K1685" s="599"/>
      <c r="L1685" s="600"/>
      <c r="M1685" s="600"/>
      <c r="N1685" s="52" t="str">
        <f>IF(AND('331-CT'!$E$7=TH!H1685,OR(L1685="331",M1685="331")),"331",IF(AND(OR(L1685="131",M1685="131"),H1685='131-CT'!$E$7),"131",""))</f>
        <v/>
      </c>
      <c r="O1685" s="90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4"/>
      <c r="AC1685" s="591"/>
      <c r="AD1685" s="591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55"/>
        <v>1</v>
      </c>
      <c r="C1686" s="184">
        <f t="shared" si="156"/>
        <v>0</v>
      </c>
      <c r="D1686" s="184"/>
      <c r="E1686" s="762"/>
      <c r="F1686" s="189"/>
      <c r="G1686" s="40"/>
      <c r="H1686" s="7"/>
      <c r="I1686" s="789"/>
      <c r="J1686" s="256"/>
      <c r="K1686" s="599"/>
      <c r="L1686" s="600"/>
      <c r="M1686" s="600"/>
      <c r="N1686" s="52" t="str">
        <f>IF(AND('331-CT'!$E$7=TH!H1686,OR(L1686="331",M1686="331")),"331",IF(AND(OR(L1686="131",M1686="131"),H1686='131-CT'!$E$7),"131",""))</f>
        <v/>
      </c>
      <c r="O1686" s="90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4"/>
      <c r="AC1686" s="591"/>
      <c r="AD1686" s="591"/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55"/>
        <v>1</v>
      </c>
      <c r="C1687" s="184">
        <f t="shared" si="156"/>
        <v>0</v>
      </c>
      <c r="D1687" s="184"/>
      <c r="E1687" s="762"/>
      <c r="F1687" s="189"/>
      <c r="G1687" s="40"/>
      <c r="H1687" s="7"/>
      <c r="I1687" s="256"/>
      <c r="J1687" s="256"/>
      <c r="K1687" s="599"/>
      <c r="L1687" s="600"/>
      <c r="M1687" s="600"/>
      <c r="N1687" s="52" t="str">
        <f>IF(AND('331-CT'!$E$7=TH!H1687,OR(L1687="331",M1687="331")),"331",IF(AND(OR(L1687="131",M1687="131"),H1687='131-CT'!$E$7),"131",""))</f>
        <v/>
      </c>
      <c r="O1687" s="90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4"/>
      <c r="AC1687" s="591"/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55"/>
        <v>1</v>
      </c>
      <c r="C1688" s="184">
        <f t="shared" si="156"/>
        <v>0</v>
      </c>
      <c r="D1688" s="184"/>
      <c r="E1688" s="762"/>
      <c r="F1688" s="189"/>
      <c r="G1688" s="40"/>
      <c r="H1688" s="7"/>
      <c r="I1688" s="789"/>
      <c r="J1688" s="256"/>
      <c r="K1688" s="599"/>
      <c r="L1688" s="600"/>
      <c r="M1688" s="600"/>
      <c r="N1688" s="52" t="str">
        <f>IF(AND('331-CT'!$E$7=TH!H1688,OR(L1688="331",M1688="331")),"331",IF(AND(OR(L1688="131",M1688="131"),H1688='131-CT'!$E$7),"131",""))</f>
        <v/>
      </c>
      <c r="O1688" s="90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4"/>
      <c r="AC1688" s="591"/>
      <c r="AD1688" s="591"/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55"/>
        <v>1</v>
      </c>
      <c r="C1689" s="184">
        <f t="shared" si="156"/>
        <v>0</v>
      </c>
      <c r="D1689" s="184"/>
      <c r="E1689" s="191"/>
      <c r="F1689" s="192"/>
      <c r="G1689" s="483"/>
      <c r="H1689" s="7"/>
      <c r="I1689" s="257"/>
      <c r="J1689" s="257"/>
      <c r="K1689" s="38"/>
      <c r="L1689" s="600"/>
      <c r="M1689" s="600"/>
      <c r="N1689" s="52" t="str">
        <f>IF(AND('331-CT'!$E$7=TH!H1689,OR(L1689="331",M1689="331")),"331",IF(AND(OR(L1689="131",M1689="131"),H1689='131-CT'!$E$7),"131",""))</f>
        <v/>
      </c>
      <c r="O1689" s="90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4"/>
      <c r="AC1689" s="591"/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55"/>
        <v>1</v>
      </c>
      <c r="C1690" s="184">
        <f t="shared" si="156"/>
        <v>0</v>
      </c>
      <c r="D1690" s="184"/>
      <c r="E1690" s="191"/>
      <c r="F1690" s="192"/>
      <c r="G1690" s="483"/>
      <c r="H1690" s="193"/>
      <c r="I1690" s="256"/>
      <c r="J1690" s="256"/>
      <c r="K1690" s="599"/>
      <c r="L1690" s="600"/>
      <c r="M1690" s="600"/>
      <c r="N1690" s="52" t="str">
        <f>IF(AND('331-CT'!$E$7=TH!H1690,OR(L1690="331",M1690="331")),"331",IF(AND(OR(L1690="131",M1690="131"),H1690='131-CT'!$E$7),"131",""))</f>
        <v/>
      </c>
      <c r="O1690" s="90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4"/>
      <c r="AC1690" s="591"/>
      <c r="AD1690" s="591"/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55"/>
        <v>1</v>
      </c>
      <c r="C1691" s="184">
        <f t="shared" si="156"/>
        <v>0</v>
      </c>
      <c r="D1691" s="184"/>
      <c r="E1691" s="191"/>
      <c r="F1691" s="189"/>
      <c r="G1691" s="483"/>
      <c r="H1691" s="7"/>
      <c r="I1691" s="256"/>
      <c r="J1691" s="256"/>
      <c r="K1691" s="599"/>
      <c r="L1691" s="600"/>
      <c r="M1691" s="600"/>
      <c r="N1691" s="52" t="str">
        <f>IF(AND('331-CT'!$E$7=TH!H1691,OR(L1691="331",M1691="331")),"331",IF(AND(OR(L1691="131",M1691="131"),H1691='131-CT'!$E$7),"131",""))</f>
        <v/>
      </c>
      <c r="O1691" s="90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4"/>
      <c r="AC1691" s="591"/>
      <c r="AD1691" s="591"/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55"/>
        <v>1</v>
      </c>
      <c r="C1692" s="184">
        <f t="shared" si="156"/>
        <v>0</v>
      </c>
      <c r="D1692" s="184"/>
      <c r="E1692" s="191"/>
      <c r="F1692" s="189"/>
      <c r="G1692" s="483"/>
      <c r="H1692" s="7"/>
      <c r="I1692" s="256"/>
      <c r="J1692" s="256"/>
      <c r="K1692" s="599"/>
      <c r="L1692" s="600"/>
      <c r="M1692" s="600"/>
      <c r="N1692" s="52" t="str">
        <f>IF(AND('331-CT'!$E$7=TH!H1692,OR(L1692="331",M1692="331")),"331",IF(AND(OR(L1692="131",M1692="131"),H1692='131-CT'!$E$7),"131",""))</f>
        <v/>
      </c>
      <c r="O1692" s="90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4"/>
      <c r="AC1692" s="591"/>
      <c r="AD1692" s="591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55"/>
        <v>1</v>
      </c>
      <c r="C1693" s="184">
        <f t="shared" si="156"/>
        <v>0</v>
      </c>
      <c r="D1693" s="184"/>
      <c r="E1693" s="191"/>
      <c r="F1693" s="40"/>
      <c r="G1693" s="483"/>
      <c r="H1693" s="210"/>
      <c r="I1693" s="256"/>
      <c r="J1693" s="256"/>
      <c r="K1693" s="599"/>
      <c r="L1693" s="600"/>
      <c r="M1693" s="600"/>
      <c r="N1693" s="52" t="str">
        <f>IF(AND('331-CT'!$E$7=TH!H1693,OR(L1693="331",M1693="331")),"331",IF(AND(OR(L1693="131",M1693="131"),H1693='131-CT'!$E$7),"131",""))</f>
        <v/>
      </c>
      <c r="O1693" s="90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4"/>
      <c r="AC1693" s="591"/>
      <c r="AD1693" s="591"/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55"/>
        <v>1</v>
      </c>
      <c r="C1694" s="184">
        <f t="shared" si="156"/>
        <v>0</v>
      </c>
      <c r="D1694" s="184"/>
      <c r="E1694" s="191"/>
      <c r="F1694" s="192"/>
      <c r="G1694" s="483"/>
      <c r="H1694" s="210"/>
      <c r="I1694" s="256"/>
      <c r="J1694" s="256"/>
      <c r="K1694" s="599"/>
      <c r="L1694" s="600"/>
      <c r="M1694" s="600"/>
      <c r="N1694" s="52" t="str">
        <f>IF(AND('331-CT'!$E$7=TH!H1694,OR(L1694="331",M1694="331")),"331",IF(AND(OR(L1694="131",M1694="131"),H1694='131-CT'!$E$7),"131",""))</f>
        <v/>
      </c>
      <c r="O1694" s="90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4"/>
      <c r="AC1694" s="591"/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55"/>
        <v>1</v>
      </c>
      <c r="C1695" s="184">
        <f t="shared" si="156"/>
        <v>0</v>
      </c>
      <c r="D1695" s="184"/>
      <c r="E1695" s="191"/>
      <c r="F1695" s="192"/>
      <c r="G1695" s="483"/>
      <c r="H1695" s="193"/>
      <c r="I1695" s="256"/>
      <c r="J1695" s="256"/>
      <c r="K1695" s="599"/>
      <c r="L1695" s="600"/>
      <c r="M1695" s="600"/>
      <c r="N1695" s="52" t="str">
        <f>IF(AND('331-CT'!$E$7=TH!H1695,OR(L1695="331",M1695="331")),"331",IF(AND(OR(L1695="131",M1695="131"),H1695='131-CT'!$E$7),"131",""))</f>
        <v/>
      </c>
      <c r="O1695" s="90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4"/>
      <c r="AC1695" s="591"/>
      <c r="AD1695" s="591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55"/>
        <v>1</v>
      </c>
      <c r="C1696" s="184">
        <f t="shared" si="156"/>
        <v>0</v>
      </c>
      <c r="D1696" s="184"/>
      <c r="E1696" s="762"/>
      <c r="F1696" s="40"/>
      <c r="G1696" s="40"/>
      <c r="H1696" s="193"/>
      <c r="I1696" s="256"/>
      <c r="J1696" s="256"/>
      <c r="K1696" s="599"/>
      <c r="L1696" s="600"/>
      <c r="M1696" s="600"/>
      <c r="N1696" s="52" t="str">
        <f>IF(AND('331-CT'!$E$7=TH!H1696,OR(L1696="331",M1696="331")),"331",IF(AND(OR(L1696="131",M1696="131"),H1696='131-CT'!$E$7),"131",""))</f>
        <v/>
      </c>
      <c r="O1696" s="90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4"/>
      <c r="AC1696" s="591"/>
      <c r="AD1696" s="591"/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55"/>
        <v>1</v>
      </c>
      <c r="C1697" s="184">
        <f t="shared" si="156"/>
        <v>0</v>
      </c>
      <c r="D1697" s="184"/>
      <c r="E1697" s="762"/>
      <c r="F1697" s="189"/>
      <c r="G1697" s="40"/>
      <c r="H1697" s="193"/>
      <c r="I1697" s="256"/>
      <c r="J1697" s="256"/>
      <c r="K1697" s="599"/>
      <c r="L1697" s="600"/>
      <c r="M1697" s="600"/>
      <c r="N1697" s="52" t="str">
        <f>IF(AND('331-CT'!$E$7=TH!H1697,OR(L1697="331",M1697="331")),"331",IF(AND(OR(L1697="131",M1697="131"),H1697='131-CT'!$E$7),"131",""))</f>
        <v/>
      </c>
      <c r="O1697" s="90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4"/>
      <c r="AC1697" s="591"/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55"/>
        <v>1</v>
      </c>
      <c r="C1698" s="184">
        <f t="shared" si="156"/>
        <v>0</v>
      </c>
      <c r="D1698" s="184"/>
      <c r="E1698" s="762"/>
      <c r="F1698" s="40"/>
      <c r="G1698" s="40"/>
      <c r="H1698" s="7"/>
      <c r="I1698" s="256"/>
      <c r="J1698" s="256"/>
      <c r="K1698" s="599"/>
      <c r="L1698" s="600"/>
      <c r="M1698" s="600"/>
      <c r="N1698" s="52" t="str">
        <f>IF(AND('331-CT'!$E$7=TH!H1698,OR(L1698="331",M1698="331")),"331",IF(AND(OR(L1698="131",M1698="131"),H1698='131-CT'!$E$7),"131",""))</f>
        <v/>
      </c>
      <c r="O1698" s="90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4"/>
      <c r="AC1698" s="591"/>
      <c r="AD1698" s="591"/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55"/>
        <v>1</v>
      </c>
      <c r="C1699" s="184">
        <f t="shared" si="156"/>
        <v>0</v>
      </c>
      <c r="D1699" s="184"/>
      <c r="E1699" s="762"/>
      <c r="F1699" s="40"/>
      <c r="G1699" s="40"/>
      <c r="H1699" s="7"/>
      <c r="I1699" s="256"/>
      <c r="J1699" s="256"/>
      <c r="K1699" s="599"/>
      <c r="L1699" s="600"/>
      <c r="M1699" s="600"/>
      <c r="N1699" s="52" t="str">
        <f>IF(AND('331-CT'!$E$7=TH!H1699,OR(L1699="331",M1699="331")),"331",IF(AND(OR(L1699="131",M1699="131"),H1699='131-CT'!$E$7),"131",""))</f>
        <v/>
      </c>
      <c r="O1699" s="90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4"/>
      <c r="AC1699" s="591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55"/>
        <v>1</v>
      </c>
      <c r="C1700" s="184">
        <f t="shared" si="156"/>
        <v>0</v>
      </c>
      <c r="D1700" s="184"/>
      <c r="E1700" s="762"/>
      <c r="F1700" s="189"/>
      <c r="G1700" s="40"/>
      <c r="H1700" s="7"/>
      <c r="I1700" s="256"/>
      <c r="J1700" s="256"/>
      <c r="K1700" s="599"/>
      <c r="L1700" s="600"/>
      <c r="M1700" s="600"/>
      <c r="N1700" s="52" t="str">
        <f>IF(AND('331-CT'!$E$7=TH!H1700,OR(L1700="331",M1700="331")),"331",IF(AND(OR(L1700="131",M1700="131"),H1700='131-CT'!$E$7),"131",""))</f>
        <v/>
      </c>
      <c r="O1700" s="90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4"/>
      <c r="AC1700" s="591"/>
      <c r="AD1700" s="591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55"/>
        <v>1</v>
      </c>
      <c r="C1701" s="184">
        <f t="shared" si="156"/>
        <v>0</v>
      </c>
      <c r="D1701" s="184"/>
      <c r="E1701" s="762"/>
      <c r="F1701" s="40"/>
      <c r="G1701" s="40"/>
      <c r="H1701" s="7"/>
      <c r="I1701" s="256"/>
      <c r="J1701" s="256"/>
      <c r="K1701" s="599"/>
      <c r="L1701" s="600"/>
      <c r="M1701" s="600"/>
      <c r="N1701" s="52" t="str">
        <f>IF(AND('331-CT'!$E$7=TH!H1701,OR(L1701="331",M1701="331")),"331",IF(AND(OR(L1701="131",M1701="131"),H1701='131-CT'!$E$7),"131",""))</f>
        <v/>
      </c>
      <c r="O1701" s="90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4"/>
      <c r="AC1701" s="591"/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55"/>
        <v>1</v>
      </c>
      <c r="C1702" s="184">
        <f t="shared" si="156"/>
        <v>0</v>
      </c>
      <c r="D1702" s="184"/>
      <c r="E1702" s="762"/>
      <c r="F1702" s="189"/>
      <c r="G1702" s="40"/>
      <c r="H1702" s="7"/>
      <c r="I1702" s="256"/>
      <c r="J1702" s="256"/>
      <c r="K1702" s="599"/>
      <c r="L1702" s="600"/>
      <c r="M1702" s="600"/>
      <c r="N1702" s="52" t="str">
        <f>IF(AND('331-CT'!$E$7=TH!H1702,OR(L1702="331",M1702="331")),"331",IF(AND(OR(L1702="131",M1702="131"),H1702='131-CT'!$E$7),"131",""))</f>
        <v/>
      </c>
      <c r="O1702" s="90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4"/>
      <c r="AC1702" s="591"/>
      <c r="AD1702" s="591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55"/>
        <v>1</v>
      </c>
      <c r="C1703" s="184">
        <f t="shared" si="156"/>
        <v>0</v>
      </c>
      <c r="D1703" s="184"/>
      <c r="E1703" s="37"/>
      <c r="F1703" s="189"/>
      <c r="G1703" s="40"/>
      <c r="H1703" s="7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4"/>
      <c r="AC1703" s="591"/>
      <c r="AD1703" s="591"/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55"/>
        <v>1</v>
      </c>
      <c r="C1704" s="184">
        <f t="shared" si="156"/>
        <v>0</v>
      </c>
      <c r="D1704" s="184"/>
      <c r="E1704" s="37"/>
      <c r="F1704" s="192"/>
      <c r="G1704" s="40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4"/>
      <c r="AC1704" s="591"/>
      <c r="AD1704" s="591"/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55"/>
        <v>1</v>
      </c>
      <c r="C1705" s="184">
        <f t="shared" si="156"/>
        <v>0</v>
      </c>
      <c r="D1705" s="184"/>
      <c r="E1705" s="184"/>
      <c r="F1705" s="192"/>
      <c r="G1705" s="601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4"/>
      <c r="AC1705" s="591"/>
      <c r="AD1705" s="591"/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55"/>
        <v>1</v>
      </c>
      <c r="C1706" s="184">
        <f t="shared" si="156"/>
        <v>0</v>
      </c>
      <c r="D1706" s="184"/>
      <c r="E1706" s="191"/>
      <c r="F1706" s="189"/>
      <c r="G1706" s="483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4"/>
      <c r="AC1706" s="591"/>
      <c r="AD1706" s="591"/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55"/>
        <v>1</v>
      </c>
      <c r="C1707" s="184">
        <f t="shared" si="156"/>
        <v>0</v>
      </c>
      <c r="D1707" s="184"/>
      <c r="E1707" s="191"/>
      <c r="F1707" s="189"/>
      <c r="G1707" s="483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4"/>
      <c r="AC1707" s="591"/>
      <c r="AD1707" s="591"/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55"/>
        <v>1</v>
      </c>
      <c r="C1708" s="184">
        <f t="shared" si="156"/>
        <v>0</v>
      </c>
      <c r="D1708" s="184"/>
      <c r="E1708" s="191"/>
      <c r="F1708" s="189"/>
      <c r="G1708" s="483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4"/>
      <c r="AC1708" s="591"/>
      <c r="AD1708" s="591"/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55"/>
        <v>1</v>
      </c>
      <c r="C1709" s="184">
        <f t="shared" si="156"/>
        <v>0</v>
      </c>
      <c r="D1709" s="184"/>
      <c r="E1709" s="191"/>
      <c r="F1709" s="192"/>
      <c r="G1709" s="483"/>
      <c r="H1709" s="7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4"/>
      <c r="AC1709" s="591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55"/>
        <v>1</v>
      </c>
      <c r="C1710" s="184">
        <f t="shared" si="156"/>
        <v>0</v>
      </c>
      <c r="D1710" s="184"/>
      <c r="E1710" s="191"/>
      <c r="F1710" s="192"/>
      <c r="G1710" s="483"/>
      <c r="H1710" s="210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4"/>
      <c r="AC1710" s="591"/>
      <c r="AD1710" s="591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55"/>
        <v>1</v>
      </c>
      <c r="C1711" s="184">
        <f t="shared" si="156"/>
        <v>0</v>
      </c>
      <c r="D1711" s="184"/>
      <c r="E1711" s="191"/>
      <c r="F1711" s="192"/>
      <c r="G1711" s="483"/>
      <c r="H1711" s="193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4"/>
      <c r="AC1711" s="591"/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55"/>
        <v>1</v>
      </c>
      <c r="C1712" s="184">
        <f t="shared" si="156"/>
        <v>0</v>
      </c>
      <c r="D1712" s="184"/>
      <c r="E1712" s="191"/>
      <c r="F1712" s="192"/>
      <c r="G1712" s="483"/>
      <c r="H1712" s="193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4"/>
      <c r="AC1712" s="591"/>
      <c r="AD1712" s="591"/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55"/>
        <v>1</v>
      </c>
      <c r="C1713" s="184">
        <f t="shared" si="156"/>
        <v>0</v>
      </c>
      <c r="D1713" s="184"/>
      <c r="E1713" s="191"/>
      <c r="F1713" s="192"/>
      <c r="G1713" s="483"/>
      <c r="H1713" s="193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4"/>
      <c r="AC1713" s="591"/>
      <c r="AD1713" s="591"/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55"/>
        <v>1</v>
      </c>
      <c r="C1714" s="184">
        <f t="shared" si="156"/>
        <v>0</v>
      </c>
      <c r="D1714" s="184"/>
      <c r="E1714" s="191"/>
      <c r="F1714" s="192"/>
      <c r="G1714" s="483"/>
      <c r="H1714" s="193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4"/>
      <c r="AC1714" s="591"/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55"/>
        <v>1</v>
      </c>
      <c r="C1715" s="184">
        <f t="shared" si="156"/>
        <v>0</v>
      </c>
      <c r="D1715" s="184"/>
      <c r="E1715" s="191"/>
      <c r="F1715" s="192"/>
      <c r="G1715" s="483"/>
      <c r="H1715" s="193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4"/>
      <c r="AC1715" s="591"/>
      <c r="AD1715" s="591"/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55"/>
        <v>1</v>
      </c>
      <c r="C1716" s="184">
        <f t="shared" si="156"/>
        <v>0</v>
      </c>
      <c r="D1716" s="184"/>
      <c r="E1716" s="191"/>
      <c r="F1716" s="192"/>
      <c r="G1716" s="483"/>
      <c r="H1716" s="193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4"/>
      <c r="AC1716" s="591"/>
      <c r="AD1716" s="591"/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55"/>
        <v>1</v>
      </c>
      <c r="C1717" s="184">
        <f t="shared" si="156"/>
        <v>0</v>
      </c>
      <c r="D1717" s="184"/>
      <c r="E1717" s="191"/>
      <c r="F1717" s="192"/>
      <c r="G1717" s="483"/>
      <c r="H1717" s="193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4"/>
      <c r="AC1717" s="591"/>
      <c r="AD1717" s="591"/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55"/>
        <v>1</v>
      </c>
      <c r="C1718" s="184">
        <f t="shared" si="156"/>
        <v>0</v>
      </c>
      <c r="D1718" s="184"/>
      <c r="E1718" s="37"/>
      <c r="F1718" s="40"/>
      <c r="G1718" s="40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4"/>
      <c r="AC1718" s="591"/>
      <c r="AD1718" s="591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55"/>
        <v>1</v>
      </c>
      <c r="C1719" s="184">
        <f t="shared" si="156"/>
        <v>0</v>
      </c>
      <c r="D1719" s="184"/>
      <c r="E1719" s="37"/>
      <c r="F1719" s="40"/>
      <c r="G1719" s="40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4"/>
      <c r="AC1719" s="591"/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55"/>
        <v>1</v>
      </c>
      <c r="C1720" s="184">
        <f t="shared" si="156"/>
        <v>0</v>
      </c>
      <c r="D1720" s="184"/>
      <c r="E1720" s="37"/>
      <c r="F1720" s="40"/>
      <c r="G1720" s="40"/>
      <c r="H1720" s="7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4"/>
      <c r="AC1720" s="591"/>
      <c r="AD1720" s="591"/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55"/>
        <v>1</v>
      </c>
      <c r="C1721" s="184">
        <f t="shared" si="156"/>
        <v>0</v>
      </c>
      <c r="D1721" s="184"/>
      <c r="E1721" s="37"/>
      <c r="F1721" s="40"/>
      <c r="G1721" s="40"/>
      <c r="H1721" s="7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4"/>
      <c r="AC1721" s="591"/>
      <c r="AD1721" s="591"/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55"/>
        <v>1</v>
      </c>
      <c r="C1722" s="184">
        <f t="shared" si="156"/>
        <v>0</v>
      </c>
      <c r="D1722" s="184"/>
      <c r="E1722" s="37"/>
      <c r="F1722" s="40"/>
      <c r="G1722" s="40"/>
      <c r="H1722" s="7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4"/>
      <c r="AC1722" s="591"/>
      <c r="AD1722" s="591"/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55"/>
        <v>1</v>
      </c>
      <c r="C1723" s="184">
        <f t="shared" si="156"/>
        <v>0</v>
      </c>
      <c r="D1723" s="184"/>
      <c r="E1723" s="37"/>
      <c r="F1723" s="40"/>
      <c r="G1723" s="40"/>
      <c r="H1723" s="7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4"/>
      <c r="AC1723" s="591"/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55"/>
        <v>1</v>
      </c>
      <c r="C1724" s="184">
        <f t="shared" si="156"/>
        <v>0</v>
      </c>
      <c r="D1724" s="184"/>
      <c r="E1724" s="37"/>
      <c r="F1724" s="40"/>
      <c r="G1724" s="40"/>
      <c r="H1724" s="7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4"/>
      <c r="AC1724" s="591"/>
      <c r="AD1724" s="591"/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55"/>
        <v>1</v>
      </c>
      <c r="C1725" s="184">
        <f t="shared" si="156"/>
        <v>0</v>
      </c>
      <c r="D1725" s="184"/>
      <c r="E1725" s="37"/>
      <c r="F1725" s="40"/>
      <c r="G1725" s="40"/>
      <c r="H1725" s="7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4"/>
      <c r="AC1725" s="591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55"/>
        <v>1</v>
      </c>
      <c r="C1726" s="184">
        <f t="shared" si="156"/>
        <v>0</v>
      </c>
      <c r="D1726" s="184"/>
      <c r="E1726" s="37"/>
      <c r="F1726" s="40"/>
      <c r="G1726" s="40"/>
      <c r="H1726" s="7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4"/>
      <c r="AC1726" s="591"/>
      <c r="AD1726" s="591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55"/>
        <v>1</v>
      </c>
      <c r="C1727" s="184">
        <f t="shared" si="156"/>
        <v>0</v>
      </c>
      <c r="D1727" s="184"/>
      <c r="E1727" s="37"/>
      <c r="F1727" s="40"/>
      <c r="G1727" s="40"/>
      <c r="H1727" s="7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4"/>
      <c r="AC1727" s="591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55"/>
        <v>1</v>
      </c>
      <c r="C1728" s="184">
        <f t="shared" si="156"/>
        <v>0</v>
      </c>
      <c r="D1728" s="184"/>
      <c r="E1728" s="37"/>
      <c r="F1728" s="40"/>
      <c r="G1728" s="40"/>
      <c r="H1728" s="7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4"/>
      <c r="AC1728" s="591"/>
      <c r="AD1728" s="591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55"/>
        <v>1</v>
      </c>
      <c r="C1729" s="184">
        <f t="shared" si="156"/>
        <v>0</v>
      </c>
      <c r="D1729" s="184"/>
      <c r="E1729" s="37"/>
      <c r="F1729" s="40"/>
      <c r="G1729" s="40"/>
      <c r="H1729" s="7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4"/>
      <c r="AC1729" s="591"/>
      <c r="AD1729" s="591"/>
    </row>
    <row r="1730" spans="1:30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55"/>
        <v>1</v>
      </c>
      <c r="C1730" s="184">
        <f t="shared" si="156"/>
        <v>0</v>
      </c>
      <c r="D1730" s="184"/>
      <c r="E1730" s="37"/>
      <c r="F1730" s="40"/>
      <c r="G1730" s="40"/>
      <c r="H1730" s="7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4"/>
      <c r="AC1730" s="591"/>
      <c r="AD1730" s="591"/>
    </row>
    <row r="1731" spans="1:30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ref="B1731:B1790" si="157">IF(C1731&lt;&gt;"",MONTH(C1731),"")</f>
        <v>1</v>
      </c>
      <c r="C1731" s="184">
        <f t="shared" ref="C1731:C1790" si="158">E1731</f>
        <v>0</v>
      </c>
      <c r="D1731" s="184"/>
      <c r="E1731" s="37"/>
      <c r="F1731" s="40"/>
      <c r="G1731" s="40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4"/>
      <c r="AC1731" s="591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57"/>
        <v>1</v>
      </c>
      <c r="C1732" s="184">
        <f t="shared" si="158"/>
        <v>0</v>
      </c>
      <c r="D1732" s="184"/>
      <c r="E1732" s="37"/>
      <c r="F1732" s="189"/>
      <c r="G1732" s="40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4"/>
      <c r="AC1732" s="591"/>
      <c r="AD1732" s="591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57"/>
        <v>1</v>
      </c>
      <c r="C1733" s="184">
        <f t="shared" si="158"/>
        <v>0</v>
      </c>
      <c r="D1733" s="184"/>
      <c r="E1733" s="37"/>
      <c r="F1733" s="40"/>
      <c r="G1733" s="40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4"/>
      <c r="AC1733" s="591"/>
      <c r="AD1733" s="591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57"/>
        <v>1</v>
      </c>
      <c r="C1734" s="184">
        <f t="shared" si="158"/>
        <v>0</v>
      </c>
      <c r="D1734" s="184"/>
      <c r="E1734" s="37"/>
      <c r="F1734" s="192"/>
      <c r="G1734" s="40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4"/>
      <c r="AC1734" s="591"/>
      <c r="AD1734" s="591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57"/>
        <v>1</v>
      </c>
      <c r="C1735" s="184">
        <f t="shared" si="158"/>
        <v>0</v>
      </c>
      <c r="D1735" s="184"/>
      <c r="E1735" s="37"/>
      <c r="F1735" s="40"/>
      <c r="G1735" s="40"/>
      <c r="H1735" s="7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4"/>
      <c r="AC1735" s="591"/>
    </row>
    <row r="1736" spans="1:30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57"/>
        <v>1</v>
      </c>
      <c r="C1736" s="184">
        <f t="shared" si="158"/>
        <v>0</v>
      </c>
      <c r="D1736" s="184"/>
      <c r="E1736" s="191"/>
      <c r="F1736" s="192"/>
      <c r="G1736" s="483"/>
      <c r="H1736" s="193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4"/>
      <c r="AC1736" s="591"/>
      <c r="AD1736" s="591"/>
    </row>
    <row r="1737" spans="1:30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57"/>
        <v>1</v>
      </c>
      <c r="C1737" s="184">
        <f t="shared" si="158"/>
        <v>0</v>
      </c>
      <c r="D1737" s="184"/>
      <c r="E1737" s="191"/>
      <c r="F1737" s="192"/>
      <c r="G1737" s="483"/>
      <c r="H1737" s="193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4"/>
      <c r="AC1737" s="591"/>
    </row>
    <row r="1738" spans="1:30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57"/>
        <v>1</v>
      </c>
      <c r="C1738" s="184">
        <f t="shared" si="158"/>
        <v>0</v>
      </c>
      <c r="D1738" s="184"/>
      <c r="E1738" s="191"/>
      <c r="F1738" s="192"/>
      <c r="G1738" s="483"/>
      <c r="H1738" s="193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4"/>
      <c r="AC1738" s="591"/>
      <c r="AD1738" s="591"/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57"/>
        <v>1</v>
      </c>
      <c r="C1739" s="184">
        <f t="shared" si="158"/>
        <v>0</v>
      </c>
      <c r="D1739" s="184"/>
      <c r="E1739" s="191"/>
      <c r="F1739" s="192"/>
      <c r="G1739" s="483"/>
      <c r="H1739" s="193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4"/>
      <c r="AC1739" s="591"/>
      <c r="AD1739" s="591"/>
    </row>
    <row r="1740" spans="1:30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57"/>
        <v>1</v>
      </c>
      <c r="C1740" s="184">
        <f t="shared" si="158"/>
        <v>0</v>
      </c>
      <c r="D1740" s="184"/>
      <c r="E1740" s="191"/>
      <c r="F1740" s="192"/>
      <c r="G1740" s="483"/>
      <c r="H1740" s="193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4"/>
      <c r="AC1740" s="591"/>
      <c r="AD1740" s="591"/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57"/>
        <v>1</v>
      </c>
      <c r="C1741" s="184">
        <f t="shared" si="158"/>
        <v>0</v>
      </c>
      <c r="D1741" s="184"/>
      <c r="E1741" s="191"/>
      <c r="F1741" s="189"/>
      <c r="G1741" s="483"/>
      <c r="H1741" s="193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4"/>
      <c r="AC1741" s="591"/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57"/>
        <v>1</v>
      </c>
      <c r="C1742" s="184">
        <f t="shared" si="158"/>
        <v>0</v>
      </c>
      <c r="D1742" s="184"/>
      <c r="E1742" s="191"/>
      <c r="F1742" s="192"/>
      <c r="G1742" s="483"/>
      <c r="H1742" s="193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4"/>
      <c r="AC1742" s="591"/>
      <c r="AD1742" s="591"/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57"/>
        <v>1</v>
      </c>
      <c r="C1743" s="184">
        <f t="shared" si="158"/>
        <v>0</v>
      </c>
      <c r="D1743" s="184"/>
      <c r="E1743" s="191"/>
      <c r="F1743" s="192"/>
      <c r="G1743" s="483"/>
      <c r="H1743" s="193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4"/>
      <c r="AC1743" s="591"/>
    </row>
    <row r="1744" spans="1:30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57"/>
        <v>1</v>
      </c>
      <c r="C1744" s="184">
        <f t="shared" si="158"/>
        <v>0</v>
      </c>
      <c r="D1744" s="184"/>
      <c r="E1744" s="191"/>
      <c r="F1744" s="192"/>
      <c r="G1744" s="483"/>
      <c r="H1744" s="193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4"/>
      <c r="AC1744" s="591"/>
      <c r="AD1744" s="591"/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57"/>
        <v>1</v>
      </c>
      <c r="C1745" s="184">
        <f t="shared" si="158"/>
        <v>0</v>
      </c>
      <c r="D1745" s="184"/>
      <c r="E1745" s="762"/>
      <c r="F1745" s="189"/>
      <c r="G1745" s="40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4"/>
      <c r="AC1745" s="591"/>
      <c r="AD1745" s="591"/>
    </row>
    <row r="1746" spans="1:30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57"/>
        <v>1</v>
      </c>
      <c r="C1746" s="184">
        <f t="shared" si="158"/>
        <v>0</v>
      </c>
      <c r="D1746" s="184"/>
      <c r="E1746" s="762"/>
      <c r="F1746" s="297"/>
      <c r="G1746" s="40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4"/>
      <c r="AC1746" s="591"/>
      <c r="AD1746" s="591"/>
    </row>
    <row r="1747" spans="1:30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57"/>
        <v>1</v>
      </c>
      <c r="C1747" s="184">
        <f t="shared" si="158"/>
        <v>0</v>
      </c>
      <c r="D1747" s="184"/>
      <c r="E1747" s="762"/>
      <c r="F1747" s="40"/>
      <c r="G1747" s="40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4"/>
      <c r="AC1747" s="591"/>
    </row>
    <row r="1748" spans="1:30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57"/>
        <v>1</v>
      </c>
      <c r="C1748" s="184">
        <f t="shared" si="158"/>
        <v>0</v>
      </c>
      <c r="D1748" s="184"/>
      <c r="E1748" s="762"/>
      <c r="F1748" s="189"/>
      <c r="G1748" s="40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4"/>
      <c r="AC1748" s="591"/>
      <c r="AD1748" s="591"/>
    </row>
    <row r="1749" spans="1:30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57"/>
        <v>1</v>
      </c>
      <c r="C1749" s="184">
        <f t="shared" si="158"/>
        <v>0</v>
      </c>
      <c r="D1749" s="184"/>
      <c r="E1749" s="37"/>
      <c r="F1749" s="192"/>
      <c r="G1749" s="40"/>
      <c r="H1749" s="7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4"/>
      <c r="AC1749" s="591"/>
      <c r="AD1749" s="591"/>
    </row>
    <row r="1750" spans="1:30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57"/>
        <v>1</v>
      </c>
      <c r="C1750" s="184">
        <f t="shared" si="158"/>
        <v>0</v>
      </c>
      <c r="D1750" s="184"/>
      <c r="E1750" s="37"/>
      <c r="F1750" s="192"/>
      <c r="G1750" s="40"/>
      <c r="H1750" s="7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4"/>
      <c r="AC1750" s="591"/>
    </row>
    <row r="1751" spans="1:30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57"/>
        <v>1</v>
      </c>
      <c r="C1751" s="184">
        <f t="shared" si="158"/>
        <v>0</v>
      </c>
      <c r="D1751" s="184"/>
      <c r="E1751" s="37"/>
      <c r="F1751" s="189"/>
      <c r="G1751" s="40"/>
      <c r="H1751" s="7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4"/>
      <c r="AC1751" s="591"/>
      <c r="AD1751" s="591"/>
    </row>
    <row r="1752" spans="1:30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57"/>
        <v>1</v>
      </c>
      <c r="C1752" s="184">
        <f t="shared" si="158"/>
        <v>0</v>
      </c>
      <c r="D1752" s="184"/>
      <c r="E1752" s="37"/>
      <c r="F1752" s="189"/>
      <c r="G1752" s="40"/>
      <c r="H1752" s="7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4"/>
      <c r="AC1752" s="591"/>
      <c r="AD1752" s="591"/>
    </row>
    <row r="1753" spans="1:30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57"/>
        <v>1</v>
      </c>
      <c r="C1753" s="184">
        <f t="shared" si="158"/>
        <v>0</v>
      </c>
      <c r="D1753" s="184"/>
      <c r="E1753" s="37"/>
      <c r="F1753" s="189"/>
      <c r="G1753" s="40"/>
      <c r="H1753" s="7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4"/>
      <c r="AC1753" s="591"/>
      <c r="AD1753" s="591"/>
    </row>
    <row r="1754" spans="1:30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57"/>
        <v>1</v>
      </c>
      <c r="C1754" s="184">
        <f t="shared" si="158"/>
        <v>0</v>
      </c>
      <c r="D1754" s="184"/>
      <c r="E1754" s="37"/>
      <c r="F1754" s="189"/>
      <c r="G1754" s="40"/>
      <c r="H1754" s="7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4"/>
      <c r="AC1754" s="591"/>
      <c r="AD1754" s="591"/>
    </row>
    <row r="1755" spans="1:30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57"/>
        <v>1</v>
      </c>
      <c r="C1755" s="184">
        <f t="shared" si="158"/>
        <v>0</v>
      </c>
      <c r="D1755" s="184"/>
      <c r="E1755" s="37"/>
      <c r="F1755" s="40"/>
      <c r="G1755" s="40"/>
      <c r="H1755" s="7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4"/>
      <c r="AC1755" s="591"/>
    </row>
    <row r="1756" spans="1:30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57"/>
        <v>1</v>
      </c>
      <c r="C1756" s="184">
        <f t="shared" si="158"/>
        <v>0</v>
      </c>
      <c r="D1756" s="184"/>
      <c r="E1756" s="37"/>
      <c r="F1756" s="40"/>
      <c r="G1756" s="40"/>
      <c r="H1756" s="7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4"/>
      <c r="AC1756" s="591"/>
      <c r="AD1756" s="591"/>
    </row>
    <row r="1757" spans="1:30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57"/>
        <v>1</v>
      </c>
      <c r="C1757" s="184">
        <f t="shared" si="158"/>
        <v>0</v>
      </c>
      <c r="D1757" s="184"/>
      <c r="E1757" s="37"/>
      <c r="F1757" s="192"/>
      <c r="G1757" s="40"/>
      <c r="H1757" s="7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4"/>
      <c r="AC1757" s="591"/>
    </row>
    <row r="1758" spans="1:30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57"/>
        <v>1</v>
      </c>
      <c r="C1758" s="184">
        <f t="shared" si="158"/>
        <v>0</v>
      </c>
      <c r="D1758" s="184"/>
      <c r="E1758" s="37"/>
      <c r="F1758" s="189"/>
      <c r="G1758" s="40"/>
      <c r="H1758" s="7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4"/>
      <c r="AC1758" s="591"/>
      <c r="AD1758" s="591"/>
    </row>
    <row r="1759" spans="1:30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57"/>
        <v>1</v>
      </c>
      <c r="C1759" s="184">
        <f t="shared" si="158"/>
        <v>0</v>
      </c>
      <c r="D1759" s="184"/>
      <c r="E1759" s="37"/>
      <c r="F1759" s="40"/>
      <c r="G1759" s="40"/>
      <c r="H1759" s="7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4"/>
      <c r="AC1759" s="591"/>
      <c r="AD1759" s="591"/>
    </row>
    <row r="1760" spans="1:30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57"/>
        <v>1</v>
      </c>
      <c r="C1760" s="184">
        <f t="shared" si="158"/>
        <v>0</v>
      </c>
      <c r="D1760" s="184"/>
      <c r="E1760" s="37"/>
      <c r="F1760" s="40"/>
      <c r="G1760" s="40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4"/>
      <c r="AC1760" s="591"/>
    </row>
    <row r="1761" spans="1:30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57"/>
        <v>1</v>
      </c>
      <c r="C1761" s="184">
        <f t="shared" si="158"/>
        <v>0</v>
      </c>
      <c r="D1761" s="184"/>
      <c r="E1761" s="37"/>
      <c r="F1761" s="192"/>
      <c r="G1761" s="40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4"/>
      <c r="AC1761" s="591"/>
      <c r="AD1761" s="591"/>
    </row>
    <row r="1762" spans="1:30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57"/>
        <v>1</v>
      </c>
      <c r="C1762" s="184">
        <f t="shared" si="158"/>
        <v>0</v>
      </c>
      <c r="D1762" s="184"/>
      <c r="E1762" s="37"/>
      <c r="F1762" s="189"/>
      <c r="G1762" s="40"/>
      <c r="H1762" s="7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4"/>
      <c r="AC1762" s="591"/>
    </row>
    <row r="1763" spans="1:30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57"/>
        <v>1</v>
      </c>
      <c r="C1763" s="184">
        <f t="shared" si="158"/>
        <v>0</v>
      </c>
      <c r="D1763" s="184"/>
      <c r="E1763" s="37"/>
      <c r="F1763" s="40"/>
      <c r="G1763" s="40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4"/>
      <c r="AC1763" s="591"/>
      <c r="AD1763" s="591"/>
    </row>
    <row r="1764" spans="1:30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57"/>
        <v>1</v>
      </c>
      <c r="C1764" s="184">
        <f t="shared" si="158"/>
        <v>0</v>
      </c>
      <c r="D1764" s="184"/>
      <c r="E1764" s="37"/>
      <c r="F1764" s="40"/>
      <c r="G1764" s="40"/>
      <c r="H1764" s="7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4"/>
      <c r="AC1764" s="591"/>
    </row>
    <row r="1765" spans="1:30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57"/>
        <v>1</v>
      </c>
      <c r="C1765" s="184">
        <f t="shared" si="158"/>
        <v>0</v>
      </c>
      <c r="D1765" s="184"/>
      <c r="E1765" s="191"/>
      <c r="F1765" s="192"/>
      <c r="G1765" s="483"/>
      <c r="H1765" s="193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4"/>
      <c r="AC1765" s="591"/>
      <c r="AD1765" s="591"/>
    </row>
    <row r="1766" spans="1:30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57"/>
        <v>1</v>
      </c>
      <c r="C1766" s="184">
        <f t="shared" si="158"/>
        <v>0</v>
      </c>
      <c r="D1766" s="184"/>
      <c r="E1766" s="191"/>
      <c r="F1766" s="192"/>
      <c r="G1766" s="483"/>
      <c r="H1766" s="193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4"/>
      <c r="AC1766" s="591"/>
      <c r="AD1766" s="591"/>
    </row>
    <row r="1767" spans="1:30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57"/>
        <v>1</v>
      </c>
      <c r="C1767" s="184">
        <f t="shared" si="158"/>
        <v>0</v>
      </c>
      <c r="D1767" s="184"/>
      <c r="E1767" s="191"/>
      <c r="F1767" s="192"/>
      <c r="G1767" s="483"/>
      <c r="H1767" s="193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4"/>
      <c r="AC1767" s="591"/>
      <c r="AD1767" s="591"/>
    </row>
    <row r="1768" spans="1:30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57"/>
        <v>1</v>
      </c>
      <c r="C1768" s="184">
        <f t="shared" si="158"/>
        <v>0</v>
      </c>
      <c r="D1768" s="184"/>
      <c r="E1768" s="191"/>
      <c r="F1768" s="192"/>
      <c r="G1768" s="483"/>
      <c r="H1768" s="193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4"/>
      <c r="AC1768" s="591"/>
      <c r="AD1768" s="591"/>
    </row>
    <row r="1769" spans="1:30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57"/>
        <v>1</v>
      </c>
      <c r="C1769" s="184">
        <f t="shared" si="158"/>
        <v>0</v>
      </c>
      <c r="D1769" s="184"/>
      <c r="E1769" s="191"/>
      <c r="F1769" s="192"/>
      <c r="G1769" s="483"/>
      <c r="H1769" s="193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4"/>
      <c r="AC1769" s="591"/>
      <c r="AD1769" s="591"/>
    </row>
    <row r="1770" spans="1:30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57"/>
        <v>1</v>
      </c>
      <c r="C1770" s="184">
        <f t="shared" si="158"/>
        <v>0</v>
      </c>
      <c r="D1770" s="184"/>
      <c r="E1770" s="191"/>
      <c r="F1770" s="192"/>
      <c r="G1770" s="483"/>
      <c r="H1770" s="193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4"/>
      <c r="AC1770" s="591"/>
      <c r="AD1770" s="591"/>
    </row>
    <row r="1771" spans="1:30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57"/>
        <v>1</v>
      </c>
      <c r="C1771" s="184">
        <f t="shared" si="158"/>
        <v>0</v>
      </c>
      <c r="D1771" s="184"/>
      <c r="E1771" s="191"/>
      <c r="F1771" s="192"/>
      <c r="G1771" s="483"/>
      <c r="H1771" s="193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4"/>
      <c r="AC1771" s="591"/>
      <c r="AD1771" s="591"/>
    </row>
    <row r="1772" spans="1:30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57"/>
        <v>1</v>
      </c>
      <c r="C1772" s="184">
        <f t="shared" si="158"/>
        <v>0</v>
      </c>
      <c r="D1772" s="184"/>
      <c r="E1772" s="191"/>
      <c r="F1772" s="192"/>
      <c r="G1772" s="483"/>
      <c r="H1772" s="193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4"/>
      <c r="AC1772" s="591"/>
      <c r="AD1772" s="591"/>
    </row>
    <row r="1773" spans="1:30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57"/>
        <v>1</v>
      </c>
      <c r="C1773" s="184">
        <f t="shared" si="158"/>
        <v>0</v>
      </c>
      <c r="D1773" s="184"/>
      <c r="E1773" s="191"/>
      <c r="F1773" s="192"/>
      <c r="G1773" s="483"/>
      <c r="H1773" s="193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4"/>
      <c r="AC1773" s="591"/>
    </row>
    <row r="1774" spans="1:30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57"/>
        <v>1</v>
      </c>
      <c r="C1774" s="184">
        <f t="shared" si="158"/>
        <v>0</v>
      </c>
      <c r="D1774" s="184"/>
      <c r="E1774" s="37"/>
      <c r="F1774" s="40"/>
      <c r="G1774" s="40"/>
      <c r="H1774" s="7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4"/>
      <c r="AC1774" s="591"/>
      <c r="AD1774" s="591"/>
    </row>
    <row r="1775" spans="1:30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57"/>
        <v>1</v>
      </c>
      <c r="C1775" s="184">
        <f t="shared" si="158"/>
        <v>0</v>
      </c>
      <c r="D1775" s="184"/>
      <c r="E1775" s="37"/>
      <c r="F1775" s="40"/>
      <c r="G1775" s="40"/>
      <c r="H1775" s="7"/>
      <c r="I1775" s="256"/>
      <c r="J1775" s="256"/>
      <c r="K1775" s="599"/>
      <c r="L1775" s="600"/>
      <c r="M1775" s="600"/>
      <c r="N1775" s="52" t="str">
        <f>IF(AND('331-CT'!$E$7=TH!H1775,OR(L1775="331",M1775="331")),"331",IF(AND(OR(L1775="131",M1775="131"),H1775='131-CT'!$E$7),"131",""))</f>
        <v/>
      </c>
      <c r="O1775" s="90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4"/>
      <c r="AC1775" s="591"/>
      <c r="AD1775" s="591"/>
    </row>
    <row r="1776" spans="1:30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57"/>
        <v>1</v>
      </c>
      <c r="C1776" s="184">
        <f t="shared" si="158"/>
        <v>0</v>
      </c>
      <c r="D1776" s="184"/>
      <c r="E1776" s="37"/>
      <c r="F1776" s="40"/>
      <c r="G1776" s="40"/>
      <c r="H1776" s="7"/>
      <c r="I1776" s="256"/>
      <c r="J1776" s="256"/>
      <c r="K1776" s="599"/>
      <c r="L1776" s="600"/>
      <c r="M1776" s="600"/>
      <c r="N1776" s="52" t="str">
        <f>IF(AND('331-CT'!$E$7=TH!H1776,OR(L1776="331",M1776="331")),"331",IF(AND(OR(L1776="131",M1776="131"),H1776='131-CT'!$E$7),"131",""))</f>
        <v/>
      </c>
      <c r="O1776" s="90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4"/>
      <c r="AC1776" s="591"/>
      <c r="AD1776" s="591"/>
    </row>
    <row r="1777" spans="1:30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57"/>
        <v>1</v>
      </c>
      <c r="C1777" s="184">
        <f t="shared" si="158"/>
        <v>0</v>
      </c>
      <c r="D1777" s="184"/>
      <c r="E1777" s="37"/>
      <c r="F1777" s="192"/>
      <c r="G1777" s="40"/>
      <c r="H1777" s="7"/>
      <c r="I1777" s="256"/>
      <c r="J1777" s="256"/>
      <c r="K1777" s="599"/>
      <c r="L1777" s="600"/>
      <c r="M1777" s="600"/>
      <c r="N1777" s="52" t="str">
        <f>IF(AND('331-CT'!$E$7=TH!H1777,OR(L1777="331",M1777="331")),"331",IF(AND(OR(L1777="131",M1777="131"),H1777='131-CT'!$E$7),"131",""))</f>
        <v/>
      </c>
      <c r="O1777" s="90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4"/>
      <c r="AC1777" s="591"/>
    </row>
    <row r="1778" spans="1:30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57"/>
        <v>1</v>
      </c>
      <c r="C1778" s="184">
        <f t="shared" si="158"/>
        <v>0</v>
      </c>
      <c r="D1778" s="184"/>
      <c r="E1778" s="37"/>
      <c r="F1778" s="40"/>
      <c r="G1778" s="40"/>
      <c r="H1778" s="7"/>
      <c r="I1778" s="256"/>
      <c r="J1778" s="256"/>
      <c r="K1778" s="599"/>
      <c r="L1778" s="600"/>
      <c r="M1778" s="600"/>
      <c r="N1778" s="52" t="str">
        <f>IF(AND('331-CT'!$E$7=TH!H1778,OR(L1778="331",M1778="331")),"331",IF(AND(OR(L1778="131",M1778="131"),H1778='131-CT'!$E$7),"131",""))</f>
        <v/>
      </c>
      <c r="O1778" s="90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4"/>
      <c r="AC1778" s="591"/>
      <c r="AD1778" s="591"/>
    </row>
    <row r="1779" spans="1:30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57"/>
        <v>1</v>
      </c>
      <c r="C1779" s="184">
        <f t="shared" si="158"/>
        <v>0</v>
      </c>
      <c r="D1779" s="184"/>
      <c r="E1779" s="37"/>
      <c r="F1779" s="40"/>
      <c r="G1779" s="40"/>
      <c r="H1779" s="7"/>
      <c r="I1779" s="256"/>
      <c r="J1779" s="256"/>
      <c r="K1779" s="599"/>
      <c r="L1779" s="600"/>
      <c r="M1779" s="600"/>
      <c r="N1779" s="52" t="str">
        <f>IF(AND('331-CT'!$E$7=TH!H1779,OR(L1779="331",M1779="331")),"331",IF(AND(OR(L1779="131",M1779="131"),H1779='131-CT'!$E$7),"131",""))</f>
        <v/>
      </c>
      <c r="O1779" s="90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4"/>
      <c r="AC1779" s="591"/>
      <c r="AD1779" s="591"/>
    </row>
    <row r="1780" spans="1:30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57"/>
        <v>1</v>
      </c>
      <c r="C1780" s="184">
        <f t="shared" si="158"/>
        <v>0</v>
      </c>
      <c r="D1780" s="184"/>
      <c r="E1780" s="37"/>
      <c r="F1780" s="40"/>
      <c r="G1780" s="40"/>
      <c r="H1780" s="7"/>
      <c r="I1780" s="256"/>
      <c r="J1780" s="256"/>
      <c r="K1780" s="599"/>
      <c r="L1780" s="600"/>
      <c r="M1780" s="600"/>
      <c r="N1780" s="52" t="str">
        <f>IF(AND('331-CT'!$E$7=TH!H1780,OR(L1780="331",M1780="331")),"331",IF(AND(OR(L1780="131",M1780="131"),H1780='131-CT'!$E$7),"131",""))</f>
        <v/>
      </c>
      <c r="O1780" s="90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4"/>
      <c r="AC1780" s="591"/>
      <c r="AD1780" s="591"/>
    </row>
    <row r="1781" spans="1:30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57"/>
        <v>1</v>
      </c>
      <c r="C1781" s="184">
        <f t="shared" si="158"/>
        <v>0</v>
      </c>
      <c r="D1781" s="184"/>
      <c r="E1781" s="37"/>
      <c r="F1781" s="40"/>
      <c r="G1781" s="40"/>
      <c r="H1781" s="7"/>
      <c r="I1781" s="256"/>
      <c r="J1781" s="256"/>
      <c r="K1781" s="599"/>
      <c r="L1781" s="600"/>
      <c r="M1781" s="600"/>
      <c r="N1781" s="52" t="str">
        <f>IF(AND('331-CT'!$E$7=TH!H1781,OR(L1781="331",M1781="331")),"331",IF(AND(OR(L1781="131",M1781="131"),H1781='131-CT'!$E$7),"131",""))</f>
        <v/>
      </c>
      <c r="O1781" s="90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4"/>
      <c r="AC1781" s="591"/>
    </row>
    <row r="1782" spans="1:30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57"/>
        <v>1</v>
      </c>
      <c r="C1782" s="184">
        <f t="shared" si="158"/>
        <v>0</v>
      </c>
      <c r="D1782" s="184"/>
      <c r="E1782" s="37"/>
      <c r="F1782" s="40"/>
      <c r="G1782" s="40"/>
      <c r="H1782" s="7"/>
      <c r="I1782" s="256"/>
      <c r="J1782" s="256"/>
      <c r="K1782" s="599"/>
      <c r="L1782" s="600"/>
      <c r="M1782" s="600"/>
      <c r="N1782" s="52" t="str">
        <f>IF(AND('331-CT'!$E$7=TH!H1782,OR(L1782="331",M1782="331")),"331",IF(AND(OR(L1782="131",M1782="131"),H1782='131-CT'!$E$7),"131",""))</f>
        <v/>
      </c>
      <c r="O1782" s="90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4"/>
      <c r="AC1782" s="591"/>
      <c r="AD1782" s="591"/>
    </row>
    <row r="1783" spans="1:30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57"/>
        <v>1</v>
      </c>
      <c r="C1783" s="184">
        <f t="shared" si="158"/>
        <v>0</v>
      </c>
      <c r="D1783" s="184"/>
      <c r="E1783" s="37"/>
      <c r="F1783" s="40"/>
      <c r="G1783" s="40"/>
      <c r="H1783" s="7"/>
      <c r="I1783" s="256"/>
      <c r="J1783" s="256"/>
      <c r="K1783" s="599"/>
      <c r="L1783" s="600"/>
      <c r="M1783" s="600"/>
      <c r="N1783" s="52" t="str">
        <f>IF(AND('331-CT'!$E$7=TH!H1783,OR(L1783="331",M1783="331")),"331",IF(AND(OR(L1783="131",M1783="131"),H1783='131-CT'!$E$7),"131",""))</f>
        <v/>
      </c>
      <c r="O1783" s="90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4"/>
      <c r="AC1783" s="591"/>
      <c r="AD1783" s="591"/>
    </row>
    <row r="1784" spans="1:30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57"/>
        <v>1</v>
      </c>
      <c r="C1784" s="184">
        <f t="shared" si="158"/>
        <v>0</v>
      </c>
      <c r="D1784" s="184"/>
      <c r="E1784" s="191"/>
      <c r="F1784" s="192"/>
      <c r="G1784" s="483"/>
      <c r="H1784" s="785"/>
      <c r="I1784" s="256"/>
      <c r="J1784" s="256"/>
      <c r="K1784" s="599"/>
      <c r="L1784" s="600"/>
      <c r="M1784" s="600"/>
      <c r="N1784" s="52" t="str">
        <f>IF(AND('331-CT'!$E$7=TH!H1784,OR(L1784="331",M1784="331")),"331",IF(AND(OR(L1784="131",M1784="131"),H1784='131-CT'!$E$7),"131",""))</f>
        <v/>
      </c>
      <c r="O1784" s="90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4"/>
      <c r="AC1784" s="591"/>
      <c r="AD1784" s="591"/>
    </row>
    <row r="1785" spans="1:30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57"/>
        <v>1</v>
      </c>
      <c r="C1785" s="184">
        <f t="shared" si="158"/>
        <v>0</v>
      </c>
      <c r="D1785" s="184"/>
      <c r="E1785" s="191"/>
      <c r="F1785" s="192"/>
      <c r="G1785" s="483"/>
      <c r="H1785" s="785"/>
      <c r="I1785" s="256"/>
      <c r="J1785" s="256"/>
      <c r="K1785" s="599"/>
      <c r="L1785" s="600"/>
      <c r="M1785" s="600"/>
      <c r="N1785" s="52" t="str">
        <f>IF(AND('331-CT'!$E$7=TH!H1785,OR(L1785="331",M1785="331")),"331",IF(AND(OR(L1785="131",M1785="131"),H1785='131-CT'!$E$7),"131",""))</f>
        <v/>
      </c>
      <c r="O1785" s="90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4"/>
      <c r="AC1785" s="591"/>
      <c r="AD1785" s="591"/>
    </row>
    <row r="1786" spans="1:30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57"/>
        <v>1</v>
      </c>
      <c r="C1786" s="184">
        <f t="shared" si="158"/>
        <v>0</v>
      </c>
      <c r="D1786" s="184"/>
      <c r="E1786" s="191"/>
      <c r="F1786" s="192"/>
      <c r="G1786" s="483"/>
      <c r="H1786" s="785"/>
      <c r="I1786" s="256"/>
      <c r="J1786" s="256"/>
      <c r="K1786" s="599"/>
      <c r="L1786" s="600"/>
      <c r="M1786" s="600"/>
      <c r="N1786" s="52" t="str">
        <f>IF(AND('331-CT'!$E$7=TH!H1786,OR(L1786="331",M1786="331")),"331",IF(AND(OR(L1786="131",M1786="131"),H1786='131-CT'!$E$7),"131",""))</f>
        <v/>
      </c>
      <c r="O1786" s="90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4"/>
      <c r="AC1786" s="591"/>
      <c r="AD1786" s="591"/>
    </row>
    <row r="1787" spans="1:30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57"/>
        <v>1</v>
      </c>
      <c r="C1787" s="184">
        <f t="shared" si="158"/>
        <v>0</v>
      </c>
      <c r="D1787" s="184"/>
      <c r="E1787" s="191"/>
      <c r="F1787" s="192"/>
      <c r="G1787" s="483"/>
      <c r="H1787" s="785"/>
      <c r="I1787" s="256"/>
      <c r="J1787" s="256"/>
      <c r="K1787" s="599"/>
      <c r="L1787" s="600"/>
      <c r="M1787" s="600"/>
      <c r="N1787" s="52" t="str">
        <f>IF(AND('331-CT'!$E$7=TH!H1787,OR(L1787="331",M1787="331")),"331",IF(AND(OR(L1787="131",M1787="131"),H1787='131-CT'!$E$7),"131",""))</f>
        <v/>
      </c>
      <c r="O1787" s="90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4"/>
      <c r="AC1787" s="591"/>
      <c r="AD1787" s="591"/>
    </row>
    <row r="1788" spans="1:30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57"/>
        <v>1</v>
      </c>
      <c r="C1788" s="184">
        <f t="shared" si="158"/>
        <v>0</v>
      </c>
      <c r="D1788" s="184"/>
      <c r="E1788" s="191"/>
      <c r="F1788" s="192"/>
      <c r="G1788" s="483"/>
      <c r="H1788" s="785"/>
      <c r="I1788" s="256"/>
      <c r="J1788" s="256"/>
      <c r="K1788" s="599"/>
      <c r="L1788" s="600"/>
      <c r="M1788" s="600"/>
      <c r="N1788" s="52" t="str">
        <f>IF(AND('331-CT'!$E$7=TH!H1788,OR(L1788="331",M1788="331")),"331",IF(AND(OR(L1788="131",M1788="131"),H1788='131-CT'!$E$7),"131",""))</f>
        <v/>
      </c>
      <c r="O1788" s="90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4"/>
      <c r="AC1788" s="591"/>
      <c r="AD1788" s="591"/>
    </row>
    <row r="1789" spans="1:30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57"/>
        <v>1</v>
      </c>
      <c r="C1789" s="184">
        <f t="shared" si="158"/>
        <v>0</v>
      </c>
      <c r="D1789" s="184"/>
      <c r="E1789" s="191"/>
      <c r="F1789" s="192"/>
      <c r="G1789" s="483"/>
      <c r="H1789" s="785"/>
      <c r="I1789" s="256"/>
      <c r="J1789" s="256"/>
      <c r="K1789" s="599"/>
      <c r="L1789" s="600"/>
      <c r="M1789" s="600"/>
      <c r="N1789" s="52" t="str">
        <f>IF(AND('331-CT'!$E$7=TH!H1789,OR(L1789="331",M1789="331")),"331",IF(AND(OR(L1789="131",M1789="131"),H1789='131-CT'!$E$7),"131",""))</f>
        <v/>
      </c>
      <c r="O1789" s="90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4"/>
      <c r="AC1789" s="591"/>
      <c r="AD1789" s="591"/>
    </row>
    <row r="1790" spans="1:30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57"/>
        <v>1</v>
      </c>
      <c r="C1790" s="184">
        <f t="shared" si="158"/>
        <v>0</v>
      </c>
      <c r="D1790" s="184"/>
      <c r="E1790" s="191"/>
      <c r="F1790" s="192"/>
      <c r="G1790" s="483"/>
      <c r="H1790" s="785"/>
      <c r="I1790" s="256"/>
      <c r="J1790" s="256"/>
      <c r="K1790" s="599"/>
      <c r="L1790" s="600"/>
      <c r="M1790" s="600"/>
      <c r="N1790" s="52" t="str">
        <f>IF(AND('331-CT'!$E$7=TH!H1790,OR(L1790="331",M1790="331")),"331",IF(AND(OR(L1790="131",M1790="131"),H1790='131-CT'!$E$7),"131",""))</f>
        <v/>
      </c>
      <c r="O1790" s="90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4"/>
      <c r="AC1790" s="591"/>
    </row>
    <row r="1791" spans="1:30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ref="B1791:B1851" si="159">IF(C1791&lt;&gt;"",MONTH(C1791),"")</f>
        <v>1</v>
      </c>
      <c r="C1791" s="184">
        <f t="shared" ref="C1791:C1831" si="160">E1791</f>
        <v>0</v>
      </c>
      <c r="D1791" s="191"/>
      <c r="E1791" s="191"/>
      <c r="F1791" s="192"/>
      <c r="G1791" s="483"/>
      <c r="H1791" s="7"/>
      <c r="I1791" s="256"/>
      <c r="J1791" s="256"/>
      <c r="K1791" s="599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90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4"/>
    </row>
    <row r="1792" spans="1:30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59"/>
        <v>1</v>
      </c>
      <c r="C1792" s="184">
        <f t="shared" si="160"/>
        <v>0</v>
      </c>
      <c r="D1792" s="191"/>
      <c r="E1792" s="191"/>
      <c r="F1792" s="192"/>
      <c r="G1792" s="483"/>
      <c r="H1792" s="7"/>
      <c r="I1792" s="256"/>
      <c r="J1792" s="256"/>
      <c r="K1792" s="599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90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4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59"/>
        <v>1</v>
      </c>
      <c r="C1793" s="184">
        <f t="shared" si="160"/>
        <v>0</v>
      </c>
      <c r="D1793" s="191"/>
      <c r="E1793" s="191"/>
      <c r="F1793" s="192"/>
      <c r="G1793" s="483"/>
      <c r="H1793" s="7"/>
      <c r="I1793" s="256"/>
      <c r="J1793" s="256"/>
      <c r="K1793" s="599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90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4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59"/>
        <v>1</v>
      </c>
      <c r="C1794" s="184">
        <f t="shared" si="160"/>
        <v>0</v>
      </c>
      <c r="D1794" s="191"/>
      <c r="E1794" s="191"/>
      <c r="F1794" s="192"/>
      <c r="G1794" s="483"/>
      <c r="H1794" s="7"/>
      <c r="I1794" s="256"/>
      <c r="J1794" s="256"/>
      <c r="K1794" s="599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90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4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59"/>
        <v>1</v>
      </c>
      <c r="C1795" s="184">
        <f t="shared" si="160"/>
        <v>0</v>
      </c>
      <c r="D1795" s="191"/>
      <c r="E1795" s="191"/>
      <c r="F1795" s="192"/>
      <c r="G1795" s="483"/>
      <c r="H1795" s="7"/>
      <c r="I1795" s="256"/>
      <c r="J1795" s="256"/>
      <c r="K1795" s="599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90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4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59"/>
        <v>1</v>
      </c>
      <c r="C1796" s="184">
        <f t="shared" si="160"/>
        <v>0</v>
      </c>
      <c r="D1796" s="191"/>
      <c r="E1796" s="191"/>
      <c r="F1796" s="192"/>
      <c r="G1796" s="483"/>
      <c r="H1796" s="7"/>
      <c r="I1796" s="256"/>
      <c r="J1796" s="256"/>
      <c r="K1796" s="599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90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4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59"/>
        <v>1</v>
      </c>
      <c r="C1797" s="184">
        <f t="shared" si="160"/>
        <v>0</v>
      </c>
      <c r="D1797" s="191"/>
      <c r="E1797" s="191"/>
      <c r="F1797" s="192"/>
      <c r="G1797" s="483"/>
      <c r="H1797" s="7"/>
      <c r="I1797" s="256"/>
      <c r="J1797" s="256"/>
      <c r="K1797" s="599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90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4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59"/>
        <v>1</v>
      </c>
      <c r="C1798" s="184">
        <f t="shared" si="160"/>
        <v>0</v>
      </c>
      <c r="D1798" s="191"/>
      <c r="E1798" s="191"/>
      <c r="F1798" s="192"/>
      <c r="G1798" s="483"/>
      <c r="H1798" s="785"/>
      <c r="I1798" s="256"/>
      <c r="J1798" s="256"/>
      <c r="K1798" s="599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90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4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59"/>
        <v>1</v>
      </c>
      <c r="C1799" s="184">
        <f t="shared" si="160"/>
        <v>0</v>
      </c>
      <c r="D1799" s="191"/>
      <c r="E1799" s="37"/>
      <c r="F1799" s="192"/>
      <c r="G1799" s="483"/>
      <c r="H1799" s="7"/>
      <c r="I1799" s="256"/>
      <c r="J1799" s="256"/>
      <c r="K1799" s="599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90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4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59"/>
        <v>1</v>
      </c>
      <c r="C1800" s="184">
        <f t="shared" si="160"/>
        <v>0</v>
      </c>
      <c r="D1800" s="191"/>
      <c r="E1800" s="37"/>
      <c r="F1800" s="192"/>
      <c r="G1800" s="483"/>
      <c r="H1800" s="7"/>
      <c r="I1800" s="256"/>
      <c r="J1800" s="256"/>
      <c r="K1800" s="599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90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4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59"/>
        <v>1</v>
      </c>
      <c r="C1801" s="184">
        <f t="shared" si="160"/>
        <v>0</v>
      </c>
      <c r="D1801" s="191"/>
      <c r="E1801" s="37"/>
      <c r="F1801" s="192"/>
      <c r="G1801" s="483"/>
      <c r="H1801" s="7"/>
      <c r="I1801" s="256"/>
      <c r="J1801" s="256"/>
      <c r="K1801" s="599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90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4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59"/>
        <v>1</v>
      </c>
      <c r="C1802" s="184">
        <f t="shared" si="160"/>
        <v>0</v>
      </c>
      <c r="D1802" s="191"/>
      <c r="E1802" s="37"/>
      <c r="F1802" s="192"/>
      <c r="G1802" s="483"/>
      <c r="H1802" s="7"/>
      <c r="I1802" s="256"/>
      <c r="J1802" s="256"/>
      <c r="K1802" s="599"/>
      <c r="L1802" s="194"/>
      <c r="M1802" s="194"/>
      <c r="N1802" s="52" t="str">
        <f>IF(AND('331-CT'!$E$7=TH!H1802,OR(L1802="331",M1802="331")),"331",IF(AND(OR(L1802="131",M1802="131"),H1802='131-CT'!$E$7),"131",""))</f>
        <v/>
      </c>
      <c r="O1802" s="90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4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59"/>
        <v>1</v>
      </c>
      <c r="C1803" s="184">
        <f t="shared" si="160"/>
        <v>0</v>
      </c>
      <c r="D1803" s="191"/>
      <c r="E1803" s="37"/>
      <c r="F1803" s="192"/>
      <c r="G1803" s="483"/>
      <c r="H1803" s="45"/>
      <c r="I1803" s="256"/>
      <c r="J1803" s="256"/>
      <c r="K1803" s="599"/>
      <c r="L1803" s="194"/>
      <c r="M1803" s="194"/>
      <c r="N1803" s="52" t="str">
        <f>IF(AND('331-CT'!$E$7=TH!H1803,OR(L1803="331",M1803="331")),"331",IF(AND(OR(L1803="131",M1803="131"),H1803='131-CT'!$E$7),"131",""))</f>
        <v/>
      </c>
      <c r="O1803" s="90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4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59"/>
        <v>1</v>
      </c>
      <c r="C1804" s="184">
        <f t="shared" si="160"/>
        <v>0</v>
      </c>
      <c r="D1804" s="191"/>
      <c r="E1804" s="37"/>
      <c r="F1804" s="192"/>
      <c r="G1804" s="483"/>
      <c r="H1804" s="7"/>
      <c r="I1804" s="256"/>
      <c r="J1804" s="256"/>
      <c r="K1804" s="599"/>
      <c r="L1804" s="194"/>
      <c r="M1804" s="194"/>
      <c r="N1804" s="52" t="str">
        <f>IF(AND('331-CT'!$E$7=TH!H1804,OR(L1804="331",M1804="331")),"331",IF(AND(OR(L1804="131",M1804="131"),H1804='131-CT'!$E$7),"131",""))</f>
        <v/>
      </c>
      <c r="O1804" s="90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4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59"/>
        <v>1</v>
      </c>
      <c r="C1805" s="184">
        <f t="shared" si="160"/>
        <v>0</v>
      </c>
      <c r="D1805" s="191"/>
      <c r="E1805" s="37"/>
      <c r="F1805" s="192"/>
      <c r="G1805" s="483"/>
      <c r="H1805" s="7"/>
      <c r="I1805" s="256"/>
      <c r="J1805" s="256"/>
      <c r="K1805" s="599"/>
      <c r="L1805" s="194"/>
      <c r="M1805" s="194"/>
      <c r="N1805" s="52" t="str">
        <f>IF(AND('331-CT'!$E$7=TH!H1805,OR(L1805="331",M1805="331")),"331",IF(AND(OR(L1805="131",M1805="131"),H1805='131-CT'!$E$7),"131",""))</f>
        <v/>
      </c>
      <c r="O1805" s="90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4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59"/>
        <v>1</v>
      </c>
      <c r="C1806" s="184">
        <f t="shared" si="160"/>
        <v>0</v>
      </c>
      <c r="D1806" s="191"/>
      <c r="E1806" s="37"/>
      <c r="F1806" s="192"/>
      <c r="G1806" s="483"/>
      <c r="H1806" s="7"/>
      <c r="I1806" s="256"/>
      <c r="J1806" s="256"/>
      <c r="K1806" s="599"/>
      <c r="L1806" s="194"/>
      <c r="M1806" s="194"/>
      <c r="N1806" s="52" t="str">
        <f>IF(AND('331-CT'!$E$7=TH!H1806,OR(L1806="331",M1806="331")),"331",IF(AND(OR(L1806="131",M1806="131"),H1806='131-CT'!$E$7),"131",""))</f>
        <v/>
      </c>
      <c r="O1806" s="90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4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59"/>
        <v>1</v>
      </c>
      <c r="C1807" s="184">
        <f t="shared" si="160"/>
        <v>0</v>
      </c>
      <c r="D1807" s="191"/>
      <c r="E1807" s="37"/>
      <c r="F1807" s="192"/>
      <c r="G1807" s="483"/>
      <c r="H1807" s="7"/>
      <c r="I1807" s="256"/>
      <c r="J1807" s="256"/>
      <c r="K1807" s="599"/>
      <c r="L1807" s="194"/>
      <c r="M1807" s="194"/>
      <c r="N1807" s="52" t="str">
        <f>IF(AND('331-CT'!$E$7=TH!H1807,OR(L1807="331",M1807="331")),"331",IF(AND(OR(L1807="131",M1807="131"),H1807='131-CT'!$E$7),"131",""))</f>
        <v/>
      </c>
      <c r="O1807" s="90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4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59"/>
        <v>1</v>
      </c>
      <c r="C1808" s="184">
        <f t="shared" si="160"/>
        <v>0</v>
      </c>
      <c r="D1808" s="191"/>
      <c r="E1808" s="37"/>
      <c r="F1808" s="192"/>
      <c r="G1808" s="483"/>
      <c r="H1808" s="7"/>
      <c r="I1808" s="256"/>
      <c r="J1808" s="256"/>
      <c r="K1808" s="599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90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4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59"/>
        <v>1</v>
      </c>
      <c r="C1809" s="184">
        <f t="shared" si="160"/>
        <v>0</v>
      </c>
      <c r="D1809" s="191"/>
      <c r="E1809" s="37"/>
      <c r="F1809" s="192"/>
      <c r="G1809" s="483"/>
      <c r="H1809" s="7"/>
      <c r="I1809" s="256"/>
      <c r="J1809" s="256"/>
      <c r="K1809" s="599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90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4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59"/>
        <v>1</v>
      </c>
      <c r="C1810" s="184">
        <f t="shared" si="160"/>
        <v>0</v>
      </c>
      <c r="D1810" s="191"/>
      <c r="E1810" s="37"/>
      <c r="F1810" s="192"/>
      <c r="G1810" s="483"/>
      <c r="H1810" s="7"/>
      <c r="I1810" s="256"/>
      <c r="J1810" s="256"/>
      <c r="K1810" s="599"/>
      <c r="L1810" s="194"/>
      <c r="M1810" s="194"/>
      <c r="N1810" s="52" t="str">
        <f>IF(AND('331-CT'!$E$7=TH!H1810,OR(L1810="331",M1810="331")),"331",IF(AND(OR(L1810="131",M1810="131"),H1810='131-CT'!$E$7),"131",""))</f>
        <v/>
      </c>
      <c r="O1810" s="90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4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59"/>
        <v>1</v>
      </c>
      <c r="C1811" s="184">
        <f t="shared" si="160"/>
        <v>0</v>
      </c>
      <c r="D1811" s="191"/>
      <c r="E1811" s="37"/>
      <c r="F1811" s="192"/>
      <c r="G1811" s="483"/>
      <c r="H1811" s="7"/>
      <c r="I1811" s="256"/>
      <c r="J1811" s="256"/>
      <c r="K1811" s="599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90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4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59"/>
        <v>1</v>
      </c>
      <c r="C1812" s="184">
        <f t="shared" si="160"/>
        <v>0</v>
      </c>
      <c r="D1812" s="191"/>
      <c r="E1812" s="37"/>
      <c r="F1812" s="192"/>
      <c r="G1812" s="483"/>
      <c r="H1812" s="7"/>
      <c r="I1812" s="256"/>
      <c r="J1812" s="256"/>
      <c r="K1812" s="599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90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4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59"/>
        <v>1</v>
      </c>
      <c r="C1813" s="184">
        <f t="shared" si="160"/>
        <v>0</v>
      </c>
      <c r="D1813" s="191"/>
      <c r="E1813" s="37"/>
      <c r="F1813" s="192"/>
      <c r="G1813" s="483"/>
      <c r="H1813" s="7"/>
      <c r="I1813" s="256"/>
      <c r="J1813" s="256"/>
      <c r="K1813" s="599"/>
      <c r="L1813" s="194"/>
      <c r="M1813" s="194"/>
      <c r="N1813" s="52" t="str">
        <f>IF(AND('331-CT'!$E$7=TH!H1813,OR(L1813="331",M1813="331")),"331",IF(AND(OR(L1813="131",M1813="131"),H1813='131-CT'!$E$7),"131",""))</f>
        <v/>
      </c>
      <c r="O1813" s="90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4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59"/>
        <v>1</v>
      </c>
      <c r="C1814" s="184">
        <f t="shared" si="160"/>
        <v>0</v>
      </c>
      <c r="D1814" s="191"/>
      <c r="E1814" s="37"/>
      <c r="F1814" s="192"/>
      <c r="G1814" s="483"/>
      <c r="H1814" s="7"/>
      <c r="I1814" s="256"/>
      <c r="J1814" s="256"/>
      <c r="K1814" s="599"/>
      <c r="L1814" s="194"/>
      <c r="M1814" s="194"/>
      <c r="N1814" s="52" t="str">
        <f>IF(AND('331-CT'!$E$7=TH!H1814,OR(L1814="331",M1814="331")),"331",IF(AND(OR(L1814="131",M1814="131"),H1814='131-CT'!$E$7),"131",""))</f>
        <v/>
      </c>
      <c r="O1814" s="90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4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59"/>
        <v>1</v>
      </c>
      <c r="C1815" s="184">
        <f t="shared" si="160"/>
        <v>0</v>
      </c>
      <c r="D1815" s="191"/>
      <c r="E1815" s="37"/>
      <c r="F1815" s="192"/>
      <c r="G1815" s="483"/>
      <c r="H1815" s="7"/>
      <c r="I1815" s="256"/>
      <c r="J1815" s="256"/>
      <c r="K1815" s="599"/>
      <c r="L1815" s="194"/>
      <c r="M1815" s="194"/>
      <c r="N1815" s="52" t="str">
        <f>IF(AND('331-CT'!$E$7=TH!H1815,OR(L1815="331",M1815="331")),"331",IF(AND(OR(L1815="131",M1815="131"),H1815='131-CT'!$E$7),"131",""))</f>
        <v/>
      </c>
      <c r="O1815" s="90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4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59"/>
        <v>1</v>
      </c>
      <c r="C1816" s="184">
        <f t="shared" si="160"/>
        <v>0</v>
      </c>
      <c r="D1816" s="191"/>
      <c r="E1816" s="37"/>
      <c r="F1816" s="192"/>
      <c r="G1816" s="483"/>
      <c r="H1816" s="7"/>
      <c r="I1816" s="256"/>
      <c r="J1816" s="256"/>
      <c r="K1816" s="599"/>
      <c r="L1816" s="194"/>
      <c r="M1816" s="194"/>
      <c r="N1816" s="52" t="str">
        <f>IF(AND('331-CT'!$E$7=TH!H1816,OR(L1816="331",M1816="331")),"331",IF(AND(OR(L1816="131",M1816="131"),H1816='131-CT'!$E$7),"131",""))</f>
        <v/>
      </c>
      <c r="O1816" s="90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4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59"/>
        <v>1</v>
      </c>
      <c r="C1817" s="184">
        <f t="shared" si="160"/>
        <v>0</v>
      </c>
      <c r="D1817" s="191"/>
      <c r="E1817" s="37"/>
      <c r="F1817" s="192"/>
      <c r="G1817" s="483"/>
      <c r="H1817" s="7"/>
      <c r="I1817" s="256"/>
      <c r="J1817" s="256"/>
      <c r="K1817" s="599"/>
      <c r="L1817" s="194"/>
      <c r="M1817" s="194"/>
      <c r="N1817" s="52" t="str">
        <f>IF(AND('331-CT'!$E$7=TH!H1817,OR(L1817="331",M1817="331")),"331",IF(AND(OR(L1817="131",M1817="131"),H1817='131-CT'!$E$7),"131",""))</f>
        <v/>
      </c>
      <c r="O1817" s="90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4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59"/>
        <v>1</v>
      </c>
      <c r="C1818" s="184">
        <f t="shared" si="160"/>
        <v>0</v>
      </c>
      <c r="D1818" s="191"/>
      <c r="E1818" s="37"/>
      <c r="F1818" s="192"/>
      <c r="G1818" s="483"/>
      <c r="H1818" s="7"/>
      <c r="I1818" s="256"/>
      <c r="J1818" s="256"/>
      <c r="K1818" s="599"/>
      <c r="L1818" s="194"/>
      <c r="M1818" s="194"/>
      <c r="N1818" s="52" t="str">
        <f>IF(AND('331-CT'!$E$7=TH!H1818,OR(L1818="331",M1818="331")),"331",IF(AND(OR(L1818="131",M1818="131"),H1818='131-CT'!$E$7),"131",""))</f>
        <v/>
      </c>
      <c r="O1818" s="90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4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59"/>
        <v>1</v>
      </c>
      <c r="C1819" s="184">
        <f t="shared" si="160"/>
        <v>0</v>
      </c>
      <c r="D1819" s="191"/>
      <c r="E1819" s="37"/>
      <c r="F1819" s="192"/>
      <c r="G1819" s="483"/>
      <c r="H1819" s="7"/>
      <c r="I1819" s="256"/>
      <c r="J1819" s="256"/>
      <c r="K1819" s="599"/>
      <c r="L1819" s="194"/>
      <c r="M1819" s="194"/>
      <c r="N1819" s="52" t="str">
        <f>IF(AND('331-CT'!$E$7=TH!H1819,OR(L1819="331",M1819="331")),"331",IF(AND(OR(L1819="131",M1819="131"),H1819='131-CT'!$E$7),"131",""))</f>
        <v/>
      </c>
      <c r="O1819" s="90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4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59"/>
        <v>1</v>
      </c>
      <c r="C1820" s="184">
        <f t="shared" si="160"/>
        <v>0</v>
      </c>
      <c r="D1820" s="191"/>
      <c r="E1820" s="37"/>
      <c r="F1820" s="192"/>
      <c r="G1820" s="483"/>
      <c r="H1820" s="45"/>
      <c r="I1820" s="256"/>
      <c r="J1820" s="256"/>
      <c r="K1820" s="599"/>
      <c r="L1820" s="194"/>
      <c r="M1820" s="194"/>
      <c r="N1820" s="52" t="str">
        <f>IF(AND('331-CT'!$E$7=TH!H1820,OR(L1820="331",M1820="331")),"331",IF(AND(OR(L1820="131",M1820="131"),H1820='131-CT'!$E$7),"131",""))</f>
        <v/>
      </c>
      <c r="O1820" s="90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4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59"/>
        <v>1</v>
      </c>
      <c r="C1821" s="184">
        <f t="shared" si="160"/>
        <v>0</v>
      </c>
      <c r="D1821" s="191"/>
      <c r="E1821" s="37"/>
      <c r="F1821" s="192"/>
      <c r="G1821" s="483"/>
      <c r="H1821" s="7"/>
      <c r="I1821" s="256"/>
      <c r="J1821" s="256"/>
      <c r="K1821" s="599"/>
      <c r="L1821" s="194"/>
      <c r="M1821" s="194"/>
      <c r="N1821" s="52" t="str">
        <f>IF(AND('331-CT'!$E$7=TH!H1821,OR(L1821="331",M1821="331")),"331",IF(AND(OR(L1821="131",M1821="131"),H1821='131-CT'!$E$7),"131",""))</f>
        <v/>
      </c>
      <c r="O1821" s="90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4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59"/>
        <v>1</v>
      </c>
      <c r="C1822" s="184">
        <f t="shared" si="160"/>
        <v>0</v>
      </c>
      <c r="D1822" s="191"/>
      <c r="E1822" s="37"/>
      <c r="F1822" s="192"/>
      <c r="G1822" s="483"/>
      <c r="H1822" s="7"/>
      <c r="I1822" s="256"/>
      <c r="J1822" s="256"/>
      <c r="K1822" s="599"/>
      <c r="L1822" s="194"/>
      <c r="M1822" s="194"/>
      <c r="N1822" s="52" t="str">
        <f>IF(AND('331-CT'!$E$7=TH!H1822,OR(L1822="331",M1822="331")),"331",IF(AND(OR(L1822="131",M1822="131"),H1822='131-CT'!$E$7),"131",""))</f>
        <v/>
      </c>
      <c r="O1822" s="90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4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59"/>
        <v>1</v>
      </c>
      <c r="C1823" s="184">
        <f t="shared" si="160"/>
        <v>0</v>
      </c>
      <c r="D1823" s="191"/>
      <c r="E1823" s="37"/>
      <c r="F1823" s="192"/>
      <c r="G1823" s="483"/>
      <c r="H1823" s="7"/>
      <c r="I1823" s="256"/>
      <c r="J1823" s="256"/>
      <c r="K1823" s="599"/>
      <c r="L1823" s="194"/>
      <c r="M1823" s="194"/>
      <c r="N1823" s="52" t="str">
        <f>IF(AND('331-CT'!$E$7=TH!H1823,OR(L1823="331",M1823="331")),"331",IF(AND(OR(L1823="131",M1823="131"),H1823='131-CT'!$E$7),"131",""))</f>
        <v/>
      </c>
      <c r="O1823" s="90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4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59"/>
        <v>1</v>
      </c>
      <c r="C1824" s="184">
        <f t="shared" si="160"/>
        <v>0</v>
      </c>
      <c r="D1824" s="191"/>
      <c r="E1824" s="37"/>
      <c r="F1824" s="192"/>
      <c r="G1824" s="483"/>
      <c r="H1824" s="7"/>
      <c r="I1824" s="256"/>
      <c r="J1824" s="256"/>
      <c r="K1824" s="599"/>
      <c r="L1824" s="194"/>
      <c r="M1824" s="194"/>
      <c r="N1824" s="52" t="str">
        <f>IF(AND('331-CT'!$E$7=TH!H1824,OR(L1824="331",M1824="331")),"331",IF(AND(OR(L1824="131",M1824="131"),H1824='131-CT'!$E$7),"131",""))</f>
        <v/>
      </c>
      <c r="O1824" s="90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4"/>
    </row>
    <row r="1825" spans="1:29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59"/>
        <v>1</v>
      </c>
      <c r="C1825" s="184">
        <f t="shared" si="160"/>
        <v>0</v>
      </c>
      <c r="D1825" s="191"/>
      <c r="E1825" s="37"/>
      <c r="F1825" s="192"/>
      <c r="G1825" s="483"/>
      <c r="H1825" s="7"/>
      <c r="I1825" s="256"/>
      <c r="J1825" s="256"/>
      <c r="K1825" s="599"/>
      <c r="L1825" s="194"/>
      <c r="M1825" s="194"/>
      <c r="N1825" s="52" t="str">
        <f>IF(AND('331-CT'!$E$7=TH!H1825,OR(L1825="331",M1825="331")),"331",IF(AND(OR(L1825="131",M1825="131"),H1825='131-CT'!$E$7),"131",""))</f>
        <v/>
      </c>
      <c r="O1825" s="90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4"/>
    </row>
    <row r="1826" spans="1:29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59"/>
        <v>1</v>
      </c>
      <c r="C1826" s="184">
        <f t="shared" si="160"/>
        <v>0</v>
      </c>
      <c r="D1826" s="191"/>
      <c r="E1826" s="37"/>
      <c r="F1826" s="192"/>
      <c r="G1826" s="483"/>
      <c r="H1826" s="7"/>
      <c r="I1826" s="256"/>
      <c r="J1826" s="256"/>
      <c r="K1826" s="599"/>
      <c r="L1826" s="194"/>
      <c r="M1826" s="194"/>
      <c r="N1826" s="52" t="str">
        <f>IF(AND('331-CT'!$E$7=TH!H1826,OR(L1826="331",M1826="331")),"331",IF(AND(OR(L1826="131",M1826="131"),H1826='131-CT'!$E$7),"131",""))</f>
        <v/>
      </c>
      <c r="O1826" s="90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4"/>
    </row>
    <row r="1827" spans="1:29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59"/>
        <v>1</v>
      </c>
      <c r="C1827" s="184">
        <f t="shared" si="160"/>
        <v>0</v>
      </c>
      <c r="D1827" s="191"/>
      <c r="E1827" s="37"/>
      <c r="F1827" s="192"/>
      <c r="G1827" s="483"/>
      <c r="H1827" s="7"/>
      <c r="I1827" s="256"/>
      <c r="J1827" s="256"/>
      <c r="K1827" s="599"/>
      <c r="L1827" s="194"/>
      <c r="M1827" s="194"/>
      <c r="N1827" s="52" t="str">
        <f>IF(AND('331-CT'!$E$7=TH!H1827,OR(L1827="331",M1827="331")),"331",IF(AND(OR(L1827="131",M1827="131"),H1827='131-CT'!$E$7),"131",""))</f>
        <v/>
      </c>
      <c r="O1827" s="90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4"/>
    </row>
    <row r="1828" spans="1:29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59"/>
        <v>1</v>
      </c>
      <c r="C1828" s="184">
        <f t="shared" si="160"/>
        <v>0</v>
      </c>
      <c r="D1828" s="191"/>
      <c r="E1828" s="37"/>
      <c r="F1828" s="192"/>
      <c r="G1828" s="483"/>
      <c r="H1828" s="7"/>
      <c r="I1828" s="256"/>
      <c r="J1828" s="256"/>
      <c r="K1828" s="599"/>
      <c r="L1828" s="194"/>
      <c r="M1828" s="194"/>
      <c r="N1828" s="52" t="str">
        <f>IF(AND('331-CT'!$E$7=TH!H1828,OR(L1828="331",M1828="331")),"331",IF(AND(OR(L1828="131",M1828="131"),H1828='131-CT'!$E$7),"131",""))</f>
        <v/>
      </c>
      <c r="O1828" s="90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4"/>
    </row>
    <row r="1829" spans="1:29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59"/>
        <v>1</v>
      </c>
      <c r="C1829" s="184">
        <f t="shared" si="160"/>
        <v>0</v>
      </c>
      <c r="D1829" s="191"/>
      <c r="E1829" s="37"/>
      <c r="F1829" s="192"/>
      <c r="G1829" s="483"/>
      <c r="H1829" s="7"/>
      <c r="I1829" s="256"/>
      <c r="J1829" s="256"/>
      <c r="K1829" s="599"/>
      <c r="L1829" s="194"/>
      <c r="M1829" s="194"/>
      <c r="N1829" s="52" t="str">
        <f>IF(AND('331-CT'!$E$7=TH!H1829,OR(L1829="331",M1829="331")),"331",IF(AND(OR(L1829="131",M1829="131"),H1829='131-CT'!$E$7),"131",""))</f>
        <v/>
      </c>
      <c r="O1829" s="90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4"/>
    </row>
    <row r="1830" spans="1:29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59"/>
        <v>1</v>
      </c>
      <c r="C1830" s="184">
        <f t="shared" si="160"/>
        <v>0</v>
      </c>
      <c r="D1830" s="191"/>
      <c r="E1830" s="37"/>
      <c r="F1830" s="192"/>
      <c r="G1830" s="483"/>
      <c r="H1830" s="7"/>
      <c r="I1830" s="256"/>
      <c r="J1830" s="256"/>
      <c r="K1830" s="599"/>
      <c r="L1830" s="194"/>
      <c r="M1830" s="194"/>
      <c r="N1830" s="52" t="str">
        <f>IF(AND('331-CT'!$E$7=TH!H1830,OR(L1830="331",M1830="331")),"331",IF(AND(OR(L1830="131",M1830="131"),H1830='131-CT'!$E$7),"131",""))</f>
        <v/>
      </c>
      <c r="O1830" s="90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4"/>
    </row>
    <row r="1831" spans="1:29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59"/>
        <v>1</v>
      </c>
      <c r="C1831" s="184">
        <f t="shared" si="160"/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4"/>
    </row>
    <row r="1832" spans="1:29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59"/>
        <v>1</v>
      </c>
      <c r="C1832" s="184">
        <f t="shared" ref="C1832:C1895" si="161">E1832</f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4"/>
      <c r="AC1832" s="591"/>
    </row>
    <row r="1833" spans="1:29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59"/>
        <v>1</v>
      </c>
      <c r="C1833" s="184">
        <f t="shared" si="161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4"/>
    </row>
    <row r="1834" spans="1:29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59"/>
        <v>1</v>
      </c>
      <c r="C1834" s="184">
        <f t="shared" si="161"/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4"/>
    </row>
    <row r="1835" spans="1:29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59"/>
        <v>1</v>
      </c>
      <c r="C1835" s="184">
        <f t="shared" si="161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4"/>
    </row>
    <row r="1836" spans="1:29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59"/>
        <v>1</v>
      </c>
      <c r="C1836" s="184">
        <f t="shared" si="161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4"/>
    </row>
    <row r="1837" spans="1:29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59"/>
        <v>1</v>
      </c>
      <c r="C1837" s="184">
        <f t="shared" si="161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4"/>
      <c r="AC1837" s="591"/>
    </row>
    <row r="1838" spans="1:29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59"/>
        <v>1</v>
      </c>
      <c r="C1838" s="184">
        <f t="shared" si="161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4"/>
    </row>
    <row r="1839" spans="1:29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59"/>
        <v>1</v>
      </c>
      <c r="C1839" s="184">
        <f t="shared" si="161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4"/>
    </row>
    <row r="1840" spans="1:29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59"/>
        <v>1</v>
      </c>
      <c r="C1840" s="184">
        <f t="shared" si="161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4"/>
      <c r="AC1840" s="591"/>
    </row>
    <row r="1841" spans="1:29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59"/>
        <v>1</v>
      </c>
      <c r="C1841" s="184">
        <f t="shared" si="161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4"/>
    </row>
    <row r="1842" spans="1:29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59"/>
        <v>1</v>
      </c>
      <c r="C1842" s="184">
        <f t="shared" si="161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4"/>
    </row>
    <row r="1843" spans="1:29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59"/>
        <v>1</v>
      </c>
      <c r="C1843" s="184">
        <f t="shared" si="161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4"/>
    </row>
    <row r="1844" spans="1:29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59"/>
        <v>1</v>
      </c>
      <c r="C1844" s="184">
        <f t="shared" si="161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4"/>
      <c r="AC1844" s="591"/>
    </row>
    <row r="1845" spans="1:29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59"/>
        <v>1</v>
      </c>
      <c r="C1845" s="184">
        <f t="shared" si="161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4"/>
    </row>
    <row r="1846" spans="1:29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59"/>
        <v>1</v>
      </c>
      <c r="C1846" s="184">
        <f t="shared" si="161"/>
        <v>0</v>
      </c>
      <c r="D1846" s="184"/>
      <c r="E1846" s="191"/>
      <c r="F1846" s="189"/>
      <c r="G1846" s="483"/>
      <c r="H1846" s="7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4"/>
    </row>
    <row r="1847" spans="1:29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59"/>
        <v>1</v>
      </c>
      <c r="C1847" s="184">
        <f t="shared" si="161"/>
        <v>0</v>
      </c>
      <c r="D1847" s="184"/>
      <c r="E1847" s="191"/>
      <c r="F1847" s="189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4"/>
    </row>
    <row r="1848" spans="1:29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59"/>
        <v>1</v>
      </c>
      <c r="C1848" s="184">
        <f t="shared" si="161"/>
        <v>0</v>
      </c>
      <c r="D1848" s="184"/>
      <c r="E1848" s="191"/>
      <c r="F1848" s="189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4"/>
    </row>
    <row r="1849" spans="1:29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59"/>
        <v>1</v>
      </c>
      <c r="C1849" s="184">
        <f t="shared" si="161"/>
        <v>0</v>
      </c>
      <c r="D1849" s="184"/>
      <c r="E1849" s="191"/>
      <c r="F1849" s="189"/>
      <c r="G1849" s="483"/>
      <c r="H1849" s="7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4"/>
    </row>
    <row r="1850" spans="1:29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59"/>
        <v>1</v>
      </c>
      <c r="C1850" s="184">
        <f t="shared" si="161"/>
        <v>0</v>
      </c>
      <c r="D1850" s="184"/>
      <c r="E1850" s="191"/>
      <c r="F1850" s="189"/>
      <c r="G1850" s="483"/>
      <c r="H1850" s="7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4"/>
      <c r="AC1850" s="591"/>
    </row>
    <row r="1851" spans="1:29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59"/>
        <v>1</v>
      </c>
      <c r="C1851" s="184">
        <f t="shared" si="161"/>
        <v>0</v>
      </c>
      <c r="D1851" s="184"/>
      <c r="E1851" s="191"/>
      <c r="F1851" s="189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4"/>
    </row>
    <row r="1852" spans="1:29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ref="B1852:B1915" si="162">IF(C1852&lt;&gt;"",MONTH(C1852),"")</f>
        <v>1</v>
      </c>
      <c r="C1852" s="184">
        <f t="shared" si="161"/>
        <v>0</v>
      </c>
      <c r="D1852" s="184"/>
      <c r="E1852" s="191"/>
      <c r="F1852" s="189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4"/>
    </row>
    <row r="1853" spans="1:29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62"/>
        <v>1</v>
      </c>
      <c r="C1853" s="184">
        <f t="shared" si="161"/>
        <v>0</v>
      </c>
      <c r="D1853" s="184"/>
      <c r="E1853" s="191"/>
      <c r="F1853" s="189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4"/>
    </row>
    <row r="1854" spans="1:29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62"/>
        <v>1</v>
      </c>
      <c r="C1854" s="184">
        <f t="shared" si="161"/>
        <v>0</v>
      </c>
      <c r="D1854" s="184"/>
      <c r="E1854" s="191"/>
      <c r="F1854" s="189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4"/>
    </row>
    <row r="1855" spans="1:29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62"/>
        <v>1</v>
      </c>
      <c r="C1855" s="184">
        <f t="shared" si="161"/>
        <v>0</v>
      </c>
      <c r="D1855" s="184"/>
      <c r="E1855" s="191"/>
      <c r="F1855" s="189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4"/>
    </row>
    <row r="1856" spans="1:29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62"/>
        <v>1</v>
      </c>
      <c r="C1856" s="184">
        <f t="shared" si="161"/>
        <v>0</v>
      </c>
      <c r="D1856" s="184"/>
      <c r="E1856" s="191"/>
      <c r="F1856" s="189"/>
      <c r="G1856" s="483"/>
      <c r="H1856" s="7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4"/>
    </row>
    <row r="1857" spans="1:29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62"/>
        <v>1</v>
      </c>
      <c r="C1857" s="184">
        <f t="shared" si="161"/>
        <v>0</v>
      </c>
      <c r="D1857" s="184"/>
      <c r="E1857" s="191"/>
      <c r="F1857" s="189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4"/>
      <c r="AC1857" s="591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62"/>
        <v>1</v>
      </c>
      <c r="C1858" s="184">
        <f t="shared" si="161"/>
        <v>0</v>
      </c>
      <c r="D1858" s="184"/>
      <c r="E1858" s="191"/>
      <c r="F1858" s="189"/>
      <c r="G1858" s="483"/>
      <c r="H1858" s="7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4"/>
      <c r="AC1858" s="591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62"/>
        <v>1</v>
      </c>
      <c r="C1859" s="184">
        <f t="shared" si="161"/>
        <v>0</v>
      </c>
      <c r="D1859" s="184"/>
      <c r="E1859" s="191"/>
      <c r="F1859" s="189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4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62"/>
        <v>1</v>
      </c>
      <c r="C1860" s="184">
        <f t="shared" si="161"/>
        <v>0</v>
      </c>
      <c r="D1860" s="184"/>
      <c r="E1860" s="191"/>
      <c r="F1860" s="189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4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62"/>
        <v>1</v>
      </c>
      <c r="C1861" s="184">
        <f t="shared" si="161"/>
        <v>0</v>
      </c>
      <c r="D1861" s="184"/>
      <c r="E1861" s="191"/>
      <c r="F1861" s="189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4"/>
      <c r="AC1861" s="591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62"/>
        <v>1</v>
      </c>
      <c r="C1862" s="184">
        <f t="shared" si="161"/>
        <v>0</v>
      </c>
      <c r="D1862" s="184"/>
      <c r="E1862" s="191"/>
      <c r="F1862" s="189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4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62"/>
        <v>1</v>
      </c>
      <c r="C1863" s="184">
        <f t="shared" si="161"/>
        <v>0</v>
      </c>
      <c r="D1863" s="184"/>
      <c r="E1863" s="191"/>
      <c r="F1863" s="192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4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62"/>
        <v>1</v>
      </c>
      <c r="C1864" s="184">
        <f t="shared" si="161"/>
        <v>0</v>
      </c>
      <c r="D1864" s="184"/>
      <c r="E1864" s="191"/>
      <c r="F1864" s="192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4"/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62"/>
        <v>1</v>
      </c>
      <c r="C1865" s="184">
        <f t="shared" si="161"/>
        <v>0</v>
      </c>
      <c r="D1865" s="184"/>
      <c r="E1865" s="191"/>
      <c r="F1865" s="192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4"/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62"/>
        <v>1</v>
      </c>
      <c r="C1866" s="184">
        <f t="shared" si="161"/>
        <v>0</v>
      </c>
      <c r="D1866" s="184"/>
      <c r="E1866" s="191"/>
      <c r="F1866" s="192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4"/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62"/>
        <v>1</v>
      </c>
      <c r="C1867" s="184">
        <f t="shared" si="161"/>
        <v>0</v>
      </c>
      <c r="D1867" s="184"/>
      <c r="E1867" s="191"/>
      <c r="F1867" s="192"/>
      <c r="G1867" s="483"/>
      <c r="H1867" s="7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4"/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62"/>
        <v>1</v>
      </c>
      <c r="C1868" s="184">
        <f t="shared" si="161"/>
        <v>0</v>
      </c>
      <c r="D1868" s="184"/>
      <c r="E1868" s="191"/>
      <c r="F1868" s="192"/>
      <c r="G1868" s="483"/>
      <c r="H1868" s="7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4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62"/>
        <v>1</v>
      </c>
      <c r="C1869" s="184">
        <f t="shared" si="161"/>
        <v>0</v>
      </c>
      <c r="D1869" s="184"/>
      <c r="E1869" s="191"/>
      <c r="F1869" s="192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4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62"/>
        <v>1</v>
      </c>
      <c r="C1870" s="184">
        <f t="shared" si="161"/>
        <v>0</v>
      </c>
      <c r="D1870" s="184"/>
      <c r="E1870" s="191"/>
      <c r="F1870" s="192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4"/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62"/>
        <v>1</v>
      </c>
      <c r="C1871" s="184">
        <f t="shared" si="161"/>
        <v>0</v>
      </c>
      <c r="D1871" s="184"/>
      <c r="E1871" s="191"/>
      <c r="F1871" s="192"/>
      <c r="G1871" s="483"/>
      <c r="H1871" s="7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4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62"/>
        <v>1</v>
      </c>
      <c r="C1872" s="184">
        <f t="shared" si="161"/>
        <v>0</v>
      </c>
      <c r="D1872" s="184"/>
      <c r="E1872" s="191"/>
      <c r="F1872" s="192"/>
      <c r="G1872" s="483"/>
      <c r="H1872" s="45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4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62"/>
        <v>1</v>
      </c>
      <c r="C1873" s="184">
        <f t="shared" si="161"/>
        <v>0</v>
      </c>
      <c r="D1873" s="184"/>
      <c r="E1873" s="191"/>
      <c r="F1873" s="192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4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62"/>
        <v>1</v>
      </c>
      <c r="C1874" s="184">
        <f t="shared" si="161"/>
        <v>0</v>
      </c>
      <c r="D1874" s="184"/>
      <c r="E1874" s="191"/>
      <c r="F1874" s="192"/>
      <c r="G1874" s="483"/>
      <c r="H1874" s="7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4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62"/>
        <v>1</v>
      </c>
      <c r="C1875" s="184">
        <f t="shared" si="161"/>
        <v>0</v>
      </c>
      <c r="D1875" s="184"/>
      <c r="E1875" s="191"/>
      <c r="F1875" s="192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4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62"/>
        <v>1</v>
      </c>
      <c r="C1876" s="184">
        <f t="shared" si="161"/>
        <v>0</v>
      </c>
      <c r="D1876" s="184"/>
      <c r="E1876" s="191"/>
      <c r="F1876" s="192"/>
      <c r="G1876" s="483"/>
      <c r="H1876" s="7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4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62"/>
        <v>1</v>
      </c>
      <c r="C1877" s="184">
        <f t="shared" si="161"/>
        <v>0</v>
      </c>
      <c r="D1877" s="184"/>
      <c r="E1877" s="191"/>
      <c r="F1877" s="192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4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62"/>
        <v>1</v>
      </c>
      <c r="C1878" s="184">
        <f t="shared" si="161"/>
        <v>0</v>
      </c>
      <c r="D1878" s="184"/>
      <c r="E1878" s="191"/>
      <c r="F1878" s="192"/>
      <c r="G1878" s="483"/>
      <c r="H1878" s="7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4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62"/>
        <v>1</v>
      </c>
      <c r="C1879" s="184">
        <f t="shared" si="161"/>
        <v>0</v>
      </c>
      <c r="D1879" s="184"/>
      <c r="E1879" s="191"/>
      <c r="F1879" s="192"/>
      <c r="G1879" s="483"/>
      <c r="H1879" s="7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4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62"/>
        <v>1</v>
      </c>
      <c r="C1880" s="184">
        <f t="shared" si="161"/>
        <v>0</v>
      </c>
      <c r="D1880" s="184"/>
      <c r="E1880" s="191"/>
      <c r="F1880" s="192"/>
      <c r="G1880" s="483"/>
      <c r="H1880" s="7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4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62"/>
        <v>1</v>
      </c>
      <c r="C1881" s="184">
        <f t="shared" si="161"/>
        <v>0</v>
      </c>
      <c r="D1881" s="184"/>
      <c r="E1881" s="191"/>
      <c r="F1881" s="192"/>
      <c r="G1881" s="483"/>
      <c r="H1881" s="7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4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62"/>
        <v>1</v>
      </c>
      <c r="C1882" s="184">
        <f t="shared" si="161"/>
        <v>0</v>
      </c>
      <c r="D1882" s="184"/>
      <c r="E1882" s="191"/>
      <c r="F1882" s="192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4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62"/>
        <v>1</v>
      </c>
      <c r="C1883" s="184">
        <f t="shared" si="161"/>
        <v>0</v>
      </c>
      <c r="D1883" s="184"/>
      <c r="E1883" s="191"/>
      <c r="F1883" s="192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4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62"/>
        <v>1</v>
      </c>
      <c r="C1884" s="184">
        <f t="shared" si="161"/>
        <v>0</v>
      </c>
      <c r="D1884" s="184"/>
      <c r="E1884" s="191"/>
      <c r="F1884" s="192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4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62"/>
        <v>1</v>
      </c>
      <c r="C1885" s="184">
        <f t="shared" si="161"/>
        <v>0</v>
      </c>
      <c r="D1885" s="184"/>
      <c r="E1885" s="191"/>
      <c r="F1885" s="192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4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62"/>
        <v>1</v>
      </c>
      <c r="C1886" s="184">
        <f t="shared" si="161"/>
        <v>0</v>
      </c>
      <c r="D1886" s="184"/>
      <c r="E1886" s="191"/>
      <c r="F1886" s="192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4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62"/>
        <v>1</v>
      </c>
      <c r="C1887" s="184">
        <f t="shared" si="161"/>
        <v>0</v>
      </c>
      <c r="D1887" s="184"/>
      <c r="E1887" s="191"/>
      <c r="F1887" s="192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4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62"/>
        <v>1</v>
      </c>
      <c r="C1888" s="184">
        <f t="shared" si="161"/>
        <v>0</v>
      </c>
      <c r="D1888" s="184"/>
      <c r="E1888" s="191"/>
      <c r="F1888" s="192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4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62"/>
        <v>1</v>
      </c>
      <c r="C1889" s="184">
        <f t="shared" si="161"/>
        <v>0</v>
      </c>
      <c r="D1889" s="184"/>
      <c r="E1889" s="191"/>
      <c r="F1889" s="192"/>
      <c r="G1889" s="483"/>
      <c r="H1889" s="7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4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62"/>
        <v>1</v>
      </c>
      <c r="C1890" s="184">
        <f t="shared" si="161"/>
        <v>0</v>
      </c>
      <c r="D1890" s="184"/>
      <c r="E1890" s="191"/>
      <c r="F1890" s="192"/>
      <c r="G1890" s="483"/>
      <c r="H1890" s="45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4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62"/>
        <v>1</v>
      </c>
      <c r="C1891" s="184">
        <f t="shared" si="161"/>
        <v>0</v>
      </c>
      <c r="D1891" s="184"/>
      <c r="E1891" s="191"/>
      <c r="F1891" s="192"/>
      <c r="G1891" s="483"/>
      <c r="H1891" s="7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4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62"/>
        <v>1</v>
      </c>
      <c r="C1892" s="184">
        <f t="shared" si="161"/>
        <v>0</v>
      </c>
      <c r="D1892" s="184"/>
      <c r="E1892" s="191"/>
      <c r="F1892" s="192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4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62"/>
        <v>1</v>
      </c>
      <c r="C1893" s="184">
        <f t="shared" si="161"/>
        <v>0</v>
      </c>
      <c r="D1893" s="184"/>
      <c r="E1893" s="191"/>
      <c r="F1893" s="192"/>
      <c r="G1893" s="483"/>
      <c r="H1893" s="7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4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62"/>
        <v>1</v>
      </c>
      <c r="C1894" s="184">
        <f t="shared" si="161"/>
        <v>0</v>
      </c>
      <c r="D1894" s="184"/>
      <c r="E1894" s="191"/>
      <c r="F1894" s="192"/>
      <c r="G1894" s="483"/>
      <c r="H1894" s="45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4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62"/>
        <v>1</v>
      </c>
      <c r="C1895" s="184">
        <f t="shared" si="161"/>
        <v>0</v>
      </c>
      <c r="D1895" s="184"/>
      <c r="E1895" s="191"/>
      <c r="F1895" s="192"/>
      <c r="G1895" s="483"/>
      <c r="H1895" s="45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4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62"/>
        <v>1</v>
      </c>
      <c r="C1896" s="184">
        <f t="shared" ref="C1896:C1959" si="163">E1896</f>
        <v>0</v>
      </c>
      <c r="D1896" s="184"/>
      <c r="E1896" s="191"/>
      <c r="F1896" s="192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4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62"/>
        <v>1</v>
      </c>
      <c r="C1897" s="184">
        <f t="shared" si="163"/>
        <v>0</v>
      </c>
      <c r="D1897" s="184"/>
      <c r="E1897" s="191"/>
      <c r="F1897" s="192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4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62"/>
        <v>1</v>
      </c>
      <c r="C1898" s="184">
        <f t="shared" si="163"/>
        <v>0</v>
      </c>
      <c r="D1898" s="184"/>
      <c r="E1898" s="191"/>
      <c r="F1898" s="192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4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62"/>
        <v>1</v>
      </c>
      <c r="C1899" s="184">
        <f t="shared" si="163"/>
        <v>0</v>
      </c>
      <c r="D1899" s="184"/>
      <c r="E1899" s="191"/>
      <c r="F1899" s="192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4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62"/>
        <v>1</v>
      </c>
      <c r="C1900" s="184">
        <f t="shared" si="163"/>
        <v>0</v>
      </c>
      <c r="D1900" s="184"/>
      <c r="E1900" s="191"/>
      <c r="F1900" s="192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4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62"/>
        <v>1</v>
      </c>
      <c r="C1901" s="184">
        <f t="shared" si="163"/>
        <v>0</v>
      </c>
      <c r="D1901" s="184"/>
      <c r="E1901" s="191"/>
      <c r="F1901" s="192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4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62"/>
        <v>1</v>
      </c>
      <c r="C1902" s="184">
        <f t="shared" si="163"/>
        <v>0</v>
      </c>
      <c r="D1902" s="184"/>
      <c r="E1902" s="191"/>
      <c r="F1902" s="192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4"/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62"/>
        <v>1</v>
      </c>
      <c r="C1903" s="184">
        <f t="shared" si="163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4"/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62"/>
        <v>1</v>
      </c>
      <c r="C1904" s="184">
        <f t="shared" si="163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4"/>
      <c r="AC1904" s="591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62"/>
        <v>1</v>
      </c>
      <c r="C1905" s="184">
        <f t="shared" si="163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4"/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62"/>
        <v>1</v>
      </c>
      <c r="C1906" s="184">
        <f t="shared" si="163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4"/>
      <c r="AC1906" s="591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62"/>
        <v>1</v>
      </c>
      <c r="C1907" s="184">
        <f t="shared" si="163"/>
        <v>0</v>
      </c>
      <c r="D1907" s="184"/>
      <c r="E1907" s="191"/>
      <c r="F1907" s="189"/>
      <c r="G1907" s="483"/>
      <c r="H1907" s="7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4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62"/>
        <v>1</v>
      </c>
      <c r="C1908" s="184">
        <f t="shared" si="163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4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62"/>
        <v>1</v>
      </c>
      <c r="C1909" s="184">
        <f t="shared" si="163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4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62"/>
        <v>1</v>
      </c>
      <c r="C1910" s="184">
        <f t="shared" si="163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4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62"/>
        <v>1</v>
      </c>
      <c r="C1911" s="184">
        <f t="shared" si="163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4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62"/>
        <v>1</v>
      </c>
      <c r="C1912" s="184">
        <f t="shared" si="163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4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62"/>
        <v>1</v>
      </c>
      <c r="C1913" s="184">
        <f t="shared" si="163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4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62"/>
        <v>1</v>
      </c>
      <c r="C1914" s="184">
        <f t="shared" si="163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4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62"/>
        <v>1</v>
      </c>
      <c r="C1915" s="184">
        <f t="shared" si="163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4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ref="B1916:B1979" si="164">IF(C1916&lt;&gt;"",MONTH(C1916),"")</f>
        <v>1</v>
      </c>
      <c r="C1916" s="184">
        <f t="shared" si="163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4"/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64"/>
        <v>1</v>
      </c>
      <c r="C1917" s="184">
        <f t="shared" si="163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4"/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64"/>
        <v>1</v>
      </c>
      <c r="C1918" s="184">
        <f t="shared" si="163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4"/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64"/>
        <v>1</v>
      </c>
      <c r="C1919" s="184">
        <f t="shared" si="163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4"/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64"/>
        <v>1</v>
      </c>
      <c r="C1920" s="184">
        <f t="shared" si="163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4"/>
    </row>
    <row r="1921" spans="1:29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64"/>
        <v>1</v>
      </c>
      <c r="C1921" s="184">
        <f t="shared" si="163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4"/>
      <c r="AC1921" s="591"/>
    </row>
    <row r="1922" spans="1:29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64"/>
        <v>1</v>
      </c>
      <c r="C1922" s="184">
        <f t="shared" si="163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4"/>
    </row>
    <row r="1923" spans="1:29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64"/>
        <v>1</v>
      </c>
      <c r="C1923" s="184">
        <f t="shared" si="163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4"/>
    </row>
    <row r="1924" spans="1:29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64"/>
        <v>1</v>
      </c>
      <c r="C1924" s="184">
        <f t="shared" si="163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4"/>
    </row>
    <row r="1925" spans="1:29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64"/>
        <v>1</v>
      </c>
      <c r="C1925" s="184">
        <f t="shared" si="163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4"/>
    </row>
    <row r="1926" spans="1:29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64"/>
        <v>1</v>
      </c>
      <c r="C1926" s="184">
        <f t="shared" si="163"/>
        <v>0</v>
      </c>
      <c r="D1926" s="184"/>
      <c r="E1926" s="191"/>
      <c r="F1926" s="189"/>
      <c r="G1926" s="483"/>
      <c r="H1926" s="7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4"/>
    </row>
    <row r="1927" spans="1:29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64"/>
        <v>1</v>
      </c>
      <c r="C1927" s="184">
        <f t="shared" si="163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4"/>
    </row>
    <row r="1928" spans="1:29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64"/>
        <v>1</v>
      </c>
      <c r="C1928" s="184">
        <f t="shared" si="163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4"/>
    </row>
    <row r="1929" spans="1:29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64"/>
        <v>1</v>
      </c>
      <c r="C1929" s="184">
        <f t="shared" si="163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4"/>
      <c r="AC1929" s="591"/>
    </row>
    <row r="1930" spans="1:29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64"/>
        <v>1</v>
      </c>
      <c r="C1930" s="184">
        <f t="shared" si="163"/>
        <v>0</v>
      </c>
      <c r="D1930" s="184"/>
      <c r="E1930" s="191"/>
      <c r="F1930" s="189"/>
      <c r="G1930" s="483"/>
      <c r="H1930" s="7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4"/>
    </row>
    <row r="1931" spans="1:29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64"/>
        <v>1</v>
      </c>
      <c r="C1931" s="184">
        <f t="shared" si="163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4"/>
    </row>
    <row r="1932" spans="1:29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64"/>
        <v>1</v>
      </c>
      <c r="C1932" s="184">
        <f t="shared" si="163"/>
        <v>0</v>
      </c>
      <c r="D1932" s="184"/>
      <c r="E1932" s="191"/>
      <c r="F1932" s="189"/>
      <c r="G1932" s="483"/>
      <c r="H1932" s="7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4"/>
      <c r="AC1932" s="591"/>
    </row>
    <row r="1933" spans="1:29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64"/>
        <v>1</v>
      </c>
      <c r="C1933" s="184">
        <f t="shared" si="163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4"/>
    </row>
    <row r="1934" spans="1:29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64"/>
        <v>1</v>
      </c>
      <c r="C1934" s="184">
        <f t="shared" si="163"/>
        <v>0</v>
      </c>
      <c r="D1934" s="184"/>
      <c r="E1934" s="191"/>
      <c r="F1934" s="189"/>
      <c r="G1934" s="483"/>
      <c r="H1934" s="7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4"/>
    </row>
    <row r="1935" spans="1:29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64"/>
        <v>1</v>
      </c>
      <c r="C1935" s="184">
        <f t="shared" si="163"/>
        <v>0</v>
      </c>
      <c r="D1935" s="184"/>
      <c r="E1935" s="191"/>
      <c r="F1935" s="189"/>
      <c r="G1935" s="483"/>
      <c r="H1935" s="7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4"/>
      <c r="AC1935" s="591"/>
    </row>
    <row r="1936" spans="1:29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64"/>
        <v>1</v>
      </c>
      <c r="C1936" s="184">
        <f t="shared" si="163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4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64"/>
        <v>1</v>
      </c>
      <c r="C1937" s="184">
        <f t="shared" si="163"/>
        <v>0</v>
      </c>
      <c r="D1937" s="184"/>
      <c r="E1937" s="191"/>
      <c r="F1937" s="189"/>
      <c r="G1937" s="483"/>
      <c r="H1937" s="7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4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64"/>
        <v>1</v>
      </c>
      <c r="C1938" s="184">
        <f t="shared" si="163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4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64"/>
        <v>1</v>
      </c>
      <c r="C1939" s="184">
        <f t="shared" si="163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4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64"/>
        <v>1</v>
      </c>
      <c r="C1940" s="184">
        <f t="shared" si="163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4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64"/>
        <v>1</v>
      </c>
      <c r="C1941" s="184">
        <f t="shared" si="163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4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64"/>
        <v>1</v>
      </c>
      <c r="C1942" s="184">
        <f t="shared" si="163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4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64"/>
        <v>1</v>
      </c>
      <c r="C1943" s="184">
        <f t="shared" si="163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4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64"/>
        <v>1</v>
      </c>
      <c r="C1944" s="184">
        <f t="shared" si="163"/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4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64"/>
        <v>1</v>
      </c>
      <c r="C1945" s="184">
        <f t="shared" si="163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4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64"/>
        <v>1</v>
      </c>
      <c r="C1946" s="184">
        <f t="shared" si="163"/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4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64"/>
        <v>1</v>
      </c>
      <c r="C1947" s="184">
        <f t="shared" si="163"/>
        <v>0</v>
      </c>
      <c r="D1947" s="184"/>
      <c r="E1947" s="191"/>
      <c r="F1947" s="189"/>
      <c r="G1947" s="483"/>
      <c r="H1947" s="7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4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64"/>
        <v>1</v>
      </c>
      <c r="C1948" s="184">
        <f t="shared" si="163"/>
        <v>0</v>
      </c>
      <c r="D1948" s="184"/>
      <c r="E1948" s="191"/>
      <c r="F1948" s="189"/>
      <c r="G1948" s="483"/>
      <c r="H1948" s="45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4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64"/>
        <v>1</v>
      </c>
      <c r="C1949" s="184">
        <f t="shared" si="163"/>
        <v>0</v>
      </c>
      <c r="D1949" s="184"/>
      <c r="E1949" s="191"/>
      <c r="F1949" s="189"/>
      <c r="G1949" s="483"/>
      <c r="H1949" s="7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4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64"/>
        <v>1</v>
      </c>
      <c r="C1950" s="184">
        <f t="shared" si="163"/>
        <v>0</v>
      </c>
      <c r="D1950" s="184"/>
      <c r="E1950" s="191"/>
      <c r="F1950" s="189"/>
      <c r="G1950" s="483"/>
      <c r="H1950" s="7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4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64"/>
        <v>1</v>
      </c>
      <c r="C1951" s="184">
        <f t="shared" si="163"/>
        <v>0</v>
      </c>
      <c r="D1951" s="184"/>
      <c r="E1951" s="191"/>
      <c r="F1951" s="189"/>
      <c r="G1951" s="483"/>
      <c r="H1951" s="193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4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64"/>
        <v>1</v>
      </c>
      <c r="C1952" s="184">
        <f t="shared" si="163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4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64"/>
        <v>1</v>
      </c>
      <c r="C1953" s="184">
        <f t="shared" si="163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4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64"/>
        <v>1</v>
      </c>
      <c r="C1954" s="184">
        <f t="shared" si="163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4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64"/>
        <v>1</v>
      </c>
      <c r="C1955" s="184">
        <f t="shared" si="163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4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64"/>
        <v>1</v>
      </c>
      <c r="C1956" s="184">
        <f t="shared" si="163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4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64"/>
        <v>1</v>
      </c>
      <c r="C1957" s="184">
        <f t="shared" si="163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4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64"/>
        <v>1</v>
      </c>
      <c r="C1958" s="184">
        <f t="shared" si="163"/>
        <v>0</v>
      </c>
      <c r="D1958" s="184"/>
      <c r="E1958" s="191"/>
      <c r="F1958" s="189"/>
      <c r="G1958" s="483"/>
      <c r="H1958" s="7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4"/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64"/>
        <v>1</v>
      </c>
      <c r="C1959" s="184">
        <f t="shared" si="163"/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4"/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64"/>
        <v>1</v>
      </c>
      <c r="C1960" s="184">
        <f t="shared" ref="C1960:C2023" si="165">E1960</f>
        <v>0</v>
      </c>
      <c r="D1960" s="184"/>
      <c r="E1960" s="191"/>
      <c r="F1960" s="189"/>
      <c r="G1960" s="483"/>
      <c r="H1960" s="7"/>
      <c r="I1960" s="256"/>
      <c r="J1960" s="256"/>
      <c r="K1960" s="599"/>
      <c r="L1960" s="600"/>
      <c r="M1960" s="600"/>
      <c r="N1960" s="52" t="str">
        <f>IF(AND('331-CT'!$E$7=TH!H1960,OR(L1960="331",M1960="331")),"331",IF(AND(OR(L1960="131",M1960="131"),H1960='131-CT'!$E$7),"131",""))</f>
        <v/>
      </c>
      <c r="O1960" s="90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4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64"/>
        <v>1</v>
      </c>
      <c r="C1961" s="184">
        <f t="shared" si="165"/>
        <v>0</v>
      </c>
      <c r="D1961" s="184"/>
      <c r="E1961" s="191"/>
      <c r="F1961" s="189"/>
      <c r="G1961" s="483"/>
      <c r="H1961" s="7"/>
      <c r="I1961" s="256"/>
      <c r="J1961" s="256"/>
      <c r="K1961" s="599"/>
      <c r="L1961" s="600"/>
      <c r="M1961" s="600"/>
      <c r="N1961" s="52" t="str">
        <f>IF(AND('331-CT'!$E$7=TH!H1961,OR(L1961="331",M1961="331")),"331",IF(AND(OR(L1961="131",M1961="131"),H1961='131-CT'!$E$7),"131",""))</f>
        <v/>
      </c>
      <c r="O1961" s="90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4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64"/>
        <v>1</v>
      </c>
      <c r="C1962" s="184">
        <f t="shared" ref="C1962:C1965" si="166">E1962</f>
        <v>0</v>
      </c>
      <c r="D1962" s="184"/>
      <c r="E1962" s="191"/>
      <c r="F1962" s="189"/>
      <c r="G1962" s="483"/>
      <c r="H1962" s="7"/>
      <c r="I1962" s="256"/>
      <c r="J1962" s="256"/>
      <c r="K1962" s="599"/>
      <c r="L1962" s="600"/>
      <c r="M1962" s="600"/>
      <c r="N1962" s="52" t="str">
        <f>IF(AND('331-CT'!$E$7=TH!H1962,OR(L1962="331",M1962="331")),"331",IF(AND(OR(L1962="131",M1962="131"),H1962='131-CT'!$E$7),"131",""))</f>
        <v/>
      </c>
      <c r="O1962" s="90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4"/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64"/>
        <v>1</v>
      </c>
      <c r="C1963" s="184">
        <f t="shared" si="166"/>
        <v>0</v>
      </c>
      <c r="D1963" s="184"/>
      <c r="E1963" s="191"/>
      <c r="F1963" s="189"/>
      <c r="G1963" s="483"/>
      <c r="H1963" s="7"/>
      <c r="I1963" s="256"/>
      <c r="J1963" s="256"/>
      <c r="K1963" s="599"/>
      <c r="L1963" s="600"/>
      <c r="M1963" s="600"/>
      <c r="N1963" s="52" t="str">
        <f>IF(AND('331-CT'!$E$7=TH!H1963,OR(L1963="331",M1963="331")),"331",IF(AND(OR(L1963="131",M1963="131"),H1963='131-CT'!$E$7),"131",""))</f>
        <v/>
      </c>
      <c r="O1963" s="90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4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64"/>
        <v>1</v>
      </c>
      <c r="C1964" s="184">
        <f t="shared" si="166"/>
        <v>0</v>
      </c>
      <c r="D1964" s="184"/>
      <c r="E1964" s="191"/>
      <c r="F1964" s="189"/>
      <c r="G1964" s="483"/>
      <c r="H1964" s="7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4"/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64"/>
        <v>1</v>
      </c>
      <c r="C1965" s="184">
        <f t="shared" si="166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4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64"/>
        <v>1</v>
      </c>
      <c r="C1966" s="184">
        <f t="shared" si="165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4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64"/>
        <v>1</v>
      </c>
      <c r="C1967" s="184">
        <f t="shared" si="165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4"/>
      <c r="AC1967" s="591"/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64"/>
        <v>1</v>
      </c>
      <c r="C1968" s="184">
        <f t="shared" si="165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IF(AND('331-CT'!$E$7=TH!H1968,OR(L1968="331",M1968="331")),"331",IF(AND(OR(L1968="131",M1968="131"),H1968='131-CT'!$E$7),"131",""))</f>
        <v/>
      </c>
      <c r="O1968" s="90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4"/>
      <c r="AC1968" s="591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64"/>
        <v>1</v>
      </c>
      <c r="C1969" s="184">
        <f t="shared" si="165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IF(AND('331-CT'!$E$7=TH!H1969,OR(L1969="331",M1969="331")),"331",IF(AND(OR(L1969="131",M1969="131"),H1969='131-CT'!$E$7),"131",""))</f>
        <v/>
      </c>
      <c r="O1969" s="90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4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64"/>
        <v>1</v>
      </c>
      <c r="C1970" s="184">
        <f t="shared" si="165"/>
        <v>0</v>
      </c>
      <c r="D1970" s="184"/>
      <c r="E1970" s="191"/>
      <c r="F1970" s="189"/>
      <c r="G1970" s="483"/>
      <c r="H1970" s="7"/>
      <c r="I1970" s="256"/>
      <c r="J1970" s="256"/>
      <c r="K1970" s="599"/>
      <c r="L1970" s="600"/>
      <c r="M1970" s="600"/>
      <c r="N1970" s="52" t="str">
        <f>IF(AND('331-CT'!$E$7=TH!H1970,OR(L1970="331",M1970="331")),"331",IF(AND(OR(L1970="131",M1970="131"),H1970='131-CT'!$E$7),"131",""))</f>
        <v/>
      </c>
      <c r="O1970" s="90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4"/>
      <c r="AC1970" s="591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64"/>
        <v>1</v>
      </c>
      <c r="C1971" s="184">
        <f t="shared" si="165"/>
        <v>0</v>
      </c>
      <c r="D1971" s="184"/>
      <c r="E1971" s="191"/>
      <c r="F1971" s="189"/>
      <c r="G1971" s="483"/>
      <c r="H1971" s="7"/>
      <c r="I1971" s="256"/>
      <c r="J1971" s="256"/>
      <c r="K1971" s="599"/>
      <c r="L1971" s="600"/>
      <c r="M1971" s="600"/>
      <c r="N1971" s="52" t="str">
        <f>IF(AND('331-CT'!$E$7=TH!H1971,OR(L1971="331",M1971="331")),"331",IF(AND(OR(L1971="131",M1971="131"),H1971='131-CT'!$E$7),"131",""))</f>
        <v/>
      </c>
      <c r="O1971" s="90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4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64"/>
        <v>1</v>
      </c>
      <c r="C1972" s="184">
        <f t="shared" si="165"/>
        <v>0</v>
      </c>
      <c r="D1972" s="184"/>
      <c r="E1972" s="191"/>
      <c r="F1972" s="189"/>
      <c r="G1972" s="483"/>
      <c r="H1972" s="7"/>
      <c r="I1972" s="256"/>
      <c r="J1972" s="256"/>
      <c r="K1972" s="599"/>
      <c r="L1972" s="600"/>
      <c r="M1972" s="600"/>
      <c r="N1972" s="52" t="str">
        <f>IF(AND('331-CT'!$E$7=TH!H1972,OR(L1972="331",M1972="331")),"331",IF(AND(OR(L1972="131",M1972="131"),H1972='131-CT'!$E$7),"131",""))</f>
        <v/>
      </c>
      <c r="O1972" s="90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4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64"/>
        <v>1</v>
      </c>
      <c r="C1973" s="184">
        <f t="shared" si="165"/>
        <v>0</v>
      </c>
      <c r="D1973" s="184"/>
      <c r="E1973" s="191"/>
      <c r="F1973" s="189"/>
      <c r="G1973" s="483"/>
      <c r="H1973" s="7"/>
      <c r="I1973" s="256"/>
      <c r="J1973" s="256"/>
      <c r="K1973" s="599"/>
      <c r="L1973" s="600"/>
      <c r="M1973" s="600"/>
      <c r="N1973" s="52" t="str">
        <f>IF(AND('331-CT'!$E$7=TH!H1973,OR(L1973="331",M1973="331")),"331",IF(AND(OR(L1973="131",M1973="131"),H1973='131-CT'!$E$7),"131",""))</f>
        <v/>
      </c>
      <c r="O1973" s="90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4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64"/>
        <v>1</v>
      </c>
      <c r="C1974" s="184">
        <f t="shared" si="165"/>
        <v>0</v>
      </c>
      <c r="D1974" s="184"/>
      <c r="E1974" s="191"/>
      <c r="F1974" s="189"/>
      <c r="G1974" s="483"/>
      <c r="H1974" s="45"/>
      <c r="I1974" s="256"/>
      <c r="J1974" s="256"/>
      <c r="K1974" s="599"/>
      <c r="L1974" s="600"/>
      <c r="M1974" s="600"/>
      <c r="N1974" s="52" t="str">
        <f>IF(AND('331-CT'!$E$7=TH!H1974,OR(L1974="331",M1974="331")),"331",IF(AND(OR(L1974="131",M1974="131"),H1974='131-CT'!$E$7),"131",""))</f>
        <v/>
      </c>
      <c r="O1974" s="90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4"/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64"/>
        <v>1</v>
      </c>
      <c r="C1975" s="184">
        <f t="shared" si="165"/>
        <v>0</v>
      </c>
      <c r="D1975" s="184"/>
      <c r="E1975" s="191"/>
      <c r="F1975" s="189"/>
      <c r="G1975" s="483"/>
      <c r="H1975" s="7"/>
      <c r="I1975" s="256"/>
      <c r="J1975" s="256"/>
      <c r="K1975" s="599"/>
      <c r="L1975" s="600"/>
      <c r="M1975" s="600"/>
      <c r="N1975" s="52" t="str">
        <f>IF(AND('331-CT'!$E$7=TH!H1975,OR(L1975="331",M1975="331")),"331",IF(AND(OR(L1975="131",M1975="131"),H1975='131-CT'!$E$7),"131",""))</f>
        <v/>
      </c>
      <c r="O1975" s="90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4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64"/>
        <v>1</v>
      </c>
      <c r="C1976" s="184">
        <f t="shared" si="165"/>
        <v>0</v>
      </c>
      <c r="D1976" s="184"/>
      <c r="E1976" s="191"/>
      <c r="F1976" s="189"/>
      <c r="G1976" s="483"/>
      <c r="H1976" s="7"/>
      <c r="I1976" s="256"/>
      <c r="J1976" s="256"/>
      <c r="K1976" s="599"/>
      <c r="L1976" s="600"/>
      <c r="M1976" s="600"/>
      <c r="N1976" s="52" t="str">
        <f>IF(AND('331-CT'!$E$7=TH!H1976,OR(L1976="331",M1976="331")),"331",IF(AND(OR(L1976="131",M1976="131"),H1976='131-CT'!$E$7),"131",""))</f>
        <v/>
      </c>
      <c r="O1976" s="90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4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64"/>
        <v>1</v>
      </c>
      <c r="C1977" s="184">
        <f t="shared" si="165"/>
        <v>0</v>
      </c>
      <c r="D1977" s="184"/>
      <c r="E1977" s="191"/>
      <c r="F1977" s="189"/>
      <c r="G1977" s="483"/>
      <c r="H1977" s="193"/>
      <c r="I1977" s="256"/>
      <c r="J1977" s="256"/>
      <c r="K1977" s="599"/>
      <c r="L1977" s="600"/>
      <c r="M1977" s="600"/>
      <c r="N1977" s="52" t="str">
        <f>IF(AND('331-CT'!$E$7=TH!H1977,OR(L1977="331",M1977="331")),"331",IF(AND(OR(L1977="131",M1977="131"),H1977='131-CT'!$E$7),"131",""))</f>
        <v/>
      </c>
      <c r="O1977" s="90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4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64"/>
        <v>1</v>
      </c>
      <c r="C1978" s="184">
        <f t="shared" si="165"/>
        <v>0</v>
      </c>
      <c r="D1978" s="184"/>
      <c r="E1978" s="191"/>
      <c r="F1978" s="189"/>
      <c r="G1978" s="483"/>
      <c r="H1978" s="193"/>
      <c r="I1978" s="256"/>
      <c r="J1978" s="256"/>
      <c r="K1978" s="599"/>
      <c r="L1978" s="600"/>
      <c r="M1978" s="600"/>
      <c r="N1978" s="52" t="str">
        <f>IF(AND('331-CT'!$E$7=TH!H1978,OR(L1978="331",M1978="331")),"331",IF(AND(OR(L1978="131",M1978="131"),H1978='131-CT'!$E$7),"131",""))</f>
        <v/>
      </c>
      <c r="O1978" s="90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4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64"/>
        <v>1</v>
      </c>
      <c r="C1979" s="184">
        <f t="shared" si="165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IF(AND('331-CT'!$E$7=TH!H1979,OR(L1979="331",M1979="331")),"331",IF(AND(OR(L1979="131",M1979="131"),H1979='131-CT'!$E$7),"131",""))</f>
        <v/>
      </c>
      <c r="O1979" s="90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4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ref="B1980:B2043" si="167">IF(C1980&lt;&gt;"",MONTH(C1980),"")</f>
        <v>1</v>
      </c>
      <c r="C1980" s="184">
        <f t="shared" si="165"/>
        <v>0</v>
      </c>
      <c r="D1980" s="184"/>
      <c r="E1980" s="191"/>
      <c r="F1980" s="189"/>
      <c r="G1980" s="483"/>
      <c r="H1980" s="7"/>
      <c r="I1980" s="256"/>
      <c r="J1980" s="256"/>
      <c r="K1980" s="599"/>
      <c r="L1980" s="600"/>
      <c r="M1980" s="600"/>
      <c r="N1980" s="52" t="str">
        <f>IF(AND('331-CT'!$E$7=TH!H1980,OR(L1980="331",M1980="331")),"331",IF(AND(OR(L1980="131",M1980="131"),H1980='131-CT'!$E$7),"131",""))</f>
        <v/>
      </c>
      <c r="O1980" s="90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4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67"/>
        <v>1</v>
      </c>
      <c r="C1981" s="184">
        <f t="shared" si="165"/>
        <v>0</v>
      </c>
      <c r="D1981" s="184"/>
      <c r="E1981" s="191"/>
      <c r="F1981" s="189"/>
      <c r="G1981" s="483"/>
      <c r="H1981" s="7"/>
      <c r="I1981" s="256"/>
      <c r="J1981" s="256"/>
      <c r="K1981" s="599"/>
      <c r="L1981" s="600"/>
      <c r="M1981" s="600"/>
      <c r="N1981" s="52" t="str">
        <f>IF(AND('331-CT'!$E$7=TH!H1981,OR(L1981="331",M1981="331")),"331",IF(AND(OR(L1981="131",M1981="131"),H1981='131-CT'!$E$7),"131",""))</f>
        <v/>
      </c>
      <c r="O1981" s="90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4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67"/>
        <v>1</v>
      </c>
      <c r="C1982" s="184">
        <f t="shared" si="165"/>
        <v>0</v>
      </c>
      <c r="D1982" s="184"/>
      <c r="E1982" s="191"/>
      <c r="F1982" s="189"/>
      <c r="G1982" s="483"/>
      <c r="H1982" s="7"/>
      <c r="I1982" s="256"/>
      <c r="J1982" s="256"/>
      <c r="K1982" s="599"/>
      <c r="L1982" s="600"/>
      <c r="M1982" s="600"/>
      <c r="N1982" s="52" t="str">
        <f>IF(AND('331-CT'!$E$7=TH!H1982,OR(L1982="331",M1982="331")),"331",IF(AND(OR(L1982="131",M1982="131"),H1982='131-CT'!$E$7),"131",""))</f>
        <v/>
      </c>
      <c r="O1982" s="90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4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67"/>
        <v>1</v>
      </c>
      <c r="C1983" s="184">
        <f t="shared" si="165"/>
        <v>0</v>
      </c>
      <c r="D1983" s="184"/>
      <c r="E1983" s="191"/>
      <c r="F1983" s="189"/>
      <c r="G1983" s="483"/>
      <c r="H1983" s="7"/>
      <c r="I1983" s="256"/>
      <c r="J1983" s="256"/>
      <c r="K1983" s="599"/>
      <c r="L1983" s="600"/>
      <c r="M1983" s="600"/>
      <c r="N1983" s="52" t="str">
        <f>IF(AND('331-CT'!$E$7=TH!H1983,OR(L1983="331",M1983="331")),"331",IF(AND(OR(L1983="131",M1983="131"),H1983='131-CT'!$E$7),"131",""))</f>
        <v/>
      </c>
      <c r="O1983" s="90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4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67"/>
        <v>1</v>
      </c>
      <c r="C1984" s="184">
        <f t="shared" si="165"/>
        <v>0</v>
      </c>
      <c r="D1984" s="184"/>
      <c r="E1984" s="191"/>
      <c r="F1984" s="189"/>
      <c r="G1984" s="483"/>
      <c r="H1984" s="7"/>
      <c r="I1984" s="256"/>
      <c r="J1984" s="256"/>
      <c r="K1984" s="599"/>
      <c r="L1984" s="600"/>
      <c r="M1984" s="600"/>
      <c r="N1984" s="52" t="str">
        <f>IF(AND('331-CT'!$E$7=TH!H1984,OR(L1984="331",M1984="331")),"331",IF(AND(OR(L1984="131",M1984="131"),H1984='131-CT'!$E$7),"131",""))</f>
        <v/>
      </c>
      <c r="O1984" s="90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4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67"/>
        <v>1</v>
      </c>
      <c r="C1985" s="184">
        <f t="shared" si="165"/>
        <v>0</v>
      </c>
      <c r="D1985" s="184"/>
      <c r="E1985" s="191"/>
      <c r="F1985" s="189"/>
      <c r="G1985" s="483"/>
      <c r="H1985" s="7"/>
      <c r="I1985" s="256"/>
      <c r="J1985" s="256"/>
      <c r="K1985" s="599"/>
      <c r="L1985" s="600"/>
      <c r="M1985" s="600"/>
      <c r="N1985" s="52" t="str">
        <f>IF(AND('331-CT'!$E$7=TH!H1985,OR(L1985="331",M1985="331")),"331",IF(AND(OR(L1985="131",M1985="131"),H1985='131-CT'!$E$7),"131",""))</f>
        <v/>
      </c>
      <c r="O1985" s="90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4"/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67"/>
        <v>1</v>
      </c>
      <c r="C1986" s="184">
        <f t="shared" si="165"/>
        <v>0</v>
      </c>
      <c r="D1986" s="184"/>
      <c r="E1986" s="191"/>
      <c r="F1986" s="189"/>
      <c r="G1986" s="483"/>
      <c r="H1986" s="7"/>
      <c r="I1986" s="256"/>
      <c r="J1986" s="256"/>
      <c r="K1986" s="599"/>
      <c r="L1986" s="600"/>
      <c r="M1986" s="600"/>
      <c r="N1986" s="52" t="str">
        <f>IF(AND('331-CT'!$E$7=TH!H1986,OR(L1986="331",M1986="331")),"331",IF(AND(OR(L1986="131",M1986="131"),H1986='131-CT'!$E$7),"131",""))</f>
        <v/>
      </c>
      <c r="O1986" s="90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4"/>
    </row>
    <row r="1987" spans="1:29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67"/>
        <v>1</v>
      </c>
      <c r="C1987" s="184">
        <f t="shared" si="165"/>
        <v>0</v>
      </c>
      <c r="D1987" s="184"/>
      <c r="E1987" s="191"/>
      <c r="F1987" s="189"/>
      <c r="G1987" s="483"/>
      <c r="H1987" s="7"/>
      <c r="I1987" s="256"/>
      <c r="J1987" s="256"/>
      <c r="K1987" s="599"/>
      <c r="L1987" s="600"/>
      <c r="M1987" s="600"/>
      <c r="N1987" s="52" t="str">
        <f>IF(AND('331-CT'!$E$7=TH!H1987,OR(L1987="331",M1987="331")),"331",IF(AND(OR(L1987="131",M1987="131"),H1987='131-CT'!$E$7),"131",""))</f>
        <v/>
      </c>
      <c r="O1987" s="90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4"/>
    </row>
    <row r="1988" spans="1:29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67"/>
        <v>1</v>
      </c>
      <c r="C1988" s="184">
        <f t="shared" si="165"/>
        <v>0</v>
      </c>
      <c r="D1988" s="184"/>
      <c r="E1988" s="191"/>
      <c r="F1988" s="189"/>
      <c r="G1988" s="483"/>
      <c r="H1988" s="7"/>
      <c r="I1988" s="256"/>
      <c r="J1988" s="256"/>
      <c r="K1988" s="599"/>
      <c r="L1988" s="600"/>
      <c r="M1988" s="600"/>
      <c r="N1988" s="52" t="str">
        <f>IF(AND('331-CT'!$E$7=TH!H1988,OR(L1988="331",M1988="331")),"331",IF(AND(OR(L1988="131",M1988="131"),H1988='131-CT'!$E$7),"131",""))</f>
        <v/>
      </c>
      <c r="O1988" s="90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4"/>
      <c r="AC1988" s="591"/>
    </row>
    <row r="1989" spans="1:29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67"/>
        <v>1</v>
      </c>
      <c r="C1989" s="184">
        <f t="shared" si="165"/>
        <v>0</v>
      </c>
      <c r="D1989" s="184"/>
      <c r="E1989" s="191"/>
      <c r="F1989" s="189"/>
      <c r="G1989" s="483"/>
      <c r="H1989" s="7"/>
      <c r="I1989" s="256"/>
      <c r="J1989" s="256"/>
      <c r="K1989" s="599"/>
      <c r="L1989" s="600"/>
      <c r="M1989" s="600"/>
      <c r="N1989" s="52" t="str">
        <f>IF(AND('331-CT'!$E$7=TH!H1989,OR(L1989="331",M1989="331")),"331",IF(AND(OR(L1989="131",M1989="131"),H1989='131-CT'!$E$7),"131",""))</f>
        <v/>
      </c>
      <c r="O1989" s="90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4"/>
      <c r="AC1989" s="591"/>
    </row>
    <row r="1990" spans="1:29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67"/>
        <v>1</v>
      </c>
      <c r="C1990" s="184">
        <f t="shared" si="165"/>
        <v>0</v>
      </c>
      <c r="D1990" s="184"/>
      <c r="E1990" s="191"/>
      <c r="F1990" s="189"/>
      <c r="G1990" s="483"/>
      <c r="H1990" s="7"/>
      <c r="I1990" s="256"/>
      <c r="J1990" s="256"/>
      <c r="K1990" s="599"/>
      <c r="L1990" s="600"/>
      <c r="M1990" s="600"/>
      <c r="N1990" s="52" t="str">
        <f>IF(AND('331-CT'!$E$7=TH!H1990,OR(L1990="331",M1990="331")),"331",IF(AND(OR(L1990="131",M1990="131"),H1990='131-CT'!$E$7),"131",""))</f>
        <v/>
      </c>
      <c r="O1990" s="90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4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67"/>
        <v>1</v>
      </c>
      <c r="C1991" s="184">
        <f t="shared" si="165"/>
        <v>0</v>
      </c>
      <c r="D1991" s="184"/>
      <c r="E1991" s="191"/>
      <c r="F1991" s="189"/>
      <c r="G1991" s="483"/>
      <c r="H1991" s="7"/>
      <c r="I1991" s="256"/>
      <c r="J1991" s="256"/>
      <c r="K1991" s="599"/>
      <c r="L1991" s="600"/>
      <c r="M1991" s="600"/>
      <c r="N1991" s="52" t="str">
        <f>IF(AND('331-CT'!$E$7=TH!H1991,OR(L1991="331",M1991="331")),"331",IF(AND(OR(L1991="131",M1991="131"),H1991='131-CT'!$E$7),"131",""))</f>
        <v/>
      </c>
      <c r="O1991" s="90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4"/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67"/>
        <v>1</v>
      </c>
      <c r="C1992" s="184">
        <f t="shared" si="165"/>
        <v>0</v>
      </c>
      <c r="D1992" s="184"/>
      <c r="E1992" s="191"/>
      <c r="F1992" s="189"/>
      <c r="G1992" s="483"/>
      <c r="H1992" s="7"/>
      <c r="I1992" s="256"/>
      <c r="J1992" s="256"/>
      <c r="K1992" s="599"/>
      <c r="L1992" s="600"/>
      <c r="M1992" s="600"/>
      <c r="N1992" s="52" t="str">
        <f>IF(AND('331-CT'!$E$7=TH!H1992,OR(L1992="331",M1992="331")),"331",IF(AND(OR(L1992="131",M1992="131"),H1992='131-CT'!$E$7),"131",""))</f>
        <v/>
      </c>
      <c r="O1992" s="90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4"/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67"/>
        <v>1</v>
      </c>
      <c r="C1993" s="184">
        <f t="shared" si="165"/>
        <v>0</v>
      </c>
      <c r="D1993" s="184"/>
      <c r="E1993" s="191"/>
      <c r="F1993" s="189"/>
      <c r="G1993" s="483"/>
      <c r="H1993" s="7"/>
      <c r="I1993" s="256"/>
      <c r="J1993" s="256"/>
      <c r="K1993" s="599"/>
      <c r="L1993" s="600"/>
      <c r="M1993" s="600"/>
      <c r="N1993" s="52" t="str">
        <f>IF(AND('331-CT'!$E$7=TH!H1993,OR(L1993="331",M1993="331")),"331",IF(AND(OR(L1993="131",M1993="131"),H1993='131-CT'!$E$7),"131",""))</f>
        <v/>
      </c>
      <c r="O1993" s="90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4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67"/>
        <v>1</v>
      </c>
      <c r="C1994" s="184">
        <f t="shared" si="165"/>
        <v>0</v>
      </c>
      <c r="D1994" s="184"/>
      <c r="E1994" s="191"/>
      <c r="F1994" s="189"/>
      <c r="G1994" s="483"/>
      <c r="H1994" s="7"/>
      <c r="I1994" s="256"/>
      <c r="J1994" s="256"/>
      <c r="K1994" s="599"/>
      <c r="L1994" s="600"/>
      <c r="M1994" s="600"/>
      <c r="N1994" s="52" t="str">
        <f>IF(AND('331-CT'!$E$7=TH!H1994,OR(L1994="331",M1994="331")),"331",IF(AND(OR(L1994="131",M1994="131"),H1994='131-CT'!$E$7),"131",""))</f>
        <v/>
      </c>
      <c r="O1994" s="90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4"/>
    </row>
    <row r="1995" spans="1:29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67"/>
        <v>1</v>
      </c>
      <c r="C1995" s="184">
        <f t="shared" si="165"/>
        <v>0</v>
      </c>
      <c r="D1995" s="184"/>
      <c r="E1995" s="191"/>
      <c r="F1995" s="189"/>
      <c r="G1995" s="483"/>
      <c r="H1995" s="7"/>
      <c r="I1995" s="256"/>
      <c r="J1995" s="256"/>
      <c r="K1995" s="599"/>
      <c r="L1995" s="600"/>
      <c r="M1995" s="600"/>
      <c r="N1995" s="52" t="str">
        <f>IF(AND('331-CT'!$E$7=TH!H1995,OR(L1995="331",M1995="331")),"331",IF(AND(OR(L1995="131",M1995="131"),H1995='131-CT'!$E$7),"131",""))</f>
        <v/>
      </c>
      <c r="O1995" s="90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4"/>
    </row>
    <row r="1996" spans="1:29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67"/>
        <v>1</v>
      </c>
      <c r="C1996" s="184">
        <f t="shared" si="165"/>
        <v>0</v>
      </c>
      <c r="D1996" s="184"/>
      <c r="E1996" s="191"/>
      <c r="F1996" s="189"/>
      <c r="G1996" s="483"/>
      <c r="H1996" s="7"/>
      <c r="I1996" s="256"/>
      <c r="J1996" s="256"/>
      <c r="K1996" s="599"/>
      <c r="L1996" s="600"/>
      <c r="M1996" s="600"/>
      <c r="N1996" s="52" t="str">
        <f>IF(AND('331-CT'!$E$7=TH!H1996,OR(L1996="331",M1996="331")),"331",IF(AND(OR(L1996="131",M1996="131"),H1996='131-CT'!$E$7),"131",""))</f>
        <v/>
      </c>
      <c r="O1996" s="90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4"/>
      <c r="AC1996" s="591"/>
    </row>
    <row r="1997" spans="1:29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67"/>
        <v>1</v>
      </c>
      <c r="C1997" s="184">
        <f t="shared" si="165"/>
        <v>0</v>
      </c>
      <c r="D1997" s="184"/>
      <c r="E1997" s="191"/>
      <c r="F1997" s="189"/>
      <c r="G1997" s="483"/>
      <c r="H1997" s="7"/>
      <c r="I1997" s="256"/>
      <c r="J1997" s="256"/>
      <c r="K1997" s="599"/>
      <c r="L1997" s="600"/>
      <c r="M1997" s="600"/>
      <c r="N1997" s="52" t="str">
        <f>IF(AND('331-CT'!$E$7=TH!H1997,OR(L1997="331",M1997="331")),"331",IF(AND(OR(L1997="131",M1997="131"),H1997='131-CT'!$E$7),"131",""))</f>
        <v/>
      </c>
      <c r="O1997" s="90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4"/>
    </row>
    <row r="1998" spans="1:29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67"/>
        <v>1</v>
      </c>
      <c r="C1998" s="184">
        <f t="shared" si="165"/>
        <v>0</v>
      </c>
      <c r="D1998" s="184"/>
      <c r="E1998" s="191"/>
      <c r="F1998" s="189"/>
      <c r="G1998" s="483"/>
      <c r="H1998" s="7"/>
      <c r="I1998" s="256"/>
      <c r="J1998" s="256"/>
      <c r="K1998" s="599"/>
      <c r="L1998" s="600"/>
      <c r="M1998" s="600"/>
      <c r="N1998" s="52" t="str">
        <f>IF(AND('331-CT'!$E$7=TH!H1998,OR(L1998="331",M1998="331")),"331",IF(AND(OR(L1998="131",M1998="131"),H1998='131-CT'!$E$7),"131",""))</f>
        <v/>
      </c>
      <c r="O1998" s="90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4"/>
      <c r="AC1998" s="591"/>
    </row>
    <row r="1999" spans="1:29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67"/>
        <v>1</v>
      </c>
      <c r="C1999" s="184">
        <f t="shared" si="165"/>
        <v>0</v>
      </c>
      <c r="D1999" s="184"/>
      <c r="E1999" s="191"/>
      <c r="F1999" s="189"/>
      <c r="G1999" s="483"/>
      <c r="H1999" s="7"/>
      <c r="I1999" s="256"/>
      <c r="J1999" s="256"/>
      <c r="K1999" s="599"/>
      <c r="L1999" s="600"/>
      <c r="M1999" s="600"/>
      <c r="N1999" s="52" t="str">
        <f>IF(AND('331-CT'!$E$7=TH!H1999,OR(L1999="331",M1999="331")),"331",IF(AND(OR(L1999="131",M1999="131"),H1999='131-CT'!$E$7),"131",""))</f>
        <v/>
      </c>
      <c r="O1999" s="90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4"/>
      <c r="AC1999" s="591"/>
    </row>
    <row r="2000" spans="1:29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67"/>
        <v>1</v>
      </c>
      <c r="C2000" s="184">
        <f t="shared" si="165"/>
        <v>0</v>
      </c>
      <c r="D2000" s="184"/>
      <c r="E2000" s="191"/>
      <c r="F2000" s="189"/>
      <c r="G2000" s="483"/>
      <c r="H2000" s="7"/>
      <c r="I2000" s="256"/>
      <c r="J2000" s="256"/>
      <c r="K2000" s="599"/>
      <c r="L2000" s="600"/>
      <c r="M2000" s="600"/>
      <c r="N2000" s="52" t="str">
        <f>IF(AND('331-CT'!$E$7=TH!H2000,OR(L2000="331",M2000="331")),"331",IF(AND(OR(L2000="131",M2000="131"),H2000='131-CT'!$E$7),"131",""))</f>
        <v/>
      </c>
      <c r="O2000" s="90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4"/>
      <c r="AC2000" s="591"/>
    </row>
    <row r="2001" spans="1:29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67"/>
        <v>1</v>
      </c>
      <c r="C2001" s="184">
        <f t="shared" si="165"/>
        <v>0</v>
      </c>
      <c r="D2001" s="184"/>
      <c r="E2001" s="191"/>
      <c r="F2001" s="189"/>
      <c r="G2001" s="483"/>
      <c r="H2001" s="7"/>
      <c r="I2001" s="256"/>
      <c r="J2001" s="256"/>
      <c r="K2001" s="599"/>
      <c r="L2001" s="600"/>
      <c r="M2001" s="600"/>
      <c r="N2001" s="52" t="str">
        <f>IF(AND('331-CT'!$E$7=TH!H2001,OR(L2001="331",M2001="331")),"331",IF(AND(OR(L2001="131",M2001="131"),H2001='131-CT'!$E$7),"131",""))</f>
        <v/>
      </c>
      <c r="O2001" s="90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4"/>
    </row>
    <row r="2002" spans="1:29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67"/>
        <v>1</v>
      </c>
      <c r="C2002" s="184">
        <f t="shared" si="165"/>
        <v>0</v>
      </c>
      <c r="D2002" s="184"/>
      <c r="E2002" s="191"/>
      <c r="F2002" s="189"/>
      <c r="G2002" s="483"/>
      <c r="H2002" s="7"/>
      <c r="I2002" s="256"/>
      <c r="J2002" s="256"/>
      <c r="K2002" s="599"/>
      <c r="L2002" s="600"/>
      <c r="M2002" s="600"/>
      <c r="N2002" s="52" t="str">
        <f>IF(AND('331-CT'!$E$7=TH!H2002,OR(L2002="331",M2002="331")),"331",IF(AND(OR(L2002="131",M2002="131"),H2002='131-CT'!$E$7),"131",""))</f>
        <v/>
      </c>
      <c r="O2002" s="90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4"/>
    </row>
    <row r="2003" spans="1:29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67"/>
        <v>1</v>
      </c>
      <c r="C2003" s="184">
        <f t="shared" si="165"/>
        <v>0</v>
      </c>
      <c r="D2003" s="184"/>
      <c r="E2003" s="191"/>
      <c r="F2003" s="189"/>
      <c r="G2003" s="483"/>
      <c r="H2003" s="7"/>
      <c r="I2003" s="256"/>
      <c r="J2003" s="256"/>
      <c r="K2003" s="599"/>
      <c r="L2003" s="600"/>
      <c r="M2003" s="600"/>
      <c r="N2003" s="52" t="str">
        <f>IF(AND('331-CT'!$E$7=TH!H2003,OR(L2003="331",M2003="331")),"331",IF(AND(OR(L2003="131",M2003="131"),H2003='131-CT'!$E$7),"131",""))</f>
        <v/>
      </c>
      <c r="O2003" s="90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4"/>
    </row>
    <row r="2004" spans="1:29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67"/>
        <v>1</v>
      </c>
      <c r="C2004" s="184">
        <f t="shared" si="165"/>
        <v>0</v>
      </c>
      <c r="D2004" s="184"/>
      <c r="E2004" s="191"/>
      <c r="F2004" s="189"/>
      <c r="G2004" s="483"/>
      <c r="H2004" s="7"/>
      <c r="I2004" s="256"/>
      <c r="J2004" s="256"/>
      <c r="K2004" s="599"/>
      <c r="L2004" s="600"/>
      <c r="M2004" s="600"/>
      <c r="N2004" s="52" t="str">
        <f>IF(AND('331-CT'!$E$7=TH!H2004,OR(L2004="331",M2004="331")),"331",IF(AND(OR(L2004="131",M2004="131"),H2004='131-CT'!$E$7),"131",""))</f>
        <v/>
      </c>
      <c r="O2004" s="90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4"/>
    </row>
    <row r="2005" spans="1:29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67"/>
        <v>1</v>
      </c>
      <c r="C2005" s="184">
        <f t="shared" si="165"/>
        <v>0</v>
      </c>
      <c r="D2005" s="184"/>
      <c r="E2005" s="191"/>
      <c r="F2005" s="189"/>
      <c r="G2005" s="483"/>
      <c r="H2005" s="7"/>
      <c r="I2005" s="256"/>
      <c r="J2005" s="256"/>
      <c r="K2005" s="599"/>
      <c r="L2005" s="600"/>
      <c r="M2005" s="600"/>
      <c r="N2005" s="52" t="str">
        <f>IF(AND('331-CT'!$E$7=TH!H2005,OR(L2005="331",M2005="331")),"331",IF(AND(OR(L2005="131",M2005="131"),H2005='131-CT'!$E$7),"131",""))</f>
        <v/>
      </c>
      <c r="O2005" s="90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4"/>
    </row>
    <row r="2006" spans="1:29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67"/>
        <v>1</v>
      </c>
      <c r="C2006" s="184">
        <f t="shared" si="165"/>
        <v>0</v>
      </c>
      <c r="D2006" s="184"/>
      <c r="E2006" s="191"/>
      <c r="F2006" s="189"/>
      <c r="G2006" s="483"/>
      <c r="H2006" s="7"/>
      <c r="I2006" s="256"/>
      <c r="J2006" s="256"/>
      <c r="K2006" s="599"/>
      <c r="L2006" s="600"/>
      <c r="M2006" s="600"/>
      <c r="N2006" s="52" t="str">
        <f>IF(AND('331-CT'!$E$7=TH!H2006,OR(L2006="331",M2006="331")),"331",IF(AND(OR(L2006="131",M2006="131"),H2006='131-CT'!$E$7),"131",""))</f>
        <v/>
      </c>
      <c r="O2006" s="90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4"/>
    </row>
    <row r="2007" spans="1:29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67"/>
        <v>1</v>
      </c>
      <c r="C2007" s="184">
        <f t="shared" si="165"/>
        <v>0</v>
      </c>
      <c r="D2007" s="184"/>
      <c r="E2007" s="191"/>
      <c r="F2007" s="189"/>
      <c r="G2007" s="483"/>
      <c r="H2007" s="7"/>
      <c r="I2007" s="256"/>
      <c r="J2007" s="256"/>
      <c r="K2007" s="599"/>
      <c r="L2007" s="600"/>
      <c r="M2007" s="600"/>
      <c r="N2007" s="52" t="str">
        <f>IF(AND('331-CT'!$E$7=TH!H2007,OR(L2007="331",M2007="331")),"331",IF(AND(OR(L2007="131",M2007="131"),H2007='131-CT'!$E$7),"131",""))</f>
        <v/>
      </c>
      <c r="O2007" s="90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4"/>
    </row>
    <row r="2008" spans="1:29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67"/>
        <v>1</v>
      </c>
      <c r="C2008" s="184">
        <f t="shared" si="165"/>
        <v>0</v>
      </c>
      <c r="D2008" s="184"/>
      <c r="E2008" s="191"/>
      <c r="F2008" s="189"/>
      <c r="G2008" s="483"/>
      <c r="H2008" s="7"/>
      <c r="I2008" s="256"/>
      <c r="J2008" s="256"/>
      <c r="K2008" s="599"/>
      <c r="L2008" s="600"/>
      <c r="M2008" s="600"/>
      <c r="N2008" s="52" t="str">
        <f>IF(AND('331-CT'!$E$7=TH!H2008,OR(L2008="331",M2008="331")),"331",IF(AND(OR(L2008="131",M2008="131"),H2008='131-CT'!$E$7),"131",""))</f>
        <v/>
      </c>
      <c r="O2008" s="90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4"/>
      <c r="AC2008" s="591"/>
    </row>
    <row r="2009" spans="1:29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67"/>
        <v>1</v>
      </c>
      <c r="C2009" s="184">
        <f t="shared" si="165"/>
        <v>0</v>
      </c>
      <c r="D2009" s="184"/>
      <c r="E2009" s="191"/>
      <c r="F2009" s="189"/>
      <c r="G2009" s="483"/>
      <c r="H2009" s="7"/>
      <c r="I2009" s="256"/>
      <c r="J2009" s="256"/>
      <c r="K2009" s="599"/>
      <c r="L2009" s="600"/>
      <c r="M2009" s="600"/>
      <c r="N2009" s="52" t="str">
        <f>IF(AND('331-CT'!$E$7=TH!H2009,OR(L2009="331",M2009="331")),"331",IF(AND(OR(L2009="131",M2009="131"),H2009='131-CT'!$E$7),"131",""))</f>
        <v/>
      </c>
      <c r="O2009" s="90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4"/>
      <c r="AC2009" s="591"/>
    </row>
    <row r="2010" spans="1:29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67"/>
        <v>1</v>
      </c>
      <c r="C2010" s="184">
        <f t="shared" si="165"/>
        <v>0</v>
      </c>
      <c r="D2010" s="184"/>
      <c r="E2010" s="191"/>
      <c r="F2010" s="189"/>
      <c r="G2010" s="483"/>
      <c r="H2010" s="7"/>
      <c r="I2010" s="256"/>
      <c r="J2010" s="256"/>
      <c r="K2010" s="599"/>
      <c r="L2010" s="600"/>
      <c r="M2010" s="600"/>
      <c r="N2010" s="52" t="str">
        <f>IF(AND('331-CT'!$E$7=TH!H2010,OR(L2010="331",M2010="331")),"331",IF(AND(OR(L2010="131",M2010="131"),H2010='131-CT'!$E$7),"131",""))</f>
        <v/>
      </c>
      <c r="O2010" s="90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4"/>
    </row>
    <row r="2011" spans="1:29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67"/>
        <v>1</v>
      </c>
      <c r="C2011" s="184">
        <f t="shared" si="165"/>
        <v>0</v>
      </c>
      <c r="D2011" s="184"/>
      <c r="E2011" s="191"/>
      <c r="F2011" s="189"/>
      <c r="G2011" s="483"/>
      <c r="H2011" s="7"/>
      <c r="I2011" s="256"/>
      <c r="J2011" s="256"/>
      <c r="K2011" s="599"/>
      <c r="L2011" s="600"/>
      <c r="M2011" s="600"/>
      <c r="N2011" s="52" t="str">
        <f>IF(AND('331-CT'!$E$7=TH!H2011,OR(L2011="331",M2011="331")),"331",IF(AND(OR(L2011="131",M2011="131"),H2011='131-CT'!$E$7),"131",""))</f>
        <v/>
      </c>
      <c r="O2011" s="90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4"/>
    </row>
    <row r="2012" spans="1:29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67"/>
        <v>1</v>
      </c>
      <c r="C2012" s="184">
        <f t="shared" si="165"/>
        <v>0</v>
      </c>
      <c r="D2012" s="184"/>
      <c r="E2012" s="191"/>
      <c r="F2012" s="189"/>
      <c r="G2012" s="483"/>
      <c r="H2012" s="7"/>
      <c r="I2012" s="256"/>
      <c r="J2012" s="256"/>
      <c r="K2012" s="599"/>
      <c r="L2012" s="600"/>
      <c r="M2012" s="600"/>
      <c r="N2012" s="52" t="str">
        <f>IF(AND('331-CT'!$E$7=TH!H2012,OR(L2012="331",M2012="331")),"331",IF(AND(OR(L2012="131",M2012="131"),H2012='131-CT'!$E$7),"131",""))</f>
        <v/>
      </c>
      <c r="O2012" s="90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4"/>
    </row>
    <row r="2013" spans="1:29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67"/>
        <v>1</v>
      </c>
      <c r="C2013" s="184">
        <f t="shared" si="165"/>
        <v>0</v>
      </c>
      <c r="D2013" s="184"/>
      <c r="E2013" s="191"/>
      <c r="F2013" s="189"/>
      <c r="G2013" s="483"/>
      <c r="H2013" s="7"/>
      <c r="I2013" s="256"/>
      <c r="J2013" s="256"/>
      <c r="K2013" s="599"/>
      <c r="L2013" s="600"/>
      <c r="M2013" s="600"/>
      <c r="N2013" s="52" t="str">
        <f>IF(AND('331-CT'!$E$7=TH!H2013,OR(L2013="331",M2013="331")),"331",IF(AND(OR(L2013="131",M2013="131"),H2013='131-CT'!$E$7),"131",""))</f>
        <v/>
      </c>
      <c r="O2013" s="90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4"/>
    </row>
    <row r="2014" spans="1:29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67"/>
        <v>1</v>
      </c>
      <c r="C2014" s="184">
        <f t="shared" si="165"/>
        <v>0</v>
      </c>
      <c r="D2014" s="184"/>
      <c r="E2014" s="191"/>
      <c r="F2014" s="189"/>
      <c r="G2014" s="483"/>
      <c r="H2014" s="7"/>
      <c r="I2014" s="256"/>
      <c r="J2014" s="256"/>
      <c r="K2014" s="599"/>
      <c r="L2014" s="600"/>
      <c r="M2014" s="600"/>
      <c r="N2014" s="52" t="str">
        <f>IF(AND('331-CT'!$E$7=TH!H2014,OR(L2014="331",M2014="331")),"331",IF(AND(OR(L2014="131",M2014="131"),H2014='131-CT'!$E$7),"131",""))</f>
        <v/>
      </c>
      <c r="O2014" s="90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4"/>
    </row>
    <row r="2015" spans="1:29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67"/>
        <v>1</v>
      </c>
      <c r="C2015" s="184">
        <f t="shared" si="165"/>
        <v>0</v>
      </c>
      <c r="D2015" s="184"/>
      <c r="E2015" s="191"/>
      <c r="F2015" s="189"/>
      <c r="G2015" s="483"/>
      <c r="H2015" s="7"/>
      <c r="I2015" s="256"/>
      <c r="J2015" s="256"/>
      <c r="K2015" s="599"/>
      <c r="L2015" s="600"/>
      <c r="M2015" s="600"/>
      <c r="N2015" s="52" t="str">
        <f>IF(AND('331-CT'!$E$7=TH!H2015,OR(L2015="331",M2015="331")),"331",IF(AND(OR(L2015="131",M2015="131"),H2015='131-CT'!$E$7),"131",""))</f>
        <v/>
      </c>
      <c r="O2015" s="90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4"/>
    </row>
    <row r="2016" spans="1:29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67"/>
        <v>1</v>
      </c>
      <c r="C2016" s="184">
        <f t="shared" si="165"/>
        <v>0</v>
      </c>
      <c r="D2016" s="184"/>
      <c r="E2016" s="191"/>
      <c r="F2016" s="189"/>
      <c r="G2016" s="483"/>
      <c r="H2016" s="7"/>
      <c r="I2016" s="256"/>
      <c r="J2016" s="256"/>
      <c r="K2016" s="599"/>
      <c r="L2016" s="600"/>
      <c r="M2016" s="600"/>
      <c r="N2016" s="52" t="str">
        <f>IF(AND('331-CT'!$E$7=TH!H2016,OR(L2016="331",M2016="331")),"331",IF(AND(OR(L2016="131",M2016="131"),H2016='131-CT'!$E$7),"131",""))</f>
        <v/>
      </c>
      <c r="O2016" s="90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4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67"/>
        <v>1</v>
      </c>
      <c r="C2017" s="184">
        <f t="shared" si="165"/>
        <v>0</v>
      </c>
      <c r="D2017" s="184"/>
      <c r="E2017" s="191"/>
      <c r="F2017" s="189"/>
      <c r="G2017" s="483"/>
      <c r="H2017" s="7"/>
      <c r="I2017" s="256"/>
      <c r="J2017" s="256"/>
      <c r="K2017" s="599"/>
      <c r="L2017" s="600"/>
      <c r="M2017" s="600"/>
      <c r="N2017" s="52" t="str">
        <f>IF(AND('331-CT'!$E$7=TH!H2017,OR(L2017="331",M2017="331")),"331",IF(AND(OR(L2017="131",M2017="131"),H2017='131-CT'!$E$7),"131",""))</f>
        <v/>
      </c>
      <c r="O2017" s="90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4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67"/>
        <v>1</v>
      </c>
      <c r="C2018" s="184">
        <f t="shared" si="165"/>
        <v>0</v>
      </c>
      <c r="D2018" s="184"/>
      <c r="E2018" s="191"/>
      <c r="F2018" s="189"/>
      <c r="G2018" s="483"/>
      <c r="H2018" s="45"/>
      <c r="I2018" s="256"/>
      <c r="J2018" s="256"/>
      <c r="K2018" s="599"/>
      <c r="L2018" s="600"/>
      <c r="M2018" s="600"/>
      <c r="N2018" s="52" t="str">
        <f>IF(AND('331-CT'!$E$7=TH!H2018,OR(L2018="331",M2018="331")),"331",IF(AND(OR(L2018="131",M2018="131"),H2018='131-CT'!$E$7),"131",""))</f>
        <v/>
      </c>
      <c r="O2018" s="90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4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67"/>
        <v>1</v>
      </c>
      <c r="C2019" s="184">
        <f t="shared" si="165"/>
        <v>0</v>
      </c>
      <c r="D2019" s="184"/>
      <c r="E2019" s="191"/>
      <c r="F2019" s="189"/>
      <c r="G2019" s="483"/>
      <c r="H2019" s="193"/>
      <c r="I2019" s="256"/>
      <c r="J2019" s="256"/>
      <c r="K2019" s="599"/>
      <c r="L2019" s="600"/>
      <c r="M2019" s="600"/>
      <c r="N2019" s="52" t="str">
        <f>IF(AND('331-CT'!$E$7=TH!H2019,OR(L2019="331",M2019="331")),"331",IF(AND(OR(L2019="131",M2019="131"),H2019='131-CT'!$E$7),"131",""))</f>
        <v/>
      </c>
      <c r="O2019" s="90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4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67"/>
        <v>1</v>
      </c>
      <c r="C2020" s="184">
        <f t="shared" si="165"/>
        <v>0</v>
      </c>
      <c r="D2020" s="184"/>
      <c r="E2020" s="191"/>
      <c r="F2020" s="189"/>
      <c r="G2020" s="483"/>
      <c r="H2020" s="7"/>
      <c r="I2020" s="256"/>
      <c r="J2020" s="256"/>
      <c r="K2020" s="599"/>
      <c r="L2020" s="600"/>
      <c r="M2020" s="600"/>
      <c r="N2020" s="52" t="str">
        <f>IF(AND('331-CT'!$E$7=TH!H2020,OR(L2020="331",M2020="331")),"331",IF(AND(OR(L2020="131",M2020="131"),H2020='131-CT'!$E$7),"131",""))</f>
        <v/>
      </c>
      <c r="O2020" s="90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4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67"/>
        <v>1</v>
      </c>
      <c r="C2021" s="184">
        <f t="shared" si="165"/>
        <v>0</v>
      </c>
      <c r="D2021" s="184"/>
      <c r="E2021" s="191"/>
      <c r="F2021" s="189"/>
      <c r="G2021" s="483"/>
      <c r="H2021" s="7"/>
      <c r="I2021" s="256"/>
      <c r="J2021" s="256"/>
      <c r="K2021" s="599"/>
      <c r="L2021" s="600"/>
      <c r="M2021" s="600"/>
      <c r="N2021" s="52" t="str">
        <f>IF(AND('331-CT'!$E$7=TH!H2021,OR(L2021="331",M2021="331")),"331",IF(AND(OR(L2021="131",M2021="131"),H2021='131-CT'!$E$7),"131",""))</f>
        <v/>
      </c>
      <c r="O2021" s="90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4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67"/>
        <v>1</v>
      </c>
      <c r="C2022" s="184">
        <f t="shared" si="165"/>
        <v>0</v>
      </c>
      <c r="D2022" s="184"/>
      <c r="E2022" s="191"/>
      <c r="F2022" s="189"/>
      <c r="G2022" s="483"/>
      <c r="H2022" s="7"/>
      <c r="I2022" s="256"/>
      <c r="J2022" s="256"/>
      <c r="K2022" s="599"/>
      <c r="L2022" s="600"/>
      <c r="M2022" s="600"/>
      <c r="N2022" s="52" t="str">
        <f>IF(AND('331-CT'!$E$7=TH!H2022,OR(L2022="331",M2022="331")),"331",IF(AND(OR(L2022="131",M2022="131"),H2022='131-CT'!$E$7),"131",""))</f>
        <v/>
      </c>
      <c r="O2022" s="90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4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67"/>
        <v>1</v>
      </c>
      <c r="C2023" s="184">
        <f t="shared" si="165"/>
        <v>0</v>
      </c>
      <c r="D2023" s="184"/>
      <c r="E2023" s="191"/>
      <c r="F2023" s="189"/>
      <c r="G2023" s="483"/>
      <c r="H2023" s="7"/>
      <c r="I2023" s="256"/>
      <c r="J2023" s="256"/>
      <c r="K2023" s="599"/>
      <c r="L2023" s="600"/>
      <c r="M2023" s="600"/>
      <c r="N2023" s="52" t="str">
        <f>IF(AND('331-CT'!$E$7=TH!H2023,OR(L2023="331",M2023="331")),"331",IF(AND(OR(L2023="131",M2023="131"),H2023='131-CT'!$E$7),"131",""))</f>
        <v/>
      </c>
      <c r="O2023" s="90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4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67"/>
        <v>1</v>
      </c>
      <c r="C2024" s="184">
        <f t="shared" ref="C2024:C2087" si="168">E2024</f>
        <v>0</v>
      </c>
      <c r="D2024" s="184"/>
      <c r="E2024" s="191"/>
      <c r="F2024" s="189"/>
      <c r="G2024" s="483"/>
      <c r="H2024" s="7"/>
      <c r="I2024" s="256"/>
      <c r="J2024" s="256"/>
      <c r="K2024" s="599"/>
      <c r="L2024" s="600"/>
      <c r="M2024" s="600"/>
      <c r="N2024" s="52" t="str">
        <f>IF(AND('331-CT'!$E$7=TH!H2024,OR(L2024="331",M2024="331")),"331",IF(AND(OR(L2024="131",M2024="131"),H2024='131-CT'!$E$7),"131",""))</f>
        <v/>
      </c>
      <c r="O2024" s="90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4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67"/>
        <v>1</v>
      </c>
      <c r="C2025" s="184">
        <f t="shared" si="168"/>
        <v>0</v>
      </c>
      <c r="D2025" s="184"/>
      <c r="E2025" s="191"/>
      <c r="F2025" s="189"/>
      <c r="G2025" s="483"/>
      <c r="H2025" s="7"/>
      <c r="I2025" s="256"/>
      <c r="J2025" s="256"/>
      <c r="K2025" s="599"/>
      <c r="L2025" s="600"/>
      <c r="M2025" s="600"/>
      <c r="N2025" s="52" t="str">
        <f>IF(AND('331-CT'!$E$7=TH!H2025,OR(L2025="331",M2025="331")),"331",IF(AND(OR(L2025="131",M2025="131"),H2025='131-CT'!$E$7),"131",""))</f>
        <v/>
      </c>
      <c r="O2025" s="90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4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67"/>
        <v>1</v>
      </c>
      <c r="C2026" s="184">
        <f t="shared" si="168"/>
        <v>0</v>
      </c>
      <c r="D2026" s="184"/>
      <c r="E2026" s="191"/>
      <c r="F2026" s="189"/>
      <c r="G2026" s="483"/>
      <c r="H2026" s="7"/>
      <c r="I2026" s="256"/>
      <c r="J2026" s="256"/>
      <c r="K2026" s="599"/>
      <c r="L2026" s="600"/>
      <c r="M2026" s="600"/>
      <c r="N2026" s="52" t="str">
        <f>IF(AND('331-CT'!$E$7=TH!H2026,OR(L2026="331",M2026="331")),"331",IF(AND(OR(L2026="131",M2026="131"),H2026='131-CT'!$E$7),"131",""))</f>
        <v/>
      </c>
      <c r="O2026" s="90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4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67"/>
        <v>1</v>
      </c>
      <c r="C2027" s="184">
        <f t="shared" si="168"/>
        <v>0</v>
      </c>
      <c r="D2027" s="184"/>
      <c r="E2027" s="191"/>
      <c r="F2027" s="189"/>
      <c r="G2027" s="483"/>
      <c r="H2027" s="7"/>
      <c r="I2027" s="256"/>
      <c r="J2027" s="256"/>
      <c r="K2027" s="599"/>
      <c r="L2027" s="600"/>
      <c r="M2027" s="600"/>
      <c r="N2027" s="52" t="str">
        <f>IF(AND('331-CT'!$E$7=TH!H2027,OR(L2027="331",M2027="331")),"331",IF(AND(OR(L2027="131",M2027="131"),H2027='131-CT'!$E$7),"131",""))</f>
        <v/>
      </c>
      <c r="O2027" s="90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4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67"/>
        <v>1</v>
      </c>
      <c r="C2028" s="184">
        <f t="shared" si="168"/>
        <v>0</v>
      </c>
      <c r="D2028" s="184"/>
      <c r="E2028" s="191"/>
      <c r="F2028" s="189"/>
      <c r="G2028" s="483"/>
      <c r="H2028" s="7"/>
      <c r="I2028" s="256"/>
      <c r="J2028" s="256"/>
      <c r="K2028" s="599"/>
      <c r="L2028" s="600"/>
      <c r="M2028" s="600"/>
      <c r="N2028" s="52" t="str">
        <f>IF(AND('331-CT'!$E$7=TH!H2028,OR(L2028="331",M2028="331")),"331",IF(AND(OR(L2028="131",M2028="131"),H2028='131-CT'!$E$7),"131",""))</f>
        <v/>
      </c>
      <c r="O2028" s="90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4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67"/>
        <v>1</v>
      </c>
      <c r="C2029" s="184">
        <f t="shared" si="168"/>
        <v>0</v>
      </c>
      <c r="D2029" s="184"/>
      <c r="E2029" s="191"/>
      <c r="F2029" s="189"/>
      <c r="G2029" s="483"/>
      <c r="H2029" s="7"/>
      <c r="I2029" s="256"/>
      <c r="J2029" s="256"/>
      <c r="K2029" s="599"/>
      <c r="L2029" s="600"/>
      <c r="M2029" s="600"/>
      <c r="N2029" s="52" t="str">
        <f>IF(AND('331-CT'!$E$7=TH!H2029,OR(L2029="331",M2029="331")),"331",IF(AND(OR(L2029="131",M2029="131"),H2029='131-CT'!$E$7),"131",""))</f>
        <v/>
      </c>
      <c r="O2029" s="90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4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67"/>
        <v>1</v>
      </c>
      <c r="C2030" s="184">
        <f t="shared" si="168"/>
        <v>0</v>
      </c>
      <c r="D2030" s="184"/>
      <c r="E2030" s="191"/>
      <c r="F2030" s="189"/>
      <c r="G2030" s="483"/>
      <c r="H2030" s="7"/>
      <c r="I2030" s="256"/>
      <c r="J2030" s="256"/>
      <c r="K2030" s="599"/>
      <c r="L2030" s="600"/>
      <c r="M2030" s="600"/>
      <c r="N2030" s="52" t="str">
        <f>IF(AND('331-CT'!$E$7=TH!H2030,OR(L2030="331",M2030="331")),"331",IF(AND(OR(L2030="131",M2030="131"),H2030='131-CT'!$E$7),"131",""))</f>
        <v/>
      </c>
      <c r="O2030" s="90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4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67"/>
        <v>1</v>
      </c>
      <c r="C2031" s="184">
        <f t="shared" si="168"/>
        <v>0</v>
      </c>
      <c r="D2031" s="184"/>
      <c r="E2031" s="191"/>
      <c r="F2031" s="189"/>
      <c r="G2031" s="483"/>
      <c r="H2031" s="7"/>
      <c r="I2031" s="256"/>
      <c r="J2031" s="256"/>
      <c r="K2031" s="599"/>
      <c r="L2031" s="600"/>
      <c r="M2031" s="600"/>
      <c r="N2031" s="52" t="str">
        <f>IF(AND('331-CT'!$E$7=TH!H2031,OR(L2031="331",M2031="331")),"331",IF(AND(OR(L2031="131",M2031="131"),H2031='131-CT'!$E$7),"131",""))</f>
        <v/>
      </c>
      <c r="O2031" s="90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4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67"/>
        <v>1</v>
      </c>
      <c r="C2032" s="184">
        <f t="shared" si="168"/>
        <v>0</v>
      </c>
      <c r="D2032" s="184"/>
      <c r="E2032" s="191"/>
      <c r="F2032" s="189"/>
      <c r="G2032" s="483"/>
      <c r="H2032" s="7"/>
      <c r="I2032" s="256"/>
      <c r="J2032" s="256"/>
      <c r="K2032" s="599"/>
      <c r="L2032" s="600"/>
      <c r="M2032" s="600"/>
      <c r="N2032" s="52" t="str">
        <f>IF(AND('331-CT'!$E$7=TH!H2032,OR(L2032="331",M2032="331")),"331",IF(AND(OR(L2032="131",M2032="131"),H2032='131-CT'!$E$7),"131",""))</f>
        <v/>
      </c>
      <c r="O2032" s="90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4"/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67"/>
        <v>1</v>
      </c>
      <c r="C2033" s="184">
        <f t="shared" si="168"/>
        <v>0</v>
      </c>
      <c r="D2033" s="184"/>
      <c r="E2033" s="191"/>
      <c r="F2033" s="189"/>
      <c r="G2033" s="483"/>
      <c r="H2033" s="7"/>
      <c r="I2033" s="256"/>
      <c r="J2033" s="256"/>
      <c r="K2033" s="599"/>
      <c r="L2033" s="600"/>
      <c r="M2033" s="600"/>
      <c r="N2033" s="52" t="str">
        <f>IF(AND('331-CT'!$E$7=TH!H2033,OR(L2033="331",M2033="331")),"331",IF(AND(OR(L2033="131",M2033="131"),H2033='131-CT'!$E$7),"131",""))</f>
        <v/>
      </c>
      <c r="O2033" s="90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4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67"/>
        <v>1</v>
      </c>
      <c r="C2034" s="184">
        <f t="shared" si="168"/>
        <v>0</v>
      </c>
      <c r="D2034" s="184"/>
      <c r="E2034" s="191"/>
      <c r="F2034" s="189"/>
      <c r="G2034" s="483"/>
      <c r="H2034" s="7"/>
      <c r="I2034" s="256"/>
      <c r="J2034" s="256"/>
      <c r="K2034" s="599"/>
      <c r="L2034" s="600"/>
      <c r="M2034" s="600"/>
      <c r="N2034" s="52" t="str">
        <f>IF(AND('331-CT'!$E$7=TH!H2034,OR(L2034="331",M2034="331")),"331",IF(AND(OR(L2034="131",M2034="131"),H2034='131-CT'!$E$7),"131",""))</f>
        <v/>
      </c>
      <c r="O2034" s="90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4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67"/>
        <v>1</v>
      </c>
      <c r="C2035" s="184">
        <f t="shared" si="168"/>
        <v>0</v>
      </c>
      <c r="D2035" s="184"/>
      <c r="E2035" s="191"/>
      <c r="F2035" s="189"/>
      <c r="G2035" s="483"/>
      <c r="H2035" s="7"/>
      <c r="I2035" s="256"/>
      <c r="J2035" s="256"/>
      <c r="K2035" s="599"/>
      <c r="L2035" s="600"/>
      <c r="M2035" s="600"/>
      <c r="N2035" s="52" t="str">
        <f>IF(AND('331-CT'!$E$7=TH!H2035,OR(L2035="331",M2035="331")),"331",IF(AND(OR(L2035="131",M2035="131"),H2035='131-CT'!$E$7),"131",""))</f>
        <v/>
      </c>
      <c r="O2035" s="90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4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67"/>
        <v>1</v>
      </c>
      <c r="C2036" s="184">
        <f t="shared" si="168"/>
        <v>0</v>
      </c>
      <c r="D2036" s="184"/>
      <c r="E2036" s="191"/>
      <c r="F2036" s="189"/>
      <c r="G2036" s="483"/>
      <c r="H2036" s="7"/>
      <c r="I2036" s="256"/>
      <c r="J2036" s="256"/>
      <c r="K2036" s="599"/>
      <c r="L2036" s="600"/>
      <c r="M2036" s="600"/>
      <c r="N2036" s="52" t="str">
        <f>IF(AND('331-CT'!$E$7=TH!H2036,OR(L2036="331",M2036="331")),"331",IF(AND(OR(L2036="131",M2036="131"),H2036='131-CT'!$E$7),"131",""))</f>
        <v/>
      </c>
      <c r="O2036" s="90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4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67"/>
        <v>1</v>
      </c>
      <c r="C2037" s="184">
        <f t="shared" si="168"/>
        <v>0</v>
      </c>
      <c r="D2037" s="184"/>
      <c r="E2037" s="191"/>
      <c r="F2037" s="189"/>
      <c r="G2037" s="483"/>
      <c r="H2037" s="7"/>
      <c r="I2037" s="256"/>
      <c r="J2037" s="256"/>
      <c r="K2037" s="599"/>
      <c r="L2037" s="600"/>
      <c r="M2037" s="600"/>
      <c r="N2037" s="52" t="str">
        <f>IF(AND('331-CT'!$E$7=TH!H2037,OR(L2037="331",M2037="331")),"331",IF(AND(OR(L2037="131",M2037="131"),H2037='131-CT'!$E$7),"131",""))</f>
        <v/>
      </c>
      <c r="O2037" s="90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4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67"/>
        <v>1</v>
      </c>
      <c r="C2038" s="184">
        <f t="shared" si="168"/>
        <v>0</v>
      </c>
      <c r="D2038" s="184"/>
      <c r="E2038" s="191"/>
      <c r="F2038" s="189"/>
      <c r="G2038" s="483"/>
      <c r="H2038" s="7"/>
      <c r="I2038" s="256"/>
      <c r="J2038" s="256"/>
      <c r="K2038" s="599"/>
      <c r="L2038" s="600"/>
      <c r="M2038" s="600"/>
      <c r="N2038" s="52" t="str">
        <f>IF(AND('331-CT'!$E$7=TH!H2038,OR(L2038="331",M2038="331")),"331",IF(AND(OR(L2038="131",M2038="131"),H2038='131-CT'!$E$7),"131",""))</f>
        <v/>
      </c>
      <c r="O2038" s="90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4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67"/>
        <v>1</v>
      </c>
      <c r="C2039" s="184">
        <f t="shared" si="168"/>
        <v>0</v>
      </c>
      <c r="D2039" s="184"/>
      <c r="E2039" s="191"/>
      <c r="F2039" s="189"/>
      <c r="G2039" s="483"/>
      <c r="H2039" s="7"/>
      <c r="I2039" s="256"/>
      <c r="J2039" s="256"/>
      <c r="K2039" s="599"/>
      <c r="L2039" s="600"/>
      <c r="M2039" s="600"/>
      <c r="N2039" s="52" t="str">
        <f>IF(AND('331-CT'!$E$7=TH!H2039,OR(L2039="331",M2039="331")),"331",IF(AND(OR(L2039="131",M2039="131"),H2039='131-CT'!$E$7),"131",""))</f>
        <v/>
      </c>
      <c r="O2039" s="90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4"/>
      <c r="AC2039" s="591"/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67"/>
        <v>1</v>
      </c>
      <c r="C2040" s="184">
        <f t="shared" si="168"/>
        <v>0</v>
      </c>
      <c r="D2040" s="184"/>
      <c r="E2040" s="191"/>
      <c r="F2040" s="189"/>
      <c r="G2040" s="483"/>
      <c r="H2040" s="7"/>
      <c r="I2040" s="256"/>
      <c r="J2040" s="256"/>
      <c r="K2040" s="599"/>
      <c r="L2040" s="600"/>
      <c r="M2040" s="600"/>
      <c r="N2040" s="52" t="str">
        <f>IF(AND('331-CT'!$E$7=TH!H2040,OR(L2040="331",M2040="331")),"331",IF(AND(OR(L2040="131",M2040="131"),H2040='131-CT'!$E$7),"131",""))</f>
        <v/>
      </c>
      <c r="O2040" s="90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4"/>
      <c r="AC2040" s="591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67"/>
        <v>1</v>
      </c>
      <c r="C2041" s="184">
        <f t="shared" si="168"/>
        <v>0</v>
      </c>
      <c r="D2041" s="184"/>
      <c r="E2041" s="191"/>
      <c r="F2041" s="189"/>
      <c r="G2041" s="483"/>
      <c r="H2041" s="7"/>
      <c r="I2041" s="256"/>
      <c r="J2041" s="256"/>
      <c r="K2041" s="599"/>
      <c r="L2041" s="600"/>
      <c r="M2041" s="600"/>
      <c r="N2041" s="52" t="str">
        <f>IF(AND('331-CT'!$E$7=TH!H2041,OR(L2041="331",M2041="331")),"331",IF(AND(OR(L2041="131",M2041="131"),H2041='131-CT'!$E$7),"131",""))</f>
        <v/>
      </c>
      <c r="O2041" s="90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4"/>
      <c r="AC2041" s="591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67"/>
        <v>1</v>
      </c>
      <c r="C2042" s="184">
        <f t="shared" si="168"/>
        <v>0</v>
      </c>
      <c r="D2042" s="184"/>
      <c r="E2042" s="191"/>
      <c r="F2042" s="189"/>
      <c r="G2042" s="483"/>
      <c r="H2042" s="7"/>
      <c r="I2042" s="256"/>
      <c r="J2042" s="256"/>
      <c r="K2042" s="599"/>
      <c r="L2042" s="600"/>
      <c r="M2042" s="600"/>
      <c r="N2042" s="52" t="str">
        <f>IF(AND('331-CT'!$E$7=TH!H2042,OR(L2042="331",M2042="331")),"331",IF(AND(OR(L2042="131",M2042="131"),H2042='131-CT'!$E$7),"131",""))</f>
        <v/>
      </c>
      <c r="O2042" s="90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4"/>
      <c r="AC2042" s="591"/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67"/>
        <v>1</v>
      </c>
      <c r="C2043" s="184">
        <f t="shared" si="168"/>
        <v>0</v>
      </c>
      <c r="D2043" s="184"/>
      <c r="E2043" s="191"/>
      <c r="F2043" s="189"/>
      <c r="G2043" s="483"/>
      <c r="H2043" s="7"/>
      <c r="I2043" s="256"/>
      <c r="J2043" s="256"/>
      <c r="K2043" s="599"/>
      <c r="L2043" s="600"/>
      <c r="M2043" s="600"/>
      <c r="N2043" s="52" t="str">
        <f>IF(AND('331-CT'!$E$7=TH!H2043,OR(L2043="331",M2043="331")),"331",IF(AND(OR(L2043="131",M2043="131"),H2043='131-CT'!$E$7),"131",""))</f>
        <v/>
      </c>
      <c r="O2043" s="90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4"/>
      <c r="AC2043" s="591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ref="B2044:B2107" si="169">IF(C2044&lt;&gt;"",MONTH(C2044),"")</f>
        <v>1</v>
      </c>
      <c r="C2044" s="184">
        <f t="shared" si="168"/>
        <v>0</v>
      </c>
      <c r="D2044" s="184"/>
      <c r="E2044" s="191"/>
      <c r="F2044" s="189"/>
      <c r="G2044" s="483"/>
      <c r="H2044" s="7"/>
      <c r="I2044" s="256"/>
      <c r="J2044" s="256"/>
      <c r="K2044" s="599"/>
      <c r="L2044" s="600"/>
      <c r="M2044" s="600"/>
      <c r="N2044" s="52" t="str">
        <f>IF(AND('331-CT'!$E$7=TH!H2044,OR(L2044="331",M2044="331")),"331",IF(AND(OR(L2044="131",M2044="131"),H2044='131-CT'!$E$7),"131",""))</f>
        <v/>
      </c>
      <c r="O2044" s="90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4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69"/>
        <v>1</v>
      </c>
      <c r="C2045" s="184">
        <f t="shared" si="168"/>
        <v>0</v>
      </c>
      <c r="D2045" s="184"/>
      <c r="E2045" s="191"/>
      <c r="F2045" s="189"/>
      <c r="G2045" s="483"/>
      <c r="H2045" s="7"/>
      <c r="I2045" s="256"/>
      <c r="J2045" s="256"/>
      <c r="K2045" s="599"/>
      <c r="L2045" s="600"/>
      <c r="M2045" s="600"/>
      <c r="N2045" s="52" t="str">
        <f>IF(AND('331-CT'!$E$7=TH!H2045,OR(L2045="331",M2045="331")),"331",IF(AND(OR(L2045="131",M2045="131"),H2045='131-CT'!$E$7),"131",""))</f>
        <v/>
      </c>
      <c r="O2045" s="90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4"/>
    </row>
    <row r="2046" spans="1:29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69"/>
        <v>1</v>
      </c>
      <c r="C2046" s="184">
        <f t="shared" si="168"/>
        <v>0</v>
      </c>
      <c r="D2046" s="184"/>
      <c r="E2046" s="191"/>
      <c r="F2046" s="189"/>
      <c r="G2046" s="483"/>
      <c r="H2046" s="7"/>
      <c r="I2046" s="256"/>
      <c r="J2046" s="256"/>
      <c r="K2046" s="599"/>
      <c r="L2046" s="600"/>
      <c r="M2046" s="600"/>
      <c r="N2046" s="52" t="str">
        <f>IF(AND('331-CT'!$E$7=TH!H2046,OR(L2046="331",M2046="331")),"331",IF(AND(OR(L2046="131",M2046="131"),H2046='131-CT'!$E$7),"131",""))</f>
        <v/>
      </c>
      <c r="O2046" s="90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4"/>
    </row>
    <row r="2047" spans="1:29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69"/>
        <v>1</v>
      </c>
      <c r="C2047" s="184">
        <f t="shared" si="168"/>
        <v>0</v>
      </c>
      <c r="D2047" s="184"/>
      <c r="E2047" s="191"/>
      <c r="F2047" s="189"/>
      <c r="G2047" s="483"/>
      <c r="H2047" s="7"/>
      <c r="I2047" s="256"/>
      <c r="J2047" s="256"/>
      <c r="K2047" s="599"/>
      <c r="L2047" s="600"/>
      <c r="M2047" s="600"/>
      <c r="N2047" s="52" t="str">
        <f>IF(AND('331-CT'!$E$7=TH!H2047,OR(L2047="331",M2047="331")),"331",IF(AND(OR(L2047="131",M2047="131"),H2047='131-CT'!$E$7),"131",""))</f>
        <v/>
      </c>
      <c r="O2047" s="90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4"/>
    </row>
    <row r="2048" spans="1:29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69"/>
        <v>1</v>
      </c>
      <c r="C2048" s="184">
        <f t="shared" si="168"/>
        <v>0</v>
      </c>
      <c r="D2048" s="184"/>
      <c r="E2048" s="191"/>
      <c r="F2048" s="189"/>
      <c r="G2048" s="483"/>
      <c r="H2048" s="7"/>
      <c r="I2048" s="256"/>
      <c r="J2048" s="256"/>
      <c r="K2048" s="599"/>
      <c r="L2048" s="600"/>
      <c r="M2048" s="600"/>
      <c r="N2048" s="52" t="str">
        <f>IF(AND('331-CT'!$E$7=TH!H2048,OR(L2048="331",M2048="331")),"331",IF(AND(OR(L2048="131",M2048="131"),H2048='131-CT'!$E$7),"131",""))</f>
        <v/>
      </c>
      <c r="O2048" s="90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4"/>
    </row>
    <row r="2049" spans="1:29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69"/>
        <v>1</v>
      </c>
      <c r="C2049" s="184">
        <f t="shared" si="168"/>
        <v>0</v>
      </c>
      <c r="D2049" s="184"/>
      <c r="E2049" s="191"/>
      <c r="F2049" s="189"/>
      <c r="G2049" s="483"/>
      <c r="H2049" s="7"/>
      <c r="I2049" s="256"/>
      <c r="J2049" s="256"/>
      <c r="K2049" s="599"/>
      <c r="L2049" s="600"/>
      <c r="M2049" s="600"/>
      <c r="N2049" s="52" t="str">
        <f>IF(AND('331-CT'!$E$7=TH!H2049,OR(L2049="331",M2049="331")),"331",IF(AND(OR(L2049="131",M2049="131"),H2049='131-CT'!$E$7),"131",""))</f>
        <v/>
      </c>
      <c r="O2049" s="90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4"/>
    </row>
    <row r="2050" spans="1:29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69"/>
        <v>1</v>
      </c>
      <c r="C2050" s="184">
        <f t="shared" si="168"/>
        <v>0</v>
      </c>
      <c r="D2050" s="184"/>
      <c r="E2050" s="191"/>
      <c r="F2050" s="189"/>
      <c r="G2050" s="483"/>
      <c r="H2050" s="7"/>
      <c r="I2050" s="256"/>
      <c r="J2050" s="256"/>
      <c r="K2050" s="599"/>
      <c r="L2050" s="600"/>
      <c r="M2050" s="600"/>
      <c r="N2050" s="52" t="str">
        <f>IF(AND('331-CT'!$E$7=TH!H2050,OR(L2050="331",M2050="331")),"331",IF(AND(OR(L2050="131",M2050="131"),H2050='131-CT'!$E$7),"131",""))</f>
        <v/>
      </c>
      <c r="O2050" s="90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4"/>
    </row>
    <row r="2051" spans="1:29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69"/>
        <v>1</v>
      </c>
      <c r="C2051" s="184">
        <f t="shared" si="168"/>
        <v>0</v>
      </c>
      <c r="D2051" s="184"/>
      <c r="E2051" s="191"/>
      <c r="F2051" s="189"/>
      <c r="G2051" s="483"/>
      <c r="H2051" s="7"/>
      <c r="I2051" s="256"/>
      <c r="J2051" s="256"/>
      <c r="K2051" s="599"/>
      <c r="L2051" s="600"/>
      <c r="M2051" s="600"/>
      <c r="N2051" s="52" t="str">
        <f>IF(AND('331-CT'!$E$7=TH!H2051,OR(L2051="331",M2051="331")),"331",IF(AND(OR(L2051="131",M2051="131"),H2051='131-CT'!$E$7),"131",""))</f>
        <v/>
      </c>
      <c r="O2051" s="90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4"/>
    </row>
    <row r="2052" spans="1:29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69"/>
        <v>1</v>
      </c>
      <c r="C2052" s="184">
        <f t="shared" si="168"/>
        <v>0</v>
      </c>
      <c r="D2052" s="184"/>
      <c r="E2052" s="191"/>
      <c r="F2052" s="189"/>
      <c r="G2052" s="483"/>
      <c r="H2052" s="7"/>
      <c r="I2052" s="256"/>
      <c r="J2052" s="256"/>
      <c r="K2052" s="599"/>
      <c r="L2052" s="600"/>
      <c r="M2052" s="600"/>
      <c r="N2052" s="52" t="str">
        <f>IF(AND('331-CT'!$E$7=TH!H2052,OR(L2052="331",M2052="331")),"331",IF(AND(OR(L2052="131",M2052="131"),H2052='131-CT'!$E$7),"131",""))</f>
        <v/>
      </c>
      <c r="O2052" s="90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4"/>
      <c r="AC2052" s="591"/>
    </row>
    <row r="2053" spans="1:29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69"/>
        <v>1</v>
      </c>
      <c r="C2053" s="184">
        <f t="shared" si="168"/>
        <v>0</v>
      </c>
      <c r="D2053" s="184"/>
      <c r="E2053" s="191"/>
      <c r="F2053" s="189"/>
      <c r="G2053" s="483"/>
      <c r="H2053" s="7"/>
      <c r="I2053" s="256"/>
      <c r="J2053" s="256"/>
      <c r="K2053" s="599"/>
      <c r="L2053" s="600"/>
      <c r="M2053" s="600"/>
      <c r="N2053" s="52" t="str">
        <f>IF(AND('331-CT'!$E$7=TH!H2053,OR(L2053="331",M2053="331")),"331",IF(AND(OR(L2053="131",M2053="131"),H2053='131-CT'!$E$7),"131",""))</f>
        <v/>
      </c>
      <c r="O2053" s="90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4"/>
    </row>
    <row r="2054" spans="1:29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69"/>
        <v>1</v>
      </c>
      <c r="C2054" s="184">
        <f t="shared" si="168"/>
        <v>0</v>
      </c>
      <c r="D2054" s="184"/>
      <c r="E2054" s="191"/>
      <c r="F2054" s="189"/>
      <c r="G2054" s="483"/>
      <c r="H2054" s="7"/>
      <c r="I2054" s="256"/>
      <c r="J2054" s="256"/>
      <c r="K2054" s="599"/>
      <c r="L2054" s="600"/>
      <c r="M2054" s="600"/>
      <c r="N2054" s="52" t="str">
        <f>IF(AND('331-CT'!$E$7=TH!H2054,OR(L2054="331",M2054="331")),"331",IF(AND(OR(L2054="131",M2054="131"),H2054='131-CT'!$E$7),"131",""))</f>
        <v/>
      </c>
      <c r="O2054" s="90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4"/>
    </row>
    <row r="2055" spans="1:29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69"/>
        <v>1</v>
      </c>
      <c r="C2055" s="184">
        <f t="shared" si="168"/>
        <v>0</v>
      </c>
      <c r="D2055" s="184"/>
      <c r="E2055" s="191"/>
      <c r="F2055" s="189"/>
      <c r="G2055" s="483"/>
      <c r="H2055" s="7"/>
      <c r="I2055" s="256"/>
      <c r="J2055" s="256"/>
      <c r="K2055" s="599"/>
      <c r="L2055" s="600"/>
      <c r="M2055" s="600"/>
      <c r="N2055" s="52" t="str">
        <f>IF(AND('331-CT'!$E$7=TH!H2055,OR(L2055="331",M2055="331")),"331",IF(AND(OR(L2055="131",M2055="131"),H2055='131-CT'!$E$7),"131",""))</f>
        <v/>
      </c>
      <c r="O2055" s="90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4"/>
    </row>
    <row r="2056" spans="1:29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69"/>
        <v>1</v>
      </c>
      <c r="C2056" s="184">
        <f t="shared" si="168"/>
        <v>0</v>
      </c>
      <c r="D2056" s="184"/>
      <c r="E2056" s="191"/>
      <c r="F2056" s="189"/>
      <c r="G2056" s="483"/>
      <c r="H2056" s="7"/>
      <c r="I2056" s="256"/>
      <c r="J2056" s="256"/>
      <c r="K2056" s="599"/>
      <c r="L2056" s="600"/>
      <c r="M2056" s="600"/>
      <c r="N2056" s="52" t="str">
        <f>IF(AND('331-CT'!$E$7=TH!H2056,OR(L2056="331",M2056="331")),"331",IF(AND(OR(L2056="131",M2056="131"),H2056='131-CT'!$E$7),"131",""))</f>
        <v/>
      </c>
      <c r="O2056" s="90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4"/>
    </row>
    <row r="2057" spans="1:29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69"/>
        <v>1</v>
      </c>
      <c r="C2057" s="184">
        <f t="shared" si="168"/>
        <v>0</v>
      </c>
      <c r="D2057" s="184"/>
      <c r="E2057" s="191"/>
      <c r="F2057" s="189"/>
      <c r="G2057" s="483"/>
      <c r="H2057" s="7"/>
      <c r="I2057" s="256"/>
      <c r="J2057" s="256"/>
      <c r="K2057" s="599"/>
      <c r="L2057" s="600"/>
      <c r="M2057" s="600"/>
      <c r="N2057" s="52" t="str">
        <f>IF(AND('331-CT'!$E$7=TH!H2057,OR(L2057="331",M2057="331")),"331",IF(AND(OR(L2057="131",M2057="131"),H2057='131-CT'!$E$7),"131",""))</f>
        <v/>
      </c>
      <c r="O2057" s="90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4"/>
    </row>
    <row r="2058" spans="1:29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69"/>
        <v>1</v>
      </c>
      <c r="C2058" s="184">
        <f t="shared" si="168"/>
        <v>0</v>
      </c>
      <c r="D2058" s="184"/>
      <c r="E2058" s="191"/>
      <c r="F2058" s="189"/>
      <c r="G2058" s="483"/>
      <c r="H2058" s="45"/>
      <c r="I2058" s="256"/>
      <c r="J2058" s="256"/>
      <c r="K2058" s="599"/>
      <c r="L2058" s="600"/>
      <c r="M2058" s="600"/>
      <c r="N2058" s="52" t="str">
        <f>IF(AND('331-CT'!$E$7=TH!H2058,OR(L2058="331",M2058="331")),"331",IF(AND(OR(L2058="131",M2058="131"),H2058='131-CT'!$E$7),"131",""))</f>
        <v/>
      </c>
      <c r="O2058" s="90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4"/>
    </row>
    <row r="2059" spans="1:29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69"/>
        <v>1</v>
      </c>
      <c r="C2059" s="184">
        <f t="shared" si="168"/>
        <v>0</v>
      </c>
      <c r="D2059" s="184"/>
      <c r="E2059" s="191"/>
      <c r="F2059" s="189"/>
      <c r="G2059" s="483"/>
      <c r="H2059" s="7"/>
      <c r="I2059" s="256"/>
      <c r="J2059" s="256"/>
      <c r="K2059" s="599"/>
      <c r="L2059" s="600"/>
      <c r="M2059" s="600"/>
      <c r="N2059" s="52" t="str">
        <f>IF(AND('331-CT'!$E$7=TH!H2059,OR(L2059="331",M2059="331")),"331",IF(AND(OR(L2059="131",M2059="131"),H2059='131-CT'!$E$7),"131",""))</f>
        <v/>
      </c>
      <c r="O2059" s="90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4"/>
    </row>
    <row r="2060" spans="1:29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69"/>
        <v>1</v>
      </c>
      <c r="C2060" s="184">
        <f t="shared" si="168"/>
        <v>0</v>
      </c>
      <c r="D2060" s="184"/>
      <c r="E2060" s="191"/>
      <c r="F2060" s="189"/>
      <c r="G2060" s="483"/>
      <c r="H2060" s="7"/>
      <c r="I2060" s="256"/>
      <c r="J2060" s="256"/>
      <c r="K2060" s="599"/>
      <c r="L2060" s="600"/>
      <c r="M2060" s="600"/>
      <c r="N2060" s="52" t="str">
        <f>IF(AND('331-CT'!$E$7=TH!H2060,OR(L2060="331",M2060="331")),"331",IF(AND(OR(L2060="131",M2060="131"),H2060='131-CT'!$E$7),"131",""))</f>
        <v/>
      </c>
      <c r="O2060" s="90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4"/>
    </row>
    <row r="2061" spans="1:29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69"/>
        <v>1</v>
      </c>
      <c r="C2061" s="184">
        <f t="shared" si="168"/>
        <v>0</v>
      </c>
      <c r="D2061" s="184"/>
      <c r="E2061" s="191"/>
      <c r="F2061" s="189"/>
      <c r="G2061" s="483"/>
      <c r="H2061" s="7"/>
      <c r="I2061" s="256"/>
      <c r="J2061" s="256"/>
      <c r="K2061" s="599"/>
      <c r="L2061" s="600"/>
      <c r="M2061" s="600"/>
      <c r="N2061" s="52" t="str">
        <f>IF(AND('331-CT'!$E$7=TH!H2061,OR(L2061="331",M2061="331")),"331",IF(AND(OR(L2061="131",M2061="131"),H2061='131-CT'!$E$7),"131",""))</f>
        <v/>
      </c>
      <c r="O2061" s="90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4"/>
    </row>
    <row r="2062" spans="1:29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69"/>
        <v>1</v>
      </c>
      <c r="C2062" s="184">
        <f t="shared" si="168"/>
        <v>0</v>
      </c>
      <c r="D2062" s="184"/>
      <c r="E2062" s="191"/>
      <c r="F2062" s="189"/>
      <c r="G2062" s="483"/>
      <c r="H2062" s="7"/>
      <c r="I2062" s="256"/>
      <c r="J2062" s="256"/>
      <c r="K2062" s="599"/>
      <c r="L2062" s="600"/>
      <c r="M2062" s="600"/>
      <c r="N2062" s="52" t="str">
        <f>IF(AND('331-CT'!$E$7=TH!H2062,OR(L2062="331",M2062="331")),"331",IF(AND(OR(L2062="131",M2062="131"),H2062='131-CT'!$E$7),"131",""))</f>
        <v/>
      </c>
      <c r="O2062" s="90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4"/>
    </row>
    <row r="2063" spans="1:29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69"/>
        <v>1</v>
      </c>
      <c r="C2063" s="184">
        <f t="shared" si="168"/>
        <v>0</v>
      </c>
      <c r="D2063" s="184"/>
      <c r="E2063" s="191"/>
      <c r="F2063" s="189"/>
      <c r="G2063" s="483"/>
      <c r="H2063" s="7"/>
      <c r="I2063" s="256"/>
      <c r="J2063" s="256"/>
      <c r="K2063" s="599"/>
      <c r="L2063" s="600"/>
      <c r="M2063" s="600"/>
      <c r="N2063" s="52" t="str">
        <f>IF(AND('331-CT'!$E$7=TH!H2063,OR(L2063="331",M2063="331")),"331",IF(AND(OR(L2063="131",M2063="131"),H2063='131-CT'!$E$7),"131",""))</f>
        <v/>
      </c>
      <c r="O2063" s="90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4"/>
    </row>
    <row r="2064" spans="1:29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69"/>
        <v>1</v>
      </c>
      <c r="C2064" s="184">
        <f t="shared" si="168"/>
        <v>0</v>
      </c>
      <c r="D2064" s="184"/>
      <c r="E2064" s="191"/>
      <c r="F2064" s="189"/>
      <c r="G2064" s="483"/>
      <c r="H2064" s="7"/>
      <c r="I2064" s="256"/>
      <c r="J2064" s="256"/>
      <c r="K2064" s="599"/>
      <c r="L2064" s="600"/>
      <c r="M2064" s="600"/>
      <c r="N2064" s="52" t="str">
        <f>IF(AND('331-CT'!$E$7=TH!H2064,OR(L2064="331",M2064="331")),"331",IF(AND(OR(L2064="131",M2064="131"),H2064='131-CT'!$E$7),"131",""))</f>
        <v/>
      </c>
      <c r="O2064" s="90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4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69"/>
        <v>1</v>
      </c>
      <c r="C2065" s="184">
        <f t="shared" si="168"/>
        <v>0</v>
      </c>
      <c r="D2065" s="184"/>
      <c r="E2065" s="191"/>
      <c r="F2065" s="189"/>
      <c r="G2065" s="483"/>
      <c r="H2065" s="7"/>
      <c r="I2065" s="256"/>
      <c r="J2065" s="256"/>
      <c r="K2065" s="599"/>
      <c r="L2065" s="600"/>
      <c r="M2065" s="600"/>
      <c r="N2065" s="52" t="str">
        <f>IF(AND('331-CT'!$E$7=TH!H2065,OR(L2065="331",M2065="331")),"331",IF(AND(OR(L2065="131",M2065="131"),H2065='131-CT'!$E$7),"131",""))</f>
        <v/>
      </c>
      <c r="O2065" s="90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4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69"/>
        <v>1</v>
      </c>
      <c r="C2066" s="184">
        <f t="shared" si="168"/>
        <v>0</v>
      </c>
      <c r="D2066" s="184"/>
      <c r="E2066" s="191"/>
      <c r="F2066" s="189"/>
      <c r="G2066" s="483"/>
      <c r="H2066" s="7"/>
      <c r="I2066" s="256"/>
      <c r="J2066" s="256"/>
      <c r="K2066" s="599"/>
      <c r="L2066" s="600"/>
      <c r="M2066" s="600"/>
      <c r="N2066" s="52" t="str">
        <f>IF(AND('331-CT'!$E$7=TH!H2066,OR(L2066="331",M2066="331")),"331",IF(AND(OR(L2066="131",M2066="131"),H2066='131-CT'!$E$7),"131",""))</f>
        <v/>
      </c>
      <c r="O2066" s="90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4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69"/>
        <v>1</v>
      </c>
      <c r="C2067" s="184">
        <f t="shared" si="168"/>
        <v>0</v>
      </c>
      <c r="D2067" s="184"/>
      <c r="E2067" s="191"/>
      <c r="F2067" s="189"/>
      <c r="G2067" s="483"/>
      <c r="H2067" s="7"/>
      <c r="I2067" s="256"/>
      <c r="J2067" s="256"/>
      <c r="K2067" s="599"/>
      <c r="L2067" s="600"/>
      <c r="M2067" s="600"/>
      <c r="N2067" s="52" t="str">
        <f>IF(AND('331-CT'!$E$7=TH!H2067,OR(L2067="331",M2067="331")),"331",IF(AND(OR(L2067="131",M2067="131"),H2067='131-CT'!$E$7),"131",""))</f>
        <v/>
      </c>
      <c r="O2067" s="90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4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69"/>
        <v>1</v>
      </c>
      <c r="C2068" s="184">
        <f t="shared" si="168"/>
        <v>0</v>
      </c>
      <c r="D2068" s="184"/>
      <c r="E2068" s="191"/>
      <c r="F2068" s="189"/>
      <c r="G2068" s="483"/>
      <c r="H2068" s="7"/>
      <c r="I2068" s="256"/>
      <c r="J2068" s="256"/>
      <c r="K2068" s="599"/>
      <c r="L2068" s="600"/>
      <c r="M2068" s="600"/>
      <c r="N2068" s="52" t="str">
        <f>IF(AND('331-CT'!$E$7=TH!H2068,OR(L2068="331",M2068="331")),"331",IF(AND(OR(L2068="131",M2068="131"),H2068='131-CT'!$E$7),"131",""))</f>
        <v/>
      </c>
      <c r="O2068" s="90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4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69"/>
        <v>1</v>
      </c>
      <c r="C2069" s="184">
        <f t="shared" si="168"/>
        <v>0</v>
      </c>
      <c r="D2069" s="184"/>
      <c r="E2069" s="191"/>
      <c r="F2069" s="189"/>
      <c r="G2069" s="483"/>
      <c r="H2069" s="7"/>
      <c r="I2069" s="256"/>
      <c r="J2069" s="256"/>
      <c r="K2069" s="599"/>
      <c r="L2069" s="600"/>
      <c r="M2069" s="600"/>
      <c r="N2069" s="52" t="str">
        <f>IF(AND('331-CT'!$E$7=TH!H2069,OR(L2069="331",M2069="331")),"331",IF(AND(OR(L2069="131",M2069="131"),H2069='131-CT'!$E$7),"131",""))</f>
        <v/>
      </c>
      <c r="O2069" s="90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4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69"/>
        <v>1</v>
      </c>
      <c r="C2070" s="184">
        <f t="shared" si="168"/>
        <v>0</v>
      </c>
      <c r="D2070" s="184"/>
      <c r="E2070" s="191"/>
      <c r="F2070" s="189"/>
      <c r="G2070" s="483"/>
      <c r="H2070" s="7"/>
      <c r="I2070" s="256"/>
      <c r="J2070" s="256"/>
      <c r="K2070" s="599"/>
      <c r="L2070" s="600"/>
      <c r="M2070" s="600"/>
      <c r="N2070" s="52" t="str">
        <f>IF(AND('331-CT'!$E$7=TH!H2070,OR(L2070="331",M2070="331")),"331",IF(AND(OR(L2070="131",M2070="131"),H2070='131-CT'!$E$7),"131",""))</f>
        <v/>
      </c>
      <c r="O2070" s="90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4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69"/>
        <v>1</v>
      </c>
      <c r="C2071" s="184">
        <f t="shared" si="168"/>
        <v>0</v>
      </c>
      <c r="D2071" s="184"/>
      <c r="E2071" s="191"/>
      <c r="F2071" s="189"/>
      <c r="G2071" s="483"/>
      <c r="H2071" s="7"/>
      <c r="I2071" s="256"/>
      <c r="J2071" s="256"/>
      <c r="K2071" s="599"/>
      <c r="L2071" s="600"/>
      <c r="M2071" s="600"/>
      <c r="N2071" s="52" t="str">
        <f>IF(AND('331-CT'!$E$7=TH!H2071,OR(L2071="331",M2071="331")),"331",IF(AND(OR(L2071="131",M2071="131"),H2071='131-CT'!$E$7),"131",""))</f>
        <v/>
      </c>
      <c r="O2071" s="90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4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69"/>
        <v>1</v>
      </c>
      <c r="C2072" s="184">
        <f t="shared" si="168"/>
        <v>0</v>
      </c>
      <c r="D2072" s="184"/>
      <c r="E2072" s="191"/>
      <c r="F2072" s="189"/>
      <c r="G2072" s="483"/>
      <c r="H2072" s="7"/>
      <c r="I2072" s="256"/>
      <c r="J2072" s="256"/>
      <c r="K2072" s="599"/>
      <c r="L2072" s="600"/>
      <c r="M2072" s="600"/>
      <c r="N2072" s="52" t="str">
        <f>IF(AND('331-CT'!$E$7=TH!H2072,OR(L2072="331",M2072="331")),"331",IF(AND(OR(L2072="131",M2072="131"),H2072='131-CT'!$E$7),"131",""))</f>
        <v/>
      </c>
      <c r="O2072" s="90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4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69"/>
        <v>1</v>
      </c>
      <c r="C2073" s="184">
        <f t="shared" si="168"/>
        <v>0</v>
      </c>
      <c r="D2073" s="184"/>
      <c r="E2073" s="191"/>
      <c r="F2073" s="189"/>
      <c r="G2073" s="483"/>
      <c r="H2073" s="7"/>
      <c r="I2073" s="256"/>
      <c r="J2073" s="256"/>
      <c r="K2073" s="599"/>
      <c r="L2073" s="600"/>
      <c r="M2073" s="600"/>
      <c r="N2073" s="52" t="str">
        <f>IF(AND('331-CT'!$E$7=TH!H2073,OR(L2073="331",M2073="331")),"331",IF(AND(OR(L2073="131",M2073="131"),H2073='131-CT'!$E$7),"131",""))</f>
        <v/>
      </c>
      <c r="O2073" s="90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4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69"/>
        <v>1</v>
      </c>
      <c r="C2074" s="184">
        <f t="shared" si="168"/>
        <v>0</v>
      </c>
      <c r="D2074" s="184"/>
      <c r="E2074" s="191"/>
      <c r="F2074" s="189"/>
      <c r="G2074" s="483"/>
      <c r="H2074" s="7"/>
      <c r="I2074" s="256"/>
      <c r="J2074" s="256"/>
      <c r="K2074" s="599"/>
      <c r="L2074" s="600"/>
      <c r="M2074" s="600"/>
      <c r="N2074" s="52" t="str">
        <f>IF(AND('331-CT'!$E$7=TH!H2074,OR(L2074="331",M2074="331")),"331",IF(AND(OR(L2074="131",M2074="131"),H2074='131-CT'!$E$7),"131",""))</f>
        <v/>
      </c>
      <c r="O2074" s="90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4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69"/>
        <v>1</v>
      </c>
      <c r="C2075" s="184">
        <f t="shared" si="168"/>
        <v>0</v>
      </c>
      <c r="D2075" s="184"/>
      <c r="E2075" s="191"/>
      <c r="F2075" s="189"/>
      <c r="G2075" s="483"/>
      <c r="H2075" s="7"/>
      <c r="I2075" s="256"/>
      <c r="J2075" s="256"/>
      <c r="K2075" s="599"/>
      <c r="L2075" s="600"/>
      <c r="M2075" s="600"/>
      <c r="N2075" s="52" t="str">
        <f>IF(AND('331-CT'!$E$7=TH!H2075,OR(L2075="331",M2075="331")),"331",IF(AND(OR(L2075="131",M2075="131"),H2075='131-CT'!$E$7),"131",""))</f>
        <v/>
      </c>
      <c r="O2075" s="90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4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69"/>
        <v>1</v>
      </c>
      <c r="C2076" s="184">
        <f t="shared" si="168"/>
        <v>0</v>
      </c>
      <c r="D2076" s="184"/>
      <c r="E2076" s="191"/>
      <c r="F2076" s="189"/>
      <c r="G2076" s="483"/>
      <c r="H2076" s="7"/>
      <c r="I2076" s="256"/>
      <c r="J2076" s="256"/>
      <c r="K2076" s="599"/>
      <c r="L2076" s="600"/>
      <c r="M2076" s="600"/>
      <c r="N2076" s="52" t="str">
        <f>IF(AND('331-CT'!$E$7=TH!H2076,OR(L2076="331",M2076="331")),"331",IF(AND(OR(L2076="131",M2076="131"),H2076='131-CT'!$E$7),"131",""))</f>
        <v/>
      </c>
      <c r="O2076" s="90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4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69"/>
        <v>1</v>
      </c>
      <c r="C2077" s="184">
        <f t="shared" si="168"/>
        <v>0</v>
      </c>
      <c r="D2077" s="184"/>
      <c r="E2077" s="191"/>
      <c r="F2077" s="189"/>
      <c r="G2077" s="483"/>
      <c r="H2077" s="193"/>
      <c r="I2077" s="256"/>
      <c r="J2077" s="256"/>
      <c r="K2077" s="599"/>
      <c r="L2077" s="600"/>
      <c r="M2077" s="600"/>
      <c r="N2077" s="52" t="str">
        <f>IF(AND('331-CT'!$E$7=TH!H2077,OR(L2077="331",M2077="331")),"331",IF(AND(OR(L2077="131",M2077="131"),H2077='131-CT'!$E$7),"131",""))</f>
        <v/>
      </c>
      <c r="O2077" s="90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4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69"/>
        <v>1</v>
      </c>
      <c r="C2078" s="184">
        <f t="shared" si="168"/>
        <v>0</v>
      </c>
      <c r="D2078" s="184"/>
      <c r="E2078" s="191"/>
      <c r="F2078" s="189"/>
      <c r="G2078" s="483"/>
      <c r="H2078" s="7"/>
      <c r="I2078" s="256"/>
      <c r="J2078" s="256"/>
      <c r="K2078" s="599"/>
      <c r="L2078" s="600"/>
      <c r="M2078" s="600"/>
      <c r="N2078" s="52" t="str">
        <f>IF(AND('331-CT'!$E$7=TH!H2078,OR(L2078="331",M2078="331")),"331",IF(AND(OR(L2078="131",M2078="131"),H2078='131-CT'!$E$7),"131",""))</f>
        <v/>
      </c>
      <c r="O2078" s="90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4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69"/>
        <v>1</v>
      </c>
      <c r="C2079" s="184">
        <f t="shared" si="168"/>
        <v>0</v>
      </c>
      <c r="D2079" s="184"/>
      <c r="E2079" s="191"/>
      <c r="F2079" s="189"/>
      <c r="G2079" s="483"/>
      <c r="H2079" s="7"/>
      <c r="I2079" s="256"/>
      <c r="J2079" s="256"/>
      <c r="K2079" s="599"/>
      <c r="L2079" s="600"/>
      <c r="M2079" s="600"/>
      <c r="N2079" s="52" t="str">
        <f>IF(AND('331-CT'!$E$7=TH!H2079,OR(L2079="331",M2079="331")),"331",IF(AND(OR(L2079="131",M2079="131"),H2079='131-CT'!$E$7),"131",""))</f>
        <v/>
      </c>
      <c r="O2079" s="90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4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69"/>
        <v>1</v>
      </c>
      <c r="C2080" s="184">
        <f t="shared" si="168"/>
        <v>0</v>
      </c>
      <c r="D2080" s="184"/>
      <c r="E2080" s="191"/>
      <c r="F2080" s="189"/>
      <c r="G2080" s="483"/>
      <c r="H2080" s="7"/>
      <c r="I2080" s="256"/>
      <c r="J2080" s="256"/>
      <c r="K2080" s="599"/>
      <c r="L2080" s="600"/>
      <c r="M2080" s="600"/>
      <c r="N2080" s="52" t="str">
        <f>IF(AND('331-CT'!$E$7=TH!H2080,OR(L2080="331",M2080="331")),"331",IF(AND(OR(L2080="131",M2080="131"),H2080='131-CT'!$E$7),"131",""))</f>
        <v/>
      </c>
      <c r="O2080" s="90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4"/>
    </row>
    <row r="2081" spans="1:29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69"/>
        <v>1</v>
      </c>
      <c r="C2081" s="184">
        <f t="shared" si="168"/>
        <v>0</v>
      </c>
      <c r="D2081" s="184"/>
      <c r="E2081" s="191"/>
      <c r="F2081" s="189"/>
      <c r="G2081" s="483"/>
      <c r="H2081" s="7"/>
      <c r="I2081" s="256"/>
      <c r="J2081" s="256"/>
      <c r="K2081" s="599"/>
      <c r="L2081" s="600"/>
      <c r="M2081" s="600"/>
      <c r="N2081" s="52" t="str">
        <f>IF(AND('331-CT'!$E$7=TH!H2081,OR(L2081="331",M2081="331")),"331",IF(AND(OR(L2081="131",M2081="131"),H2081='131-CT'!$E$7),"131",""))</f>
        <v/>
      </c>
      <c r="O2081" s="90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4"/>
      <c r="AC2081" s="591"/>
    </row>
    <row r="2082" spans="1:29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69"/>
        <v>1</v>
      </c>
      <c r="C2082" s="184">
        <f t="shared" si="168"/>
        <v>0</v>
      </c>
      <c r="D2082" s="184"/>
      <c r="E2082" s="191"/>
      <c r="F2082" s="189"/>
      <c r="G2082" s="483"/>
      <c r="H2082" s="7"/>
      <c r="I2082" s="256"/>
      <c r="J2082" s="256"/>
      <c r="K2082" s="599"/>
      <c r="L2082" s="600"/>
      <c r="M2082" s="600"/>
      <c r="N2082" s="52" t="str">
        <f>IF(AND('331-CT'!$E$7=TH!H2082,OR(L2082="331",M2082="331")),"331",IF(AND(OR(L2082="131",M2082="131"),H2082='131-CT'!$E$7),"131",""))</f>
        <v/>
      </c>
      <c r="O2082" s="90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4"/>
      <c r="AC2082" s="591"/>
    </row>
    <row r="2083" spans="1:29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69"/>
        <v>1</v>
      </c>
      <c r="C2083" s="184">
        <f t="shared" si="168"/>
        <v>0</v>
      </c>
      <c r="D2083" s="184"/>
      <c r="E2083" s="191"/>
      <c r="F2083" s="189"/>
      <c r="G2083" s="483"/>
      <c r="H2083" s="7"/>
      <c r="I2083" s="256"/>
      <c r="J2083" s="256"/>
      <c r="K2083" s="599"/>
      <c r="L2083" s="600"/>
      <c r="M2083" s="600"/>
      <c r="N2083" s="52" t="str">
        <f>IF(AND('331-CT'!$E$7=TH!H2083,OR(L2083="331",M2083="331")),"331",IF(AND(OR(L2083="131",M2083="131"),H2083='131-CT'!$E$7),"131",""))</f>
        <v/>
      </c>
      <c r="O2083" s="90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4"/>
    </row>
    <row r="2084" spans="1:29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69"/>
        <v>1</v>
      </c>
      <c r="C2084" s="184">
        <f t="shared" si="168"/>
        <v>0</v>
      </c>
      <c r="D2084" s="184"/>
      <c r="E2084" s="191"/>
      <c r="F2084" s="189"/>
      <c r="G2084" s="483"/>
      <c r="H2084" s="7"/>
      <c r="I2084" s="256"/>
      <c r="J2084" s="256"/>
      <c r="K2084" s="599"/>
      <c r="L2084" s="600"/>
      <c r="M2084" s="600"/>
      <c r="N2084" s="52" t="str">
        <f>IF(AND('331-CT'!$E$7=TH!H2084,OR(L2084="331",M2084="331")),"331",IF(AND(OR(L2084="131",M2084="131"),H2084='131-CT'!$E$7),"131",""))</f>
        <v/>
      </c>
      <c r="O2084" s="90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4"/>
    </row>
    <row r="2085" spans="1:29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69"/>
        <v>1</v>
      </c>
      <c r="C2085" s="184">
        <f t="shared" si="168"/>
        <v>0</v>
      </c>
      <c r="D2085" s="184"/>
      <c r="E2085" s="191"/>
      <c r="F2085" s="189"/>
      <c r="G2085" s="483"/>
      <c r="H2085" s="7"/>
      <c r="I2085" s="256"/>
      <c r="J2085" s="256"/>
      <c r="K2085" s="599"/>
      <c r="L2085" s="600"/>
      <c r="M2085" s="600"/>
      <c r="N2085" s="52" t="str">
        <f>IF(AND('331-CT'!$E$7=TH!H2085,OR(L2085="331",M2085="331")),"331",IF(AND(OR(L2085="131",M2085="131"),H2085='131-CT'!$E$7),"131",""))</f>
        <v/>
      </c>
      <c r="O2085" s="90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4"/>
      <c r="AC2085" s="591"/>
    </row>
    <row r="2086" spans="1:29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69"/>
        <v>1</v>
      </c>
      <c r="C2086" s="184">
        <f t="shared" si="168"/>
        <v>0</v>
      </c>
      <c r="D2086" s="184"/>
      <c r="E2086" s="191"/>
      <c r="F2086" s="189"/>
      <c r="G2086" s="483"/>
      <c r="H2086" s="7"/>
      <c r="I2086" s="256"/>
      <c r="J2086" s="256"/>
      <c r="K2086" s="599"/>
      <c r="L2086" s="600"/>
      <c r="M2086" s="600"/>
      <c r="N2086" s="52" t="str">
        <f>IF(AND('331-CT'!$E$7=TH!H2086,OR(L2086="331",M2086="331")),"331",IF(AND(OR(L2086="131",M2086="131"),H2086='131-CT'!$E$7),"131",""))</f>
        <v/>
      </c>
      <c r="O2086" s="90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4"/>
    </row>
    <row r="2087" spans="1:29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69"/>
        <v>1</v>
      </c>
      <c r="C2087" s="184">
        <f t="shared" si="168"/>
        <v>0</v>
      </c>
      <c r="D2087" s="184"/>
      <c r="E2087" s="191"/>
      <c r="F2087" s="189"/>
      <c r="G2087" s="483"/>
      <c r="H2087" s="7"/>
      <c r="I2087" s="256"/>
      <c r="J2087" s="256"/>
      <c r="K2087" s="599"/>
      <c r="L2087" s="600"/>
      <c r="M2087" s="600"/>
      <c r="N2087" s="52" t="str">
        <f>IF(AND('331-CT'!$E$7=TH!H2087,OR(L2087="331",M2087="331")),"331",IF(AND(OR(L2087="131",M2087="131"),H2087='131-CT'!$E$7),"131",""))</f>
        <v/>
      </c>
      <c r="O2087" s="90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4"/>
      <c r="AC2087" s="591"/>
    </row>
    <row r="2088" spans="1:29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69"/>
        <v>1</v>
      </c>
      <c r="C2088" s="184">
        <f t="shared" ref="C2088:C2110" si="170">E2088</f>
        <v>0</v>
      </c>
      <c r="D2088" s="184"/>
      <c r="E2088" s="191"/>
      <c r="F2088" s="189"/>
      <c r="G2088" s="483"/>
      <c r="H2088" s="7"/>
      <c r="I2088" s="256"/>
      <c r="J2088" s="256"/>
      <c r="K2088" s="599"/>
      <c r="L2088" s="600"/>
      <c r="M2088" s="600"/>
      <c r="N2088" s="52" t="str">
        <f>IF(AND('331-CT'!$E$7=TH!H2088,OR(L2088="331",M2088="331")),"331",IF(AND(OR(L2088="131",M2088="131"),H2088='131-CT'!$E$7),"131",""))</f>
        <v/>
      </c>
      <c r="O2088" s="90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4"/>
    </row>
    <row r="2089" spans="1:29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69"/>
        <v>1</v>
      </c>
      <c r="C2089" s="184">
        <f t="shared" si="170"/>
        <v>0</v>
      </c>
      <c r="D2089" s="184"/>
      <c r="E2089" s="191"/>
      <c r="F2089" s="189"/>
      <c r="G2089" s="483"/>
      <c r="H2089" s="7"/>
      <c r="I2089" s="256"/>
      <c r="J2089" s="256"/>
      <c r="K2089" s="599"/>
      <c r="L2089" s="600"/>
      <c r="M2089" s="600"/>
      <c r="N2089" s="52" t="str">
        <f>IF(AND('331-CT'!$E$7=TH!H2089,OR(L2089="331",M2089="331")),"331",IF(AND(OR(L2089="131",M2089="131"),H2089='131-CT'!$E$7),"131",""))</f>
        <v/>
      </c>
      <c r="O2089" s="90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4"/>
    </row>
    <row r="2090" spans="1:29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69"/>
        <v>1</v>
      </c>
      <c r="C2090" s="184">
        <f t="shared" si="170"/>
        <v>0</v>
      </c>
      <c r="D2090" s="184"/>
      <c r="E2090" s="191"/>
      <c r="F2090" s="189"/>
      <c r="G2090" s="483"/>
      <c r="H2090" s="7"/>
      <c r="I2090" s="256"/>
      <c r="J2090" s="256"/>
      <c r="K2090" s="599"/>
      <c r="L2090" s="600"/>
      <c r="M2090" s="600"/>
      <c r="N2090" s="52" t="str">
        <f>IF(AND('331-CT'!$E$7=TH!H2090,OR(L2090="331",M2090="331")),"331",IF(AND(OR(L2090="131",M2090="131"),H2090='131-CT'!$E$7),"131",""))</f>
        <v/>
      </c>
      <c r="O2090" s="90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4"/>
      <c r="AC2090" s="591"/>
    </row>
    <row r="2091" spans="1:29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69"/>
        <v>1</v>
      </c>
      <c r="C2091" s="184">
        <f t="shared" si="170"/>
        <v>0</v>
      </c>
      <c r="D2091" s="184"/>
      <c r="E2091" s="191"/>
      <c r="F2091" s="189"/>
      <c r="G2091" s="483"/>
      <c r="H2091" s="7"/>
      <c r="I2091" s="256"/>
      <c r="J2091" s="256"/>
      <c r="K2091" s="599"/>
      <c r="L2091" s="600"/>
      <c r="M2091" s="600"/>
      <c r="N2091" s="52" t="str">
        <f>IF(AND('331-CT'!$E$7=TH!H2091,OR(L2091="331",M2091="331")),"331",IF(AND(OR(L2091="131",M2091="131"),H2091='131-CT'!$E$7),"131",""))</f>
        <v/>
      </c>
      <c r="O2091" s="90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4"/>
    </row>
    <row r="2092" spans="1:29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69"/>
        <v>1</v>
      </c>
      <c r="C2092" s="184">
        <f t="shared" si="170"/>
        <v>0</v>
      </c>
      <c r="D2092" s="184"/>
      <c r="E2092" s="191"/>
      <c r="F2092" s="189"/>
      <c r="G2092" s="483"/>
      <c r="H2092" s="7"/>
      <c r="I2092" s="256"/>
      <c r="J2092" s="256"/>
      <c r="K2092" s="599"/>
      <c r="L2092" s="600"/>
      <c r="M2092" s="600"/>
      <c r="N2092" s="52" t="str">
        <f>IF(AND('331-CT'!$E$7=TH!H2092,OR(L2092="331",M2092="331")),"331",IF(AND(OR(L2092="131",M2092="131"),H2092='131-CT'!$E$7),"131",""))</f>
        <v/>
      </c>
      <c r="O2092" s="90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4"/>
      <c r="AC2092" s="591"/>
    </row>
    <row r="2093" spans="1:29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69"/>
        <v>1</v>
      </c>
      <c r="C2093" s="184">
        <f t="shared" si="170"/>
        <v>0</v>
      </c>
      <c r="D2093" s="184"/>
      <c r="E2093" s="191"/>
      <c r="F2093" s="189"/>
      <c r="G2093" s="483"/>
      <c r="H2093" s="7"/>
      <c r="I2093" s="256"/>
      <c r="J2093" s="256"/>
      <c r="K2093" s="599"/>
      <c r="L2093" s="600"/>
      <c r="M2093" s="600"/>
      <c r="N2093" s="52" t="str">
        <f>IF(AND('331-CT'!$E$7=TH!H2093,OR(L2093="331",M2093="331")),"331",IF(AND(OR(L2093="131",M2093="131"),H2093='131-CT'!$E$7),"131",""))</f>
        <v/>
      </c>
      <c r="O2093" s="90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4"/>
    </row>
    <row r="2094" spans="1:29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69"/>
        <v>1</v>
      </c>
      <c r="C2094" s="184">
        <f t="shared" si="170"/>
        <v>0</v>
      </c>
      <c r="D2094" s="184"/>
      <c r="E2094" s="191"/>
      <c r="F2094" s="189"/>
      <c r="G2094" s="483"/>
      <c r="H2094" s="7"/>
      <c r="I2094" s="256"/>
      <c r="J2094" s="256"/>
      <c r="K2094" s="599"/>
      <c r="L2094" s="600"/>
      <c r="M2094" s="600"/>
      <c r="N2094" s="52" t="str">
        <f>IF(AND('331-CT'!$E$7=TH!H2094,OR(L2094="331",M2094="331")),"331",IF(AND(OR(L2094="131",M2094="131"),H2094='131-CT'!$E$7),"131",""))</f>
        <v/>
      </c>
      <c r="O2094" s="90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4"/>
      <c r="AC2094" s="591"/>
    </row>
    <row r="2095" spans="1:29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69"/>
        <v>1</v>
      </c>
      <c r="C2095" s="184">
        <f t="shared" si="170"/>
        <v>0</v>
      </c>
      <c r="D2095" s="184"/>
      <c r="E2095" s="191"/>
      <c r="F2095" s="189"/>
      <c r="G2095" s="483"/>
      <c r="H2095" s="7"/>
      <c r="I2095" s="256"/>
      <c r="J2095" s="256"/>
      <c r="K2095" s="599"/>
      <c r="L2095" s="600"/>
      <c r="M2095" s="600"/>
      <c r="N2095" s="52" t="str">
        <f>IF(AND('331-CT'!$E$7=TH!H2095,OR(L2095="331",M2095="331")),"331",IF(AND(OR(L2095="131",M2095="131"),H2095='131-CT'!$E$7),"131",""))</f>
        <v/>
      </c>
      <c r="O2095" s="90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34"/>
    </row>
    <row r="2096" spans="1:29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69"/>
        <v>1</v>
      </c>
      <c r="C2096" s="184">
        <f t="shared" si="170"/>
        <v>0</v>
      </c>
      <c r="D2096" s="184"/>
      <c r="E2096" s="191"/>
      <c r="F2096" s="189"/>
      <c r="G2096" s="483"/>
      <c r="H2096" s="7"/>
      <c r="I2096" s="256"/>
      <c r="J2096" s="256"/>
      <c r="K2096" s="599"/>
      <c r="L2096" s="600"/>
      <c r="M2096" s="600"/>
      <c r="N2096" s="52" t="str">
        <f>IF(AND('331-CT'!$E$7=TH!H2096,OR(L2096="331",M2096="331")),"331",IF(AND(OR(L2096="131",M2096="131"),H2096='131-CT'!$E$7),"131",""))</f>
        <v/>
      </c>
      <c r="O2096" s="90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34"/>
    </row>
    <row r="2097" spans="1:29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69"/>
        <v>1</v>
      </c>
      <c r="C2097" s="184">
        <f t="shared" si="170"/>
        <v>0</v>
      </c>
      <c r="D2097" s="184"/>
      <c r="E2097" s="191"/>
      <c r="F2097" s="189"/>
      <c r="G2097" s="483"/>
      <c r="H2097" s="7"/>
      <c r="I2097" s="256"/>
      <c r="J2097" s="256"/>
      <c r="K2097" s="599"/>
      <c r="L2097" s="600"/>
      <c r="M2097" s="600"/>
      <c r="N2097" s="52" t="str">
        <f>IF(AND('331-CT'!$E$7=TH!H2097,OR(L2097="331",M2097="331")),"331",IF(AND(OR(L2097="131",M2097="131"),H2097='131-CT'!$E$7),"131",""))</f>
        <v/>
      </c>
      <c r="O2097" s="90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34"/>
      <c r="AC2097" s="591"/>
    </row>
    <row r="2098" spans="1:29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69"/>
        <v>1</v>
      </c>
      <c r="C2098" s="184">
        <f t="shared" si="170"/>
        <v>0</v>
      </c>
      <c r="D2098" s="184"/>
      <c r="E2098" s="191"/>
      <c r="F2098" s="189"/>
      <c r="G2098" s="483"/>
      <c r="H2098" s="7"/>
      <c r="I2098" s="256"/>
      <c r="J2098" s="256"/>
      <c r="K2098" s="599"/>
      <c r="L2098" s="600"/>
      <c r="M2098" s="600"/>
      <c r="N2098" s="52" t="str">
        <f>IF(AND('331-CT'!$E$7=TH!H2098,OR(L2098="331",M2098="331")),"331",IF(AND(OR(L2098="131",M2098="131"),H2098='131-CT'!$E$7),"131",""))</f>
        <v/>
      </c>
      <c r="O2098" s="90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34"/>
    </row>
    <row r="2099" spans="1:29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69"/>
        <v>1</v>
      </c>
      <c r="C2099" s="184">
        <f t="shared" si="170"/>
        <v>0</v>
      </c>
      <c r="D2099" s="184"/>
      <c r="E2099" s="191"/>
      <c r="F2099" s="189"/>
      <c r="G2099" s="483"/>
      <c r="H2099" s="7"/>
      <c r="I2099" s="256"/>
      <c r="J2099" s="256"/>
      <c r="K2099" s="599"/>
      <c r="L2099" s="600"/>
      <c r="M2099" s="600"/>
      <c r="N2099" s="52" t="str">
        <f>IF(AND('331-CT'!$E$7=TH!H2099,OR(L2099="331",M2099="331")),"331",IF(AND(OR(L2099="131",M2099="131"),H2099='131-CT'!$E$7),"131",""))</f>
        <v/>
      </c>
      <c r="O2099" s="90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34"/>
    </row>
    <row r="2100" spans="1:29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69"/>
        <v>1</v>
      </c>
      <c r="C2100" s="184">
        <f t="shared" si="170"/>
        <v>0</v>
      </c>
      <c r="D2100" s="184"/>
      <c r="E2100" s="191"/>
      <c r="F2100" s="189"/>
      <c r="G2100" s="483"/>
      <c r="H2100" s="7"/>
      <c r="I2100" s="256"/>
      <c r="J2100" s="256"/>
      <c r="K2100" s="599"/>
      <c r="L2100" s="600"/>
      <c r="M2100" s="600"/>
      <c r="N2100" s="52" t="str">
        <f>IF(AND('331-CT'!$E$7=TH!H2100,OR(L2100="331",M2100="331")),"331",IF(AND(OR(L2100="131",M2100="131"),H2100='131-CT'!$E$7),"131",""))</f>
        <v/>
      </c>
      <c r="O2100" s="90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34"/>
    </row>
    <row r="2101" spans="1:29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69"/>
        <v>1</v>
      </c>
      <c r="C2101" s="184">
        <f t="shared" si="170"/>
        <v>0</v>
      </c>
      <c r="D2101" s="184"/>
      <c r="E2101" s="191"/>
      <c r="F2101" s="189"/>
      <c r="G2101" s="483"/>
      <c r="H2101" s="7"/>
      <c r="I2101" s="256"/>
      <c r="J2101" s="256"/>
      <c r="K2101" s="599"/>
      <c r="L2101" s="600"/>
      <c r="M2101" s="600"/>
      <c r="N2101" s="52" t="str">
        <f>IF(AND('331-CT'!$E$7=TH!H2101,OR(L2101="331",M2101="331")),"331",IF(AND(OR(L2101="131",M2101="131"),H2101='131-CT'!$E$7),"131",""))</f>
        <v/>
      </c>
      <c r="O2101" s="90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4"/>
    </row>
    <row r="2102" spans="1:29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69"/>
        <v>1</v>
      </c>
      <c r="C2102" s="184">
        <f t="shared" si="170"/>
        <v>0</v>
      </c>
      <c r="D2102" s="184"/>
      <c r="E2102" s="191"/>
      <c r="F2102" s="189"/>
      <c r="G2102" s="483"/>
      <c r="H2102" s="7"/>
      <c r="I2102" s="256"/>
      <c r="J2102" s="256"/>
      <c r="K2102" s="599"/>
      <c r="L2102" s="600"/>
      <c r="M2102" s="600"/>
      <c r="N2102" s="52" t="str">
        <f>IF(AND('331-CT'!$E$7=TH!H2102,OR(L2102="331",M2102="331")),"331",IF(AND(OR(L2102="131",M2102="131"),H2102='131-CT'!$E$7),"131",""))</f>
        <v/>
      </c>
      <c r="O2102" s="90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4"/>
    </row>
    <row r="2103" spans="1:29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69"/>
        <v>1</v>
      </c>
      <c r="C2103" s="184">
        <f t="shared" si="170"/>
        <v>0</v>
      </c>
      <c r="D2103" s="184"/>
      <c r="E2103" s="191"/>
      <c r="F2103" s="189"/>
      <c r="G2103" s="483"/>
      <c r="H2103" s="7"/>
      <c r="I2103" s="256"/>
      <c r="J2103" s="256"/>
      <c r="K2103" s="599"/>
      <c r="L2103" s="600"/>
      <c r="M2103" s="600"/>
      <c r="N2103" s="52" t="str">
        <f>IF(AND('331-CT'!$E$7=TH!H2103,OR(L2103="331",M2103="331")),"331",IF(AND(OR(L2103="131",M2103="131"),H2103='131-CT'!$E$7),"131",""))</f>
        <v/>
      </c>
      <c r="O2103" s="90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34"/>
    </row>
    <row r="2104" spans="1:29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69"/>
        <v>1</v>
      </c>
      <c r="C2104" s="184">
        <f t="shared" si="170"/>
        <v>0</v>
      </c>
      <c r="D2104" s="184"/>
      <c r="E2104" s="191"/>
      <c r="F2104" s="189"/>
      <c r="G2104" s="483"/>
      <c r="H2104" s="7"/>
      <c r="I2104" s="256"/>
      <c r="J2104" s="256"/>
      <c r="K2104" s="599"/>
      <c r="L2104" s="600"/>
      <c r="M2104" s="600"/>
      <c r="N2104" s="52" t="str">
        <f>IF(AND('331-CT'!$E$7=TH!H2104,OR(L2104="331",M2104="331")),"331",IF(AND(OR(L2104="131",M2104="131"),H2104='131-CT'!$E$7),"131",""))</f>
        <v/>
      </c>
      <c r="O2104" s="90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34"/>
      <c r="AC2104" s="591"/>
    </row>
    <row r="2105" spans="1:29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69"/>
        <v>1</v>
      </c>
      <c r="C2105" s="184">
        <f t="shared" si="170"/>
        <v>0</v>
      </c>
      <c r="D2105" s="184"/>
      <c r="E2105" s="191"/>
      <c r="F2105" s="189"/>
      <c r="G2105" s="483"/>
      <c r="H2105" s="7"/>
      <c r="I2105" s="256"/>
      <c r="J2105" s="256"/>
      <c r="K2105" s="599"/>
      <c r="L2105" s="600"/>
      <c r="M2105" s="600"/>
      <c r="N2105" s="52" t="str">
        <f>IF(AND('331-CT'!$E$7=TH!H2105,OR(L2105="331",M2105="331")),"331",IF(AND(OR(L2105="131",M2105="131"),H2105='131-CT'!$E$7),"131",""))</f>
        <v/>
      </c>
      <c r="O2105" s="90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34"/>
    </row>
    <row r="2106" spans="1:29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69"/>
        <v>1</v>
      </c>
      <c r="C2106" s="184">
        <f t="shared" si="170"/>
        <v>0</v>
      </c>
      <c r="D2106" s="184"/>
      <c r="E2106" s="191"/>
      <c r="F2106" s="189"/>
      <c r="G2106" s="483"/>
      <c r="H2106" s="7"/>
      <c r="I2106" s="256"/>
      <c r="J2106" s="256"/>
      <c r="K2106" s="599"/>
      <c r="L2106" s="600"/>
      <c r="M2106" s="600"/>
      <c r="N2106" s="52" t="str">
        <f>IF(AND('331-CT'!$E$7=TH!H2106,OR(L2106="331",M2106="331")),"331",IF(AND(OR(L2106="131",M2106="131"),H2106='131-CT'!$E$7),"131",""))</f>
        <v/>
      </c>
      <c r="O2106" s="90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34"/>
    </row>
    <row r="2107" spans="1:29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69"/>
        <v>1</v>
      </c>
      <c r="C2107" s="184">
        <f t="shared" si="170"/>
        <v>0</v>
      </c>
      <c r="D2107" s="184"/>
      <c r="E2107" s="191"/>
      <c r="F2107" s="189"/>
      <c r="G2107" s="483"/>
      <c r="H2107" s="7"/>
      <c r="I2107" s="256"/>
      <c r="J2107" s="256"/>
      <c r="K2107" s="599"/>
      <c r="L2107" s="600"/>
      <c r="M2107" s="600"/>
      <c r="N2107" s="52" t="str">
        <f>IF(AND('331-CT'!$E$7=TH!H2107,OR(L2107="331",M2107="331")),"331",IF(AND(OR(L2107="131",M2107="131"),H2107='131-CT'!$E$7),"131",""))</f>
        <v/>
      </c>
      <c r="O2107" s="90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34"/>
      <c r="AC2107" s="591"/>
    </row>
    <row r="2108" spans="1:29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ref="B2108:B2110" si="171">IF(C2108&lt;&gt;"",MONTH(C2108),"")</f>
        <v>1</v>
      </c>
      <c r="C2108" s="184">
        <f t="shared" si="170"/>
        <v>0</v>
      </c>
      <c r="D2108" s="184"/>
      <c r="E2108" s="191"/>
      <c r="F2108" s="189"/>
      <c r="G2108" s="483"/>
      <c r="H2108" s="7"/>
      <c r="I2108" s="256"/>
      <c r="J2108" s="256"/>
      <c r="K2108" s="599"/>
      <c r="L2108" s="600"/>
      <c r="M2108" s="600"/>
      <c r="N2108" s="52" t="str">
        <f>IF(AND('331-CT'!$E$7=TH!H2108,OR(L2108="331",M2108="331")),"331",IF(AND(OR(L2108="131",M2108="131"),H2108='131-CT'!$E$7),"131",""))</f>
        <v/>
      </c>
      <c r="O2108" s="90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34"/>
    </row>
    <row r="2109" spans="1:29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71"/>
        <v>1</v>
      </c>
      <c r="C2109" s="184">
        <f t="shared" si="170"/>
        <v>0</v>
      </c>
      <c r="D2109" s="184"/>
      <c r="E2109" s="191"/>
      <c r="F2109" s="189"/>
      <c r="G2109" s="483"/>
      <c r="H2109" s="7"/>
      <c r="I2109" s="256"/>
      <c r="J2109" s="256"/>
      <c r="K2109" s="599"/>
      <c r="L2109" s="600"/>
      <c r="M2109" s="600"/>
      <c r="N2109" s="52" t="str">
        <f>IF(AND('331-CT'!$E$7=TH!H2109,OR(L2109="331",M2109="331")),"331",IF(AND(OR(L2109="131",M2109="131"),H2109='131-CT'!$E$7),"131",""))</f>
        <v/>
      </c>
      <c r="O2109" s="90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34"/>
    </row>
    <row r="2110" spans="1:29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71"/>
        <v>1</v>
      </c>
      <c r="C2110" s="184">
        <f t="shared" si="170"/>
        <v>0</v>
      </c>
      <c r="D2110" s="184"/>
      <c r="E2110" s="191"/>
      <c r="F2110" s="189"/>
      <c r="G2110" s="483"/>
      <c r="H2110" s="7"/>
      <c r="I2110" s="256"/>
      <c r="J2110" s="256"/>
      <c r="K2110" s="599"/>
      <c r="L2110" s="600"/>
      <c r="M2110" s="600"/>
      <c r="N2110" s="52" t="str">
        <f>IF(AND('331-CT'!$E$7=TH!H2110,OR(L2110="331",M2110="331")),"331",IF(AND(OR(L2110="131",M2110="131"),H2110='131-CT'!$E$7),"131",""))</f>
        <v/>
      </c>
      <c r="O2110" s="90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34"/>
    </row>
    <row r="2111" spans="1:29" s="211" customFormat="1" ht="15.75" hidden="1" customHeight="1">
      <c r="A2111" s="204" t="str">
        <f>IF(B2111&lt;&gt;"",IF(AND(B2111&gt;=_TM1,B2111&lt;=_TM2,OR(TH!L2147="1111",TH!M2147="1111")),TH!D2147,""),"")</f>
        <v/>
      </c>
      <c r="B2111" s="36">
        <f t="shared" ref="B2111:B2174" si="172">IF(C2111&lt;&gt;"",MONTH(C2111),"")</f>
        <v>1</v>
      </c>
      <c r="C2111" s="184">
        <v>42006</v>
      </c>
      <c r="D2111" s="37"/>
      <c r="E2111" s="762"/>
      <c r="F2111" s="189"/>
      <c r="G2111" s="483"/>
      <c r="H2111" s="7"/>
      <c r="I2111" s="256"/>
      <c r="J2111" s="256"/>
      <c r="K2111" s="599"/>
      <c r="L2111" s="194"/>
      <c r="M2111" s="194"/>
      <c r="N2111" s="52" t="str">
        <f>IF(AND('331-CT'!$E$7=TH!H2147,OR(L2111="331",M2111="331")),"331",IF(AND(OR(L2111="131",M2111="131"),H2111='131-CT'!$E$7),"131",""))</f>
        <v/>
      </c>
      <c r="O2111" s="90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IF(OR(TH!L2147=TH!$W$7,M2111=TH!$W$7),"x","")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IF(AND(OR(LEFT(TH!L2147,2)="15",LEFT(TH!M2147,2)="15"),'152-CT'!$J$8=TH!F2147),"x","")</f>
        <v/>
      </c>
      <c r="Z2111" s="52" t="str">
        <f>IF(AND(OR(LEFT(TH!L2147,2)="15",LEFT(TH!M2147,2)="15"),TK!$E$7=TH!F2147),"x","")</f>
        <v/>
      </c>
      <c r="AA2111" s="52" t="str">
        <f>IF(AND(B2111&lt;=NKC!$N$8,B2111&gt;=NKC!$M$8),"x","")</f>
        <v/>
      </c>
      <c r="AB2111" s="834"/>
    </row>
    <row r="2112" spans="1:29" s="211" customFormat="1" ht="15.75" hidden="1" customHeight="1">
      <c r="A2112" s="204" t="str">
        <f>IF(B2112&lt;&gt;"",IF(AND(B2112&gt;=_TM1,B2112&lt;=_TM2,OR(TH!L2148="1111",TH!M2148="1111")),TH!D2148,""),"")</f>
        <v/>
      </c>
      <c r="B2112" s="36">
        <f t="shared" si="172"/>
        <v>1</v>
      </c>
      <c r="C2112" s="184">
        <v>42006</v>
      </c>
      <c r="D2112" s="37"/>
      <c r="E2112" s="762"/>
      <c r="F2112" s="189"/>
      <c r="G2112" s="483"/>
      <c r="H2112" s="7"/>
      <c r="I2112" s="256"/>
      <c r="J2112" s="256"/>
      <c r="K2112" s="599"/>
      <c r="L2112" s="194"/>
      <c r="M2112" s="194"/>
      <c r="N2112" s="52" t="str">
        <f>IF(AND('331-CT'!$E$7=TH!H2148,OR(L2112="331",M2112="331")),"331",IF(AND(OR(L2112="131",M2112="131"),H2112='131-CT'!$E$7),"131",""))</f>
        <v/>
      </c>
      <c r="O2112" s="90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IF(OR(TH!L2148=TH!$W$7,M2112=TH!$W$7),"x","")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IF(AND(OR(LEFT(TH!L2148,2)="15",LEFT(TH!M2148,2)="15"),'152-CT'!$J$8=TH!F2148),"x","")</f>
        <v/>
      </c>
      <c r="Z2112" s="52" t="str">
        <f>IF(AND(OR(LEFT(TH!L2148,2)="15",LEFT(TH!M2148,2)="15"),TK!$E$7=TH!F2148),"x","")</f>
        <v/>
      </c>
      <c r="AA2112" s="52" t="str">
        <f>IF(AND(B2112&lt;=NKC!$N$8,B2112&gt;=NKC!$M$8),"x","")</f>
        <v/>
      </c>
      <c r="AB2112" s="834"/>
    </row>
    <row r="2113" spans="1:30" s="211" customFormat="1" ht="15.75" hidden="1" customHeight="1">
      <c r="A2113" s="204" t="str">
        <f>IF(B2113&lt;&gt;"",IF(AND(B2113&gt;=_TM1,B2113&lt;=_TM2,OR(TH!L2149="1111",TH!M2149="1111")),TH!D2149,""),"")</f>
        <v/>
      </c>
      <c r="B2113" s="36">
        <f t="shared" si="172"/>
        <v>1</v>
      </c>
      <c r="C2113" s="184">
        <v>42006</v>
      </c>
      <c r="D2113" s="37"/>
      <c r="E2113" s="762"/>
      <c r="F2113" s="189"/>
      <c r="G2113" s="483"/>
      <c r="H2113" s="7"/>
      <c r="I2113" s="256"/>
      <c r="J2113" s="256"/>
      <c r="K2113" s="599"/>
      <c r="L2113" s="194"/>
      <c r="M2113" s="194"/>
      <c r="N2113" s="52" t="str">
        <f>IF(AND('331-CT'!$E$7=TH!H2149,OR(L2113="331",M2113="331")),"331",IF(AND(OR(L2113="131",M2113="131"),H2113='131-CT'!$E$7),"131",""))</f>
        <v/>
      </c>
      <c r="O2113" s="90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IF(OR(TH!L2149=TH!$W$7,M2113=TH!$W$7),"x","")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IF(AND(OR(LEFT(TH!L2149,2)="15",LEFT(TH!M2149,2)="15"),'152-CT'!$J$8=TH!F2149),"x","")</f>
        <v/>
      </c>
      <c r="Z2113" s="52" t="str">
        <f>IF(AND(OR(LEFT(TH!L2149,2)="15",LEFT(TH!M2149,2)="15"),TK!$E$7=TH!F2149),"x","")</f>
        <v/>
      </c>
      <c r="AA2113" s="52" t="str">
        <f>IF(AND(B2113&lt;=NKC!$N$8,B2113&gt;=NKC!$M$8),"x","")</f>
        <v/>
      </c>
      <c r="AB2113" s="834"/>
    </row>
    <row r="2114" spans="1:30" s="211" customFormat="1" ht="15.75" hidden="1" customHeight="1">
      <c r="A2114" s="204" t="str">
        <f>IF(B2114&lt;&gt;"",IF(AND(B2114&gt;=_TM1,B2114&lt;=_TM2,OR(TH!L2150="1111",TH!M2150="1111")),TH!D2150,""),"")</f>
        <v/>
      </c>
      <c r="B2114" s="36">
        <f t="shared" si="172"/>
        <v>1</v>
      </c>
      <c r="C2114" s="184">
        <v>42006</v>
      </c>
      <c r="D2114" s="37"/>
      <c r="E2114" s="762"/>
      <c r="F2114" s="189"/>
      <c r="G2114" s="483"/>
      <c r="H2114" s="7"/>
      <c r="I2114" s="256"/>
      <c r="J2114" s="256"/>
      <c r="K2114" s="599"/>
      <c r="L2114" s="194"/>
      <c r="M2114" s="194"/>
      <c r="N2114" s="52" t="str">
        <f>IF(AND('331-CT'!$E$7=TH!H2150,OR(L2114="331",M2114="331")),"331",IF(AND(OR(L2114="131",M2114="131"),H2114='131-CT'!$E$7),"131",""))</f>
        <v/>
      </c>
      <c r="O2114" s="90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IF(OR(TH!L2150=TH!$W$7,M2114=TH!$W$7),"x","")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IF(AND(OR(LEFT(TH!L2150,2)="15",LEFT(TH!M2150,2)="15"),'152-CT'!$J$8=TH!F2150),"x","")</f>
        <v/>
      </c>
      <c r="Z2114" s="52" t="str">
        <f>IF(AND(OR(LEFT(TH!L2150,2)="15",LEFT(TH!M2150,2)="15"),TK!$E$7=TH!F2150),"x","")</f>
        <v/>
      </c>
      <c r="AA2114" s="52" t="str">
        <f>IF(AND(B2114&lt;=NKC!$N$8,B2114&gt;=NKC!$M$8),"x","")</f>
        <v/>
      </c>
      <c r="AB2114" s="834"/>
    </row>
    <row r="2115" spans="1:30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72"/>
        <v>1</v>
      </c>
      <c r="C2115" s="184">
        <f t="shared" ref="C2115:C2178" si="173">E2115</f>
        <v>0</v>
      </c>
      <c r="D2115" s="184"/>
      <c r="E2115" s="191"/>
      <c r="F2115" s="189"/>
      <c r="G2115" s="483"/>
      <c r="H2115" s="7"/>
      <c r="I2115" s="256"/>
      <c r="J2115" s="256"/>
      <c r="K2115" s="599"/>
      <c r="L2115" s="600"/>
      <c r="M2115" s="600"/>
      <c r="N2115" s="52" t="str">
        <f>IF(AND('331-CT'!$E$7=TH!H2115,OR(L2115="331",M2115="331")),"331",IF(AND(OR(L2115="131",M2115="131"),H2115='131-CT'!$E$7),"131",""))</f>
        <v/>
      </c>
      <c r="O2115" s="90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34"/>
      <c r="AC2115" s="591"/>
      <c r="AD2115" s="591"/>
    </row>
    <row r="2116" spans="1:30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72"/>
        <v>1</v>
      </c>
      <c r="C2116" s="184">
        <f t="shared" si="173"/>
        <v>0</v>
      </c>
      <c r="D2116" s="184"/>
      <c r="E2116" s="191"/>
      <c r="F2116" s="189"/>
      <c r="G2116" s="483"/>
      <c r="H2116" s="7"/>
      <c r="I2116" s="256"/>
      <c r="J2116" s="256"/>
      <c r="K2116" s="599"/>
      <c r="L2116" s="600"/>
      <c r="M2116" s="600"/>
      <c r="N2116" s="52" t="str">
        <f>IF(AND('331-CT'!$E$7=TH!H2116,OR(L2116="331",M2116="331")),"331",IF(AND(OR(L2116="131",M2116="131"),H2116='131-CT'!$E$7),"131",""))</f>
        <v/>
      </c>
      <c r="O2116" s="90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34"/>
      <c r="AC2116" s="591"/>
    </row>
    <row r="2117" spans="1:30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72"/>
        <v>1</v>
      </c>
      <c r="C2117" s="184">
        <f t="shared" si="173"/>
        <v>0</v>
      </c>
      <c r="D2117" s="184"/>
      <c r="E2117" s="191"/>
      <c r="F2117" s="189"/>
      <c r="G2117" s="483"/>
      <c r="H2117" s="7"/>
      <c r="I2117" s="256"/>
      <c r="J2117" s="256"/>
      <c r="K2117" s="599"/>
      <c r="L2117" s="600"/>
      <c r="M2117" s="600"/>
      <c r="N2117" s="52" t="str">
        <f>IF(AND('331-CT'!$E$7=TH!H2117,OR(L2117="331",M2117="331")),"331",IF(AND(OR(L2117="131",M2117="131"),H2117='131-CT'!$E$7),"131",""))</f>
        <v/>
      </c>
      <c r="O2117" s="90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34"/>
    </row>
    <row r="2118" spans="1:30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72"/>
        <v>1</v>
      </c>
      <c r="C2118" s="184">
        <f t="shared" si="173"/>
        <v>0</v>
      </c>
      <c r="D2118" s="184"/>
      <c r="E2118" s="191"/>
      <c r="F2118" s="189"/>
      <c r="G2118" s="483"/>
      <c r="H2118" s="7"/>
      <c r="I2118" s="256"/>
      <c r="J2118" s="256"/>
      <c r="K2118" s="599"/>
      <c r="L2118" s="600"/>
      <c r="M2118" s="600"/>
      <c r="N2118" s="52" t="str">
        <f>IF(AND('331-CT'!$E$7=TH!H2118,OR(L2118="331",M2118="331")),"331",IF(AND(OR(L2118="131",M2118="131"),H2118='131-CT'!$E$7),"131",""))</f>
        <v/>
      </c>
      <c r="O2118" s="90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34"/>
    </row>
    <row r="2119" spans="1:30" s="211" customFormat="1" ht="15.75" hidden="1" customHeight="1">
      <c r="A2119" s="204" t="str">
        <f>IF(B2119&lt;&gt;"",IF(AND(B2119&gt;=_TM1,B2119&lt;=_TM2,OR(TH!L2129="1111",TH!M2129="1111")),TH!D2129,""),"")</f>
        <v/>
      </c>
      <c r="B2119" s="36">
        <f t="shared" si="172"/>
        <v>1</v>
      </c>
      <c r="C2119" s="184">
        <f t="shared" si="173"/>
        <v>0</v>
      </c>
      <c r="D2119" s="184"/>
      <c r="E2119" s="191"/>
      <c r="F2119" s="189"/>
      <c r="G2119" s="483"/>
      <c r="H2119" s="7"/>
      <c r="I2119" s="256"/>
      <c r="J2119" s="256"/>
      <c r="K2119" s="599"/>
      <c r="L2119" s="600"/>
      <c r="M2119" s="600"/>
      <c r="N2119" s="52" t="str">
        <f>IF(AND('331-CT'!$E$7=TH!H2129,OR(L2119="331",M2119="331")),"331",IF(AND(OR(L2119="131",M2119="131"),H2119='131-CT'!$E$7),"131",""))</f>
        <v/>
      </c>
      <c r="O2119" s="90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IF(AND(OR(LEFT(TH!L2129,2)="15",LEFT(TH!M2129,2)="15"),'152-CT'!$J$8=TH!F2129),"x","")</f>
        <v/>
      </c>
      <c r="Z2119" s="52" t="str">
        <f>IF(AND(OR(LEFT(TH!L2129,2)="15",LEFT(TH!M2129,2)="15"),TK!$E$7=TH!F2129),"x","")</f>
        <v/>
      </c>
      <c r="AA2119" s="52" t="str">
        <f>IF(AND(B2119&lt;=NKC!$N$8,B2119&gt;=NKC!$M$8),"x","")</f>
        <v/>
      </c>
      <c r="AB2119" s="834"/>
    </row>
    <row r="2120" spans="1:30" s="211" customFormat="1" ht="15.75" hidden="1" customHeight="1">
      <c r="A2120" s="204" t="str">
        <f>IF(B2120&lt;&gt;"",IF(AND(B2120&gt;=_TM1,B2120&lt;=_TM2,OR(TH!L2130="1111",TH!M2130="1111")),TH!D2130,""),"")</f>
        <v/>
      </c>
      <c r="B2120" s="36">
        <f t="shared" si="172"/>
        <v>1</v>
      </c>
      <c r="C2120" s="184">
        <f t="shared" si="173"/>
        <v>0</v>
      </c>
      <c r="D2120" s="184"/>
      <c r="E2120" s="191"/>
      <c r="F2120" s="189"/>
      <c r="G2120" s="483"/>
      <c r="H2120" s="7"/>
      <c r="I2120" s="256"/>
      <c r="J2120" s="256"/>
      <c r="K2120" s="599"/>
      <c r="L2120" s="600"/>
      <c r="M2120" s="600"/>
      <c r="N2120" s="52" t="str">
        <f>IF(AND('331-CT'!$E$7=TH!H2130,OR(L2120="331",M2120="331")),"331",IF(AND(OR(L2120="131",M2120="131"),H2120='131-CT'!$E$7),"131",""))</f>
        <v/>
      </c>
      <c r="O2120" s="90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IF(OR(TH!L2130=TH!$W$7,M2120=TH!$W$7),"x","")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IF(AND(OR(LEFT(TH!L2130,2)="15",LEFT(TH!M2130,2)="15"),'152-CT'!$J$8=TH!F2130),"x","")</f>
        <v/>
      </c>
      <c r="Z2120" s="52" t="str">
        <f>IF(AND(OR(LEFT(TH!L2130,2)="15",LEFT(TH!M2130,2)="15"),TK!$E$7=TH!F2130),"x","")</f>
        <v/>
      </c>
      <c r="AA2120" s="52" t="str">
        <f>IF(AND(B2120&lt;=NKC!$N$8,B2120&gt;=NKC!$M$8),"x","")</f>
        <v/>
      </c>
      <c r="AB2120" s="834"/>
    </row>
    <row r="2121" spans="1:30" s="211" customFormat="1" ht="15.75" hidden="1" customHeight="1">
      <c r="A2121" s="204" t="str">
        <f>IF(B2121&lt;&gt;"",IF(AND(B2121&gt;=_TM1,B2121&lt;=_TM2,OR(TH!L2151="1111",TH!M2151="1111")),TH!D2151,""),"")</f>
        <v/>
      </c>
      <c r="B2121" s="36">
        <f t="shared" si="172"/>
        <v>1</v>
      </c>
      <c r="C2121" s="184">
        <f t="shared" si="173"/>
        <v>0</v>
      </c>
      <c r="D2121" s="191"/>
      <c r="E2121" s="762"/>
      <c r="F2121" s="189"/>
      <c r="G2121" s="483"/>
      <c r="H2121" s="7"/>
      <c r="I2121" s="256"/>
      <c r="J2121" s="256"/>
      <c r="K2121" s="599"/>
      <c r="L2121" s="194"/>
      <c r="M2121" s="194"/>
      <c r="N2121" s="52" t="str">
        <f>IF(AND('331-CT'!$E$7=TH!H2151,OR(L2121="331",M2121="331")),"331",IF(AND(OR(L2121="131",M2121="131"),H2121='131-CT'!$E$7),"131",""))</f>
        <v/>
      </c>
      <c r="O2121" s="90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IF(OR(TH!L2151=TH!$W$7,M2121=TH!$W$7),"x","")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IF(AND(OR(LEFT(TH!L2151,2)="15",LEFT(TH!M2151,2)="15"),'152-CT'!$J$8=TH!F2151),"x","")</f>
        <v/>
      </c>
      <c r="Z2121" s="52" t="str">
        <f>IF(AND(OR(LEFT(TH!L2151,2)="15",LEFT(TH!M2151,2)="15"),TK!$E$7=TH!F2151),"x","")</f>
        <v/>
      </c>
      <c r="AA2121" s="52" t="str">
        <f>IF(AND(B2121&lt;=NKC!$N$8,B2121&gt;=NKC!$M$8),"x","")</f>
        <v/>
      </c>
      <c r="AB2121" s="834"/>
    </row>
    <row r="2122" spans="1:30" s="211" customFormat="1" ht="15.75" hidden="1" customHeight="1">
      <c r="A2122" s="204" t="str">
        <f>IF(B2122&lt;&gt;"",IF(AND(B2122&gt;=_TM1,B2122&lt;=_TM2,OR(TH!L2152="1111",TH!M2152="1111")),TH!D2152,""),"")</f>
        <v/>
      </c>
      <c r="B2122" s="36">
        <f t="shared" si="172"/>
        <v>1</v>
      </c>
      <c r="C2122" s="184">
        <f t="shared" si="173"/>
        <v>0</v>
      </c>
      <c r="D2122" s="191"/>
      <c r="E2122" s="762"/>
      <c r="F2122" s="189"/>
      <c r="G2122" s="483"/>
      <c r="H2122" s="7"/>
      <c r="I2122" s="256"/>
      <c r="J2122" s="256"/>
      <c r="K2122" s="599"/>
      <c r="L2122" s="194"/>
      <c r="M2122" s="194"/>
      <c r="N2122" s="52" t="str">
        <f>IF(AND('331-CT'!$E$7=TH!H2152,OR(L2122="331",M2122="331")),"331",IF(AND(OR(L2122="131",M2122="131"),H2122='131-CT'!$E$7),"131",""))</f>
        <v/>
      </c>
      <c r="O2122" s="90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IF(OR(TH!L2152=TH!$W$7,M2122=TH!$W$7),"x","")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IF(AND(OR(LEFT(TH!L2152,2)="15",LEFT(TH!M2152,2)="15"),'152-CT'!$J$8=TH!F2152),"x","")</f>
        <v/>
      </c>
      <c r="Z2122" s="52" t="str">
        <f>IF(AND(OR(LEFT(TH!L2152,2)="15",LEFT(TH!M2152,2)="15"),TK!$E$7=TH!F2152),"x","")</f>
        <v/>
      </c>
      <c r="AA2122" s="52" t="str">
        <f>IF(AND(B2122&lt;=NKC!$N$8,B2122&gt;=NKC!$M$8),"x","")</f>
        <v/>
      </c>
      <c r="AB2122" s="834"/>
    </row>
    <row r="2123" spans="1:30" s="211" customFormat="1" ht="15.75" hidden="1" customHeight="1">
      <c r="A2123" s="204" t="str">
        <f>IF(B2123&lt;&gt;"",IF(AND(B2123&gt;=_TM1,B2123&lt;=_TM2,OR(TH!L2131="1111",TH!M2131="1111")),TH!D2131,""),"")</f>
        <v/>
      </c>
      <c r="B2123" s="36">
        <f t="shared" si="172"/>
        <v>1</v>
      </c>
      <c r="C2123" s="184">
        <f t="shared" si="173"/>
        <v>0</v>
      </c>
      <c r="D2123" s="37"/>
      <c r="E2123" s="762"/>
      <c r="F2123" s="189"/>
      <c r="G2123" s="483"/>
      <c r="H2123" s="7"/>
      <c r="I2123" s="256"/>
      <c r="J2123" s="256"/>
      <c r="K2123" s="599"/>
      <c r="L2123" s="194"/>
      <c r="M2123" s="194"/>
      <c r="N2123" s="52" t="str">
        <f>IF(AND('331-CT'!$E$7=TH!H2131,OR(L2123="331",M2123="331")),"331",IF(AND(OR(L2123="131",M2123="131"),H2123='131-CT'!$E$7),"131",""))</f>
        <v/>
      </c>
      <c r="O2123" s="90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IF(OR(TH!L2131=TH!$W$7,M2123=TH!$W$7),"x","")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IF(AND(OR(LEFT(TH!L2131,2)="15",LEFT(TH!M2131,2)="15"),'152-CT'!$J$8=TH!F2131),"x","")</f>
        <v/>
      </c>
      <c r="Z2123" s="52" t="str">
        <f>IF(AND(OR(LEFT(TH!L2131,2)="15",LEFT(TH!M2131,2)="15"),TK!$E$7=TH!F2131),"x","")</f>
        <v/>
      </c>
      <c r="AA2123" s="52" t="str">
        <f>IF(AND(B2123&lt;=NKC!$N$8,B2123&gt;=NKC!$M$8),"x","")</f>
        <v/>
      </c>
      <c r="AB2123" s="834"/>
      <c r="AC2123" s="591"/>
      <c r="AD2123" s="591"/>
    </row>
    <row r="2124" spans="1:30" s="211" customFormat="1" ht="15.75" hidden="1" customHeight="1">
      <c r="A2124" s="204" t="str">
        <f>IF(B2124&lt;&gt;"",IF(AND(B2124&gt;=_TM1,B2124&lt;=_TM2,OR(TH!L2132="1111",TH!M2132="1111")),TH!D2132,""),"")</f>
        <v/>
      </c>
      <c r="B2124" s="36">
        <f t="shared" si="172"/>
        <v>1</v>
      </c>
      <c r="C2124" s="184">
        <f t="shared" si="173"/>
        <v>0</v>
      </c>
      <c r="D2124" s="37"/>
      <c r="E2124" s="762"/>
      <c r="F2124" s="189"/>
      <c r="G2124" s="483"/>
      <c r="H2124" s="7"/>
      <c r="I2124" s="256"/>
      <c r="J2124" s="256"/>
      <c r="K2124" s="599"/>
      <c r="L2124" s="194"/>
      <c r="M2124" s="194"/>
      <c r="N2124" s="52" t="str">
        <f>IF(AND('331-CT'!$E$7=TH!H2132,OR(L2124="331",M2124="331")),"331",IF(AND(OR(L2124="131",M2124="131"),H2124='131-CT'!$E$7),"131",""))</f>
        <v/>
      </c>
      <c r="O2124" s="90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IF(OR(TH!L2132=TH!$W$7,M2124=TH!$W$7),"x","")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IF(AND(OR(LEFT(TH!L2132,2)="15",LEFT(TH!M2132,2)="15"),'152-CT'!$J$8=TH!F2132),"x","")</f>
        <v/>
      </c>
      <c r="Z2124" s="52" t="str">
        <f>IF(AND(OR(LEFT(TH!L2132,2)="15",LEFT(TH!M2132,2)="15"),TK!$E$7=TH!F2132),"x","")</f>
        <v/>
      </c>
      <c r="AA2124" s="52" t="str">
        <f>IF(AND(B2124&lt;=NKC!$N$8,B2124&gt;=NKC!$M$8),"x","")</f>
        <v/>
      </c>
      <c r="AB2124" s="834"/>
      <c r="AC2124" s="591"/>
    </row>
    <row r="2125" spans="1:30" s="211" customFormat="1" ht="15.75" hidden="1" customHeight="1">
      <c r="A2125" s="204" t="str">
        <f>IF(B2125&lt;&gt;"",IF(AND(B2125&gt;=_TM1,B2125&lt;=_TM2,OR(TH!L2133="1111",TH!M2133="1111")),TH!D2133,""),"")</f>
        <v/>
      </c>
      <c r="B2125" s="36">
        <f t="shared" si="172"/>
        <v>1</v>
      </c>
      <c r="C2125" s="184">
        <f t="shared" si="173"/>
        <v>0</v>
      </c>
      <c r="D2125" s="37"/>
      <c r="E2125" s="762"/>
      <c r="F2125" s="189"/>
      <c r="G2125" s="483"/>
      <c r="H2125" s="7"/>
      <c r="I2125" s="256"/>
      <c r="J2125" s="256"/>
      <c r="K2125" s="599"/>
      <c r="L2125" s="194"/>
      <c r="M2125" s="194"/>
      <c r="N2125" s="52" t="str">
        <f>IF(AND('331-CT'!$E$7=TH!H2133,OR(L2125="331",M2125="331")),"331",IF(AND(OR(L2125="131",M2125="131"),H2125='131-CT'!$E$7),"131",""))</f>
        <v/>
      </c>
      <c r="O2125" s="90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IF(OR(TH!L2133=TH!$W$7,M2125=TH!$W$7),"x","")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IF(AND(OR(LEFT(TH!L2133,2)="15",LEFT(TH!M2133,2)="15"),'152-CT'!$J$8=TH!F2133),"x","")</f>
        <v/>
      </c>
      <c r="Z2125" s="52" t="str">
        <f>IF(AND(OR(LEFT(TH!L2133,2)="15",LEFT(TH!M2133,2)="15"),TK!$E$7=TH!F2133),"x","")</f>
        <v/>
      </c>
      <c r="AA2125" s="52" t="str">
        <f>IF(AND(B2125&lt;=NKC!$N$8,B2125&gt;=NKC!$M$8),"x","")</f>
        <v/>
      </c>
      <c r="AB2125" s="834"/>
      <c r="AC2125" s="591"/>
    </row>
    <row r="2126" spans="1:30" s="211" customFormat="1" ht="15.75" hidden="1" customHeight="1">
      <c r="A2126" s="204" t="str">
        <f>IF(B2126&lt;&gt;"",IF(AND(B2126&gt;=_TM1,B2126&lt;=_TM2,OR(TH!L2111="1111",TH!M2111="1111")),TH!D2111,""),"")</f>
        <v/>
      </c>
      <c r="B2126" s="36">
        <f t="shared" si="172"/>
        <v>1</v>
      </c>
      <c r="C2126" s="184">
        <f t="shared" si="173"/>
        <v>0</v>
      </c>
      <c r="D2126" s="184"/>
      <c r="E2126" s="191"/>
      <c r="F2126" s="189"/>
      <c r="G2126" s="483"/>
      <c r="H2126" s="45"/>
      <c r="I2126" s="256"/>
      <c r="J2126" s="256"/>
      <c r="K2126" s="599"/>
      <c r="L2126" s="600"/>
      <c r="M2126" s="600"/>
      <c r="N2126" s="52" t="str">
        <f>IF(AND('331-CT'!$E$7=TH!H2111,OR(L2126="331",M2126="331")),"331",IF(AND(OR(L2126="131",M2126="131"),H2126='131-CT'!$E$7),"131",""))</f>
        <v/>
      </c>
      <c r="O2126" s="90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IF(OR(TH!L2111=TH!$W$7,M2126=TH!$W$7),"x","")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IF(AND(OR(LEFT(TH!L2111,2)="15",LEFT(TH!M2111,2)="15"),'152-CT'!$J$8=TH!F2111),"x","")</f>
        <v/>
      </c>
      <c r="Z2126" s="52" t="str">
        <f>IF(AND(OR(LEFT(TH!L2111,2)="15",LEFT(TH!M2111,2)="15"),TK!$E$7=TH!F2111),"x","")</f>
        <v/>
      </c>
      <c r="AA2126" s="52" t="str">
        <f>IF(AND(B2126&lt;=NKC!$N$8,B2126&gt;=NKC!$M$8),"x","")</f>
        <v/>
      </c>
      <c r="AB2126" s="834"/>
    </row>
    <row r="2127" spans="1:30" s="211" customFormat="1" ht="15.75" hidden="1" customHeight="1">
      <c r="A2127" s="204" t="str">
        <f>IF(B2127&lt;&gt;"",IF(AND(B2127&gt;=_TM1,B2127&lt;=_TM2,OR(TH!L2112="1111",TH!M2112="1111")),TH!D2112,""),"")</f>
        <v/>
      </c>
      <c r="B2127" s="36">
        <f t="shared" si="172"/>
        <v>1</v>
      </c>
      <c r="C2127" s="184">
        <f t="shared" si="173"/>
        <v>0</v>
      </c>
      <c r="D2127" s="184"/>
      <c r="E2127" s="191"/>
      <c r="F2127" s="192"/>
      <c r="G2127" s="480"/>
      <c r="H2127" s="45"/>
      <c r="I2127" s="257"/>
      <c r="J2127" s="256"/>
      <c r="K2127" s="38"/>
      <c r="L2127" s="194"/>
      <c r="M2127" s="600"/>
      <c r="N2127" s="52" t="str">
        <f>IF(AND('331-CT'!$E$7=TH!H2112,OR(L2127="331",M2127="331")),"331",IF(AND(OR(L2127="131",M2127="131"),H2127='131-CT'!$E$7),"131",""))</f>
        <v/>
      </c>
      <c r="O2127" s="90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IF(OR(TH!L2112=TH!$W$7,M2127=TH!$W$7),"x","")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IF(AND(OR(LEFT(TH!L2112,2)="15",LEFT(TH!M2112,2)="15"),'152-CT'!$J$8=TH!F2112),"x","")</f>
        <v/>
      </c>
      <c r="Z2127" s="52" t="str">
        <f>IF(AND(OR(LEFT(TH!L2112,2)="15",LEFT(TH!M2112,2)="15"),TK!$E$7=TH!F2112),"x","")</f>
        <v/>
      </c>
      <c r="AA2127" s="52" t="str">
        <f>IF(AND(B2127&lt;=NKC!$N$8,B2127&gt;=NKC!$M$8),"x","")</f>
        <v/>
      </c>
      <c r="AB2127" s="834"/>
    </row>
    <row r="2128" spans="1:30" s="211" customFormat="1" ht="15.75" hidden="1" customHeight="1">
      <c r="A2128" s="204" t="str">
        <f>IF(B2128&lt;&gt;"",IF(AND(B2128&gt;=_TM1,B2128&lt;=_TM2,OR(TH!L2113="1111",TH!M2113="1111")),TH!D2113,""),"")</f>
        <v/>
      </c>
      <c r="B2128" s="36">
        <f t="shared" si="172"/>
        <v>1</v>
      </c>
      <c r="C2128" s="184">
        <f t="shared" si="173"/>
        <v>0</v>
      </c>
      <c r="D2128" s="184"/>
      <c r="E2128" s="191"/>
      <c r="F2128" s="192"/>
      <c r="G2128" s="480"/>
      <c r="H2128" s="45"/>
      <c r="I2128" s="257"/>
      <c r="J2128" s="256"/>
      <c r="K2128" s="38"/>
      <c r="L2128" s="194"/>
      <c r="M2128" s="600"/>
      <c r="N2128" s="52" t="str">
        <f>IF(AND('331-CT'!$E$7=TH!H2113,OR(L2128="331",M2128="331")),"331",IF(AND(OR(L2128="131",M2128="131"),H2128='131-CT'!$E$7),"131",""))</f>
        <v/>
      </c>
      <c r="O2128" s="90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IF(OR(TH!L2113=TH!$W$7,M2128=TH!$W$7),"x","")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IF(AND(OR(LEFT(TH!L2113,2)="15",LEFT(TH!M2113,2)="15"),'152-CT'!$J$8=TH!F2113),"x","")</f>
        <v/>
      </c>
      <c r="Z2128" s="52" t="str">
        <f>IF(AND(OR(LEFT(TH!L2113,2)="15",LEFT(TH!M2113,2)="15"),TK!$E$7=TH!F2113),"x","")</f>
        <v/>
      </c>
      <c r="AA2128" s="52" t="str">
        <f>IF(AND(B2128&lt;=NKC!$N$8,B2128&gt;=NKC!$M$8),"x","")</f>
        <v/>
      </c>
      <c r="AB2128" s="834"/>
    </row>
    <row r="2129" spans="1:30" s="211" customFormat="1" ht="15.75" hidden="1" customHeight="1">
      <c r="A2129" s="204" t="str">
        <f>IF(B2129&lt;&gt;"",IF(AND(B2129&gt;=_TM1,B2129&lt;=_TM2,OR(TH!L2119="1111",TH!M2119="1111")),TH!D2119,""),"")</f>
        <v/>
      </c>
      <c r="B2129" s="36">
        <f t="shared" si="172"/>
        <v>1</v>
      </c>
      <c r="C2129" s="184">
        <f t="shared" si="173"/>
        <v>0</v>
      </c>
      <c r="D2129" s="184"/>
      <c r="E2129" s="191"/>
      <c r="F2129" s="189"/>
      <c r="G2129" s="483"/>
      <c r="H2129" s="7"/>
      <c r="I2129" s="256"/>
      <c r="J2129" s="256"/>
      <c r="K2129" s="599"/>
      <c r="L2129" s="600"/>
      <c r="M2129" s="600"/>
      <c r="N2129" s="52" t="str">
        <f>IF(AND('331-CT'!$E$7=TH!H2119,OR(L2129="331",M2129="331")),"331",IF(AND(OR(L2129="131",M2129="131"),H2129='131-CT'!$E$7),"131",""))</f>
        <v/>
      </c>
      <c r="O2129" s="90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IF(OR(TH!L2119=TH!$W$7,M2129=TH!$W$7),"x","")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IF(AND(OR(LEFT(TH!L2119,2)="15",LEFT(TH!M2119,2)="15"),'152-CT'!$J$8=TH!F2119),"x","")</f>
        <v/>
      </c>
      <c r="Z2129" s="52" t="str">
        <f>IF(AND(OR(LEFT(TH!L2119,2)="15",LEFT(TH!M2119,2)="15"),TK!$E$7=TH!F2119),"x","")</f>
        <v/>
      </c>
      <c r="AA2129" s="52" t="str">
        <f>IF(AND(B2129&lt;=NKC!$N$8,B2129&gt;=NKC!$M$8),"x","")</f>
        <v/>
      </c>
      <c r="AB2129" s="834"/>
    </row>
    <row r="2130" spans="1:30" s="211" customFormat="1" ht="15.75" hidden="1" customHeight="1">
      <c r="A2130" s="204" t="str">
        <f>IF(B2130&lt;&gt;"",IF(AND(B2130&gt;=_TM1,B2130&lt;=_TM2,OR(TH!L2120="1111",TH!M2120="1111")),TH!D2120,""),"")</f>
        <v/>
      </c>
      <c r="B2130" s="36">
        <f t="shared" si="172"/>
        <v>1</v>
      </c>
      <c r="C2130" s="184">
        <f t="shared" si="173"/>
        <v>0</v>
      </c>
      <c r="D2130" s="184"/>
      <c r="E2130" s="191"/>
      <c r="F2130" s="189"/>
      <c r="G2130" s="483"/>
      <c r="H2130" s="7"/>
      <c r="I2130" s="256"/>
      <c r="J2130" s="256"/>
      <c r="K2130" s="599"/>
      <c r="L2130" s="600"/>
      <c r="M2130" s="600"/>
      <c r="N2130" s="52" t="str">
        <f>IF(AND('331-CT'!$E$7=TH!H2120,OR(L2130="331",M2130="331")),"331",IF(AND(OR(L2130="131",M2130="131"),H2130='131-CT'!$E$7),"131",""))</f>
        <v/>
      </c>
      <c r="O2130" s="90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IF(OR(TH!L2120=TH!$W$7,M2130=TH!$W$7),"x","")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IF(AND(OR(LEFT(TH!L2120,2)="15",LEFT(TH!M2120,2)="15"),'152-CT'!$J$8=TH!F2120),"x","")</f>
        <v/>
      </c>
      <c r="Z2130" s="52" t="str">
        <f>IF(AND(OR(LEFT(TH!L2120,2)="15",LEFT(TH!M2120,2)="15"),TK!$E$7=TH!F2120),"x","")</f>
        <v/>
      </c>
      <c r="AA2130" s="52" t="str">
        <f>IF(AND(B2130&lt;=NKC!$N$8,B2130&gt;=NKC!$M$8),"x","")</f>
        <v/>
      </c>
      <c r="AB2130" s="834"/>
    </row>
    <row r="2131" spans="1:30" s="211" customFormat="1" ht="15.75" hidden="1" customHeight="1">
      <c r="A2131" s="204" t="str">
        <f>IF(B2131&lt;&gt;"",IF(AND(B2131&gt;=_TM1,B2131&lt;=_TM2,OR(TH!L2134="1111",TH!M2134="1111")),TH!D2134,""),"")</f>
        <v/>
      </c>
      <c r="B2131" s="36">
        <f t="shared" si="172"/>
        <v>1</v>
      </c>
      <c r="C2131" s="184">
        <f t="shared" si="173"/>
        <v>0</v>
      </c>
      <c r="D2131" s="37"/>
      <c r="E2131" s="762"/>
      <c r="F2131" s="40"/>
      <c r="G2131" s="482"/>
      <c r="H2131" s="7"/>
      <c r="I2131" s="739"/>
      <c r="J2131" s="739"/>
      <c r="K2131" s="599"/>
      <c r="L2131" s="600"/>
      <c r="M2131" s="600"/>
      <c r="N2131" s="52" t="str">
        <f>IF(AND('331-CT'!$E$7=TH!H2134,OR(L2131="331",M2131="331")),"331",IF(AND(OR(L2131="131",M2131="131"),H2131='131-CT'!$E$7),"131",""))</f>
        <v/>
      </c>
      <c r="O2131" s="90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IF(OR(TH!L2134=TH!$W$7,M2131=TH!$W$7),"x","")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IF(AND(OR(LEFT(TH!L2134,2)="15",LEFT(TH!M2134,2)="15"),'152-CT'!$J$8=TH!F2134),"x","")</f>
        <v/>
      </c>
      <c r="Z2131" s="52" t="str">
        <f>IF(AND(OR(LEFT(TH!L2134,2)="15",LEFT(TH!M2134,2)="15"),TK!$E$7=TH!F2134),"x","")</f>
        <v/>
      </c>
      <c r="AA2131" s="52" t="str">
        <f>IF(AND(B2131&lt;=NKC!$N$8,B2131&gt;=NKC!$M$8),"x","")</f>
        <v/>
      </c>
      <c r="AB2131" s="834"/>
    </row>
    <row r="2132" spans="1:30" s="211" customFormat="1" ht="15.75" hidden="1" customHeight="1">
      <c r="A2132" s="204" t="str">
        <f>IF(B2132&lt;&gt;"",IF(AND(B2132&gt;=_TM1,B2132&lt;=_TM2,OR(TH!L2135="1111",TH!M2135="1111")),TH!D2135,""),"")</f>
        <v/>
      </c>
      <c r="B2132" s="36">
        <f t="shared" si="172"/>
        <v>1</v>
      </c>
      <c r="C2132" s="184">
        <f t="shared" si="173"/>
        <v>0</v>
      </c>
      <c r="D2132" s="37"/>
      <c r="E2132" s="762"/>
      <c r="F2132" s="40"/>
      <c r="G2132" s="482"/>
      <c r="H2132" s="7"/>
      <c r="I2132" s="256"/>
      <c r="J2132" s="256"/>
      <c r="K2132" s="599"/>
      <c r="L2132" s="600"/>
      <c r="M2132" s="600"/>
      <c r="N2132" s="52" t="str">
        <f>IF(AND('331-CT'!$E$7=TH!H2135,OR(L2132="331",M2132="331")),"331",IF(AND(OR(L2132="131",M2132="131"),H2132='131-CT'!$E$7),"131",""))</f>
        <v/>
      </c>
      <c r="O2132" s="90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IF(OR(TH!L2135=TH!$W$7,M2132=TH!$W$7),"x","")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IF(AND(OR(LEFT(TH!L2135,2)="15",LEFT(TH!M2135,2)="15"),'152-CT'!$J$8=TH!F2135),"x","")</f>
        <v/>
      </c>
      <c r="Z2132" s="52" t="str">
        <f>IF(AND(OR(LEFT(TH!L2135,2)="15",LEFT(TH!M2135,2)="15"),TK!$E$7=TH!F2135),"x","")</f>
        <v/>
      </c>
      <c r="AA2132" s="52" t="str">
        <f>IF(AND(B2132&lt;=NKC!$N$8,B2132&gt;=NKC!$M$8),"x","")</f>
        <v/>
      </c>
      <c r="AB2132" s="834"/>
    </row>
    <row r="2133" spans="1:30" s="211" customFormat="1" ht="15.75" hidden="1" customHeight="1">
      <c r="A2133" s="204" t="str">
        <f>IF(B2133&lt;&gt;"",IF(AND(B2133&gt;=_TM1,B2133&lt;=_TM2,OR(TH!L2136="1111",TH!M2136="1111")),TH!D2136,""),"")</f>
        <v/>
      </c>
      <c r="B2133" s="36">
        <f t="shared" si="172"/>
        <v>1</v>
      </c>
      <c r="C2133" s="184">
        <f t="shared" si="173"/>
        <v>0</v>
      </c>
      <c r="D2133" s="37"/>
      <c r="E2133" s="762"/>
      <c r="F2133" s="192"/>
      <c r="G2133" s="483"/>
      <c r="H2133" s="193"/>
      <c r="I2133" s="256"/>
      <c r="J2133" s="256"/>
      <c r="K2133" s="599"/>
      <c r="L2133" s="600"/>
      <c r="M2133" s="600"/>
      <c r="N2133" s="52" t="str">
        <f>IF(AND('331-CT'!$E$7=TH!H2136,OR(L2133="331",M2133="331")),"331",IF(AND(OR(L2133="131",M2133="131"),H2133='131-CT'!$E$7),"131",""))</f>
        <v/>
      </c>
      <c r="O2133" s="90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IF(OR(TH!L2136=TH!$W$7,M2133=TH!$W$7),"x","")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IF(AND(OR(LEFT(TH!L2136,2)="15",LEFT(TH!M2136,2)="15"),'152-CT'!$J$8=TH!F2136),"x","")</f>
        <v/>
      </c>
      <c r="Z2133" s="52" t="str">
        <f>IF(AND(OR(LEFT(TH!L2136,2)="15",LEFT(TH!M2136,2)="15"),TK!$E$7=TH!F2136),"x","")</f>
        <v/>
      </c>
      <c r="AA2133" s="52" t="str">
        <f>IF(AND(B2133&lt;=NKC!$N$8,B2133&gt;=NKC!$M$8),"x","")</f>
        <v/>
      </c>
      <c r="AB2133" s="834"/>
    </row>
    <row r="2134" spans="1:30" s="211" customFormat="1" ht="15.75" hidden="1" customHeight="1">
      <c r="A2134" s="204" t="str">
        <f>IF(B2134&lt;&gt;"",IF(AND(B2134&gt;=_TM1,B2134&lt;=_TM2,OR(TH!L2137="1111",TH!M2137="1111")),TH!D2137,""),"")</f>
        <v/>
      </c>
      <c r="B2134" s="36">
        <f t="shared" si="172"/>
        <v>1</v>
      </c>
      <c r="C2134" s="184">
        <f t="shared" si="173"/>
        <v>0</v>
      </c>
      <c r="D2134" s="37"/>
      <c r="E2134" s="762"/>
      <c r="F2134" s="192"/>
      <c r="G2134" s="483"/>
      <c r="H2134" s="193"/>
      <c r="I2134" s="256"/>
      <c r="J2134" s="256"/>
      <c r="K2134" s="599"/>
      <c r="L2134" s="600"/>
      <c r="M2134" s="600"/>
      <c r="N2134" s="52" t="str">
        <f>IF(AND('331-CT'!$E$7=TH!H2137,OR(L2134="331",M2134="331")),"331",IF(AND(OR(L2134="131",M2134="131"),H2134='131-CT'!$E$7),"131",""))</f>
        <v/>
      </c>
      <c r="O2134" s="90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IF(OR(TH!L2137=TH!$W$7,M2134=TH!$W$7),"x","")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IF(AND(OR(LEFT(TH!L2137,2)="15",LEFT(TH!M2137,2)="15"),'152-CT'!$J$8=TH!F2137),"x","")</f>
        <v/>
      </c>
      <c r="Z2134" s="52" t="str">
        <f>IF(AND(OR(LEFT(TH!L2137,2)="15",LEFT(TH!M2137,2)="15"),TK!$E$7=TH!F2137),"x","")</f>
        <v/>
      </c>
      <c r="AA2134" s="52" t="str">
        <f>IF(AND(B2134&lt;=NKC!$N$8,B2134&gt;=NKC!$M$8),"x","")</f>
        <v/>
      </c>
      <c r="AB2134" s="834"/>
    </row>
    <row r="2135" spans="1:30" s="211" customFormat="1" ht="15.75" hidden="1" customHeight="1">
      <c r="A2135" s="204" t="str">
        <f>IF(B2135&lt;&gt;"",IF(AND(B2135&gt;=_TM1,B2135&lt;=_TM2,OR(TH!L2145="1111",TH!M2145="1111")),TH!D2145,""),"")</f>
        <v/>
      </c>
      <c r="B2135" s="36">
        <f t="shared" si="172"/>
        <v>1</v>
      </c>
      <c r="C2135" s="184">
        <f t="shared" si="173"/>
        <v>0</v>
      </c>
      <c r="D2135" s="37"/>
      <c r="E2135" s="762"/>
      <c r="F2135" s="189"/>
      <c r="G2135" s="483"/>
      <c r="H2135" s="7"/>
      <c r="I2135" s="256"/>
      <c r="J2135" s="256"/>
      <c r="K2135" s="599"/>
      <c r="L2135" s="194"/>
      <c r="M2135" s="194"/>
      <c r="N2135" s="52" t="str">
        <f>IF(AND('331-CT'!$E$7=TH!H2145,OR(L2135="331",M2135="331")),"331",IF(AND(OR(L2135="131",M2135="131"),H2135='131-CT'!$E$7),"131",""))</f>
        <v/>
      </c>
      <c r="O2135" s="90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IF(OR(TH!L2145=TH!$W$7,M2135=TH!$W$7),"x","")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IF(AND(OR(LEFT(TH!L2145,2)="15",LEFT(TH!M2145,2)="15"),'152-CT'!$J$8=TH!F2145),"x","")</f>
        <v/>
      </c>
      <c r="Z2135" s="52" t="str">
        <f>IF(AND(OR(LEFT(TH!L2145,2)="15",LEFT(TH!M2145,2)="15"),TK!$E$7=TH!F2145),"x","")</f>
        <v/>
      </c>
      <c r="AA2135" s="52" t="str">
        <f>IF(AND(B2135&lt;=NKC!$N$8,B2135&gt;=NKC!$M$8),"x","")</f>
        <v/>
      </c>
      <c r="AB2135" s="834"/>
    </row>
    <row r="2136" spans="1:30" s="211" customFormat="1" ht="15.75" hidden="1" customHeight="1">
      <c r="A2136" s="204" t="str">
        <f>IF(B2136&lt;&gt;"",IF(AND(B2136&gt;=_TM1,B2136&lt;=_TM2,OR(TH!L2146="1111",TH!M2146="1111")),TH!D2146,""),"")</f>
        <v/>
      </c>
      <c r="B2136" s="36">
        <f t="shared" si="172"/>
        <v>1</v>
      </c>
      <c r="C2136" s="184">
        <f t="shared" si="173"/>
        <v>0</v>
      </c>
      <c r="D2136" s="37"/>
      <c r="E2136" s="762"/>
      <c r="F2136" s="189"/>
      <c r="G2136" s="483"/>
      <c r="H2136" s="7"/>
      <c r="I2136" s="256"/>
      <c r="J2136" s="256"/>
      <c r="K2136" s="599"/>
      <c r="L2136" s="194"/>
      <c r="M2136" s="194"/>
      <c r="N2136" s="52" t="str">
        <f>IF(AND('331-CT'!$E$7=TH!H2146,OR(L2136="331",M2136="331")),"331",IF(AND(OR(L2136="131",M2136="131"),H2136='131-CT'!$E$7),"131",""))</f>
        <v/>
      </c>
      <c r="O2136" s="90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IF(OR(TH!L2146=TH!$W$7,M2136=TH!$W$7),"x","")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IF(AND(OR(LEFT(TH!L2146,2)="15",LEFT(TH!M2146,2)="15"),'152-CT'!$J$8=TH!F2146),"x","")</f>
        <v/>
      </c>
      <c r="Z2136" s="52" t="str">
        <f>IF(AND(OR(LEFT(TH!L2146,2)="15",LEFT(TH!M2146,2)="15"),TK!$E$7=TH!F2146),"x","")</f>
        <v/>
      </c>
      <c r="AA2136" s="52" t="str">
        <f>IF(AND(B2136&lt;=NKC!$N$8,B2136&gt;=NKC!$M$8),"x","")</f>
        <v/>
      </c>
      <c r="AB2136" s="834"/>
    </row>
    <row r="2137" spans="1:30" s="211" customFormat="1" ht="15.75" hidden="1" customHeight="1">
      <c r="A2137" s="204" t="str">
        <f>IF(B2137&lt;&gt;"",IF(AND(B2137&gt;=_TM1,B2137&lt;=_TM2,OR(TH!L2121="1111",TH!M2121="1111")),TH!D2121,""),"")</f>
        <v/>
      </c>
      <c r="B2137" s="36">
        <f t="shared" si="172"/>
        <v>1</v>
      </c>
      <c r="C2137" s="184">
        <f t="shared" si="173"/>
        <v>0</v>
      </c>
      <c r="D2137" s="184"/>
      <c r="E2137" s="191"/>
      <c r="F2137" s="189"/>
      <c r="G2137" s="483"/>
      <c r="H2137" s="7"/>
      <c r="I2137" s="256"/>
      <c r="J2137" s="256"/>
      <c r="K2137" s="599"/>
      <c r="L2137" s="600"/>
      <c r="M2137" s="600"/>
      <c r="N2137" s="52" t="str">
        <f>IF(AND('331-CT'!$E$7=TH!H2121,OR(L2137="331",M2137="331")),"331",IF(AND(OR(L2137="131",M2137="131"),H2137='131-CT'!$E$7),"131",""))</f>
        <v/>
      </c>
      <c r="O2137" s="90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IF(OR(TH!L2121=TH!$W$7,M2137=TH!$W$7),"x","")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IF(AND(OR(LEFT(TH!L2121,2)="15",LEFT(TH!M2121,2)="15"),'152-CT'!$J$8=TH!F2121),"x","")</f>
        <v/>
      </c>
      <c r="Z2137" s="52" t="str">
        <f>IF(AND(OR(LEFT(TH!L2121,2)="15",LEFT(TH!M2121,2)="15"),TK!$E$7=TH!F2121),"x","")</f>
        <v/>
      </c>
      <c r="AA2137" s="52" t="str">
        <f>IF(AND(B2137&lt;=NKC!$N$8,B2137&gt;=NKC!$M$8),"x","")</f>
        <v/>
      </c>
      <c r="AB2137" s="834"/>
    </row>
    <row r="2138" spans="1:30" s="211" customFormat="1" ht="15.75" hidden="1" customHeight="1">
      <c r="A2138" s="204" t="str">
        <f>IF(B2138&lt;&gt;"",IF(AND(B2138&gt;=_TM1,B2138&lt;=_TM2,OR(TH!L2122="1111",TH!M2122="1111")),TH!D2122,""),"")</f>
        <v/>
      </c>
      <c r="B2138" s="36">
        <f t="shared" si="172"/>
        <v>1</v>
      </c>
      <c r="C2138" s="184">
        <f t="shared" si="173"/>
        <v>0</v>
      </c>
      <c r="D2138" s="184"/>
      <c r="E2138" s="191"/>
      <c r="F2138" s="189"/>
      <c r="G2138" s="483"/>
      <c r="H2138" s="7"/>
      <c r="I2138" s="739"/>
      <c r="J2138" s="739"/>
      <c r="K2138" s="599"/>
      <c r="L2138" s="600"/>
      <c r="M2138" s="600"/>
      <c r="N2138" s="52" t="str">
        <f>IF(AND('331-CT'!$E$7=TH!H2122,OR(L2138="331",M2138="331")),"331",IF(AND(OR(L2138="131",M2138="131"),H2138='131-CT'!$E$7),"131",""))</f>
        <v/>
      </c>
      <c r="O2138" s="90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IF(OR(TH!L2122=TH!$W$7,M2138=TH!$W$7),"x","")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IF(AND(OR(LEFT(TH!L2122,2)="15",LEFT(TH!M2122,2)="15"),'152-CT'!$J$8=TH!F2122),"x","")</f>
        <v/>
      </c>
      <c r="Z2138" s="52" t="str">
        <f>IF(AND(OR(LEFT(TH!L2122,2)="15",LEFT(TH!M2122,2)="15"),TK!$E$7=TH!F2122),"x","")</f>
        <v/>
      </c>
      <c r="AA2138" s="52" t="str">
        <f>IF(AND(B2138&lt;=NKC!$N$8,B2138&gt;=NKC!$M$8),"x","")</f>
        <v/>
      </c>
      <c r="AB2138" s="834"/>
    </row>
    <row r="2139" spans="1:30" s="211" customFormat="1" ht="15.75" hidden="1" customHeight="1">
      <c r="A2139" s="204" t="str">
        <f>IF(B2139&lt;&gt;"",IF(AND(B2139&gt;=_TM1,B2139&lt;=_TM2,OR(TH!L2138="1111",TH!M2138="1111")),TH!D2138,""),"")</f>
        <v/>
      </c>
      <c r="B2139" s="36">
        <f t="shared" si="172"/>
        <v>1</v>
      </c>
      <c r="C2139" s="184">
        <f t="shared" si="173"/>
        <v>0</v>
      </c>
      <c r="D2139" s="37"/>
      <c r="E2139" s="762"/>
      <c r="F2139" s="189"/>
      <c r="G2139" s="483"/>
      <c r="H2139" s="7"/>
      <c r="I2139" s="256"/>
      <c r="J2139" s="256"/>
      <c r="K2139" s="599"/>
      <c r="L2139" s="194"/>
      <c r="M2139" s="194"/>
      <c r="N2139" s="52" t="str">
        <f>IF(AND('331-CT'!$E$7=TH!H2138,OR(L2139="331",M2139="331")),"331",IF(AND(OR(L2139="131",M2139="131"),H2139='131-CT'!$E$7),"131",""))</f>
        <v/>
      </c>
      <c r="O2139" s="90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IF(OR(TH!L2138=TH!$W$7,M2139=TH!$W$7),"x","")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IF(AND(OR(LEFT(TH!L2138,2)="15",LEFT(TH!M2138,2)="15"),'152-CT'!$J$8=TH!F2138),"x","")</f>
        <v/>
      </c>
      <c r="Z2139" s="52" t="str">
        <f>IF(AND(OR(LEFT(TH!L2138,2)="15",LEFT(TH!M2138,2)="15"),TK!$E$7=TH!F2138),"x","")</f>
        <v/>
      </c>
      <c r="AA2139" s="52" t="str">
        <f>IF(AND(B2139&lt;=NKC!$N$8,B2139&gt;=NKC!$M$8),"x","")</f>
        <v/>
      </c>
      <c r="AB2139" s="834"/>
      <c r="AC2139" s="591"/>
      <c r="AD2139" s="591"/>
    </row>
    <row r="2140" spans="1:30" s="211" customFormat="1" ht="15.75" hidden="1" customHeight="1">
      <c r="A2140" s="204" t="str">
        <f>IF(B2140&lt;&gt;"",IF(AND(B2140&gt;=_TM1,B2140&lt;=_TM2,OR(TH!L2139="1111",TH!M2139="1111")),TH!D2139,""),"")</f>
        <v/>
      </c>
      <c r="B2140" s="36">
        <f t="shared" si="172"/>
        <v>1</v>
      </c>
      <c r="C2140" s="184">
        <f t="shared" si="173"/>
        <v>0</v>
      </c>
      <c r="D2140" s="37"/>
      <c r="E2140" s="762"/>
      <c r="F2140" s="189"/>
      <c r="G2140" s="483"/>
      <c r="H2140" s="7"/>
      <c r="I2140" s="256"/>
      <c r="J2140" s="256"/>
      <c r="K2140" s="599"/>
      <c r="L2140" s="194"/>
      <c r="M2140" s="194"/>
      <c r="N2140" s="52" t="str">
        <f>IF(AND('331-CT'!$E$7=TH!H2139,OR(L2140="331",M2140="331")),"331",IF(AND(OR(L2140="131",M2140="131"),H2140='131-CT'!$E$7),"131",""))</f>
        <v/>
      </c>
      <c r="O2140" s="90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IF(OR(TH!L2139=TH!$W$7,M2140=TH!$W$7),"x","")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IF(AND(OR(LEFT(TH!L2139,2)="15",LEFT(TH!M2139,2)="15"),'152-CT'!$J$8=TH!F2139),"x","")</f>
        <v/>
      </c>
      <c r="Z2140" s="52" t="str">
        <f>IF(AND(OR(LEFT(TH!L2139,2)="15",LEFT(TH!M2139,2)="15"),TK!$E$7=TH!F2139),"x","")</f>
        <v/>
      </c>
      <c r="AA2140" s="52" t="str">
        <f>IF(AND(B2140&lt;=NKC!$N$8,B2140&gt;=NKC!$M$8),"x","")</f>
        <v/>
      </c>
      <c r="AB2140" s="834"/>
      <c r="AC2140" s="591"/>
    </row>
    <row r="2141" spans="1:30" s="211" customFormat="1" ht="15.75" hidden="1" customHeight="1">
      <c r="A2141" s="204" t="str">
        <f>IF(B2141&lt;&gt;"",IF(AND(B2141&gt;=_TM1,B2141&lt;=_TM2,OR(TH!L2140="1111",TH!M2140="1111")),TH!D2140,""),"")</f>
        <v/>
      </c>
      <c r="B2141" s="36">
        <f t="shared" si="172"/>
        <v>1</v>
      </c>
      <c r="C2141" s="184">
        <f t="shared" si="173"/>
        <v>0</v>
      </c>
      <c r="D2141" s="37"/>
      <c r="E2141" s="762"/>
      <c r="F2141" s="189"/>
      <c r="G2141" s="483"/>
      <c r="H2141" s="7"/>
      <c r="I2141" s="256"/>
      <c r="J2141" s="256"/>
      <c r="K2141" s="599"/>
      <c r="L2141" s="194"/>
      <c r="M2141" s="194"/>
      <c r="N2141" s="52" t="str">
        <f>IF(AND('331-CT'!$E$7=TH!H2140,OR(L2141="331",M2141="331")),"331",IF(AND(OR(L2141="131",M2141="131"),H2141='131-CT'!$E$7),"131",""))</f>
        <v/>
      </c>
      <c r="O2141" s="90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IF(OR(TH!L2140=TH!$W$7,M2141=TH!$W$7),"x","")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IF(AND(OR(LEFT(TH!L2140,2)="15",LEFT(TH!M2140,2)="15"),'152-CT'!$J$8=TH!F2140),"x","")</f>
        <v/>
      </c>
      <c r="Z2141" s="52" t="str">
        <f>IF(AND(OR(LEFT(TH!L2140,2)="15",LEFT(TH!M2140,2)="15"),TK!$E$7=TH!F2140),"x","")</f>
        <v/>
      </c>
      <c r="AA2141" s="52" t="str">
        <f>IF(AND(B2141&lt;=NKC!$N$8,B2141&gt;=NKC!$M$8),"x","")</f>
        <v/>
      </c>
      <c r="AB2141" s="834"/>
      <c r="AC2141" s="591"/>
    </row>
    <row r="2142" spans="1:30" s="211" customFormat="1" ht="15.75" hidden="1" customHeight="1">
      <c r="A2142" s="204" t="str">
        <f>IF(B2142&lt;&gt;"",IF(AND(B2142&gt;=_TM1,B2142&lt;=_TM2,OR(TH!L2141="1111",TH!M2141="1111")),TH!D2141,""),"")</f>
        <v/>
      </c>
      <c r="B2142" s="36">
        <f t="shared" si="172"/>
        <v>1</v>
      </c>
      <c r="C2142" s="184">
        <f t="shared" si="173"/>
        <v>0</v>
      </c>
      <c r="D2142" s="37"/>
      <c r="E2142" s="762"/>
      <c r="F2142" s="192"/>
      <c r="G2142" s="483"/>
      <c r="H2142" s="193"/>
      <c r="I2142" s="256"/>
      <c r="J2142" s="256"/>
      <c r="K2142" s="599"/>
      <c r="L2142" s="600"/>
      <c r="M2142" s="600"/>
      <c r="N2142" s="52" t="str">
        <f>IF(AND('331-CT'!$E$7=TH!H2141,OR(L2142="331",M2142="331")),"331",IF(AND(OR(L2142="131",M2142="131"),H2142='131-CT'!$E$7),"131",""))</f>
        <v/>
      </c>
      <c r="O2142" s="90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IF(OR(TH!L2141=TH!$W$7,M2142=TH!$W$7),"x","")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IF(AND(OR(LEFT(TH!L2141,2)="15",LEFT(TH!M2141,2)="15"),'152-CT'!$J$8=TH!F2141),"x","")</f>
        <v/>
      </c>
      <c r="Z2142" s="52" t="str">
        <f>IF(AND(OR(LEFT(TH!L2141,2)="15",LEFT(TH!M2141,2)="15"),TK!$E$7=TH!F2141),"x","")</f>
        <v/>
      </c>
      <c r="AA2142" s="52" t="str">
        <f>IF(AND(B2142&lt;=NKC!$N$8,B2142&gt;=NKC!$M$8),"x","")</f>
        <v/>
      </c>
      <c r="AB2142" s="834"/>
      <c r="AC2142" s="591"/>
      <c r="AD2142" s="591"/>
    </row>
    <row r="2143" spans="1:30" s="211" customFormat="1" ht="15.75" hidden="1" customHeight="1">
      <c r="A2143" s="204" t="str">
        <f>IF(B2143&lt;&gt;"",IF(AND(B2143&gt;=_TM1,B2143&lt;=_TM2,OR(TH!L2142="1111",TH!M2142="1111")),TH!D2142,""),"")</f>
        <v/>
      </c>
      <c r="B2143" s="36">
        <f t="shared" si="172"/>
        <v>1</v>
      </c>
      <c r="C2143" s="184">
        <f t="shared" si="173"/>
        <v>0</v>
      </c>
      <c r="D2143" s="37"/>
      <c r="E2143" s="762"/>
      <c r="F2143" s="192"/>
      <c r="G2143" s="483"/>
      <c r="H2143" s="193"/>
      <c r="I2143" s="256"/>
      <c r="J2143" s="256"/>
      <c r="K2143" s="599"/>
      <c r="L2143" s="600"/>
      <c r="M2143" s="600"/>
      <c r="N2143" s="52" t="str">
        <f>IF(AND('331-CT'!$E$7=TH!H2142,OR(L2143="331",M2143="331")),"331",IF(AND(OR(L2143="131",M2143="131"),H2143='131-CT'!$E$7),"131",""))</f>
        <v/>
      </c>
      <c r="O2143" s="90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IF(OR(TH!L2142=TH!$W$7,M2143=TH!$W$7),"x","")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IF(AND(OR(LEFT(TH!L2142,2)="15",LEFT(TH!M2142,2)="15"),'152-CT'!$J$8=TH!F2142),"x","")</f>
        <v/>
      </c>
      <c r="Z2143" s="52" t="str">
        <f>IF(AND(OR(LEFT(TH!L2142,2)="15",LEFT(TH!M2142,2)="15"),TK!$E$7=TH!F2142),"x","")</f>
        <v/>
      </c>
      <c r="AA2143" s="52" t="str">
        <f>IF(AND(B2143&lt;=NKC!$N$8,B2143&gt;=NKC!$M$8),"x","")</f>
        <v/>
      </c>
      <c r="AB2143" s="834"/>
      <c r="AC2143" s="591"/>
    </row>
    <row r="2144" spans="1:30" s="211" customFormat="1" ht="15.75" hidden="1" customHeight="1">
      <c r="A2144" s="204" t="str">
        <f>IF(B2144&lt;&gt;"",IF(AND(B2144&gt;=_TM1,B2144&lt;=_TM2,OR(TH!L2205="1111",TH!M2205="1111")),TH!D2205,""),"")</f>
        <v/>
      </c>
      <c r="B2144" s="36">
        <f t="shared" si="172"/>
        <v>1</v>
      </c>
      <c r="C2144" s="184">
        <f t="shared" si="173"/>
        <v>0</v>
      </c>
      <c r="D2144" s="37"/>
      <c r="E2144" s="762"/>
      <c r="F2144" s="189"/>
      <c r="G2144" s="483"/>
      <c r="H2144" s="7"/>
      <c r="I2144" s="256"/>
      <c r="J2144" s="256"/>
      <c r="K2144" s="599"/>
      <c r="L2144" s="194"/>
      <c r="M2144" s="194"/>
      <c r="N2144" s="52" t="str">
        <f>IF(AND('331-CT'!$E$7=TH!H2205,OR(L2144="331",M2144="331")),"331",IF(AND(OR(L2144="131",M2144="131"),H2144='131-CT'!$E$7),"131",""))</f>
        <v/>
      </c>
      <c r="O2144" s="90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IF(OR(TH!L2205=TH!$W$7,M2144=TH!$W$7),"x","")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IF(AND(OR(LEFT(TH!L2205,2)="15",LEFT(TH!M2205,2)="15"),'152-CT'!$J$8=TH!F2205),"x","")</f>
        <v/>
      </c>
      <c r="Z2144" s="52" t="str">
        <f>IF(AND(OR(LEFT(TH!L2205,2)="15",LEFT(TH!M2205,2)="15"),TK!$E$7=TH!F2205),"x","")</f>
        <v/>
      </c>
      <c r="AA2144" s="52" t="str">
        <f>IF(AND(B2144&lt;=NKC!$N$8,B2144&gt;=NKC!$M$8),"x","")</f>
        <v/>
      </c>
      <c r="AB2144" s="834"/>
    </row>
    <row r="2145" spans="1:30" s="211" customFormat="1" ht="15.75" hidden="1" customHeight="1">
      <c r="A2145" s="204" t="str">
        <f>IF(B2145&lt;&gt;"",IF(AND(B2145&gt;=_TM1,B2145&lt;=_TM2,OR(TH!L2206="1111",TH!M2206="1111")),TH!D2206,""),"")</f>
        <v/>
      </c>
      <c r="B2145" s="36">
        <f t="shared" si="172"/>
        <v>1</v>
      </c>
      <c r="C2145" s="184">
        <f t="shared" si="173"/>
        <v>0</v>
      </c>
      <c r="D2145" s="37"/>
      <c r="E2145" s="762"/>
      <c r="F2145" s="189"/>
      <c r="G2145" s="483"/>
      <c r="H2145" s="7"/>
      <c r="I2145" s="739"/>
      <c r="J2145" s="739"/>
      <c r="K2145" s="599"/>
      <c r="L2145" s="194"/>
      <c r="M2145" s="194"/>
      <c r="N2145" s="52" t="str">
        <f>IF(AND('331-CT'!$E$7=TH!H2206,OR(L2145="331",M2145="331")),"331",IF(AND(OR(L2145="131",M2145="131"),H2145='131-CT'!$E$7),"131",""))</f>
        <v/>
      </c>
      <c r="O2145" s="90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IF(OR(TH!L2206=TH!$W$7,M2145=TH!$W$7),"x","")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IF(AND(OR(LEFT(TH!L2206,2)="15",LEFT(TH!M2206,2)="15"),'152-CT'!$J$8=TH!F2206),"x","")</f>
        <v/>
      </c>
      <c r="Z2145" s="52" t="str">
        <f>IF(AND(OR(LEFT(TH!L2206,2)="15",LEFT(TH!M2206,2)="15"),TK!$E$7=TH!F2206),"x","")</f>
        <v/>
      </c>
      <c r="AA2145" s="52" t="str">
        <f>IF(AND(B2145&lt;=NKC!$N$8,B2145&gt;=NKC!$M$8),"x","")</f>
        <v/>
      </c>
      <c r="AB2145" s="834"/>
    </row>
    <row r="2146" spans="1:30" s="211" customFormat="1" ht="15.75" hidden="1" customHeight="1">
      <c r="A2146" s="204" t="str">
        <f>IF(B2146&lt;&gt;"",IF(AND(B2146&gt;=_TM1,B2146&lt;=_TM2,OR(TH!L2143="1111",TH!M2143="1111")),TH!D2143,""),"")</f>
        <v/>
      </c>
      <c r="B2146" s="36">
        <f t="shared" si="172"/>
        <v>1</v>
      </c>
      <c r="C2146" s="184">
        <f t="shared" si="173"/>
        <v>0</v>
      </c>
      <c r="D2146" s="37"/>
      <c r="E2146" s="762"/>
      <c r="F2146" s="192"/>
      <c r="G2146" s="483"/>
      <c r="H2146" s="193"/>
      <c r="I2146" s="739"/>
      <c r="J2146" s="739"/>
      <c r="K2146" s="599"/>
      <c r="L2146" s="600"/>
      <c r="M2146" s="600"/>
      <c r="N2146" s="52" t="str">
        <f>IF(AND('331-CT'!$E$7=TH!H2143,OR(L2146="331",M2146="331")),"331",IF(AND(OR(L2146="131",M2146="131"),H2146='131-CT'!$E$7),"131",""))</f>
        <v/>
      </c>
      <c r="O2146" s="90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IF(OR(TH!L2143=TH!$W$7,M2146=TH!$W$7),"x","")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IF(AND(OR(LEFT(TH!L2143,2)="15",LEFT(TH!M2143,2)="15"),'152-CT'!$J$8=TH!F2143),"x","")</f>
        <v/>
      </c>
      <c r="Z2146" s="52" t="str">
        <f>IF(AND(OR(LEFT(TH!L2143,2)="15",LEFT(TH!M2143,2)="15"),TK!$E$7=TH!F2143),"x","")</f>
        <v/>
      </c>
      <c r="AA2146" s="52" t="str">
        <f>IF(AND(B2146&lt;=NKC!$N$8,B2146&gt;=NKC!$M$8),"x","")</f>
        <v/>
      </c>
      <c r="AB2146" s="834"/>
      <c r="AC2146" s="591"/>
      <c r="AD2146" s="591"/>
    </row>
    <row r="2147" spans="1:30" s="211" customFormat="1" ht="15.75" hidden="1" customHeight="1">
      <c r="A2147" s="204" t="str">
        <f>IF(B2147&lt;&gt;"",IF(AND(B2147&gt;=_TM1,B2147&lt;=_TM2,OR(TH!L2144="1111",TH!M2144="1111")),TH!D2144,""),"")</f>
        <v/>
      </c>
      <c r="B2147" s="36">
        <f t="shared" si="172"/>
        <v>1</v>
      </c>
      <c r="C2147" s="184">
        <f t="shared" si="173"/>
        <v>0</v>
      </c>
      <c r="D2147" s="37"/>
      <c r="E2147" s="762"/>
      <c r="F2147" s="192"/>
      <c r="G2147" s="483"/>
      <c r="H2147" s="193"/>
      <c r="I2147" s="739"/>
      <c r="J2147" s="739"/>
      <c r="K2147" s="599"/>
      <c r="L2147" s="600"/>
      <c r="M2147" s="600"/>
      <c r="N2147" s="52" t="str">
        <f>IF(AND('331-CT'!$E$7=TH!H2144,OR(L2147="331",M2147="331")),"331",IF(AND(OR(L2147="131",M2147="131"),H2147='131-CT'!$E$7),"131",""))</f>
        <v/>
      </c>
      <c r="O2147" s="90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IF(OR(TH!L2144=TH!$W$7,M2147=TH!$W$7),"x","")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IF(AND(OR(LEFT(TH!L2144,2)="15",LEFT(TH!M2144,2)="15"),'152-CT'!$J$8=TH!F2144),"x","")</f>
        <v/>
      </c>
      <c r="Z2147" s="52" t="str">
        <f>IF(AND(OR(LEFT(TH!L2144,2)="15",LEFT(TH!M2144,2)="15"),TK!$E$7=TH!F2144),"x","")</f>
        <v/>
      </c>
      <c r="AA2147" s="52" t="str">
        <f>IF(AND(B2147&lt;=NKC!$N$8,B2147&gt;=NKC!$M$8),"x","")</f>
        <v/>
      </c>
      <c r="AB2147" s="834"/>
      <c r="AC2147" s="591"/>
    </row>
    <row r="2148" spans="1:30" s="211" customFormat="1" ht="15.75" hidden="1" customHeight="1">
      <c r="A2148" s="204" t="str">
        <f>IF(B2148&lt;&gt;"",IF(AND(B2148&gt;=_TM1,B2148&lt;=_TM2,OR(TH!L2123="1111",TH!M2123="1111")),TH!D2123,""),"")</f>
        <v/>
      </c>
      <c r="B2148" s="36">
        <f t="shared" si="172"/>
        <v>1</v>
      </c>
      <c r="C2148" s="184">
        <f t="shared" si="173"/>
        <v>0</v>
      </c>
      <c r="D2148" s="184"/>
      <c r="E2148" s="191"/>
      <c r="F2148" s="189"/>
      <c r="G2148" s="483"/>
      <c r="H2148" s="7"/>
      <c r="I2148" s="739"/>
      <c r="J2148" s="739"/>
      <c r="K2148" s="599"/>
      <c r="L2148" s="600"/>
      <c r="M2148" s="600"/>
      <c r="N2148" s="52" t="str">
        <f>IF(AND('331-CT'!$E$7=TH!H2123,OR(L2148="331",M2148="331")),"331",IF(AND(OR(L2148="131",M2148="131"),H2148='131-CT'!$E$7),"131",""))</f>
        <v/>
      </c>
      <c r="O2148" s="90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IF(OR(TH!L2123=TH!$W$7,M2148=TH!$W$7),"x","")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IF(AND(OR(LEFT(TH!L2123,2)="15",LEFT(TH!M2123,2)="15"),'152-CT'!$J$8=TH!F2123),"x","")</f>
        <v/>
      </c>
      <c r="Z2148" s="52" t="str">
        <f>IF(AND(OR(LEFT(TH!L2123,2)="15",LEFT(TH!M2123,2)="15"),TK!$E$7=TH!F2123),"x","")</f>
        <v/>
      </c>
      <c r="AA2148" s="52" t="str">
        <f>IF(AND(B2148&lt;=NKC!$N$8,B2148&gt;=NKC!$M$8),"x","")</f>
        <v/>
      </c>
      <c r="AB2148" s="834"/>
      <c r="AC2148" s="591"/>
      <c r="AD2148" s="591"/>
    </row>
    <row r="2149" spans="1:30" s="211" customFormat="1" ht="15.75" hidden="1" customHeight="1">
      <c r="A2149" s="204" t="str">
        <f>IF(B2149&lt;&gt;"",IF(AND(B2149&gt;=_TM1,B2149&lt;=_TM2,OR(TH!L2124="1111",TH!M2124="1111")),TH!D2124,""),"")</f>
        <v/>
      </c>
      <c r="B2149" s="36">
        <f t="shared" si="172"/>
        <v>1</v>
      </c>
      <c r="C2149" s="184">
        <f t="shared" si="173"/>
        <v>0</v>
      </c>
      <c r="D2149" s="184"/>
      <c r="E2149" s="191"/>
      <c r="F2149" s="189"/>
      <c r="G2149" s="483"/>
      <c r="H2149" s="7"/>
      <c r="I2149" s="739"/>
      <c r="J2149" s="739"/>
      <c r="K2149" s="599"/>
      <c r="L2149" s="600"/>
      <c r="M2149" s="600"/>
      <c r="N2149" s="52" t="str">
        <f>IF(AND('331-CT'!$E$7=TH!H2124,OR(L2149="331",M2149="331")),"331",IF(AND(OR(L2149="131",M2149="131"),H2149='131-CT'!$E$7),"131",""))</f>
        <v/>
      </c>
      <c r="O2149" s="90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IF(OR(TH!L2124=TH!$W$7,M2149=TH!$W$7),"x","")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IF(AND(OR(LEFT(TH!L2124,2)="15",LEFT(TH!M2124,2)="15"),'152-CT'!$J$8=TH!F2124),"x","")</f>
        <v/>
      </c>
      <c r="Z2149" s="52" t="str">
        <f>IF(AND(OR(LEFT(TH!L2124,2)="15",LEFT(TH!M2124,2)="15"),TK!$E$7=TH!F2124),"x","")</f>
        <v/>
      </c>
      <c r="AA2149" s="52" t="str">
        <f>IF(AND(B2149&lt;=NKC!$N$8,B2149&gt;=NKC!$M$8),"x","")</f>
        <v/>
      </c>
      <c r="AB2149" s="834"/>
      <c r="AC2149" s="591"/>
      <c r="AD2149" s="591"/>
    </row>
    <row r="2150" spans="1:30" s="211" customFormat="1" ht="15.75" hidden="1" customHeight="1">
      <c r="A2150" s="204" t="str">
        <f>IF(B2150&lt;&gt;"",IF(AND(B2150&gt;=_TM1,B2150&lt;=_TM2,OR(TH!L2125="1111",TH!M2125="1111")),TH!D2125,""),"")</f>
        <v/>
      </c>
      <c r="B2150" s="36">
        <f t="shared" si="172"/>
        <v>1</v>
      </c>
      <c r="C2150" s="184">
        <f t="shared" si="173"/>
        <v>0</v>
      </c>
      <c r="D2150" s="184"/>
      <c r="E2150" s="191"/>
      <c r="F2150" s="189"/>
      <c r="G2150" s="483"/>
      <c r="H2150" s="7"/>
      <c r="I2150" s="739"/>
      <c r="J2150" s="739"/>
      <c r="K2150" s="599"/>
      <c r="L2150" s="600"/>
      <c r="M2150" s="600"/>
      <c r="N2150" s="52" t="str">
        <f>IF(AND('331-CT'!$E$7=TH!H2125,OR(L2150="331",M2150="331")),"331",IF(AND(OR(L2150="131",M2150="131"),H2150='131-CT'!$E$7),"131",""))</f>
        <v/>
      </c>
      <c r="O2150" s="90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IF(OR(TH!L2125=TH!$W$7,M2150=TH!$W$7),"x","")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IF(AND(OR(LEFT(TH!L2125,2)="15",LEFT(TH!M2125,2)="15"),'152-CT'!$J$8=TH!F2125),"x","")</f>
        <v/>
      </c>
      <c r="Z2150" s="52" t="str">
        <f>IF(AND(OR(LEFT(TH!L2125,2)="15",LEFT(TH!M2125,2)="15"),TK!$E$7=TH!F2125),"x","")</f>
        <v/>
      </c>
      <c r="AA2150" s="52" t="str">
        <f>IF(AND(B2150&lt;=NKC!$N$8,B2150&gt;=NKC!$M$8),"x","")</f>
        <v/>
      </c>
      <c r="AB2150" s="834"/>
      <c r="AC2150" s="591"/>
      <c r="AD2150" s="591"/>
    </row>
    <row r="2151" spans="1:30" s="211" customFormat="1" ht="15.75" hidden="1" customHeight="1">
      <c r="A2151" s="204" t="str">
        <f>IF(B2151&lt;&gt;"",IF(AND(B2151&gt;=_TM1,B2151&lt;=_TM2,OR(TH!L2126="1111",TH!M2126="1111")),TH!D2126,""),"")</f>
        <v/>
      </c>
      <c r="B2151" s="36">
        <f t="shared" si="172"/>
        <v>1</v>
      </c>
      <c r="C2151" s="184">
        <f t="shared" si="173"/>
        <v>0</v>
      </c>
      <c r="D2151" s="184"/>
      <c r="E2151" s="191"/>
      <c r="F2151" s="189"/>
      <c r="G2151" s="483"/>
      <c r="H2151" s="7"/>
      <c r="I2151" s="739"/>
      <c r="J2151" s="739"/>
      <c r="K2151" s="599"/>
      <c r="L2151" s="600"/>
      <c r="M2151" s="600"/>
      <c r="N2151" s="52" t="str">
        <f>IF(AND('331-CT'!$E$7=TH!H2126,OR(L2151="331",M2151="331")),"331",IF(AND(OR(L2151="131",M2151="131"),H2151='131-CT'!$E$7),"131",""))</f>
        <v/>
      </c>
      <c r="O2151" s="90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IF(OR(TH!L2126=TH!$W$7,M2151=TH!$W$7),"x","")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IF(AND(OR(LEFT(TH!L2126,2)="15",LEFT(TH!M2126,2)="15"),'152-CT'!$J$8=TH!F2126),"x","")</f>
        <v/>
      </c>
      <c r="Z2151" s="52" t="str">
        <f>IF(AND(OR(LEFT(TH!L2126,2)="15",LEFT(TH!M2126,2)="15"),TK!$E$7=TH!F2126),"x","")</f>
        <v/>
      </c>
      <c r="AA2151" s="52" t="str">
        <f>IF(AND(B2151&lt;=NKC!$N$8,B2151&gt;=NKC!$M$8),"x","")</f>
        <v/>
      </c>
      <c r="AB2151" s="834"/>
      <c r="AC2151" s="591"/>
      <c r="AD2151" s="591"/>
    </row>
    <row r="2152" spans="1:30" s="211" customFormat="1" ht="15.75" hidden="1" customHeight="1">
      <c r="A2152" s="204" t="str">
        <f>IF(B2152&lt;&gt;"",IF(AND(B2152&gt;=_TM1,B2152&lt;=_TM2,OR(TH!L2127="1111",TH!M2127="1111")),TH!D2127,""),"")</f>
        <v/>
      </c>
      <c r="B2152" s="36">
        <f t="shared" si="172"/>
        <v>1</v>
      </c>
      <c r="C2152" s="184">
        <f t="shared" si="173"/>
        <v>0</v>
      </c>
      <c r="D2152" s="184"/>
      <c r="E2152" s="191"/>
      <c r="F2152" s="189"/>
      <c r="G2152" s="483"/>
      <c r="H2152" s="7"/>
      <c r="I2152" s="739"/>
      <c r="J2152" s="739"/>
      <c r="K2152" s="599"/>
      <c r="L2152" s="600"/>
      <c r="M2152" s="600"/>
      <c r="N2152" s="52" t="str">
        <f>IF(AND('331-CT'!$E$7=TH!H2127,OR(L2152="331",M2152="331")),"331",IF(AND(OR(L2152="131",M2152="131"),H2152='131-CT'!$E$7),"131",""))</f>
        <v/>
      </c>
      <c r="O2152" s="90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IF(OR(TH!L2127=TH!$W$7,M2152=TH!$W$7),"x","")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IF(AND(OR(LEFT(TH!L2127,2)="15",LEFT(TH!M2127,2)="15"),'152-CT'!$J$8=TH!F2127),"x","")</f>
        <v/>
      </c>
      <c r="Z2152" s="52" t="str">
        <f>IF(AND(OR(LEFT(TH!L2127,2)="15",LEFT(TH!M2127,2)="15"),TK!$E$7=TH!F2127),"x","")</f>
        <v/>
      </c>
      <c r="AA2152" s="52" t="str">
        <f>IF(AND(B2152&lt;=NKC!$N$8,B2152&gt;=NKC!$M$8),"x","")</f>
        <v/>
      </c>
      <c r="AB2152" s="834"/>
      <c r="AC2152" s="591"/>
      <c r="AD2152" s="591"/>
    </row>
    <row r="2153" spans="1:30" s="211" customFormat="1" ht="15.75" hidden="1" customHeight="1">
      <c r="A2153" s="204" t="str">
        <f>IF(B2153&lt;&gt;"",IF(AND(B2153&gt;=_TM1,B2153&lt;=_TM2,OR(TH!L2128="1111",TH!M2128="1111")),TH!D2128,""),"")</f>
        <v/>
      </c>
      <c r="B2153" s="36">
        <f t="shared" si="172"/>
        <v>1</v>
      </c>
      <c r="C2153" s="184">
        <f t="shared" si="173"/>
        <v>0</v>
      </c>
      <c r="D2153" s="184"/>
      <c r="E2153" s="191"/>
      <c r="F2153" s="189"/>
      <c r="G2153" s="483"/>
      <c r="H2153" s="7"/>
      <c r="I2153" s="256"/>
      <c r="J2153" s="256"/>
      <c r="K2153" s="599"/>
      <c r="L2153" s="600"/>
      <c r="M2153" s="600"/>
      <c r="N2153" s="52" t="str">
        <f>IF(AND('331-CT'!$E$7=TH!H2128,OR(L2153="331",M2153="331")),"331",IF(AND(OR(L2153="131",M2153="131"),H2153='131-CT'!$E$7),"131",""))</f>
        <v/>
      </c>
      <c r="O2153" s="90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IF(OR(TH!L2128=TH!$W$7,M2153=TH!$W$7),"x","")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IF(AND(OR(LEFT(TH!L2128,2)="15",LEFT(TH!M2128,2)="15"),'152-CT'!$J$8=TH!F2128),"x","")</f>
        <v/>
      </c>
      <c r="Z2153" s="52" t="str">
        <f>IF(AND(OR(LEFT(TH!L2128,2)="15",LEFT(TH!M2128,2)="15"),TK!$E$7=TH!F2128),"x","")</f>
        <v/>
      </c>
      <c r="AA2153" s="52" t="str">
        <f>IF(AND(B2153&lt;=NKC!$N$8,B2153&gt;=NKC!$M$8),"x","")</f>
        <v/>
      </c>
      <c r="AB2153" s="834"/>
      <c r="AC2153" s="591"/>
    </row>
    <row r="2154" spans="1:30" s="211" customFormat="1" ht="15.75" hidden="1" customHeight="1">
      <c r="A2154" s="204" t="str">
        <f>IF(B2154&lt;&gt;"",IF(AND(B2154&gt;=_TM1,B2154&lt;=_TM2,OR(TH!L2153="1111",TH!M2153="1111")),TH!D2153,""),"")</f>
        <v/>
      </c>
      <c r="B2154" s="36">
        <f t="shared" si="172"/>
        <v>1</v>
      </c>
      <c r="C2154" s="184">
        <f t="shared" si="173"/>
        <v>0</v>
      </c>
      <c r="D2154" s="191"/>
      <c r="E2154" s="762"/>
      <c r="F2154" s="189"/>
      <c r="G2154" s="483"/>
      <c r="H2154" s="7"/>
      <c r="I2154" s="256"/>
      <c r="J2154" s="256"/>
      <c r="K2154" s="599"/>
      <c r="L2154" s="600"/>
      <c r="M2154" s="600"/>
      <c r="N2154" s="52" t="str">
        <f>IF(AND('331-CT'!$E$7=TH!H2153,OR(L2154="331",M2154="331")),"331",IF(AND(OR(L2154="131",M2154="131"),H2154='131-CT'!$E$7),"131",""))</f>
        <v/>
      </c>
      <c r="O2154" s="90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IF(OR(TH!L2153=TH!$W$7,M2154=TH!$W$7),"x","")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IF(AND(OR(LEFT(TH!L2153,2)="15",LEFT(TH!M2153,2)="15"),'152-CT'!$J$8=TH!F2153),"x","")</f>
        <v/>
      </c>
      <c r="Z2154" s="52" t="str">
        <f>IF(AND(OR(LEFT(TH!L2153,2)="15",LEFT(TH!M2153,2)="15"),TK!$E$7=TH!F2153),"x","")</f>
        <v/>
      </c>
      <c r="AA2154" s="52" t="str">
        <f>IF(AND(B2154&lt;=NKC!$N$8,B2154&gt;=NKC!$M$8),"x","")</f>
        <v/>
      </c>
      <c r="AB2154" s="834"/>
    </row>
    <row r="2155" spans="1:30" s="211" customFormat="1" ht="15.75" hidden="1" customHeight="1">
      <c r="A2155" s="204" t="str">
        <f>IF(B2155&lt;&gt;"",IF(AND(B2155&gt;=_TM1,B2155&lt;=_TM2,OR(TH!L2154="1111",TH!M2154="1111")),TH!D2154,""),"")</f>
        <v/>
      </c>
      <c r="B2155" s="36">
        <f t="shared" si="172"/>
        <v>1</v>
      </c>
      <c r="C2155" s="184">
        <f t="shared" si="173"/>
        <v>0</v>
      </c>
      <c r="D2155" s="191"/>
      <c r="E2155" s="762"/>
      <c r="F2155" s="189"/>
      <c r="G2155" s="483"/>
      <c r="H2155" s="7"/>
      <c r="I2155" s="739"/>
      <c r="J2155" s="739"/>
      <c r="K2155" s="599"/>
      <c r="L2155" s="600"/>
      <c r="M2155" s="600"/>
      <c r="N2155" s="52" t="str">
        <f>IF(AND('331-CT'!$E$7=TH!H2154,OR(L2155="331",M2155="331")),"331",IF(AND(OR(L2155="131",M2155="131"),H2155='131-CT'!$E$7),"131",""))</f>
        <v/>
      </c>
      <c r="O2155" s="90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IF(OR(TH!L2154=TH!$W$7,M2155=TH!$W$7),"x","")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IF(AND(OR(LEFT(TH!L2154,2)="15",LEFT(TH!M2154,2)="15"),'152-CT'!$J$8=TH!F2154),"x","")</f>
        <v/>
      </c>
      <c r="Z2155" s="52" t="str">
        <f>IF(AND(OR(LEFT(TH!L2154,2)="15",LEFT(TH!M2154,2)="15"),TK!$E$7=TH!F2154),"x","")</f>
        <v/>
      </c>
      <c r="AA2155" s="52" t="str">
        <f>IF(AND(B2155&lt;=NKC!$N$8,B2155&gt;=NKC!$M$8),"x","")</f>
        <v/>
      </c>
      <c r="AB2155" s="834"/>
    </row>
    <row r="2156" spans="1:30" s="211" customFormat="1" ht="15.75" hidden="1" customHeight="1">
      <c r="A2156" s="204" t="str">
        <f>IF(B2156&lt;&gt;"",IF(AND(B2156&gt;=_TM1,B2156&lt;=_TM2,OR(TH!L2155="1111",TH!M2155="1111")),TH!D2155,""),"")</f>
        <v/>
      </c>
      <c r="B2156" s="36">
        <f t="shared" si="172"/>
        <v>1</v>
      </c>
      <c r="C2156" s="184">
        <f t="shared" si="173"/>
        <v>0</v>
      </c>
      <c r="D2156" s="191"/>
      <c r="E2156" s="762"/>
      <c r="F2156" s="189"/>
      <c r="G2156" s="483"/>
      <c r="H2156" s="7"/>
      <c r="I2156" s="256"/>
      <c r="J2156" s="256"/>
      <c r="K2156" s="599"/>
      <c r="L2156" s="194"/>
      <c r="M2156" s="194"/>
      <c r="N2156" s="52" t="str">
        <f>IF(AND('331-CT'!$E$7=TH!H2155,OR(L2156="331",M2156="331")),"331",IF(AND(OR(L2156="131",M2156="131"),H2156='131-CT'!$E$7),"131",""))</f>
        <v/>
      </c>
      <c r="O2156" s="90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IF(OR(TH!L2155=TH!$W$7,M2156=TH!$W$7),"x","")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IF(AND(OR(LEFT(TH!L2155,2)="15",LEFT(TH!M2155,2)="15"),'152-CT'!$J$8=TH!F2155),"x","")</f>
        <v/>
      </c>
      <c r="Z2156" s="52" t="str">
        <f>IF(AND(OR(LEFT(TH!L2155,2)="15",LEFT(TH!M2155,2)="15"),TK!$E$7=TH!F2155),"x","")</f>
        <v/>
      </c>
      <c r="AA2156" s="52" t="str">
        <f>IF(AND(B2156&lt;=NKC!$N$8,B2156&gt;=NKC!$M$8),"x","")</f>
        <v/>
      </c>
      <c r="AB2156" s="834"/>
      <c r="AC2156" s="591"/>
      <c r="AD2156" s="591"/>
    </row>
    <row r="2157" spans="1:30" s="211" customFormat="1" ht="15.75" hidden="1" customHeight="1">
      <c r="A2157" s="204" t="str">
        <f>IF(B2157&lt;&gt;"",IF(AND(B2157&gt;=_TM1,B2157&lt;=_TM2,OR(TH!L2156="1111",TH!M2156="1111")),TH!D2156,""),"")</f>
        <v/>
      </c>
      <c r="B2157" s="36">
        <f t="shared" si="172"/>
        <v>1</v>
      </c>
      <c r="C2157" s="184">
        <f t="shared" si="173"/>
        <v>0</v>
      </c>
      <c r="D2157" s="191"/>
      <c r="E2157" s="762"/>
      <c r="F2157" s="189"/>
      <c r="G2157" s="483"/>
      <c r="H2157" s="7"/>
      <c r="I2157" s="256"/>
      <c r="J2157" s="256"/>
      <c r="K2157" s="599"/>
      <c r="L2157" s="194"/>
      <c r="M2157" s="194"/>
      <c r="N2157" s="52" t="str">
        <f>IF(AND('331-CT'!$E$7=TH!H2156,OR(L2157="331",M2157="331")),"331",IF(AND(OR(L2157="131",M2157="131"),H2157='131-CT'!$E$7),"131",""))</f>
        <v/>
      </c>
      <c r="O2157" s="90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IF(OR(TH!L2156=TH!$W$7,M2157=TH!$W$7),"x","")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IF(AND(OR(LEFT(TH!L2156,2)="15",LEFT(TH!M2156,2)="15"),'152-CT'!$J$8=TH!F2156),"x","")</f>
        <v/>
      </c>
      <c r="Z2157" s="52" t="str">
        <f>IF(AND(OR(LEFT(TH!L2156,2)="15",LEFT(TH!M2156,2)="15"),TK!$E$7=TH!F2156),"x","")</f>
        <v/>
      </c>
      <c r="AA2157" s="52" t="str">
        <f>IF(AND(B2157&lt;=NKC!$N$8,B2157&gt;=NKC!$M$8),"x","")</f>
        <v/>
      </c>
      <c r="AB2157" s="834"/>
      <c r="AC2157" s="591"/>
    </row>
    <row r="2158" spans="1:30" s="211" customFormat="1" ht="15.75" hidden="1" customHeight="1">
      <c r="A2158" s="204" t="str">
        <f>IF(B2158&lt;&gt;"",IF(AND(B2158&gt;=_TM1,B2158&lt;=_TM2,OR(TH!L2157="1111",TH!M2157="1111")),TH!D2157,""),"")</f>
        <v/>
      </c>
      <c r="B2158" s="36">
        <f t="shared" si="172"/>
        <v>1</v>
      </c>
      <c r="C2158" s="184">
        <f t="shared" si="173"/>
        <v>0</v>
      </c>
      <c r="D2158" s="191"/>
      <c r="E2158" s="762"/>
      <c r="F2158" s="189"/>
      <c r="G2158" s="483"/>
      <c r="H2158" s="7"/>
      <c r="I2158" s="256"/>
      <c r="J2158" s="256"/>
      <c r="K2158" s="599"/>
      <c r="L2158" s="194"/>
      <c r="M2158" s="194"/>
      <c r="N2158" s="52" t="str">
        <f>IF(AND('331-CT'!$E$7=TH!H2157,OR(L2158="331",M2158="331")),"331",IF(AND(OR(L2158="131",M2158="131"),H2158='131-CT'!$E$7),"131",""))</f>
        <v/>
      </c>
      <c r="O2158" s="90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IF(OR(TH!L2157=TH!$W$7,M2158=TH!$W$7),"x","")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IF(AND(OR(LEFT(TH!L2157,2)="15",LEFT(TH!M2157,2)="15"),'152-CT'!$J$8=TH!F2157),"x","")</f>
        <v/>
      </c>
      <c r="Z2158" s="52" t="str">
        <f>IF(AND(OR(LEFT(TH!L2157,2)="15",LEFT(TH!M2157,2)="15"),TK!$E$7=TH!F2157),"x","")</f>
        <v/>
      </c>
      <c r="AA2158" s="52" t="str">
        <f>IF(AND(B2158&lt;=NKC!$N$8,B2158&gt;=NKC!$M$8),"x","")</f>
        <v/>
      </c>
      <c r="AB2158" s="834"/>
      <c r="AC2158" s="591"/>
    </row>
    <row r="2159" spans="1:30" s="211" customFormat="1" ht="15.75" hidden="1" customHeight="1">
      <c r="A2159" s="204" t="str">
        <f>IF(B2159&lt;&gt;"",IF(AND(B2159&gt;=_TM1,B2159&lt;=_TM2,OR(TH!L2158="1111",TH!M2158="1111")),TH!D2158,""),"")</f>
        <v/>
      </c>
      <c r="B2159" s="36">
        <f t="shared" si="172"/>
        <v>1</v>
      </c>
      <c r="C2159" s="184">
        <f t="shared" si="173"/>
        <v>0</v>
      </c>
      <c r="D2159" s="191"/>
      <c r="E2159" s="762"/>
      <c r="F2159" s="297"/>
      <c r="G2159" s="482"/>
      <c r="H2159" s="7"/>
      <c r="I2159" s="256"/>
      <c r="J2159" s="256"/>
      <c r="K2159" s="599"/>
      <c r="L2159" s="600"/>
      <c r="M2159" s="600"/>
      <c r="N2159" s="52" t="str">
        <f>IF(AND('331-CT'!$E$7=TH!H2158,OR(L2159="331",M2159="331")),"331",IF(AND(OR(L2159="131",M2159="131"),H2159='131-CT'!$E$7),"131",""))</f>
        <v/>
      </c>
      <c r="O2159" s="90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IF(OR(TH!L2158=TH!$W$7,M2159=TH!$W$7),"x","")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IF(AND(OR(LEFT(TH!L2158,2)="15",LEFT(TH!M2158,2)="15"),'152-CT'!$J$8=TH!F2158),"x","")</f>
        <v/>
      </c>
      <c r="Z2159" s="52" t="str">
        <f>IF(AND(OR(LEFT(TH!L2158,2)="15",LEFT(TH!M2158,2)="15"),TK!$E$7=TH!F2158),"x","")</f>
        <v/>
      </c>
      <c r="AA2159" s="52" t="str">
        <f>IF(AND(B2159&lt;=NKC!$N$8,B2159&gt;=NKC!$M$8),"x","")</f>
        <v/>
      </c>
      <c r="AB2159" s="834"/>
      <c r="AC2159" s="591"/>
      <c r="AD2159" s="591"/>
    </row>
    <row r="2160" spans="1:30" s="211" customFormat="1" ht="15.75" hidden="1" customHeight="1">
      <c r="A2160" s="204" t="str">
        <f>IF(B2160&lt;&gt;"",IF(AND(B2160&gt;=_TM1,B2160&lt;=_TM2,OR(TH!L2159="1111",TH!M2159="1111")),TH!D2159,""),"")</f>
        <v/>
      </c>
      <c r="B2160" s="36">
        <f t="shared" si="172"/>
        <v>1</v>
      </c>
      <c r="C2160" s="184">
        <f t="shared" si="173"/>
        <v>0</v>
      </c>
      <c r="D2160" s="191"/>
      <c r="E2160" s="762"/>
      <c r="F2160" s="297"/>
      <c r="G2160" s="482"/>
      <c r="H2160" s="7"/>
      <c r="I2160" s="789"/>
      <c r="J2160" s="256"/>
      <c r="K2160" s="599"/>
      <c r="L2160" s="600"/>
      <c r="M2160" s="600"/>
      <c r="N2160" s="52" t="str">
        <f>IF(AND('331-CT'!$E$7=TH!H2159,OR(L2160="331",M2160="331")),"331",IF(AND(OR(L2160="131",M2160="131"),H2160='131-CT'!$E$7),"131",""))</f>
        <v/>
      </c>
      <c r="O2160" s="90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IF(OR(TH!L2159=TH!$W$7,M2160=TH!$W$7),"x","")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IF(AND(OR(LEFT(TH!L2159,2)="15",LEFT(TH!M2159,2)="15"),'152-CT'!$J$8=TH!F2159),"x","")</f>
        <v/>
      </c>
      <c r="Z2160" s="52" t="str">
        <f>IF(AND(OR(LEFT(TH!L2159,2)="15",LEFT(TH!M2159,2)="15"),TK!$E$7=TH!F2159),"x","")</f>
        <v/>
      </c>
      <c r="AA2160" s="52" t="str">
        <f>IF(AND(B2160&lt;=NKC!$N$8,B2160&gt;=NKC!$M$8),"x","")</f>
        <v/>
      </c>
      <c r="AB2160" s="834"/>
      <c r="AC2160" s="591"/>
    </row>
    <row r="2161" spans="1:30" s="211" customFormat="1" ht="15.75" hidden="1" customHeight="1">
      <c r="A2161" s="204" t="str">
        <f>IF(B2161&lt;&gt;"",IF(AND(B2161&gt;=_TM1,B2161&lt;=_TM2,OR(TH!L2160="1111",TH!M2160="1111")),TH!D2160,""),"")</f>
        <v/>
      </c>
      <c r="B2161" s="36">
        <f t="shared" si="172"/>
        <v>1</v>
      </c>
      <c r="C2161" s="184">
        <f t="shared" si="173"/>
        <v>0</v>
      </c>
      <c r="D2161" s="191"/>
      <c r="E2161" s="191"/>
      <c r="F2161" s="297"/>
      <c r="G2161" s="482"/>
      <c r="H2161" s="7"/>
      <c r="I2161" s="256"/>
      <c r="J2161" s="256"/>
      <c r="K2161" s="599"/>
      <c r="L2161" s="600"/>
      <c r="M2161" s="600"/>
      <c r="N2161" s="52" t="str">
        <f>IF(AND('331-CT'!$E$7=TH!H2160,OR(L2161="331",M2161="331")),"331",IF(AND(OR(L2161="131",M2161="131"),H2161='131-CT'!$E$7),"131",""))</f>
        <v/>
      </c>
      <c r="O2161" s="90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IF(OR(TH!L2160=TH!$W$7,M2161=TH!$W$7),"x","")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IF(AND(OR(LEFT(TH!L2160,2)="15",LEFT(TH!M2160,2)="15"),'152-CT'!$J$8=TH!F2160),"x","")</f>
        <v/>
      </c>
      <c r="Z2161" s="52" t="str">
        <f>IF(AND(OR(LEFT(TH!L2160,2)="15",LEFT(TH!M2160,2)="15"),TK!$E$7=TH!F2160),"x","")</f>
        <v/>
      </c>
      <c r="AA2161" s="52" t="str">
        <f>IF(AND(B2161&lt;=NKC!$N$8,B2161&gt;=NKC!$M$8),"x","")</f>
        <v/>
      </c>
      <c r="AB2161" s="834"/>
      <c r="AC2161" s="591"/>
      <c r="AD2161" s="591"/>
    </row>
    <row r="2162" spans="1:30" s="211" customFormat="1" ht="15.75" hidden="1" customHeight="1">
      <c r="A2162" s="204" t="str">
        <f>IF(B2162&lt;&gt;"",IF(AND(B2162&gt;=_TM1,B2162&lt;=_TM2,OR(TH!L2161="1111",TH!M2161="1111")),TH!D2161,""),"")</f>
        <v/>
      </c>
      <c r="B2162" s="36">
        <f t="shared" si="172"/>
        <v>1</v>
      </c>
      <c r="C2162" s="184">
        <f t="shared" si="173"/>
        <v>0</v>
      </c>
      <c r="D2162" s="191"/>
      <c r="E2162" s="191"/>
      <c r="F2162" s="297"/>
      <c r="G2162" s="482"/>
      <c r="H2162" s="7"/>
      <c r="I2162" s="256"/>
      <c r="J2162" s="256"/>
      <c r="K2162" s="599"/>
      <c r="L2162" s="600"/>
      <c r="M2162" s="600"/>
      <c r="N2162" s="52" t="str">
        <f>IF(AND('331-CT'!$E$7=TH!H2161,OR(L2162="331",M2162="331")),"331",IF(AND(OR(L2162="131",M2162="131"),H2162='131-CT'!$E$7),"131",""))</f>
        <v/>
      </c>
      <c r="O2162" s="90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IF(OR(TH!L2161=TH!$W$7,M2162=TH!$W$7),"x","")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IF(AND(OR(LEFT(TH!L2161,2)="15",LEFT(TH!M2161,2)="15"),'152-CT'!$J$8=TH!F2161),"x","")</f>
        <v/>
      </c>
      <c r="Z2162" s="52" t="str">
        <f>IF(AND(OR(LEFT(TH!L2161,2)="15",LEFT(TH!M2161,2)="15"),TK!$E$7=TH!F2161),"x","")</f>
        <v/>
      </c>
      <c r="AA2162" s="52" t="str">
        <f>IF(AND(B2162&lt;=NKC!$N$8,B2162&gt;=NKC!$M$8),"x","")</f>
        <v/>
      </c>
      <c r="AB2162" s="834"/>
      <c r="AC2162" s="591"/>
    </row>
    <row r="2163" spans="1:30" s="211" customFormat="1" ht="15.75" hidden="1" customHeight="1">
      <c r="A2163" s="204" t="str">
        <f>IF(B2163&lt;&gt;"",IF(AND(B2163&gt;=_TM1,B2163&lt;=_TM2,OR(TH!L2162="1111",TH!M2162="1111")),TH!D2162,""),"")</f>
        <v/>
      </c>
      <c r="B2163" s="36">
        <f t="shared" si="172"/>
        <v>1</v>
      </c>
      <c r="C2163" s="184">
        <f t="shared" si="173"/>
        <v>0</v>
      </c>
      <c r="D2163" s="191"/>
      <c r="E2163" s="191"/>
      <c r="F2163" s="297"/>
      <c r="G2163" s="482"/>
      <c r="H2163" s="7"/>
      <c r="I2163" s="256"/>
      <c r="J2163" s="256"/>
      <c r="K2163" s="599"/>
      <c r="L2163" s="600"/>
      <c r="M2163" s="600"/>
      <c r="N2163" s="52" t="str">
        <f>IF(AND('331-CT'!$E$7=TH!H2162,OR(L2163="331",M2163="331")),"331",IF(AND(OR(L2163="131",M2163="131"),H2163='131-CT'!$E$7),"131",""))</f>
        <v/>
      </c>
      <c r="O2163" s="90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IF(OR(TH!L2162=TH!$W$7,M2163=TH!$W$7),"x","")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IF(AND(OR(LEFT(TH!L2162,2)="15",LEFT(TH!M2162,2)="15"),'152-CT'!$J$8=TH!F2162),"x","")</f>
        <v/>
      </c>
      <c r="Z2163" s="52" t="str">
        <f>IF(AND(OR(LEFT(TH!L2162,2)="15",LEFT(TH!M2162,2)="15"),TK!$E$7=TH!F2162),"x","")</f>
        <v/>
      </c>
      <c r="AA2163" s="52" t="str">
        <f>IF(AND(B2163&lt;=NKC!$N$8,B2163&gt;=NKC!$M$8),"x","")</f>
        <v/>
      </c>
      <c r="AB2163" s="834"/>
      <c r="AC2163" s="591"/>
      <c r="AD2163" s="591"/>
    </row>
    <row r="2164" spans="1:30" s="211" customFormat="1" ht="15.75" hidden="1" customHeight="1">
      <c r="A2164" s="204" t="str">
        <f>IF(B2164&lt;&gt;"",IF(AND(B2164&gt;=_TM1,B2164&lt;=_TM2,OR(TH!L2163="1111",TH!M2163="1111")),TH!D2163,""),"")</f>
        <v/>
      </c>
      <c r="B2164" s="36">
        <f t="shared" si="172"/>
        <v>1</v>
      </c>
      <c r="C2164" s="184">
        <f t="shared" si="173"/>
        <v>0</v>
      </c>
      <c r="D2164" s="191"/>
      <c r="E2164" s="191"/>
      <c r="F2164" s="297"/>
      <c r="G2164" s="482"/>
      <c r="H2164" s="7"/>
      <c r="I2164" s="739"/>
      <c r="J2164" s="739"/>
      <c r="K2164" s="599"/>
      <c r="L2164" s="600"/>
      <c r="M2164" s="600"/>
      <c r="N2164" s="52" t="str">
        <f>IF(AND('331-CT'!$E$7=TH!H2163,OR(L2164="331",M2164="331")),"331",IF(AND(OR(L2164="131",M2164="131"),H2164='131-CT'!$E$7),"131",""))</f>
        <v/>
      </c>
      <c r="O2164" s="90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IF(OR(TH!L2163=TH!$W$7,M2164=TH!$W$7),"x","")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IF(AND(OR(LEFT(TH!L2163,2)="15",LEFT(TH!M2163,2)="15"),'152-CT'!$J$8=TH!F2163),"x","")</f>
        <v/>
      </c>
      <c r="Z2164" s="52" t="str">
        <f>IF(AND(OR(LEFT(TH!L2163,2)="15",LEFT(TH!M2163,2)="15"),TK!$E$7=TH!F2163),"x","")</f>
        <v/>
      </c>
      <c r="AA2164" s="52" t="str">
        <f>IF(AND(B2164&lt;=NKC!$N$8,B2164&gt;=NKC!$M$8),"x","")</f>
        <v/>
      </c>
      <c r="AB2164" s="834"/>
      <c r="AC2164" s="591"/>
    </row>
    <row r="2165" spans="1:30" s="211" customFormat="1" ht="15.75" hidden="1" customHeight="1">
      <c r="A2165" s="204" t="str">
        <f>IF(B2165&lt;&gt;"",IF(AND(B2165&gt;=_TM1,B2165&lt;=_TM2,OR(TH!L2164="1111",TH!M2164="1111")),TH!D2164,""),"")</f>
        <v/>
      </c>
      <c r="B2165" s="36">
        <f t="shared" si="172"/>
        <v>1</v>
      </c>
      <c r="C2165" s="184">
        <f t="shared" si="173"/>
        <v>0</v>
      </c>
      <c r="D2165" s="191"/>
      <c r="E2165" s="191"/>
      <c r="F2165" s="189"/>
      <c r="G2165" s="483"/>
      <c r="H2165" s="7"/>
      <c r="I2165" s="739"/>
      <c r="J2165" s="739"/>
      <c r="K2165" s="599"/>
      <c r="L2165" s="194"/>
      <c r="M2165" s="194"/>
      <c r="N2165" s="52" t="str">
        <f>IF(AND('331-CT'!$E$7=TH!H2164,OR(L2165="331",M2165="331")),"331",IF(AND(OR(L2165="131",M2165="131"),H2165='131-CT'!$E$7),"131",""))</f>
        <v/>
      </c>
      <c r="O2165" s="90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IF(OR(TH!L2164=TH!$W$7,M2165=TH!$W$7),"x","")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IF(AND(OR(LEFT(TH!L2164,2)="15",LEFT(TH!M2164,2)="15"),'152-CT'!$J$8=TH!F2164),"x","")</f>
        <v/>
      </c>
      <c r="Z2165" s="52" t="str">
        <f>IF(AND(OR(LEFT(TH!L2164,2)="15",LEFT(TH!M2164,2)="15"),TK!$E$7=TH!F2164),"x","")</f>
        <v/>
      </c>
      <c r="AA2165" s="52" t="str">
        <f>IF(AND(B2165&lt;=NKC!$N$8,B2165&gt;=NKC!$M$8),"x","")</f>
        <v/>
      </c>
      <c r="AB2165" s="834"/>
    </row>
    <row r="2166" spans="1:30" s="211" customFormat="1" ht="15.75" hidden="1" customHeight="1">
      <c r="A2166" s="204" t="str">
        <f>IF(B2166&lt;&gt;"",IF(AND(B2166&gt;=_TM1,B2166&lt;=_TM2,OR(TH!L2165="1111",TH!M2165="1111")),TH!D2165,""),"")</f>
        <v/>
      </c>
      <c r="B2166" s="36">
        <f t="shared" si="172"/>
        <v>1</v>
      </c>
      <c r="C2166" s="184">
        <f t="shared" si="173"/>
        <v>0</v>
      </c>
      <c r="D2166" s="191"/>
      <c r="E2166" s="191"/>
      <c r="F2166" s="189"/>
      <c r="G2166" s="483"/>
      <c r="H2166" s="7"/>
      <c r="I2166" s="256"/>
      <c r="J2166" s="256"/>
      <c r="K2166" s="599"/>
      <c r="L2166" s="194"/>
      <c r="M2166" s="194"/>
      <c r="N2166" s="52" t="str">
        <f>IF(AND('331-CT'!$E$7=TH!H2165,OR(L2166="331",M2166="331")),"331",IF(AND(OR(L2166="131",M2166="131"),H2166='131-CT'!$E$7),"131",""))</f>
        <v/>
      </c>
      <c r="O2166" s="90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IF(OR(TH!L2165=TH!$W$7,M2166=TH!$W$7),"x","")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IF(AND(OR(LEFT(TH!L2165,2)="15",LEFT(TH!M2165,2)="15"),'152-CT'!$J$8=TH!F2165),"x","")</f>
        <v/>
      </c>
      <c r="Z2166" s="52" t="str">
        <f>IF(AND(OR(LEFT(TH!L2165,2)="15",LEFT(TH!M2165,2)="15"),TK!$E$7=TH!F2165),"x","")</f>
        <v/>
      </c>
      <c r="AA2166" s="52" t="str">
        <f>IF(AND(B2166&lt;=NKC!$N$8,B2166&gt;=NKC!$M$8),"x","")</f>
        <v/>
      </c>
      <c r="AB2166" s="834"/>
    </row>
    <row r="2167" spans="1:30" s="211" customFormat="1" ht="15.75" hidden="1" customHeight="1">
      <c r="A2167" s="204" t="str">
        <f>IF(B2167&lt;&gt;"",IF(AND(B2167&gt;=_TM1,B2167&lt;=_TM2,OR(TH!L2166="1111",TH!M2166="1111")),TH!D2166,""),"")</f>
        <v/>
      </c>
      <c r="B2167" s="36">
        <f t="shared" si="172"/>
        <v>1</v>
      </c>
      <c r="C2167" s="184">
        <f t="shared" si="173"/>
        <v>0</v>
      </c>
      <c r="D2167" s="191"/>
      <c r="E2167" s="191"/>
      <c r="F2167" s="192"/>
      <c r="G2167" s="483"/>
      <c r="H2167" s="7"/>
      <c r="I2167" s="256"/>
      <c r="J2167" s="256"/>
      <c r="K2167" s="599"/>
      <c r="L2167" s="600"/>
      <c r="M2167" s="600"/>
      <c r="N2167" s="52" t="str">
        <f>IF(AND('331-CT'!$E$7=TH!H2166,OR(L2167="331",M2167="331")),"331",IF(AND(OR(L2167="131",M2167="131"),H2167='131-CT'!$E$7),"131",""))</f>
        <v/>
      </c>
      <c r="O2167" s="90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IF(OR(TH!L2166=TH!$W$7,M2167=TH!$W$7),"x","")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IF(AND(OR(LEFT(TH!L2166,2)="15",LEFT(TH!M2166,2)="15"),'152-CT'!$J$8=TH!F2166),"x","")</f>
        <v/>
      </c>
      <c r="Z2167" s="52" t="str">
        <f>IF(AND(OR(LEFT(TH!L2166,2)="15",LEFT(TH!M2166,2)="15"),TK!$E$7=TH!F2166),"x","")</f>
        <v/>
      </c>
      <c r="AA2167" s="52" t="str">
        <f>IF(AND(B2167&lt;=NKC!$N$8,B2167&gt;=NKC!$M$8),"x","")</f>
        <v/>
      </c>
      <c r="AB2167" s="834"/>
      <c r="AC2167" s="591"/>
      <c r="AD2167" s="591"/>
    </row>
    <row r="2168" spans="1:30" s="211" customFormat="1" ht="15.75" hidden="1" customHeight="1">
      <c r="A2168" s="204" t="str">
        <f>IF(B2168&lt;&gt;"",IF(AND(B2168&gt;=_TM1,B2168&lt;=_TM2,OR(TH!L2167="1111",TH!M2167="1111")),TH!D2167,""),"")</f>
        <v/>
      </c>
      <c r="B2168" s="36">
        <f t="shared" si="172"/>
        <v>1</v>
      </c>
      <c r="C2168" s="184">
        <f t="shared" si="173"/>
        <v>0</v>
      </c>
      <c r="D2168" s="191"/>
      <c r="E2168" s="191"/>
      <c r="F2168" s="192"/>
      <c r="G2168" s="483"/>
      <c r="H2168" s="7"/>
      <c r="I2168" s="256"/>
      <c r="J2168" s="256"/>
      <c r="K2168" s="599"/>
      <c r="L2168" s="600"/>
      <c r="M2168" s="600"/>
      <c r="N2168" s="52" t="str">
        <f>IF(AND('331-CT'!$E$7=TH!H2167,OR(L2168="331",M2168="331")),"331",IF(AND(OR(L2168="131",M2168="131"),H2168='131-CT'!$E$7),"131",""))</f>
        <v/>
      </c>
      <c r="O2168" s="90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IF(OR(TH!L2167=TH!$W$7,M2168=TH!$W$7),"x","")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IF(AND(OR(LEFT(TH!L2167,2)="15",LEFT(TH!M2167,2)="15"),'152-CT'!$J$8=TH!F2167),"x","")</f>
        <v/>
      </c>
      <c r="Z2168" s="52" t="str">
        <f>IF(AND(OR(LEFT(TH!L2167,2)="15",LEFT(TH!M2167,2)="15"),TK!$E$7=TH!F2167),"x","")</f>
        <v/>
      </c>
      <c r="AA2168" s="52" t="str">
        <f>IF(AND(B2168&lt;=NKC!$N$8,B2168&gt;=NKC!$M$8),"x","")</f>
        <v/>
      </c>
      <c r="AB2168" s="834"/>
      <c r="AC2168" s="591"/>
      <c r="AD2168" s="591"/>
    </row>
    <row r="2169" spans="1:30" s="211" customFormat="1" ht="15.75" hidden="1" customHeight="1">
      <c r="A2169" s="204" t="str">
        <f>IF(B2169&lt;&gt;"",IF(AND(B2169&gt;=_TM1,B2169&lt;=_TM2,OR(TH!L2168="1111",TH!M2168="1111")),TH!D2168,""),"")</f>
        <v/>
      </c>
      <c r="B2169" s="36">
        <f t="shared" si="172"/>
        <v>1</v>
      </c>
      <c r="C2169" s="184">
        <f t="shared" si="173"/>
        <v>0</v>
      </c>
      <c r="D2169" s="191"/>
      <c r="E2169" s="191"/>
      <c r="F2169" s="192"/>
      <c r="G2169" s="483"/>
      <c r="H2169" s="7"/>
      <c r="I2169" s="256"/>
      <c r="J2169" s="256"/>
      <c r="K2169" s="599"/>
      <c r="L2169" s="600"/>
      <c r="M2169" s="600"/>
      <c r="N2169" s="52" t="str">
        <f>IF(AND('331-CT'!$E$7=TH!H2168,OR(L2169="331",M2169="331")),"331",IF(AND(OR(L2169="131",M2169="131"),H2169='131-CT'!$E$7),"131",""))</f>
        <v/>
      </c>
      <c r="O2169" s="90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IF(OR(TH!L2168=TH!$W$7,M2169=TH!$W$7),"x","")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IF(AND(OR(LEFT(TH!L2168,2)="15",LEFT(TH!M2168,2)="15"),'152-CT'!$J$8=TH!F2168),"x","")</f>
        <v/>
      </c>
      <c r="Z2169" s="52" t="str">
        <f>IF(AND(OR(LEFT(TH!L2168,2)="15",LEFT(TH!M2168,2)="15"),TK!$E$7=TH!F2168),"x","")</f>
        <v/>
      </c>
      <c r="AA2169" s="52" t="str">
        <f>IF(AND(B2169&lt;=NKC!$N$8,B2169&gt;=NKC!$M$8),"x","")</f>
        <v/>
      </c>
      <c r="AB2169" s="834"/>
      <c r="AC2169" s="591"/>
    </row>
    <row r="2170" spans="1:30" s="211" customFormat="1" ht="15.75" hidden="1" customHeight="1">
      <c r="A2170" s="204" t="str">
        <f>IF(B2170&lt;&gt;"",IF(AND(B2170&gt;=_TM1,B2170&lt;=_TM2,OR(TH!L2169="1111",TH!M2169="1111")),TH!D2169,""),"")</f>
        <v/>
      </c>
      <c r="B2170" s="36">
        <f t="shared" si="172"/>
        <v>1</v>
      </c>
      <c r="C2170" s="184">
        <f t="shared" si="173"/>
        <v>0</v>
      </c>
      <c r="D2170" s="191"/>
      <c r="E2170" s="191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IF(AND('331-CT'!$E$7=TH!H2169,OR(L2170="331",M2170="331")),"331",IF(AND(OR(L2170="131",M2170="131"),H2170='131-CT'!$E$7),"131",""))</f>
        <v/>
      </c>
      <c r="O2170" s="90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IF(OR(TH!L2169=TH!$W$7,M2170=TH!$W$7),"x","")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IF(AND(OR(LEFT(TH!L2169,2)="15",LEFT(TH!M2169,2)="15"),'152-CT'!$J$8=TH!F2169),"x","")</f>
        <v/>
      </c>
      <c r="Z2170" s="52" t="str">
        <f>IF(AND(OR(LEFT(TH!L2169,2)="15",LEFT(TH!M2169,2)="15"),TK!$E$7=TH!F2169),"x","")</f>
        <v/>
      </c>
      <c r="AA2170" s="52" t="str">
        <f>IF(AND(B2170&lt;=NKC!$N$8,B2170&gt;=NKC!$M$8),"x","")</f>
        <v/>
      </c>
      <c r="AB2170" s="834"/>
      <c r="AC2170" s="591"/>
      <c r="AD2170" s="591"/>
    </row>
    <row r="2171" spans="1:30" s="211" customFormat="1" ht="15.75" hidden="1" customHeight="1">
      <c r="A2171" s="204" t="str">
        <f>IF(B2171&lt;&gt;"",IF(AND(B2171&gt;=_TM1,B2171&lt;=_TM2,OR(TH!L2170="1111",TH!M2170="1111")),TH!D2170,""),"")</f>
        <v/>
      </c>
      <c r="B2171" s="36">
        <f t="shared" si="172"/>
        <v>1</v>
      </c>
      <c r="C2171" s="184">
        <f t="shared" si="173"/>
        <v>0</v>
      </c>
      <c r="D2171" s="191"/>
      <c r="E2171" s="191"/>
      <c r="F2171" s="297"/>
      <c r="G2171" s="483"/>
      <c r="H2171" s="7"/>
      <c r="I2171" s="256"/>
      <c r="J2171" s="256"/>
      <c r="K2171" s="599"/>
      <c r="L2171" s="600"/>
      <c r="M2171" s="600"/>
      <c r="N2171" s="52" t="str">
        <f>IF(AND('331-CT'!$E$7=TH!H2170,OR(L2171="331",M2171="331")),"331",IF(AND(OR(L2171="131",M2171="131"),H2171='131-CT'!$E$7),"131",""))</f>
        <v/>
      </c>
      <c r="O2171" s="90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IF(OR(TH!L2170=TH!$W$7,M2171=TH!$W$7),"x","")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IF(AND(OR(LEFT(TH!L2170,2)="15",LEFT(TH!M2170,2)="15"),'152-CT'!$J$8=TH!F2170),"x","")</f>
        <v/>
      </c>
      <c r="Z2171" s="52" t="str">
        <f>IF(AND(OR(LEFT(TH!L2170,2)="15",LEFT(TH!M2170,2)="15"),TK!$E$7=TH!F2170),"x","")</f>
        <v/>
      </c>
      <c r="AA2171" s="52" t="str">
        <f>IF(AND(B2171&lt;=NKC!$N$8,B2171&gt;=NKC!$M$8),"x","")</f>
        <v/>
      </c>
      <c r="AB2171" s="834"/>
      <c r="AC2171" s="591"/>
    </row>
    <row r="2172" spans="1:30" s="211" customFormat="1" ht="15.75" hidden="1" customHeight="1">
      <c r="A2172" s="204" t="str">
        <f>IF(B2172&lt;&gt;"",IF(AND(B2172&gt;=_TM1,B2172&lt;=_TM2,OR(TH!L2171="1111",TH!M2171="1111")),TH!D2171,""),"")</f>
        <v/>
      </c>
      <c r="B2172" s="36">
        <f t="shared" si="172"/>
        <v>1</v>
      </c>
      <c r="C2172" s="184">
        <f t="shared" si="173"/>
        <v>0</v>
      </c>
      <c r="D2172" s="191"/>
      <c r="E2172" s="191"/>
      <c r="F2172" s="297"/>
      <c r="G2172" s="483"/>
      <c r="H2172" s="7"/>
      <c r="I2172" s="256"/>
      <c r="J2172" s="256"/>
      <c r="K2172" s="599"/>
      <c r="L2172" s="600"/>
      <c r="M2172" s="600"/>
      <c r="N2172" s="52" t="str">
        <f>IF(AND('331-CT'!$E$7=TH!H2171,OR(L2172="331",M2172="331")),"331",IF(AND(OR(L2172="131",M2172="131"),H2172='131-CT'!$E$7),"131",""))</f>
        <v/>
      </c>
      <c r="O2172" s="90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IF(OR(TH!L2171=TH!$W$7,M2172=TH!$W$7),"x","")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IF(AND(OR(LEFT(TH!L2171,2)="15",LEFT(TH!M2171,2)="15"),'152-CT'!$J$8=TH!F2171),"x","")</f>
        <v/>
      </c>
      <c r="Z2172" s="52" t="str">
        <f>IF(AND(OR(LEFT(TH!L2171,2)="15",LEFT(TH!M2171,2)="15"),TK!$E$7=TH!F2171),"x","")</f>
        <v/>
      </c>
      <c r="AA2172" s="52" t="str">
        <f>IF(AND(B2172&lt;=NKC!$N$8,B2172&gt;=NKC!$M$8),"x","")</f>
        <v/>
      </c>
      <c r="AB2172" s="834"/>
      <c r="AC2172" s="591"/>
      <c r="AD2172" s="591"/>
    </row>
    <row r="2173" spans="1:30" s="211" customFormat="1" ht="15.75" hidden="1" customHeight="1">
      <c r="A2173" s="204" t="str">
        <f>IF(B2173&lt;&gt;"",IF(AND(B2173&gt;=_TM1,B2173&lt;=_TM2,OR(TH!L2172="1111",TH!M2172="1111")),TH!D2172,""),"")</f>
        <v/>
      </c>
      <c r="B2173" s="36">
        <f t="shared" si="172"/>
        <v>1</v>
      </c>
      <c r="C2173" s="184">
        <f t="shared" si="173"/>
        <v>0</v>
      </c>
      <c r="D2173" s="191"/>
      <c r="E2173" s="191"/>
      <c r="F2173" s="297"/>
      <c r="G2173" s="483"/>
      <c r="H2173" s="7"/>
      <c r="I2173" s="256"/>
      <c r="J2173" s="256"/>
      <c r="K2173" s="599"/>
      <c r="L2173" s="600"/>
      <c r="M2173" s="600"/>
      <c r="N2173" s="52" t="str">
        <f>IF(AND('331-CT'!$E$7=TH!H2172,OR(L2173="331",M2173="331")),"331",IF(AND(OR(L2173="131",M2173="131"),H2173='131-CT'!$E$7),"131",""))</f>
        <v/>
      </c>
      <c r="O2173" s="90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IF(OR(TH!L2172=TH!$W$7,M2173=TH!$W$7),"x","")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IF(AND(OR(LEFT(TH!L2172,2)="15",LEFT(TH!M2172,2)="15"),'152-CT'!$J$8=TH!F2172),"x","")</f>
        <v/>
      </c>
      <c r="Z2173" s="52" t="str">
        <f>IF(AND(OR(LEFT(TH!L2172,2)="15",LEFT(TH!M2172,2)="15"),TK!$E$7=TH!F2172),"x","")</f>
        <v/>
      </c>
      <c r="AA2173" s="52" t="str">
        <f>IF(AND(B2173&lt;=NKC!$N$8,B2173&gt;=NKC!$M$8),"x","")</f>
        <v/>
      </c>
      <c r="AB2173" s="834"/>
      <c r="AC2173" s="591"/>
    </row>
    <row r="2174" spans="1:30" s="211" customFormat="1" ht="15.75" hidden="1" customHeight="1">
      <c r="A2174" s="204" t="str">
        <f>IF(B2174&lt;&gt;"",IF(AND(B2174&gt;=_TM1,B2174&lt;=_TM2,OR(TH!L2173="1111",TH!M2173="1111")),TH!D2173,""),"")</f>
        <v/>
      </c>
      <c r="B2174" s="36">
        <f t="shared" si="172"/>
        <v>1</v>
      </c>
      <c r="C2174" s="184">
        <f t="shared" si="173"/>
        <v>0</v>
      </c>
      <c r="D2174" s="191"/>
      <c r="E2174" s="191"/>
      <c r="F2174" s="297"/>
      <c r="G2174" s="483"/>
      <c r="H2174" s="7"/>
      <c r="I2174" s="256"/>
      <c r="J2174" s="256"/>
      <c r="K2174" s="599"/>
      <c r="L2174" s="600"/>
      <c r="M2174" s="600"/>
      <c r="N2174" s="52" t="str">
        <f>IF(AND('331-CT'!$E$7=TH!H2173,OR(L2174="331",M2174="331")),"331",IF(AND(OR(L2174="131",M2174="131"),H2174='131-CT'!$E$7),"131",""))</f>
        <v/>
      </c>
      <c r="O2174" s="90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IF(OR(TH!L2173=TH!$W$7,M2174=TH!$W$7),"x","")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IF(AND(OR(LEFT(TH!L2173,2)="15",LEFT(TH!M2173,2)="15"),'152-CT'!$J$8=TH!F2173),"x","")</f>
        <v/>
      </c>
      <c r="Z2174" s="52" t="str">
        <f>IF(AND(OR(LEFT(TH!L2173,2)="15",LEFT(TH!M2173,2)="15"),TK!$E$7=TH!F2173),"x","")</f>
        <v/>
      </c>
      <c r="AA2174" s="52" t="str">
        <f>IF(AND(B2174&lt;=NKC!$N$8,B2174&gt;=NKC!$M$8),"x","")</f>
        <v/>
      </c>
      <c r="AB2174" s="834"/>
      <c r="AC2174" s="591"/>
      <c r="AD2174" s="591"/>
    </row>
    <row r="2175" spans="1:30" s="211" customFormat="1" ht="15.75" hidden="1" customHeight="1">
      <c r="A2175" s="204" t="str">
        <f>IF(B2175&lt;&gt;"",IF(AND(B2175&gt;=_TM1,B2175&lt;=_TM2,OR(TH!L2174="1111",TH!M2174="1111")),TH!D2174,""),"")</f>
        <v/>
      </c>
      <c r="B2175" s="36">
        <f t="shared" ref="B2175:B2238" si="174">IF(C2175&lt;&gt;"",MONTH(C2175),"")</f>
        <v>1</v>
      </c>
      <c r="C2175" s="184">
        <f t="shared" si="173"/>
        <v>0</v>
      </c>
      <c r="D2175" s="191"/>
      <c r="E2175" s="191"/>
      <c r="F2175" s="297"/>
      <c r="G2175" s="483"/>
      <c r="H2175" s="7"/>
      <c r="I2175" s="256"/>
      <c r="J2175" s="256"/>
      <c r="K2175" s="599"/>
      <c r="L2175" s="600"/>
      <c r="M2175" s="600"/>
      <c r="N2175" s="52" t="str">
        <f>IF(AND('331-CT'!$E$7=TH!H2174,OR(L2175="331",M2175="331")),"331",IF(AND(OR(L2175="131",M2175="131"),H2175='131-CT'!$E$7),"131",""))</f>
        <v/>
      </c>
      <c r="O2175" s="90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IF(OR(TH!L2174=TH!$W$7,M2175=TH!$W$7),"x","")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IF(AND(OR(LEFT(TH!L2174,2)="15",LEFT(TH!M2174,2)="15"),'152-CT'!$J$8=TH!F2174),"x","")</f>
        <v/>
      </c>
      <c r="Z2175" s="52" t="str">
        <f>IF(AND(OR(LEFT(TH!L2174,2)="15",LEFT(TH!M2174,2)="15"),TK!$E$7=TH!F2174),"x","")</f>
        <v/>
      </c>
      <c r="AA2175" s="52" t="str">
        <f>IF(AND(B2175&lt;=NKC!$N$8,B2175&gt;=NKC!$M$8),"x","")</f>
        <v/>
      </c>
      <c r="AB2175" s="834"/>
      <c r="AC2175" s="591"/>
    </row>
    <row r="2176" spans="1:30" s="211" customFormat="1" ht="15.75" hidden="1" customHeight="1">
      <c r="A2176" s="204" t="str">
        <f>IF(B2176&lt;&gt;"",IF(AND(B2176&gt;=_TM1,B2176&lt;=_TM2,OR(TH!L2175="1111",TH!M2175="1111")),TH!D2175,""),"")</f>
        <v/>
      </c>
      <c r="B2176" s="36">
        <f t="shared" si="174"/>
        <v>1</v>
      </c>
      <c r="C2176" s="184">
        <f t="shared" si="173"/>
        <v>0</v>
      </c>
      <c r="D2176" s="191"/>
      <c r="E2176" s="191"/>
      <c r="F2176" s="192"/>
      <c r="G2176" s="483"/>
      <c r="H2176" s="7"/>
      <c r="I2176" s="256"/>
      <c r="J2176" s="256"/>
      <c r="K2176" s="599"/>
      <c r="L2176" s="600"/>
      <c r="M2176" s="600"/>
      <c r="N2176" s="52" t="str">
        <f>IF(AND('331-CT'!$E$7=TH!H2175,OR(L2176="331",M2176="331")),"331",IF(AND(OR(L2176="131",M2176="131"),H2176='131-CT'!$E$7),"131",""))</f>
        <v/>
      </c>
      <c r="O2176" s="90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IF(OR(TH!L2175=TH!$W$7,M2176=TH!$W$7),"x","")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IF(AND(OR(LEFT(TH!L2175,2)="15",LEFT(TH!M2175,2)="15"),'152-CT'!$J$8=TH!F2175),"x","")</f>
        <v/>
      </c>
      <c r="Z2176" s="52" t="str">
        <f>IF(AND(OR(LEFT(TH!L2175,2)="15",LEFT(TH!M2175,2)="15"),TK!$E$7=TH!F2175),"x","")</f>
        <v/>
      </c>
      <c r="AA2176" s="52" t="str">
        <f>IF(AND(B2176&lt;=NKC!$N$8,B2176&gt;=NKC!$M$8),"x","")</f>
        <v/>
      </c>
      <c r="AB2176" s="834"/>
      <c r="AC2176" s="591"/>
      <c r="AD2176" s="591"/>
    </row>
    <row r="2177" spans="1:30" s="211" customFormat="1" ht="15.75" hidden="1" customHeight="1">
      <c r="A2177" s="204" t="str">
        <f>IF(B2177&lt;&gt;"",IF(AND(B2177&gt;=_TM1,B2177&lt;=_TM2,OR(TH!L2176="1111",TH!M2176="1111")),TH!D2176,""),"")</f>
        <v/>
      </c>
      <c r="B2177" s="36">
        <f t="shared" si="174"/>
        <v>1</v>
      </c>
      <c r="C2177" s="184">
        <f t="shared" si="173"/>
        <v>0</v>
      </c>
      <c r="D2177" s="191"/>
      <c r="E2177" s="191"/>
      <c r="F2177" s="192"/>
      <c r="G2177" s="483"/>
      <c r="H2177" s="7"/>
      <c r="I2177" s="256"/>
      <c r="J2177" s="256"/>
      <c r="K2177" s="599"/>
      <c r="L2177" s="600"/>
      <c r="M2177" s="600"/>
      <c r="N2177" s="52" t="str">
        <f>IF(AND('331-CT'!$E$7=TH!H2176,OR(L2177="331",M2177="331")),"331",IF(AND(OR(L2177="131",M2177="131"),H2177='131-CT'!$E$7),"131",""))</f>
        <v/>
      </c>
      <c r="O2177" s="90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IF(OR(TH!L2176=TH!$W$7,M2177=TH!$W$7),"x","")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IF(AND(OR(LEFT(TH!L2176,2)="15",LEFT(TH!M2176,2)="15"),'152-CT'!$J$8=TH!F2176),"x","")</f>
        <v/>
      </c>
      <c r="Z2177" s="52" t="str">
        <f>IF(AND(OR(LEFT(TH!L2176,2)="15",LEFT(TH!M2176,2)="15"),TK!$E$7=TH!F2176),"x","")</f>
        <v/>
      </c>
      <c r="AA2177" s="52" t="str">
        <f>IF(AND(B2177&lt;=NKC!$N$8,B2177&gt;=NKC!$M$8),"x","")</f>
        <v/>
      </c>
      <c r="AB2177" s="834"/>
      <c r="AC2177" s="591"/>
    </row>
    <row r="2178" spans="1:30" s="211" customFormat="1" ht="15.75" hidden="1" customHeight="1">
      <c r="A2178" s="204" t="str">
        <f>IF(B2178&lt;&gt;"",IF(AND(B2178&gt;=_TM1,B2178&lt;=_TM2,OR(TH!L2177="1111",TH!M2177="1111")),TH!D2177,""),"")</f>
        <v/>
      </c>
      <c r="B2178" s="36">
        <f t="shared" si="174"/>
        <v>1</v>
      </c>
      <c r="C2178" s="184">
        <f t="shared" si="173"/>
        <v>0</v>
      </c>
      <c r="D2178" s="191"/>
      <c r="E2178" s="191"/>
      <c r="F2178" s="297"/>
      <c r="G2178" s="483"/>
      <c r="H2178" s="7"/>
      <c r="I2178" s="256"/>
      <c r="J2178" s="256"/>
      <c r="K2178" s="599"/>
      <c r="L2178" s="600"/>
      <c r="M2178" s="600"/>
      <c r="N2178" s="52" t="str">
        <f>IF(AND('331-CT'!$E$7=TH!H2177,OR(L2178="331",M2178="331")),"331",IF(AND(OR(L2178="131",M2178="131"),H2178='131-CT'!$E$7),"131",""))</f>
        <v/>
      </c>
      <c r="O2178" s="90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IF(OR(TH!L2177=TH!$W$7,M2178=TH!$W$7),"x","")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IF(AND(OR(LEFT(TH!L2177,2)="15",LEFT(TH!M2177,2)="15"),'152-CT'!$J$8=TH!F2177),"x","")</f>
        <v/>
      </c>
      <c r="Z2178" s="52" t="str">
        <f>IF(AND(OR(LEFT(TH!L2177,2)="15",LEFT(TH!M2177,2)="15"),TK!$E$7=TH!F2177),"x","")</f>
        <v/>
      </c>
      <c r="AA2178" s="52" t="str">
        <f>IF(AND(B2178&lt;=NKC!$N$8,B2178&gt;=NKC!$M$8),"x","")</f>
        <v/>
      </c>
      <c r="AB2178" s="834"/>
      <c r="AC2178" s="591"/>
      <c r="AD2178" s="591"/>
    </row>
    <row r="2179" spans="1:30" s="211" customFormat="1" ht="15.75" hidden="1" customHeight="1">
      <c r="A2179" s="204" t="str">
        <f>IF(B2179&lt;&gt;"",IF(AND(B2179&gt;=_TM1,B2179&lt;=_TM2,OR(TH!L2178="1111",TH!M2178="1111")),TH!D2178,""),"")</f>
        <v/>
      </c>
      <c r="B2179" s="36">
        <f t="shared" si="174"/>
        <v>1</v>
      </c>
      <c r="C2179" s="184">
        <f t="shared" ref="C2179:C2242" si="175">E2179</f>
        <v>0</v>
      </c>
      <c r="D2179" s="191"/>
      <c r="E2179" s="191"/>
      <c r="F2179" s="297"/>
      <c r="G2179" s="483"/>
      <c r="H2179" s="7"/>
      <c r="I2179" s="256"/>
      <c r="J2179" s="256"/>
      <c r="K2179" s="599"/>
      <c r="L2179" s="600"/>
      <c r="M2179" s="600"/>
      <c r="N2179" s="52" t="str">
        <f>IF(AND('331-CT'!$E$7=TH!H2178,OR(L2179="331",M2179="331")),"331",IF(AND(OR(L2179="131",M2179="131"),H2179='131-CT'!$E$7),"131",""))</f>
        <v/>
      </c>
      <c r="O2179" s="90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34"/>
      <c r="AC2179" s="591"/>
    </row>
    <row r="2180" spans="1:30" s="211" customFormat="1" ht="15.75" hidden="1" customHeight="1">
      <c r="A2180" s="204" t="str">
        <f>IF(B2180&lt;&gt;"",IF(AND(B2180&gt;=_TM1,B2180&lt;=_TM2,OR(TH!L2179="1111",TH!M2179="1111")),TH!D2179,""),"")</f>
        <v/>
      </c>
      <c r="B2180" s="36">
        <f t="shared" si="174"/>
        <v>1</v>
      </c>
      <c r="C2180" s="184">
        <f t="shared" si="175"/>
        <v>0</v>
      </c>
      <c r="D2180" s="37"/>
      <c r="E2180" s="191"/>
      <c r="F2180" s="192"/>
      <c r="G2180" s="483"/>
      <c r="H2180" s="7"/>
      <c r="I2180" s="256"/>
      <c r="J2180" s="256"/>
      <c r="K2180" s="599"/>
      <c r="L2180" s="600"/>
      <c r="M2180" s="600"/>
      <c r="N2180" s="52" t="str">
        <f>IF(AND('331-CT'!$E$7=TH!H2179,OR(L2180="331",M2180="331")),"331",IF(AND(OR(L2180="131",M2180="131"),H2180='131-CT'!$E$7),"131",""))</f>
        <v/>
      </c>
      <c r="O2180" s="90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34"/>
      <c r="AC2180" s="591"/>
      <c r="AD2180" s="591"/>
    </row>
    <row r="2181" spans="1:30" s="211" customFormat="1" ht="15.75" hidden="1" customHeight="1">
      <c r="A2181" s="204" t="str">
        <f>IF(B2181&lt;&gt;"",IF(AND(B2181&gt;=_TM1,B2181&lt;=_TM2,OR(TH!L2180="1111",TH!M2180="1111")),TH!D2180,""),"")</f>
        <v/>
      </c>
      <c r="B2181" s="36">
        <f t="shared" si="174"/>
        <v>1</v>
      </c>
      <c r="C2181" s="184">
        <f t="shared" si="175"/>
        <v>0</v>
      </c>
      <c r="D2181" s="37"/>
      <c r="E2181" s="191"/>
      <c r="F2181" s="192"/>
      <c r="G2181" s="483"/>
      <c r="H2181" s="7"/>
      <c r="I2181" s="256"/>
      <c r="J2181" s="256"/>
      <c r="K2181" s="599"/>
      <c r="L2181" s="600"/>
      <c r="M2181" s="600"/>
      <c r="N2181" s="52" t="str">
        <f>IF(AND('331-CT'!$E$7=TH!H2180,OR(L2181="331",M2181="331")),"331",IF(AND(OR(L2181="131",M2181="131"),H2181='131-CT'!$E$7),"131",""))</f>
        <v/>
      </c>
      <c r="O2181" s="90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34"/>
      <c r="AC2181" s="591"/>
      <c r="AD2181" s="591"/>
    </row>
    <row r="2182" spans="1:30" s="211" customFormat="1" ht="15.75" hidden="1" customHeight="1">
      <c r="A2182" s="204" t="str">
        <f>IF(B2182&lt;&gt;"",IF(AND(B2182&gt;=_TM1,B2182&lt;=_TM2,OR(TH!L2181="1111",TH!M2181="1111")),TH!D2181,""),"")</f>
        <v/>
      </c>
      <c r="B2182" s="36">
        <f t="shared" si="174"/>
        <v>1</v>
      </c>
      <c r="C2182" s="184">
        <f t="shared" si="175"/>
        <v>0</v>
      </c>
      <c r="D2182" s="37"/>
      <c r="E2182" s="191"/>
      <c r="F2182" s="192"/>
      <c r="G2182" s="483"/>
      <c r="H2182" s="7"/>
      <c r="I2182" s="256"/>
      <c r="J2182" s="256"/>
      <c r="K2182" s="599"/>
      <c r="L2182" s="600"/>
      <c r="M2182" s="600"/>
      <c r="N2182" s="52" t="str">
        <f>IF(AND('331-CT'!$E$7=TH!H2181,OR(L2182="331",M2182="331")),"331",IF(AND(OR(L2182="131",M2182="131"),H2182='131-CT'!$E$7),"131",""))</f>
        <v/>
      </c>
      <c r="O2182" s="90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34"/>
      <c r="AC2182" s="591"/>
    </row>
    <row r="2183" spans="1:30" s="211" customFormat="1" ht="15.75" hidden="1" customHeight="1">
      <c r="A2183" s="204" t="str">
        <f>IF(B2183&lt;&gt;"",IF(AND(B2183&gt;=_TM1,B2183&lt;=_TM2,OR(TH!L2182="1111",TH!M2182="1111")),TH!D2182,""),"")</f>
        <v/>
      </c>
      <c r="B2183" s="36">
        <f t="shared" si="174"/>
        <v>1</v>
      </c>
      <c r="C2183" s="184">
        <f t="shared" si="175"/>
        <v>0</v>
      </c>
      <c r="D2183" s="37"/>
      <c r="E2183" s="762"/>
      <c r="F2183" s="297"/>
      <c r="G2183" s="483"/>
      <c r="H2183" s="7"/>
      <c r="I2183" s="256"/>
      <c r="J2183" s="256"/>
      <c r="K2183" s="599"/>
      <c r="L2183" s="600"/>
      <c r="M2183" s="600"/>
      <c r="N2183" s="52" t="str">
        <f>IF(AND('331-CT'!$E$7=TH!H2182,OR(L2183="331",M2183="331")),"331",IF(AND(OR(L2183="131",M2183="131"),H2183='131-CT'!$E$7),"131",""))</f>
        <v/>
      </c>
      <c r="O2183" s="90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34"/>
      <c r="AC2183" s="591"/>
      <c r="AD2183" s="591"/>
    </row>
    <row r="2184" spans="1:30" s="211" customFormat="1" ht="15.75" hidden="1" customHeight="1">
      <c r="A2184" s="204" t="str">
        <f>IF(B2184&lt;&gt;"",IF(AND(B2184&gt;=_TM1,B2184&lt;=_TM2,OR(TH!L2183="1111",TH!M2183="1111")),TH!D2183,""),"")</f>
        <v/>
      </c>
      <c r="B2184" s="36">
        <f t="shared" si="174"/>
        <v>1</v>
      </c>
      <c r="C2184" s="184">
        <f t="shared" si="175"/>
        <v>0</v>
      </c>
      <c r="D2184" s="37"/>
      <c r="E2184" s="762"/>
      <c r="F2184" s="297"/>
      <c r="G2184" s="483"/>
      <c r="H2184" s="7"/>
      <c r="I2184" s="256"/>
      <c r="J2184" s="256"/>
      <c r="K2184" s="599"/>
      <c r="L2184" s="600"/>
      <c r="M2184" s="600"/>
      <c r="N2184" s="52" t="str">
        <f>IF(AND('331-CT'!$E$7=TH!H2183,OR(L2184="331",M2184="331")),"331",IF(AND(OR(L2184="131",M2184="131"),H2184='131-CT'!$E$7),"131",""))</f>
        <v/>
      </c>
      <c r="O2184" s="90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IF(OR(TH!L2183=TH!$W$7,M2184=TH!$W$7),"x","")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IF(AND(OR(LEFT(TH!L2183,2)="15",LEFT(TH!M2183,2)="15"),'152-CT'!$J$8=TH!F2183),"x","")</f>
        <v/>
      </c>
      <c r="Z2184" s="52" t="str">
        <f>IF(AND(OR(LEFT(TH!L2183,2)="15",LEFT(TH!M2183,2)="15"),TK!$E$7=TH!F2183),"x","")</f>
        <v/>
      </c>
      <c r="AA2184" s="52" t="str">
        <f>IF(AND(B2184&lt;=NKC!$N$8,B2184&gt;=NKC!$M$8),"x","")</f>
        <v/>
      </c>
      <c r="AB2184" s="834"/>
      <c r="AC2184" s="591"/>
    </row>
    <row r="2185" spans="1:30" s="211" customFormat="1" ht="15.75" hidden="1" customHeight="1">
      <c r="A2185" s="204" t="str">
        <f>IF(B2185&lt;&gt;"",IF(AND(B2185&gt;=_TM1,B2185&lt;=_TM2,OR(TH!L2184="1111",TH!M2184="1111")),TH!D2184,""),"")</f>
        <v/>
      </c>
      <c r="B2185" s="36">
        <f t="shared" si="174"/>
        <v>1</v>
      </c>
      <c r="C2185" s="184">
        <f t="shared" si="175"/>
        <v>0</v>
      </c>
      <c r="D2185" s="37"/>
      <c r="E2185" s="762"/>
      <c r="F2185" s="297"/>
      <c r="G2185" s="483"/>
      <c r="H2185" s="7"/>
      <c r="I2185" s="256"/>
      <c r="J2185" s="256"/>
      <c r="K2185" s="599"/>
      <c r="L2185" s="600"/>
      <c r="M2185" s="600"/>
      <c r="N2185" s="52" t="str">
        <f>IF(AND('331-CT'!$E$7=TH!H2184,OR(L2185="331",M2185="331")),"331",IF(AND(OR(L2185="131",M2185="131"),H2185='131-CT'!$E$7),"131",""))</f>
        <v/>
      </c>
      <c r="O2185" s="90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IF(OR(TH!L2184=TH!$W$7,M2185=TH!$W$7),"x","")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IF(AND(OR(LEFT(TH!L2184,2)="15",LEFT(TH!M2184,2)="15"),'152-CT'!$J$8=TH!F2184),"x","")</f>
        <v/>
      </c>
      <c r="Z2185" s="52" t="str">
        <f>IF(AND(OR(LEFT(TH!L2184,2)="15",LEFT(TH!M2184,2)="15"),TK!$E$7=TH!F2184),"x","")</f>
        <v/>
      </c>
      <c r="AA2185" s="52" t="str">
        <f>IF(AND(B2185&lt;=NKC!$N$8,B2185&gt;=NKC!$M$8),"x","")</f>
        <v/>
      </c>
      <c r="AB2185" s="834"/>
      <c r="AC2185" s="591"/>
      <c r="AD2185" s="591"/>
    </row>
    <row r="2186" spans="1:30" s="211" customFormat="1" ht="15.75" hidden="1" customHeight="1">
      <c r="A2186" s="204" t="str">
        <f>IF(B2186&lt;&gt;"",IF(AND(B2186&gt;=_TM1,B2186&lt;=_TM2,OR(TH!L2185="1111",TH!M2185="1111")),TH!D2185,""),"")</f>
        <v/>
      </c>
      <c r="B2186" s="36">
        <f t="shared" si="174"/>
        <v>1</v>
      </c>
      <c r="C2186" s="184">
        <f t="shared" si="175"/>
        <v>0</v>
      </c>
      <c r="D2186" s="37"/>
      <c r="E2186" s="762"/>
      <c r="F2186" s="297"/>
      <c r="G2186" s="483"/>
      <c r="H2186" s="7"/>
      <c r="I2186" s="256"/>
      <c r="J2186" s="256"/>
      <c r="K2186" s="599"/>
      <c r="L2186" s="600"/>
      <c r="M2186" s="600"/>
      <c r="N2186" s="52" t="str">
        <f>IF(AND('331-CT'!$E$7=TH!H2185,OR(L2186="331",M2186="331")),"331",IF(AND(OR(L2186="131",M2186="131"),H2186='131-CT'!$E$7),"131",""))</f>
        <v/>
      </c>
      <c r="O2186" s="90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IF(OR(TH!L2185=TH!$W$7,M2186=TH!$W$7),"x","")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IF(AND(OR(LEFT(TH!L2185,2)="15",LEFT(TH!M2185,2)="15"),'152-CT'!$J$8=TH!F2185),"x","")</f>
        <v/>
      </c>
      <c r="Z2186" s="52" t="str">
        <f>IF(AND(OR(LEFT(TH!L2185,2)="15",LEFT(TH!M2185,2)="15"),TK!$E$7=TH!F2185),"x","")</f>
        <v/>
      </c>
      <c r="AA2186" s="52" t="str">
        <f>IF(AND(B2186&lt;=NKC!$N$8,B2186&gt;=NKC!$M$8),"x","")</f>
        <v/>
      </c>
      <c r="AB2186" s="834"/>
      <c r="AC2186" s="591"/>
    </row>
    <row r="2187" spans="1:30" s="211" customFormat="1" ht="15.75" hidden="1" customHeight="1">
      <c r="A2187" s="204" t="str">
        <f>IF(B2187&lt;&gt;"",IF(AND(B2187&gt;=_TM1,B2187&lt;=_TM2,OR(TH!L2186="1111",TH!M2186="1111")),TH!D2186,""),"")</f>
        <v/>
      </c>
      <c r="B2187" s="36">
        <f t="shared" si="174"/>
        <v>1</v>
      </c>
      <c r="C2187" s="184">
        <f t="shared" si="175"/>
        <v>0</v>
      </c>
      <c r="D2187" s="37"/>
      <c r="E2187" s="762"/>
      <c r="F2187" s="189"/>
      <c r="G2187" s="483"/>
      <c r="H2187" s="7"/>
      <c r="I2187" s="256"/>
      <c r="J2187" s="256"/>
      <c r="K2187" s="599"/>
      <c r="L2187" s="600"/>
      <c r="M2187" s="600"/>
      <c r="N2187" s="52" t="str">
        <f>IF(AND('331-CT'!$E$7=TH!H2186,OR(L2187="331",M2187="331")),"331",IF(AND(OR(L2187="131",M2187="131"),H2187='131-CT'!$E$7),"131",""))</f>
        <v/>
      </c>
      <c r="O2187" s="90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IF(OR(TH!L2186=TH!$W$7,M2187=TH!$W$7),"x","")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IF(AND(OR(LEFT(TH!L2186,2)="15",LEFT(TH!M2186,2)="15"),'152-CT'!$J$8=TH!F2186),"x","")</f>
        <v/>
      </c>
      <c r="Z2187" s="52" t="str">
        <f>IF(AND(OR(LEFT(TH!L2186,2)="15",LEFT(TH!M2186,2)="15"),TK!$E$7=TH!F2186),"x","")</f>
        <v/>
      </c>
      <c r="AA2187" s="52" t="str">
        <f>IF(AND(B2187&lt;=NKC!$N$8,B2187&gt;=NKC!$M$8),"x","")</f>
        <v/>
      </c>
      <c r="AB2187" s="834"/>
    </row>
    <row r="2188" spans="1:30" s="211" customFormat="1" ht="15.75" hidden="1" customHeight="1">
      <c r="A2188" s="204" t="str">
        <f>IF(B2188&lt;&gt;"",IF(AND(B2188&gt;=_TM1,B2188&lt;=_TM2,OR(TH!L2187="1111",TH!M2187="1111")),TH!D2187,""),"")</f>
        <v/>
      </c>
      <c r="B2188" s="36">
        <f t="shared" si="174"/>
        <v>1</v>
      </c>
      <c r="C2188" s="184">
        <f t="shared" si="175"/>
        <v>0</v>
      </c>
      <c r="D2188" s="37"/>
      <c r="E2188" s="762"/>
      <c r="F2188" s="189"/>
      <c r="G2188" s="483"/>
      <c r="H2188" s="7"/>
      <c r="I2188" s="256"/>
      <c r="J2188" s="256"/>
      <c r="K2188" s="599"/>
      <c r="L2188" s="600"/>
      <c r="M2188" s="600"/>
      <c r="N2188" s="52" t="str">
        <f>IF(AND('331-CT'!$E$7=TH!H2187,OR(L2188="331",M2188="331")),"331",IF(AND(OR(L2188="131",M2188="131"),H2188='131-CT'!$E$7),"131",""))</f>
        <v/>
      </c>
      <c r="O2188" s="90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IF(OR(TH!L2187=TH!$W$7,M2188=TH!$W$7),"x","")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IF(AND(OR(LEFT(TH!L2187,2)="15",LEFT(TH!M2187,2)="15"),'152-CT'!$J$8=TH!F2187),"x","")</f>
        <v/>
      </c>
      <c r="Z2188" s="52" t="str">
        <f>IF(AND(OR(LEFT(TH!L2187,2)="15",LEFT(TH!M2187,2)="15"),TK!$E$7=TH!F2187),"x","")</f>
        <v/>
      </c>
      <c r="AA2188" s="52" t="str">
        <f>IF(AND(B2188&lt;=NKC!$N$8,B2188&gt;=NKC!$M$8),"x","")</f>
        <v/>
      </c>
      <c r="AB2188" s="834"/>
    </row>
    <row r="2189" spans="1:30" s="211" customFormat="1" ht="15.75" hidden="1" customHeight="1">
      <c r="A2189" s="204" t="str">
        <f>IF(B2189&lt;&gt;"",IF(AND(B2189&gt;=_TM1,B2189&lt;=_TM2,OR(TH!L2188="1111",TH!M2188="1111")),TH!D2188,""),"")</f>
        <v/>
      </c>
      <c r="B2189" s="36">
        <f t="shared" si="174"/>
        <v>1</v>
      </c>
      <c r="C2189" s="184">
        <f t="shared" si="175"/>
        <v>0</v>
      </c>
      <c r="D2189" s="37"/>
      <c r="E2189" s="762"/>
      <c r="F2189" s="192"/>
      <c r="G2189" s="483"/>
      <c r="H2189" s="7"/>
      <c r="I2189" s="256"/>
      <c r="J2189" s="256"/>
      <c r="K2189" s="599"/>
      <c r="L2189" s="600"/>
      <c r="M2189" s="600"/>
      <c r="N2189" s="52" t="str">
        <f>IF(AND('331-CT'!$E$7=TH!H2188,OR(L2189="331",M2189="331")),"331",IF(AND(OR(L2189="131",M2189="131"),H2189='131-CT'!$E$7),"131",""))</f>
        <v/>
      </c>
      <c r="O2189" s="90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IF(OR(TH!L2188=TH!$W$7,M2189=TH!$W$7),"x","")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IF(AND(OR(LEFT(TH!L2188,2)="15",LEFT(TH!M2188,2)="15"),'152-CT'!$J$8=TH!F2188),"x","")</f>
        <v/>
      </c>
      <c r="Z2189" s="52" t="str">
        <f>IF(AND(OR(LEFT(TH!L2188,2)="15",LEFT(TH!M2188,2)="15"),TK!$E$7=TH!F2188),"x","")</f>
        <v/>
      </c>
      <c r="AA2189" s="52" t="str">
        <f>IF(AND(B2189&lt;=NKC!$N$8,B2189&gt;=NKC!$M$8),"x","")</f>
        <v/>
      </c>
      <c r="AB2189" s="834"/>
      <c r="AC2189" s="591"/>
      <c r="AD2189" s="591"/>
    </row>
    <row r="2190" spans="1:30" s="211" customFormat="1" ht="15.75" hidden="1" customHeight="1">
      <c r="A2190" s="204" t="str">
        <f>IF(B2190&lt;&gt;"",IF(AND(B2190&gt;=_TM1,B2190&lt;=_TM2,OR(TH!L2189="1111",TH!M2189="1111")),TH!D2189,""),"")</f>
        <v/>
      </c>
      <c r="B2190" s="36">
        <f t="shared" si="174"/>
        <v>1</v>
      </c>
      <c r="C2190" s="184">
        <f t="shared" si="175"/>
        <v>0</v>
      </c>
      <c r="D2190" s="37"/>
      <c r="E2190" s="762"/>
      <c r="F2190" s="192"/>
      <c r="G2190" s="483"/>
      <c r="H2190" s="7"/>
      <c r="I2190" s="256"/>
      <c r="J2190" s="256"/>
      <c r="K2190" s="599"/>
      <c r="L2190" s="600"/>
      <c r="M2190" s="600"/>
      <c r="N2190" s="52" t="str">
        <f>IF(AND('331-CT'!$E$7=TH!H2189,OR(L2190="331",M2190="331")),"331",IF(AND(OR(L2190="131",M2190="131"),H2190='131-CT'!$E$7),"131",""))</f>
        <v/>
      </c>
      <c r="O2190" s="90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IF(OR(TH!L2189=TH!$W$7,M2190=TH!$W$7),"x","")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IF(AND(OR(LEFT(TH!L2189,2)="15",LEFT(TH!M2189,2)="15"),'152-CT'!$J$8=TH!F2189),"x","")</f>
        <v/>
      </c>
      <c r="Z2190" s="52" t="str">
        <f>IF(AND(OR(LEFT(TH!L2189,2)="15",LEFT(TH!M2189,2)="15"),TK!$E$7=TH!F2189),"x","")</f>
        <v/>
      </c>
      <c r="AA2190" s="52" t="str">
        <f>IF(AND(B2190&lt;=NKC!$N$8,B2190&gt;=NKC!$M$8),"x","")</f>
        <v/>
      </c>
      <c r="AB2190" s="834"/>
      <c r="AC2190" s="591"/>
    </row>
    <row r="2191" spans="1:30" s="211" customFormat="1" ht="15.75" hidden="1" customHeight="1">
      <c r="A2191" s="204" t="str">
        <f>IF(B2191&lt;&gt;"",IF(AND(B2191&gt;=_TM1,B2191&lt;=_TM2,OR(TH!L2190="1111",TH!M2190="1111")),TH!D2190,""),"")</f>
        <v/>
      </c>
      <c r="B2191" s="36">
        <f t="shared" si="174"/>
        <v>1</v>
      </c>
      <c r="C2191" s="184">
        <f t="shared" si="175"/>
        <v>0</v>
      </c>
      <c r="D2191" s="37"/>
      <c r="E2191" s="762"/>
      <c r="F2191" s="297"/>
      <c r="G2191" s="483"/>
      <c r="H2191" s="7"/>
      <c r="I2191" s="256"/>
      <c r="J2191" s="256"/>
      <c r="K2191" s="599"/>
      <c r="L2191" s="600"/>
      <c r="M2191" s="600"/>
      <c r="N2191" s="52" t="str">
        <f>IF(AND('331-CT'!$E$7=TH!H2190,OR(L2191="331",M2191="331")),"331",IF(AND(OR(L2191="131",M2191="131"),H2191='131-CT'!$E$7),"131",""))</f>
        <v/>
      </c>
      <c r="O2191" s="90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IF(OR(TH!L2190=TH!$W$7,M2191=TH!$W$7),"x","")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IF(AND(OR(LEFT(TH!L2190,2)="15",LEFT(TH!M2190,2)="15"),'152-CT'!$J$8=TH!F2190),"x","")</f>
        <v/>
      </c>
      <c r="Z2191" s="52" t="str">
        <f>IF(AND(OR(LEFT(TH!L2190,2)="15",LEFT(TH!M2190,2)="15"),TK!$E$7=TH!F2190),"x","")</f>
        <v/>
      </c>
      <c r="AA2191" s="52" t="str">
        <f>IF(AND(B2191&lt;=NKC!$N$8,B2191&gt;=NKC!$M$8),"x","")</f>
        <v/>
      </c>
      <c r="AB2191" s="834"/>
      <c r="AC2191" s="591"/>
      <c r="AD2191" s="591"/>
    </row>
    <row r="2192" spans="1:30" s="211" customFormat="1" ht="15.75" hidden="1" customHeight="1">
      <c r="A2192" s="204" t="str">
        <f>IF(B2192&lt;&gt;"",IF(AND(B2192&gt;=_TM1,B2192&lt;=_TM2,OR(TH!L2191="1111",TH!M2191="1111")),TH!D2191,""),"")</f>
        <v/>
      </c>
      <c r="B2192" s="36">
        <f t="shared" si="174"/>
        <v>1</v>
      </c>
      <c r="C2192" s="184">
        <f t="shared" si="175"/>
        <v>0</v>
      </c>
      <c r="D2192" s="37"/>
      <c r="E2192" s="762"/>
      <c r="F2192" s="297"/>
      <c r="G2192" s="483"/>
      <c r="H2192" s="7"/>
      <c r="I2192" s="256"/>
      <c r="J2192" s="256"/>
      <c r="K2192" s="599"/>
      <c r="L2192" s="600"/>
      <c r="M2192" s="600"/>
      <c r="N2192" s="52" t="str">
        <f>IF(AND('331-CT'!$E$7=TH!H2191,OR(L2192="331",M2192="331")),"331",IF(AND(OR(L2192="131",M2192="131"),H2192='131-CT'!$E$7),"131",""))</f>
        <v/>
      </c>
      <c r="O2192" s="90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IF(OR(TH!L2191=TH!$W$7,M2192=TH!$W$7),"x","")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IF(AND(OR(LEFT(TH!L2191,2)="15",LEFT(TH!M2191,2)="15"),'152-CT'!$J$8=TH!F2191),"x","")</f>
        <v/>
      </c>
      <c r="Z2192" s="52" t="str">
        <f>IF(AND(OR(LEFT(TH!L2191,2)="15",LEFT(TH!M2191,2)="15"),TK!$E$7=TH!F2191),"x","")</f>
        <v/>
      </c>
      <c r="AA2192" s="52" t="str">
        <f>IF(AND(B2192&lt;=NKC!$N$8,B2192&gt;=NKC!$M$8),"x","")</f>
        <v/>
      </c>
      <c r="AB2192" s="834"/>
      <c r="AC2192" s="591"/>
    </row>
    <row r="2193" spans="1:30" s="211" customFormat="1" ht="15.75" hidden="1" customHeight="1">
      <c r="A2193" s="204" t="str">
        <f>IF(B2193&lt;&gt;"",IF(AND(B2193&gt;=_TM1,B2193&lt;=_TM2,OR(TH!L2192="1111",TH!M2192="1111")),TH!D2192,""),"")</f>
        <v/>
      </c>
      <c r="B2193" s="36">
        <f t="shared" si="174"/>
        <v>1</v>
      </c>
      <c r="C2193" s="184">
        <f t="shared" si="175"/>
        <v>0</v>
      </c>
      <c r="D2193" s="37"/>
      <c r="E2193" s="762"/>
      <c r="F2193" s="297"/>
      <c r="G2193" s="483"/>
      <c r="H2193" s="7"/>
      <c r="I2193" s="256"/>
      <c r="J2193" s="256"/>
      <c r="K2193" s="599"/>
      <c r="L2193" s="600"/>
      <c r="M2193" s="600"/>
      <c r="N2193" s="52" t="str">
        <f>IF(AND('331-CT'!$E$7=TH!H2192,OR(L2193="331",M2193="331")),"331",IF(AND(OR(L2193="131",M2193="131"),H2193='131-CT'!$E$7),"131",""))</f>
        <v/>
      </c>
      <c r="O2193" s="90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IF(OR(TH!L2192=TH!$W$7,M2193=TH!$W$7),"x","")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IF(AND(OR(LEFT(TH!L2192,2)="15",LEFT(TH!M2192,2)="15"),'152-CT'!$J$8=TH!F2192),"x","")</f>
        <v/>
      </c>
      <c r="Z2193" s="52" t="str">
        <f>IF(AND(OR(LEFT(TH!L2192,2)="15",LEFT(TH!M2192,2)="15"),TK!$E$7=TH!F2192),"x","")</f>
        <v/>
      </c>
      <c r="AA2193" s="52" t="str">
        <f>IF(AND(B2193&lt;=NKC!$N$8,B2193&gt;=NKC!$M$8),"x","")</f>
        <v/>
      </c>
      <c r="AB2193" s="834"/>
      <c r="AC2193" s="591"/>
      <c r="AD2193" s="591"/>
    </row>
    <row r="2194" spans="1:30" s="211" customFormat="1" ht="15.75" hidden="1" customHeight="1">
      <c r="A2194" s="204" t="str">
        <f>IF(B2194&lt;&gt;"",IF(AND(B2194&gt;=_TM1,B2194&lt;=_TM2,OR(TH!L2193="1111",TH!M2193="1111")),TH!D2193,""),"")</f>
        <v/>
      </c>
      <c r="B2194" s="36">
        <f t="shared" si="174"/>
        <v>1</v>
      </c>
      <c r="C2194" s="184">
        <f t="shared" si="175"/>
        <v>0</v>
      </c>
      <c r="D2194" s="37"/>
      <c r="E2194" s="762"/>
      <c r="F2194" s="297"/>
      <c r="G2194" s="483"/>
      <c r="H2194" s="7"/>
      <c r="I2194" s="256"/>
      <c r="J2194" s="256"/>
      <c r="K2194" s="599"/>
      <c r="L2194" s="600"/>
      <c r="M2194" s="600"/>
      <c r="N2194" s="52" t="str">
        <f>IF(AND('331-CT'!$E$7=TH!H2193,OR(L2194="331",M2194="331")),"331",IF(AND(OR(L2194="131",M2194="131"),H2194='131-CT'!$E$7),"131",""))</f>
        <v/>
      </c>
      <c r="O2194" s="90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IF(OR(TH!L2193=TH!$W$7,M2194=TH!$W$7),"x","")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IF(AND(OR(LEFT(TH!L2193,2)="15",LEFT(TH!M2193,2)="15"),'152-CT'!$J$8=TH!F2193),"x","")</f>
        <v/>
      </c>
      <c r="Z2194" s="52" t="str">
        <f>IF(AND(OR(LEFT(TH!L2193,2)="15",LEFT(TH!M2193,2)="15"),TK!$E$7=TH!F2193),"x","")</f>
        <v/>
      </c>
      <c r="AA2194" s="52" t="str">
        <f>IF(AND(B2194&lt;=NKC!$N$8,B2194&gt;=NKC!$M$8),"x","")</f>
        <v/>
      </c>
      <c r="AB2194" s="834"/>
      <c r="AC2194" s="591"/>
    </row>
    <row r="2195" spans="1:30" s="211" customFormat="1" ht="15.75" hidden="1" customHeight="1">
      <c r="A2195" s="204" t="str">
        <f>IF(B2195&lt;&gt;"",IF(AND(B2195&gt;=_TM1,B2195&lt;=_TM2,OR(TH!L2194="1111",TH!M2194="1111")),TH!D2194,""),"")</f>
        <v/>
      </c>
      <c r="B2195" s="36">
        <f t="shared" si="174"/>
        <v>1</v>
      </c>
      <c r="C2195" s="184">
        <f t="shared" si="175"/>
        <v>0</v>
      </c>
      <c r="D2195" s="37"/>
      <c r="E2195" s="762"/>
      <c r="F2195" s="192"/>
      <c r="G2195" s="483"/>
      <c r="H2195" s="7"/>
      <c r="I2195" s="256"/>
      <c r="J2195" s="256"/>
      <c r="K2195" s="599"/>
      <c r="L2195" s="600"/>
      <c r="M2195" s="600"/>
      <c r="N2195" s="52" t="str">
        <f>IF(AND('331-CT'!$E$7=TH!H2194,OR(L2195="331",M2195="331")),"331",IF(AND(OR(L2195="131",M2195="131"),H2195='131-CT'!$E$7),"131",""))</f>
        <v/>
      </c>
      <c r="O2195" s="90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IF(OR(TH!L2194=TH!$W$7,M2195=TH!$W$7),"x","")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IF(AND(OR(LEFT(TH!L2194,2)="15",LEFT(TH!M2194,2)="15"),'152-CT'!$J$8=TH!F2194),"x","")</f>
        <v/>
      </c>
      <c r="Z2195" s="52" t="str">
        <f>IF(AND(OR(LEFT(TH!L2194,2)="15",LEFT(TH!M2194,2)="15"),TK!$E$7=TH!F2194),"x","")</f>
        <v/>
      </c>
      <c r="AA2195" s="52" t="str">
        <f>IF(AND(B2195&lt;=NKC!$N$8,B2195&gt;=NKC!$M$8),"x","")</f>
        <v/>
      </c>
      <c r="AB2195" s="834"/>
      <c r="AC2195" s="591"/>
      <c r="AD2195" s="591"/>
    </row>
    <row r="2196" spans="1:30" s="211" customFormat="1" ht="15.75" hidden="1" customHeight="1">
      <c r="A2196" s="204" t="str">
        <f>IF(B2196&lt;&gt;"",IF(AND(B2196&gt;=_TM1,B2196&lt;=_TM2,OR(TH!L2195="1111",TH!M2195="1111")),TH!D2195,""),"")</f>
        <v/>
      </c>
      <c r="B2196" s="36">
        <f t="shared" si="174"/>
        <v>1</v>
      </c>
      <c r="C2196" s="184">
        <f t="shared" si="175"/>
        <v>0</v>
      </c>
      <c r="D2196" s="37"/>
      <c r="E2196" s="762"/>
      <c r="F2196" s="192"/>
      <c r="G2196" s="483"/>
      <c r="H2196" s="7"/>
      <c r="I2196" s="256"/>
      <c r="J2196" s="256"/>
      <c r="K2196" s="599"/>
      <c r="L2196" s="600"/>
      <c r="M2196" s="600"/>
      <c r="N2196" s="52" t="str">
        <f>IF(AND('331-CT'!$E$7=TH!H2195,OR(L2196="331",M2196="331")),"331",IF(AND(OR(L2196="131",M2196="131"),H2196='131-CT'!$E$7),"131",""))</f>
        <v/>
      </c>
      <c r="O2196" s="90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IF(OR(TH!L2195=TH!$W$7,M2196=TH!$W$7),"x","")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IF(AND(OR(LEFT(TH!L2195,2)="15",LEFT(TH!M2195,2)="15"),'152-CT'!$J$8=TH!F2195),"x","")</f>
        <v/>
      </c>
      <c r="Z2196" s="52" t="str">
        <f>IF(AND(OR(LEFT(TH!L2195,2)="15",LEFT(TH!M2195,2)="15"),TK!$E$7=TH!F2195),"x","")</f>
        <v/>
      </c>
      <c r="AA2196" s="52" t="str">
        <f>IF(AND(B2196&lt;=NKC!$N$8,B2196&gt;=NKC!$M$8),"x","")</f>
        <v/>
      </c>
      <c r="AB2196" s="834"/>
      <c r="AC2196" s="591"/>
      <c r="AD2196" s="591"/>
    </row>
    <row r="2197" spans="1:30" s="211" customFormat="1" ht="15.75" hidden="1" customHeight="1">
      <c r="A2197" s="204" t="str">
        <f>IF(B2197&lt;&gt;"",IF(AND(B2197&gt;=_TM1,B2197&lt;=_TM2,OR(TH!L2196="1111",TH!M2196="1111")),TH!D2196,""),"")</f>
        <v/>
      </c>
      <c r="B2197" s="36">
        <f t="shared" si="174"/>
        <v>1</v>
      </c>
      <c r="C2197" s="184">
        <f t="shared" si="175"/>
        <v>0</v>
      </c>
      <c r="D2197" s="37"/>
      <c r="E2197" s="762"/>
      <c r="F2197" s="192"/>
      <c r="G2197" s="483"/>
      <c r="H2197" s="7"/>
      <c r="I2197" s="256"/>
      <c r="J2197" s="256"/>
      <c r="K2197" s="599"/>
      <c r="L2197" s="600"/>
      <c r="M2197" s="600"/>
      <c r="N2197" s="52" t="str">
        <f>IF(AND('331-CT'!$E$7=TH!H2196,OR(L2197="331",M2197="331")),"331",IF(AND(OR(L2197="131",M2197="131"),H2197='131-CT'!$E$7),"131",""))</f>
        <v/>
      </c>
      <c r="O2197" s="90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34"/>
      <c r="AC2197" s="591"/>
    </row>
    <row r="2198" spans="1:30" s="211" customFormat="1" ht="15.75" hidden="1" customHeight="1">
      <c r="A2198" s="204" t="str">
        <f>IF(B2198&lt;&gt;"",IF(AND(B2198&gt;=_TM1,B2198&lt;=_TM2,OR(TH!L2197="1111",TH!M2197="1111")),TH!D2197,""),"")</f>
        <v/>
      </c>
      <c r="B2198" s="36">
        <f t="shared" si="174"/>
        <v>1</v>
      </c>
      <c r="C2198" s="184">
        <f t="shared" si="175"/>
        <v>0</v>
      </c>
      <c r="D2198" s="37"/>
      <c r="E2198" s="762"/>
      <c r="F2198" s="297"/>
      <c r="G2198" s="483"/>
      <c r="H2198" s="7"/>
      <c r="I2198" s="256"/>
      <c r="J2198" s="256"/>
      <c r="K2198" s="599"/>
      <c r="L2198" s="600"/>
      <c r="M2198" s="600"/>
      <c r="N2198" s="52" t="str">
        <f>IF(AND('331-CT'!$E$7=TH!H2197,OR(L2198="331",M2198="331")),"331",IF(AND(OR(L2198="131",M2198="131"),H2198='131-CT'!$E$7),"131",""))</f>
        <v/>
      </c>
      <c r="O2198" s="90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34"/>
      <c r="AC2198" s="591"/>
      <c r="AD2198" s="591"/>
    </row>
    <row r="2199" spans="1:30" s="211" customFormat="1" ht="15.75" hidden="1" customHeight="1">
      <c r="A2199" s="204" t="str">
        <f>IF(B2199&lt;&gt;"",IF(AND(B2199&gt;=_TM1,B2199&lt;=_TM2,OR(TH!L2198="1111",TH!M2198="1111")),TH!D2198,""),"")</f>
        <v/>
      </c>
      <c r="B2199" s="36">
        <f t="shared" si="174"/>
        <v>1</v>
      </c>
      <c r="C2199" s="184">
        <f t="shared" si="175"/>
        <v>0</v>
      </c>
      <c r="D2199" s="37"/>
      <c r="E2199" s="760"/>
      <c r="F2199" s="297"/>
      <c r="G2199" s="483"/>
      <c r="H2199" s="7"/>
      <c r="I2199" s="256"/>
      <c r="J2199" s="256"/>
      <c r="K2199" s="599"/>
      <c r="L2199" s="600"/>
      <c r="M2199" s="600"/>
      <c r="N2199" s="52" t="str">
        <f>IF(AND('331-CT'!$E$7=TH!H2198,OR(L2199="331",M2199="331")),"331",IF(AND(OR(L2199="131",M2199="131"),H2199='131-CT'!$E$7),"131",""))</f>
        <v/>
      </c>
      <c r="O2199" s="90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34"/>
      <c r="AC2199" s="591"/>
    </row>
    <row r="2200" spans="1:30" s="211" customFormat="1" ht="15.75" hidden="1" customHeight="1">
      <c r="A2200" s="204" t="str">
        <f>IF(B2200&lt;&gt;"",IF(AND(B2200&gt;=_TM1,B2200&lt;=_TM2,OR(TH!L2199="1111",TH!M2199="1111")),TH!D2199,""),"")</f>
        <v/>
      </c>
      <c r="B2200" s="36">
        <f t="shared" si="174"/>
        <v>1</v>
      </c>
      <c r="C2200" s="184">
        <f t="shared" si="175"/>
        <v>0</v>
      </c>
      <c r="D2200" s="37"/>
      <c r="E2200" s="760"/>
      <c r="F2200" s="297"/>
      <c r="G2200" s="483"/>
      <c r="H2200" s="7"/>
      <c r="I2200" s="256"/>
      <c r="J2200" s="256"/>
      <c r="K2200" s="599"/>
      <c r="L2200" s="600"/>
      <c r="M2200" s="600"/>
      <c r="N2200" s="52" t="str">
        <f>IF(AND('331-CT'!$E$7=TH!H2199,OR(L2200="331",M2200="331")),"331",IF(AND(OR(L2200="131",M2200="131"),H2200='131-CT'!$E$7),"131",""))</f>
        <v/>
      </c>
      <c r="O2200" s="90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34"/>
      <c r="AC2200" s="591"/>
      <c r="AD2200" s="591"/>
    </row>
    <row r="2201" spans="1:30" s="211" customFormat="1" ht="15.75" hidden="1" customHeight="1">
      <c r="A2201" s="204" t="str">
        <f>IF(B2201&lt;&gt;"",IF(AND(B2201&gt;=_TM1,B2201&lt;=_TM2,OR(TH!L2200="1111",TH!M2200="1111")),TH!D2200,""),"")</f>
        <v/>
      </c>
      <c r="B2201" s="36">
        <f t="shared" si="174"/>
        <v>1</v>
      </c>
      <c r="C2201" s="184">
        <f t="shared" si="175"/>
        <v>0</v>
      </c>
      <c r="D2201" s="37"/>
      <c r="E2201" s="760"/>
      <c r="F2201" s="297"/>
      <c r="G2201" s="483"/>
      <c r="H2201" s="7"/>
      <c r="I2201" s="256"/>
      <c r="J2201" s="256"/>
      <c r="K2201" s="599"/>
      <c r="L2201" s="600"/>
      <c r="M2201" s="600"/>
      <c r="N2201" s="52" t="str">
        <f>IF(AND('331-CT'!$E$7=TH!H2200,OR(L2201="331",M2201="331")),"331",IF(AND(OR(L2201="131",M2201="131"),H2201='131-CT'!$E$7),"131",""))</f>
        <v/>
      </c>
      <c r="O2201" s="90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34"/>
      <c r="AC2201" s="591"/>
    </row>
    <row r="2202" spans="1:30" s="211" customFormat="1" ht="15.75" hidden="1" customHeight="1">
      <c r="A2202" s="204" t="str">
        <f>IF(B2202&lt;&gt;"",IF(AND(B2202&gt;=_TM1,B2202&lt;=_TM2,OR(TH!L2201="1111",TH!M2201="1111")),TH!D2201,""),"")</f>
        <v/>
      </c>
      <c r="B2202" s="36">
        <f t="shared" si="174"/>
        <v>1</v>
      </c>
      <c r="C2202" s="184">
        <f t="shared" si="175"/>
        <v>0</v>
      </c>
      <c r="D2202" s="37"/>
      <c r="E2202" s="760"/>
      <c r="F2202" s="297"/>
      <c r="G2202" s="483"/>
      <c r="H2202" s="7"/>
      <c r="I2202" s="256"/>
      <c r="J2202" s="256"/>
      <c r="K2202" s="599"/>
      <c r="L2202" s="600"/>
      <c r="M2202" s="600"/>
      <c r="N2202" s="52" t="str">
        <f>IF(AND('331-CT'!$E$7=TH!H2201,OR(L2202="331",M2202="331")),"331",IF(AND(OR(L2202="131",M2202="131"),H2202='131-CT'!$E$7),"131",""))</f>
        <v/>
      </c>
      <c r="O2202" s="90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IF(OR(TH!L2201=TH!$W$7,M2202=TH!$W$7),"x","")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IF(AND(OR(LEFT(TH!L2201,2)="15",LEFT(TH!M2201,2)="15"),'152-CT'!$J$8=TH!F2201),"x","")</f>
        <v/>
      </c>
      <c r="Z2202" s="52" t="str">
        <f>IF(AND(OR(LEFT(TH!L2201,2)="15",LEFT(TH!M2201,2)="15"),TK!$E$7=TH!F2201),"x","")</f>
        <v/>
      </c>
      <c r="AA2202" s="52" t="str">
        <f>IF(AND(B2202&lt;=NKC!$N$8,B2202&gt;=NKC!$M$8),"x","")</f>
        <v/>
      </c>
      <c r="AB2202" s="834"/>
      <c r="AC2202" s="591"/>
      <c r="AD2202" s="591"/>
    </row>
    <row r="2203" spans="1:30" s="211" customFormat="1" ht="15.75" hidden="1" customHeight="1">
      <c r="A2203" s="204" t="str">
        <f>IF(B2203&lt;&gt;"",IF(AND(B2203&gt;=_TM1,B2203&lt;=_TM2,OR(TH!L2202="1111",TH!M2202="1111")),TH!D2202,""),"")</f>
        <v/>
      </c>
      <c r="B2203" s="36">
        <f t="shared" si="174"/>
        <v>1</v>
      </c>
      <c r="C2203" s="184">
        <f t="shared" si="175"/>
        <v>0</v>
      </c>
      <c r="D2203" s="37"/>
      <c r="E2203" s="762"/>
      <c r="F2203" s="297"/>
      <c r="G2203" s="483"/>
      <c r="H2203" s="7"/>
      <c r="I2203" s="256"/>
      <c r="J2203" s="256"/>
      <c r="K2203" s="599"/>
      <c r="L2203" s="600"/>
      <c r="M2203" s="600"/>
      <c r="N2203" s="52" t="str">
        <f>IF(AND('331-CT'!$E$7=TH!H2202,OR(L2203="331",M2203="331")),"331",IF(AND(OR(L2203="131",M2203="131"),H2203='131-CT'!$E$7),"131",""))</f>
        <v/>
      </c>
      <c r="O2203" s="90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IF(OR(TH!L2202=TH!$W$7,M2203=TH!$W$7),"x","")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IF(AND(OR(LEFT(TH!L2202,2)="15",LEFT(TH!M2202,2)="15"),'152-CT'!$J$8=TH!F2202),"x","")</f>
        <v/>
      </c>
      <c r="Z2203" s="52" t="str">
        <f>IF(AND(OR(LEFT(TH!L2202,2)="15",LEFT(TH!M2202,2)="15"),TK!$E$7=TH!F2202),"x","")</f>
        <v/>
      </c>
      <c r="AA2203" s="52" t="str">
        <f>IF(AND(B2203&lt;=NKC!$N$8,B2203&gt;=NKC!$M$8),"x","")</f>
        <v/>
      </c>
      <c r="AB2203" s="834"/>
      <c r="AC2203" s="591"/>
    </row>
    <row r="2204" spans="1:30" s="211" customFormat="1" ht="15.75" hidden="1" customHeight="1">
      <c r="A2204" s="204" t="str">
        <f>IF(B2204&lt;&gt;"",IF(AND(B2204&gt;=_TM1,B2204&lt;=_TM2,OR(TH!L2203="1111",TH!M2203="1111")),TH!D2203,""),"")</f>
        <v/>
      </c>
      <c r="B2204" s="36">
        <f t="shared" si="174"/>
        <v>1</v>
      </c>
      <c r="C2204" s="184">
        <f t="shared" si="175"/>
        <v>0</v>
      </c>
      <c r="D2204" s="37"/>
      <c r="E2204" s="762"/>
      <c r="F2204" s="297"/>
      <c r="G2204" s="483"/>
      <c r="H2204" s="7"/>
      <c r="I2204" s="256"/>
      <c r="J2204" s="256"/>
      <c r="K2204" s="599"/>
      <c r="L2204" s="600"/>
      <c r="M2204" s="600"/>
      <c r="N2204" s="52" t="str">
        <f>IF(AND('331-CT'!$E$7=TH!H2203,OR(L2204="331",M2204="331")),"331",IF(AND(OR(L2204="131",M2204="131"),H2204='131-CT'!$E$7),"131",""))</f>
        <v/>
      </c>
      <c r="O2204" s="90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IF(OR(TH!L2203=TH!$W$7,M2204=TH!$W$7),"x","")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IF(AND(OR(LEFT(TH!L2203,2)="15",LEFT(TH!M2203,2)="15"),'152-CT'!$J$8=TH!F2203),"x","")</f>
        <v/>
      </c>
      <c r="Z2204" s="52" t="str">
        <f>IF(AND(OR(LEFT(TH!L2203,2)="15",LEFT(TH!M2203,2)="15"),TK!$E$7=TH!F2203),"x","")</f>
        <v/>
      </c>
      <c r="AA2204" s="52" t="str">
        <f>IF(AND(B2204&lt;=NKC!$N$8,B2204&gt;=NKC!$M$8),"x","")</f>
        <v/>
      </c>
      <c r="AB2204" s="834"/>
      <c r="AC2204" s="591"/>
      <c r="AD2204" s="591"/>
    </row>
    <row r="2205" spans="1:30" s="211" customFormat="1" ht="15.75" hidden="1" customHeight="1">
      <c r="A2205" s="204" t="str">
        <f>IF(B2205&lt;&gt;"",IF(AND(B2205&gt;=_TM1,B2205&lt;=_TM2,OR(TH!L2204="1111",TH!M2204="1111")),TH!D2204,""),"")</f>
        <v/>
      </c>
      <c r="B2205" s="36">
        <f t="shared" si="174"/>
        <v>1</v>
      </c>
      <c r="C2205" s="184">
        <f t="shared" si="175"/>
        <v>0</v>
      </c>
      <c r="D2205" s="37"/>
      <c r="E2205" s="762"/>
      <c r="F2205" s="297"/>
      <c r="G2205" s="483"/>
      <c r="H2205" s="7"/>
      <c r="I2205" s="739"/>
      <c r="J2205" s="739"/>
      <c r="K2205" s="599"/>
      <c r="L2205" s="600"/>
      <c r="M2205" s="600"/>
      <c r="N2205" s="52" t="str">
        <f>IF(AND('331-CT'!$E$7=TH!H2204,OR(L2205="331",M2205="331")),"331",IF(AND(OR(L2205="131",M2205="131"),H2205='131-CT'!$E$7),"131",""))</f>
        <v/>
      </c>
      <c r="O2205" s="90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IF(OR(TH!L2204=TH!$W$7,M2205=TH!$W$7),"x","")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IF(AND(OR(LEFT(TH!L2204,2)="15",LEFT(TH!M2204,2)="15"),'152-CT'!$J$8=TH!F2204),"x","")</f>
        <v/>
      </c>
      <c r="Z2205" s="52" t="str">
        <f>IF(AND(OR(LEFT(TH!L2204,2)="15",LEFT(TH!M2204,2)="15"),TK!$E$7=TH!F2204),"x","")</f>
        <v/>
      </c>
      <c r="AA2205" s="52" t="str">
        <f>IF(AND(B2205&lt;=NKC!$N$8,B2205&gt;=NKC!$M$8),"x","")</f>
        <v/>
      </c>
      <c r="AB2205" s="834"/>
      <c r="AC2205" s="591"/>
    </row>
    <row r="2206" spans="1:30" s="211" customFormat="1" ht="15.75" hidden="1" customHeight="1">
      <c r="A2206" s="204" t="str">
        <f>IF(B2206&lt;&gt;"",IF(AND(B2206&gt;=_TM1,B2206&lt;=_TM2,OR(TH!L2207="1111",TH!M2207="1111")),TH!D2207,""),"")</f>
        <v/>
      </c>
      <c r="B2206" s="36">
        <f t="shared" si="174"/>
        <v>1</v>
      </c>
      <c r="C2206" s="184">
        <f t="shared" si="175"/>
        <v>0</v>
      </c>
      <c r="D2206" s="37"/>
      <c r="E2206" s="762"/>
      <c r="F2206" s="297"/>
      <c r="G2206" s="483"/>
      <c r="H2206" s="7"/>
      <c r="I2206" s="739"/>
      <c r="J2206" s="739"/>
      <c r="K2206" s="599"/>
      <c r="L2206" s="600"/>
      <c r="M2206" s="600"/>
      <c r="N2206" s="52" t="str">
        <f>IF(AND('331-CT'!$E$7=TH!H2207,OR(L2206="331",M2206="331")),"331",IF(AND(OR(L2206="131",M2206="131"),H2206='131-CT'!$E$7),"131",""))</f>
        <v/>
      </c>
      <c r="O2206" s="90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IF(OR(TH!L2207=TH!$W$7,M2206=TH!$W$7),"x","")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IF(AND(OR(LEFT(TH!L2207,2)="15",LEFT(TH!M2207,2)="15"),'152-CT'!$J$8=TH!F2207),"x","")</f>
        <v/>
      </c>
      <c r="Z2206" s="52" t="str">
        <f>IF(AND(OR(LEFT(TH!L2207,2)="15",LEFT(TH!M2207,2)="15"),TK!$E$7=TH!F2207),"x","")</f>
        <v/>
      </c>
      <c r="AA2206" s="52" t="str">
        <f>IF(AND(B2206&lt;=NKC!$N$8,B2206&gt;=NKC!$M$8),"x","")</f>
        <v/>
      </c>
      <c r="AB2206" s="834"/>
      <c r="AC2206" s="591"/>
      <c r="AD2206" s="591"/>
    </row>
    <row r="2207" spans="1:30" s="211" customFormat="1" ht="15.75" hidden="1" customHeight="1">
      <c r="A2207" s="204" t="str">
        <f>IF(B2207&lt;&gt;"",IF(AND(B2207&gt;=_TM1,B2207&lt;=_TM2,OR(TH!L2208="1111",TH!M2208="1111")),TH!D2208,""),"")</f>
        <v/>
      </c>
      <c r="B2207" s="36">
        <f t="shared" si="174"/>
        <v>1</v>
      </c>
      <c r="C2207" s="184">
        <f t="shared" si="175"/>
        <v>0</v>
      </c>
      <c r="D2207" s="37"/>
      <c r="E2207" s="762"/>
      <c r="F2207" s="297"/>
      <c r="G2207" s="483"/>
      <c r="H2207" s="7"/>
      <c r="I2207" s="256"/>
      <c r="J2207" s="256"/>
      <c r="K2207" s="599"/>
      <c r="L2207" s="600"/>
      <c r="M2207" s="600"/>
      <c r="N2207" s="52" t="str">
        <f>IF(AND('331-CT'!$E$7=TH!H2208,OR(L2207="331",M2207="331")),"331",IF(AND(OR(L2207="131",M2207="131"),H2207='131-CT'!$E$7),"131",""))</f>
        <v/>
      </c>
      <c r="O2207" s="90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IF(OR(TH!L2208=TH!$W$7,M2207=TH!$W$7),"x","")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IF(AND(OR(LEFT(TH!L2208,2)="15",LEFT(TH!M2208,2)="15"),'152-CT'!$J$8=TH!F2208),"x","")</f>
        <v/>
      </c>
      <c r="Z2207" s="52" t="str">
        <f>IF(AND(OR(LEFT(TH!L2208,2)="15",LEFT(TH!M2208,2)="15"),TK!$E$7=TH!F2208),"x","")</f>
        <v/>
      </c>
      <c r="AA2207" s="52" t="str">
        <f>IF(AND(B2207&lt;=NKC!$N$8,B2207&gt;=NKC!$M$8),"x","")</f>
        <v/>
      </c>
      <c r="AB2207" s="834"/>
      <c r="AC2207" s="591"/>
    </row>
    <row r="2208" spans="1:30" s="211" customFormat="1" ht="15.75" hidden="1" customHeight="1">
      <c r="A2208" s="204" t="str">
        <f>IF(B2208&lt;&gt;"",IF(AND(B2208&gt;=_TM1,B2208&lt;=_TM2,OR(TH!L2209="1111",TH!M2209="1111")),TH!D2209,""),"")</f>
        <v/>
      </c>
      <c r="B2208" s="36">
        <f t="shared" si="174"/>
        <v>1</v>
      </c>
      <c r="C2208" s="184">
        <f t="shared" si="175"/>
        <v>0</v>
      </c>
      <c r="D2208" s="37"/>
      <c r="E2208" s="762"/>
      <c r="F2208" s="192"/>
      <c r="G2208" s="483"/>
      <c r="H2208" s="7"/>
      <c r="I2208" s="256"/>
      <c r="J2208" s="256"/>
      <c r="K2208" s="599"/>
      <c r="L2208" s="600"/>
      <c r="M2208" s="600"/>
      <c r="N2208" s="52" t="str">
        <f>IF(AND('331-CT'!$E$7=TH!H2209,OR(L2208="331",M2208="331")),"331",IF(AND(OR(L2208="131",M2208="131"),H2208='131-CT'!$E$7),"131",""))</f>
        <v/>
      </c>
      <c r="O2208" s="90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IF(OR(TH!L2209=TH!$W$7,M2208=TH!$W$7),"x","")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IF(AND(OR(LEFT(TH!L2209,2)="15",LEFT(TH!M2209,2)="15"),'152-CT'!$J$8=TH!F2209),"x","")</f>
        <v/>
      </c>
      <c r="Z2208" s="52" t="str">
        <f>IF(AND(OR(LEFT(TH!L2209,2)="15",LEFT(TH!M2209,2)="15"),TK!$E$7=TH!F2209),"x","")</f>
        <v/>
      </c>
      <c r="AA2208" s="52" t="str">
        <f>IF(AND(B2208&lt;=NKC!$N$8,B2208&gt;=NKC!$M$8),"x","")</f>
        <v/>
      </c>
      <c r="AB2208" s="834"/>
      <c r="AC2208" s="591"/>
      <c r="AD2208" s="591"/>
    </row>
    <row r="2209" spans="1:30" s="211" customFormat="1" ht="15.75" hidden="1" customHeight="1">
      <c r="A2209" s="204" t="str">
        <f>IF(B2209&lt;&gt;"",IF(AND(B2209&gt;=_TM1,B2209&lt;=_TM2,OR(TH!L2210="1111",TH!M2210="1111")),TH!D2210,""),"")</f>
        <v/>
      </c>
      <c r="B2209" s="36">
        <f t="shared" si="174"/>
        <v>1</v>
      </c>
      <c r="C2209" s="184">
        <f t="shared" si="175"/>
        <v>0</v>
      </c>
      <c r="D2209" s="37"/>
      <c r="E2209" s="762"/>
      <c r="F2209" s="192"/>
      <c r="G2209" s="483"/>
      <c r="H2209" s="7"/>
      <c r="I2209" s="256"/>
      <c r="J2209" s="256"/>
      <c r="K2209" s="599"/>
      <c r="L2209" s="600"/>
      <c r="M2209" s="600"/>
      <c r="N2209" s="52" t="str">
        <f>IF(AND('331-CT'!$E$7=TH!H2210,OR(L2209="331",M2209="331")),"331",IF(AND(OR(L2209="131",M2209="131"),H2209='131-CT'!$E$7),"131",""))</f>
        <v/>
      </c>
      <c r="O2209" s="90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IF(OR(TH!L2210=TH!$W$7,M2209=TH!$W$7),"x","")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IF(AND(OR(LEFT(TH!L2210,2)="15",LEFT(TH!M2210,2)="15"),'152-CT'!$J$8=TH!F2210),"x","")</f>
        <v/>
      </c>
      <c r="Z2209" s="52" t="str">
        <f>IF(AND(OR(LEFT(TH!L2210,2)="15",LEFT(TH!M2210,2)="15"),TK!$E$7=TH!F2210),"x","")</f>
        <v/>
      </c>
      <c r="AA2209" s="52" t="str">
        <f>IF(AND(B2209&lt;=NKC!$N$8,B2209&gt;=NKC!$M$8),"x","")</f>
        <v/>
      </c>
      <c r="AB2209" s="834"/>
      <c r="AC2209" s="591"/>
    </row>
    <row r="2210" spans="1:30" s="211" customFormat="1" ht="15.75" hidden="1" customHeight="1">
      <c r="A2210" s="204" t="str">
        <f>IF(B2210&lt;&gt;"",IF(AND(B2210&gt;=_TM1,B2210&lt;=_TM2,OR(TH!L2211="1111",TH!M2211="1111")),TH!D2211,""),"")</f>
        <v/>
      </c>
      <c r="B2210" s="36">
        <f t="shared" si="174"/>
        <v>1</v>
      </c>
      <c r="C2210" s="184">
        <f t="shared" si="175"/>
        <v>0</v>
      </c>
      <c r="D2210" s="37"/>
      <c r="E2210" s="762"/>
      <c r="F2210" s="192"/>
      <c r="G2210" s="483"/>
      <c r="H2210" s="7"/>
      <c r="I2210" s="256"/>
      <c r="J2210" s="256"/>
      <c r="K2210" s="599"/>
      <c r="L2210" s="600"/>
      <c r="M2210" s="600"/>
      <c r="N2210" s="52" t="str">
        <f>IF(AND('331-CT'!$E$7=TH!H2211,OR(L2210="331",M2210="331")),"331",IF(AND(OR(L2210="131",M2210="131"),H2210='131-CT'!$E$7),"131",""))</f>
        <v/>
      </c>
      <c r="O2210" s="90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IF(OR(TH!L2211=TH!$W$7,M2210=TH!$W$7),"x","")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IF(AND(OR(LEFT(TH!L2211,2)="15",LEFT(TH!M2211,2)="15"),'152-CT'!$J$8=TH!F2211),"x","")</f>
        <v/>
      </c>
      <c r="Z2210" s="52" t="str">
        <f>IF(AND(OR(LEFT(TH!L2211,2)="15",LEFT(TH!M2211,2)="15"),TK!$E$7=TH!F2211),"x","")</f>
        <v/>
      </c>
      <c r="AA2210" s="52" t="str">
        <f>IF(AND(B2210&lt;=NKC!$N$8,B2210&gt;=NKC!$M$8),"x","")</f>
        <v/>
      </c>
      <c r="AB2210" s="834"/>
      <c r="AC2210" s="591"/>
      <c r="AD2210" s="591"/>
    </row>
    <row r="2211" spans="1:30" s="211" customFormat="1" ht="15.75" hidden="1" customHeight="1">
      <c r="A2211" s="204" t="str">
        <f>IF(B2211&lt;&gt;"",IF(AND(B2211&gt;=_TM1,B2211&lt;=_TM2,OR(TH!L2212="1111",TH!M2212="1111")),TH!D2212,""),"")</f>
        <v/>
      </c>
      <c r="B2211" s="36">
        <f t="shared" si="174"/>
        <v>1</v>
      </c>
      <c r="C2211" s="184">
        <f t="shared" si="175"/>
        <v>0</v>
      </c>
      <c r="D2211" s="37"/>
      <c r="E2211" s="762"/>
      <c r="F2211" s="192"/>
      <c r="G2211" s="483"/>
      <c r="H2211" s="7"/>
      <c r="I2211" s="256"/>
      <c r="J2211" s="256"/>
      <c r="K2211" s="599"/>
      <c r="L2211" s="600"/>
      <c r="M2211" s="600"/>
      <c r="N2211" s="52" t="str">
        <f>IF(AND('331-CT'!$E$7=TH!H2212,OR(L2211="331",M2211="331")),"331",IF(AND(OR(L2211="131",M2211="131"),H2211='131-CT'!$E$7),"131",""))</f>
        <v/>
      </c>
      <c r="O2211" s="90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IF(AND(OR(LEFT(TH!L2212,2)="15",LEFT(TH!M2212,2)="15"),'152-CT'!$J$8=TH!F2212),"x","")</f>
        <v/>
      </c>
      <c r="Z2211" s="52" t="str">
        <f>IF(AND(OR(LEFT(TH!L2212,2)="15",LEFT(TH!M2212,2)="15"),TK!$E$7=TH!F2212),"x","")</f>
        <v/>
      </c>
      <c r="AA2211" s="52" t="str">
        <f>IF(AND(B2211&lt;=NKC!$N$8,B2211&gt;=NKC!$M$8),"x","")</f>
        <v/>
      </c>
      <c r="AB2211" s="834"/>
      <c r="AC2211" s="591"/>
      <c r="AD2211" s="591"/>
    </row>
    <row r="2212" spans="1:30" s="211" customFormat="1" ht="15.75" hidden="1" customHeight="1">
      <c r="A2212" s="204" t="str">
        <f>IF(B2212&lt;&gt;"",IF(AND(B2212&gt;=_TM1,B2212&lt;=_TM2,OR(TH!L2213="1111",TH!M2213="1111")),TH!D2213,""),"")</f>
        <v/>
      </c>
      <c r="B2212" s="36">
        <f t="shared" si="174"/>
        <v>1</v>
      </c>
      <c r="C2212" s="184">
        <f t="shared" si="175"/>
        <v>0</v>
      </c>
      <c r="D2212" s="37"/>
      <c r="E2212" s="762"/>
      <c r="F2212" s="192"/>
      <c r="G2212" s="483"/>
      <c r="H2212" s="7"/>
      <c r="I2212" s="256"/>
      <c r="J2212" s="256"/>
      <c r="K2212" s="599"/>
      <c r="L2212" s="600"/>
      <c r="M2212" s="600"/>
      <c r="N2212" s="52" t="str">
        <f>IF(AND('331-CT'!$E$7=TH!H2213,OR(L2212="331",M2212="331")),"331",IF(AND(OR(L2212="131",M2212="131"),H2212='131-CT'!$E$7),"131",""))</f>
        <v/>
      </c>
      <c r="O2212" s="90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IF(OR(TH!L2213=TH!$W$7,M2212=TH!$W$7),"x","")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IF(AND(OR(LEFT(TH!L2213,2)="15",LEFT(TH!M2213,2)="15"),'152-CT'!$J$8=TH!F2213),"x","")</f>
        <v/>
      </c>
      <c r="Z2212" s="52" t="str">
        <f>IF(AND(OR(LEFT(TH!L2213,2)="15",LEFT(TH!M2213,2)="15"),TK!$E$7=TH!F2213),"x","")</f>
        <v/>
      </c>
      <c r="AA2212" s="52" t="str">
        <f>IF(AND(B2212&lt;=NKC!$N$8,B2212&gt;=NKC!$M$8),"x","")</f>
        <v/>
      </c>
      <c r="AB2212" s="834"/>
      <c r="AC2212" s="591"/>
    </row>
    <row r="2213" spans="1:30" s="211" customFormat="1" ht="15.75" hidden="1" customHeight="1">
      <c r="A2213" s="204" t="str">
        <f>IF(B2213&lt;&gt;"",IF(AND(B2213&gt;=_TM1,B2213&lt;=_TM2,OR(TH!L2214="1111",TH!M2214="1111")),TH!D2214,""),"")</f>
        <v/>
      </c>
      <c r="B2213" s="36">
        <f t="shared" si="174"/>
        <v>1</v>
      </c>
      <c r="C2213" s="184">
        <f t="shared" si="175"/>
        <v>0</v>
      </c>
      <c r="D2213" s="37"/>
      <c r="E2213" s="762"/>
      <c r="F2213" s="297"/>
      <c r="G2213" s="483"/>
      <c r="H2213" s="7"/>
      <c r="I2213" s="256"/>
      <c r="J2213" s="256"/>
      <c r="K2213" s="599"/>
      <c r="L2213" s="600"/>
      <c r="M2213" s="600"/>
      <c r="N2213" s="52" t="str">
        <f>IF(AND('331-CT'!$E$7=TH!H2214,OR(L2213="331",M2213="331")),"331",IF(AND(OR(L2213="131",M2213="131"),H2213='131-CT'!$E$7),"131",""))</f>
        <v/>
      </c>
      <c r="O2213" s="90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IF(OR(TH!L2214=TH!$W$7,M2213=TH!$W$7),"x","")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IF(AND(OR(LEFT(TH!L2214,2)="15",LEFT(TH!M2214,2)="15"),'152-CT'!$J$8=TH!F2214),"x","")</f>
        <v/>
      </c>
      <c r="Z2213" s="52" t="str">
        <f>IF(AND(OR(LEFT(TH!L2214,2)="15",LEFT(TH!M2214,2)="15"),TK!$E$7=TH!F2214),"x","")</f>
        <v/>
      </c>
      <c r="AA2213" s="52" t="str">
        <f>IF(AND(B2213&lt;=NKC!$N$8,B2213&gt;=NKC!$M$8),"x","")</f>
        <v/>
      </c>
      <c r="AB2213" s="834"/>
      <c r="AC2213" s="591"/>
      <c r="AD2213" s="591"/>
    </row>
    <row r="2214" spans="1:30" s="211" customFormat="1" ht="15.75" hidden="1" customHeight="1">
      <c r="A2214" s="204" t="str">
        <f>IF(B2214&lt;&gt;"",IF(AND(B2214&gt;=_TM1,B2214&lt;=_TM2,OR(TH!L2215="1111",TH!M2215="1111")),TH!D2215,""),"")</f>
        <v/>
      </c>
      <c r="B2214" s="36">
        <f t="shared" si="174"/>
        <v>1</v>
      </c>
      <c r="C2214" s="184">
        <f t="shared" si="175"/>
        <v>0</v>
      </c>
      <c r="D2214" s="37"/>
      <c r="E2214" s="762"/>
      <c r="F2214" s="297"/>
      <c r="G2214" s="483"/>
      <c r="H2214" s="7"/>
      <c r="I2214" s="256"/>
      <c r="J2214" s="256"/>
      <c r="K2214" s="599"/>
      <c r="L2214" s="600"/>
      <c r="M2214" s="600"/>
      <c r="N2214" s="52" t="str">
        <f>IF(AND('331-CT'!$E$7=TH!H2215,OR(L2214="331",M2214="331")),"331",IF(AND(OR(L2214="131",M2214="131"),H2214='131-CT'!$E$7),"131",""))</f>
        <v/>
      </c>
      <c r="O2214" s="90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IF(OR(TH!L2215=TH!$W$7,M2214=TH!$W$7),"x","")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IF(AND(OR(LEFT(TH!L2215,2)="15",LEFT(TH!M2215,2)="15"),'152-CT'!$J$8=TH!F2215),"x","")</f>
        <v/>
      </c>
      <c r="Z2214" s="52" t="str">
        <f>IF(AND(OR(LEFT(TH!L2215,2)="15",LEFT(TH!M2215,2)="15"),TK!$E$7=TH!F2215),"x","")</f>
        <v/>
      </c>
      <c r="AA2214" s="52" t="str">
        <f>IF(AND(B2214&lt;=NKC!$N$8,B2214&gt;=NKC!$M$8),"x","")</f>
        <v/>
      </c>
      <c r="AB2214" s="834"/>
      <c r="AC2214" s="591"/>
    </row>
    <row r="2215" spans="1:30" s="211" customFormat="1" ht="15.75" hidden="1" customHeight="1">
      <c r="A2215" s="204" t="str">
        <f>IF(B2215&lt;&gt;"",IF(AND(B2215&gt;=_TM1,B2215&lt;=_TM2,OR(TH!L2216="1111",TH!M2216="1111")),TH!D2216,""),"")</f>
        <v/>
      </c>
      <c r="B2215" s="36">
        <f t="shared" si="174"/>
        <v>1</v>
      </c>
      <c r="C2215" s="184">
        <f t="shared" si="175"/>
        <v>0</v>
      </c>
      <c r="D2215" s="184"/>
      <c r="E2215" s="762"/>
      <c r="F2215" s="192"/>
      <c r="G2215" s="483"/>
      <c r="H2215" s="7"/>
      <c r="I2215" s="256"/>
      <c r="J2215" s="256"/>
      <c r="K2215" s="599"/>
      <c r="L2215" s="600"/>
      <c r="M2215" s="600"/>
      <c r="N2215" s="52" t="str">
        <f>IF(AND('331-CT'!$E$7=TH!H2216,OR(L2215="331",M2215="331")),"331",IF(AND(OR(L2215="131",M2215="131"),H2215='131-CT'!$E$7),"131",""))</f>
        <v/>
      </c>
      <c r="O2215" s="90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IF(OR(TH!L2216=TH!$W$7,M2215=TH!$W$7),"x","")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IF(AND(OR(LEFT(TH!L2216,2)="15",LEFT(TH!M2216,2)="15"),'152-CT'!$J$8=TH!F2216),"x","")</f>
        <v/>
      </c>
      <c r="Z2215" s="52" t="str">
        <f>IF(AND(OR(LEFT(TH!L2216,2)="15",LEFT(TH!M2216,2)="15"),TK!$E$7=TH!F2216),"x","")</f>
        <v/>
      </c>
      <c r="AA2215" s="52" t="str">
        <f>IF(AND(B2215&lt;=NKC!$N$8,B2215&gt;=NKC!$M$8),"x","")</f>
        <v/>
      </c>
      <c r="AB2215" s="834"/>
      <c r="AC2215" s="591"/>
      <c r="AD2215" s="591"/>
    </row>
    <row r="2216" spans="1:30" s="211" customFormat="1" ht="15.75" hidden="1" customHeight="1">
      <c r="A2216" s="204" t="str">
        <f>IF(B2216&lt;&gt;"",IF(AND(B2216&gt;=_TM1,B2216&lt;=_TM2,OR(TH!L2217="1111",TH!M2217="1111")),TH!D2217,""),"")</f>
        <v/>
      </c>
      <c r="B2216" s="36">
        <f t="shared" si="174"/>
        <v>1</v>
      </c>
      <c r="C2216" s="184">
        <f t="shared" si="175"/>
        <v>0</v>
      </c>
      <c r="D2216" s="184"/>
      <c r="E2216" s="762"/>
      <c r="F2216" s="192"/>
      <c r="G2216" s="483"/>
      <c r="H2216" s="7"/>
      <c r="I2216" s="256"/>
      <c r="J2216" s="256"/>
      <c r="K2216" s="599"/>
      <c r="L2216" s="600"/>
      <c r="M2216" s="600"/>
      <c r="N2216" s="52" t="str">
        <f>IF(AND('331-CT'!$E$7=TH!H2217,OR(L2216="331",M2216="331")),"331",IF(AND(OR(L2216="131",M2216="131"),H2216='131-CT'!$E$7),"131",""))</f>
        <v/>
      </c>
      <c r="O2216" s="90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IF(OR(TH!L2217=TH!$W$7,M2216=TH!$W$7),"x","")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IF(AND(OR(LEFT(TH!L2217,2)="15",LEFT(TH!M2217,2)="15"),'152-CT'!$J$8=TH!F2217),"x","")</f>
        <v/>
      </c>
      <c r="Z2216" s="52" t="str">
        <f>IF(AND(OR(LEFT(TH!L2217,2)="15",LEFT(TH!M2217,2)="15"),TK!$E$7=TH!F2217),"x","")</f>
        <v/>
      </c>
      <c r="AA2216" s="52" t="str">
        <f>IF(AND(B2216&lt;=NKC!$N$8,B2216&gt;=NKC!$M$8),"x","")</f>
        <v/>
      </c>
      <c r="AB2216" s="834"/>
      <c r="AC2216" s="591"/>
      <c r="AD2216" s="591"/>
    </row>
    <row r="2217" spans="1:30" s="211" customFormat="1" ht="15.75" hidden="1" customHeight="1">
      <c r="A2217" s="204" t="str">
        <f>IF(B2217&lt;&gt;"",IF(AND(B2217&gt;=_TM1,B2217&lt;=_TM2,OR(TH!L2218="1111",TH!M2218="1111")),TH!D2218,""),"")</f>
        <v/>
      </c>
      <c r="B2217" s="36">
        <f t="shared" si="174"/>
        <v>1</v>
      </c>
      <c r="C2217" s="184">
        <f t="shared" si="175"/>
        <v>0</v>
      </c>
      <c r="D2217" s="191"/>
      <c r="E2217" s="762"/>
      <c r="F2217" s="192"/>
      <c r="G2217" s="483"/>
      <c r="H2217" s="7"/>
      <c r="I2217" s="256"/>
      <c r="J2217" s="256"/>
      <c r="K2217" s="599"/>
      <c r="L2217" s="600"/>
      <c r="M2217" s="600"/>
      <c r="N2217" s="52" t="str">
        <f>IF(AND('331-CT'!$E$7=TH!H2218,OR(L2217="331",M2217="331")),"331",IF(AND(OR(L2217="131",M2217="131"),H2217='131-CT'!$E$7),"131",""))</f>
        <v/>
      </c>
      <c r="O2217" s="90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IF(OR(TH!L2218=TH!$W$7,M2217=TH!$W$7),"x","")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IF(AND(OR(LEFT(TH!L2218,2)="15",LEFT(TH!M2218,2)="15"),'152-CT'!$J$8=TH!F2218),"x","")</f>
        <v/>
      </c>
      <c r="Z2217" s="52" t="str">
        <f>IF(AND(OR(LEFT(TH!L2218,2)="15",LEFT(TH!M2218,2)="15"),TK!$E$7=TH!F2218),"x","")</f>
        <v/>
      </c>
      <c r="AA2217" s="52" t="str">
        <f>IF(AND(B2217&lt;=NKC!$N$8,B2217&gt;=NKC!$M$8),"x","")</f>
        <v/>
      </c>
      <c r="AB2217" s="834"/>
      <c r="AC2217" s="591"/>
    </row>
    <row r="2218" spans="1:30" s="211" customFormat="1" ht="15.75" hidden="1" customHeight="1">
      <c r="A2218" s="204" t="str">
        <f>IF(B2218&lt;&gt;"",IF(AND(B2218&gt;=_TM1,B2218&lt;=_TM2,OR(TH!L2219="1111",TH!M2219="1111")),TH!D2219,""),"")</f>
        <v/>
      </c>
      <c r="B2218" s="36">
        <f t="shared" si="174"/>
        <v>1</v>
      </c>
      <c r="C2218" s="184">
        <f t="shared" si="175"/>
        <v>0</v>
      </c>
      <c r="D2218" s="191"/>
      <c r="E2218" s="762"/>
      <c r="F2218" s="297"/>
      <c r="G2218" s="483"/>
      <c r="H2218" s="7"/>
      <c r="I2218" s="256"/>
      <c r="J2218" s="256"/>
      <c r="K2218" s="599"/>
      <c r="L2218" s="600"/>
      <c r="M2218" s="600"/>
      <c r="N2218" s="52" t="str">
        <f>IF(AND('331-CT'!$E$7=TH!H2219,OR(L2218="331",M2218="331")),"331",IF(AND(OR(L2218="131",M2218="131"),H2218='131-CT'!$E$7),"131",""))</f>
        <v/>
      </c>
      <c r="O2218" s="90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IF(OR(TH!L2219=TH!$W$7,M2218=TH!$W$7),"x","")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IF(AND(OR(LEFT(TH!L2219,2)="15",LEFT(TH!M2219,2)="15"),'152-CT'!$J$8=TH!F2219),"x","")</f>
        <v/>
      </c>
      <c r="Z2218" s="52" t="str">
        <f>IF(AND(OR(LEFT(TH!L2219,2)="15",LEFT(TH!M2219,2)="15"),TK!$E$7=TH!F2219),"x","")</f>
        <v/>
      </c>
      <c r="AA2218" s="52" t="str">
        <f>IF(AND(B2218&lt;=NKC!$N$8,B2218&gt;=NKC!$M$8),"x","")</f>
        <v/>
      </c>
      <c r="AB2218" s="834"/>
      <c r="AC2218" s="591"/>
      <c r="AD2218" s="591"/>
    </row>
    <row r="2219" spans="1:30" s="211" customFormat="1" ht="15.75" hidden="1" customHeight="1">
      <c r="A2219" s="204" t="str">
        <f>IF(B2219&lt;&gt;"",IF(AND(B2219&gt;=_TM1,B2219&lt;=_TM2,OR(TH!L2220="1111",TH!M2220="1111")),TH!D2220,""),"")</f>
        <v/>
      </c>
      <c r="B2219" s="36">
        <f t="shared" si="174"/>
        <v>1</v>
      </c>
      <c r="C2219" s="184">
        <f t="shared" si="175"/>
        <v>0</v>
      </c>
      <c r="D2219" s="191"/>
      <c r="E2219" s="762"/>
      <c r="F2219" s="297"/>
      <c r="G2219" s="483"/>
      <c r="H2219" s="7"/>
      <c r="I2219" s="256"/>
      <c r="J2219" s="256"/>
      <c r="K2219" s="599"/>
      <c r="L2219" s="600"/>
      <c r="M2219" s="600"/>
      <c r="N2219" s="52" t="str">
        <f>IF(AND('331-CT'!$E$7=TH!H2220,OR(L2219="331",M2219="331")),"331",IF(AND(OR(L2219="131",M2219="131"),H2219='131-CT'!$E$7),"131",""))</f>
        <v/>
      </c>
      <c r="O2219" s="90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IF(OR(TH!L2220=TH!$W$7,M2219=TH!$W$7),"x","")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IF(AND(OR(LEFT(TH!L2220,2)="15",LEFT(TH!M2220,2)="15"),'152-CT'!$J$8=TH!F2220),"x","")</f>
        <v/>
      </c>
      <c r="Z2219" s="52" t="str">
        <f>IF(AND(OR(LEFT(TH!L2220,2)="15",LEFT(TH!M2220,2)="15"),TK!$E$7=TH!F2220),"x","")</f>
        <v/>
      </c>
      <c r="AA2219" s="52" t="str">
        <f>IF(AND(B2219&lt;=NKC!$N$8,B2219&gt;=NKC!$M$8),"x","")</f>
        <v/>
      </c>
      <c r="AB2219" s="834"/>
      <c r="AC2219" s="591"/>
    </row>
    <row r="2220" spans="1:30" s="211" customFormat="1" ht="15.75" hidden="1" customHeight="1">
      <c r="A2220" s="204" t="str">
        <f>IF(B2220&lt;&gt;"",IF(AND(B2220&gt;=_TM1,B2220&lt;=_TM2,OR(TH!L2221="1111",TH!M2221="1111")),TH!D2221,""),"")</f>
        <v/>
      </c>
      <c r="B2220" s="36">
        <f t="shared" si="174"/>
        <v>1</v>
      </c>
      <c r="C2220" s="184">
        <f t="shared" si="175"/>
        <v>0</v>
      </c>
      <c r="D2220" s="191"/>
      <c r="E2220" s="762"/>
      <c r="F2220" s="297"/>
      <c r="G2220" s="483"/>
      <c r="H2220" s="7"/>
      <c r="I2220" s="256"/>
      <c r="J2220" s="256"/>
      <c r="K2220" s="599"/>
      <c r="L2220" s="600"/>
      <c r="M2220" s="600"/>
      <c r="N2220" s="52" t="str">
        <f>IF(AND('331-CT'!$E$7=TH!H2221,OR(L2220="331",M2220="331")),"331",IF(AND(OR(L2220="131",M2220="131"),H2220='131-CT'!$E$7),"131",""))</f>
        <v/>
      </c>
      <c r="O2220" s="90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IF(OR(TH!L2221=TH!$W$7,M2220=TH!$W$7),"x","")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IF(AND(OR(LEFT(TH!L2221,2)="15",LEFT(TH!M2221,2)="15"),'152-CT'!$J$8=TH!F2221),"x","")</f>
        <v/>
      </c>
      <c r="Z2220" s="52" t="str">
        <f>IF(AND(OR(LEFT(TH!L2221,2)="15",LEFT(TH!M2221,2)="15"),TK!$E$7=TH!F2221),"x","")</f>
        <v/>
      </c>
      <c r="AA2220" s="52" t="str">
        <f>IF(AND(B2220&lt;=NKC!$N$8,B2220&gt;=NKC!$M$8),"x","")</f>
        <v/>
      </c>
      <c r="AB2220" s="834"/>
      <c r="AC2220" s="591"/>
      <c r="AD2220" s="591"/>
    </row>
    <row r="2221" spans="1:30" s="211" customFormat="1" ht="15.75" hidden="1" customHeight="1">
      <c r="A2221" s="204" t="str">
        <f>IF(B2221&lt;&gt;"",IF(AND(B2221&gt;=_TM1,B2221&lt;=_TM2,OR(TH!L2222="1111",TH!M2222="1111")),TH!D2222,""),"")</f>
        <v/>
      </c>
      <c r="B2221" s="36">
        <f t="shared" si="174"/>
        <v>1</v>
      </c>
      <c r="C2221" s="184">
        <f t="shared" si="175"/>
        <v>0</v>
      </c>
      <c r="D2221" s="191"/>
      <c r="E2221" s="762"/>
      <c r="F2221" s="297"/>
      <c r="G2221" s="483"/>
      <c r="H2221" s="7"/>
      <c r="I2221" s="256"/>
      <c r="J2221" s="256"/>
      <c r="K2221" s="599"/>
      <c r="L2221" s="600"/>
      <c r="M2221" s="600"/>
      <c r="N2221" s="52" t="str">
        <f>IF(AND('331-CT'!$E$7=TH!H2222,OR(L2221="331",M2221="331")),"331",IF(AND(OR(L2221="131",M2221="131"),H2221='131-CT'!$E$7),"131",""))</f>
        <v/>
      </c>
      <c r="O2221" s="90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IF(OR(TH!L2222=TH!$W$7,M2221=TH!$W$7),"x","")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IF(AND(OR(LEFT(TH!L2222,2)="15",LEFT(TH!M2222,2)="15"),'152-CT'!$J$8=TH!F2222),"x","")</f>
        <v/>
      </c>
      <c r="Z2221" s="52" t="str">
        <f>IF(AND(OR(LEFT(TH!L2222,2)="15",LEFT(TH!M2222,2)="15"),TK!$E$7=TH!F2222),"x","")</f>
        <v/>
      </c>
      <c r="AA2221" s="52" t="str">
        <f>IF(AND(B2221&lt;=NKC!$N$8,B2221&gt;=NKC!$M$8),"x","")</f>
        <v/>
      </c>
      <c r="AB2221" s="834"/>
      <c r="AC2221" s="591"/>
    </row>
    <row r="2222" spans="1:30" s="211" customFormat="1" ht="15.75" hidden="1" customHeight="1">
      <c r="A2222" s="204" t="str">
        <f>IF(B2222&lt;&gt;"",IF(AND(B2222&gt;=_TM1,B2222&lt;=_TM2,OR(TH!L2223="1111",TH!M2223="1111")),TH!D2223,""),"")</f>
        <v/>
      </c>
      <c r="B2222" s="36">
        <f t="shared" si="174"/>
        <v>1</v>
      </c>
      <c r="C2222" s="184">
        <f t="shared" si="175"/>
        <v>0</v>
      </c>
      <c r="D2222" s="191"/>
      <c r="E2222" s="762"/>
      <c r="F2222" s="189"/>
      <c r="G2222" s="483"/>
      <c r="H2222" s="7"/>
      <c r="I2222" s="256"/>
      <c r="J2222" s="256"/>
      <c r="K2222" s="599"/>
      <c r="L2222" s="194"/>
      <c r="M2222" s="194"/>
      <c r="N2222" s="52" t="str">
        <f>IF(AND('331-CT'!$E$7=TH!H2223,OR(L2222="331",M2222="331")),"331",IF(AND(OR(L2222="131",M2222="131"),H2222='131-CT'!$E$7),"131",""))</f>
        <v/>
      </c>
      <c r="O2222" s="90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IF(OR(TH!L2223=TH!$W$7,M2222=TH!$W$7),"x","")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IF(AND(OR(LEFT(TH!L2223,2)="15",LEFT(TH!M2223,2)="15"),'152-CT'!$J$8=TH!F2223),"x","")</f>
        <v/>
      </c>
      <c r="Z2222" s="52" t="str">
        <f>IF(AND(OR(LEFT(TH!L2223,2)="15",LEFT(TH!M2223,2)="15"),TK!$E$7=TH!F2223),"x","")</f>
        <v/>
      </c>
      <c r="AA2222" s="52" t="str">
        <f>IF(AND(B2222&lt;=NKC!$N$8,B2222&gt;=NKC!$M$8),"x","")</f>
        <v/>
      </c>
      <c r="AB2222" s="834"/>
      <c r="AC2222" s="591"/>
      <c r="AD2222" s="591"/>
    </row>
    <row r="2223" spans="1:30" s="211" customFormat="1" ht="15.75" hidden="1" customHeight="1">
      <c r="A2223" s="204" t="str">
        <f>IF(B2223&lt;&gt;"",IF(AND(B2223&gt;=_TM1,B2223&lt;=_TM2,OR(TH!L2224="1111",TH!M2224="1111")),TH!D2224,""),"")</f>
        <v/>
      </c>
      <c r="B2223" s="36">
        <f t="shared" si="174"/>
        <v>1</v>
      </c>
      <c r="C2223" s="184">
        <f t="shared" si="175"/>
        <v>0</v>
      </c>
      <c r="D2223" s="191"/>
      <c r="E2223" s="762"/>
      <c r="F2223" s="189"/>
      <c r="G2223" s="483"/>
      <c r="H2223" s="7"/>
      <c r="I2223" s="739"/>
      <c r="J2223" s="739"/>
      <c r="K2223" s="599"/>
      <c r="L2223" s="194"/>
      <c r="M2223" s="194"/>
      <c r="N2223" s="52" t="str">
        <f>IF(AND('331-CT'!$E$7=TH!H2224,OR(L2223="331",M2223="331")),"331",IF(AND(OR(L2223="131",M2223="131"),H2223='131-CT'!$E$7),"131",""))</f>
        <v/>
      </c>
      <c r="O2223" s="90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IF(OR(TH!L2224=TH!$W$7,M2223=TH!$W$7),"x","")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IF(AND(OR(LEFT(TH!L2224,2)="15",LEFT(TH!M2224,2)="15"),'152-CT'!$J$8=TH!F2224),"x","")</f>
        <v/>
      </c>
      <c r="Z2223" s="52" t="str">
        <f>IF(AND(OR(LEFT(TH!L2224,2)="15",LEFT(TH!M2224,2)="15"),TK!$E$7=TH!F2224),"x","")</f>
        <v/>
      </c>
      <c r="AA2223" s="52" t="str">
        <f>IF(AND(B2223&lt;=NKC!$N$8,B2223&gt;=NKC!$M$8),"x","")</f>
        <v/>
      </c>
      <c r="AB2223" s="834"/>
      <c r="AC2223" s="591"/>
    </row>
    <row r="2224" spans="1:30" s="211" customFormat="1" ht="15.75" hidden="1" customHeight="1">
      <c r="A2224" s="204" t="str">
        <f>IF(B2224&lt;&gt;"",IF(AND(B2224&gt;=_TM1,B2224&lt;=_TM2,OR(TH!L2225="1111",TH!M2225="1111")),TH!D2225,""),"")</f>
        <v/>
      </c>
      <c r="B2224" s="36">
        <f t="shared" si="174"/>
        <v>1</v>
      </c>
      <c r="C2224" s="184">
        <f t="shared" si="175"/>
        <v>0</v>
      </c>
      <c r="D2224" s="191"/>
      <c r="E2224" s="762"/>
      <c r="F2224" s="189"/>
      <c r="G2224" s="483"/>
      <c r="H2224" s="7"/>
      <c r="I2224" s="256"/>
      <c r="J2224" s="256"/>
      <c r="K2224" s="599"/>
      <c r="L2224" s="194"/>
      <c r="M2224" s="194"/>
      <c r="N2224" s="52" t="str">
        <f>IF(AND('331-CT'!$E$7=TH!H2225,OR(L2224="331",M2224="331")),"331",IF(AND(OR(L2224="131",M2224="131"),H2224='131-CT'!$E$7),"131",""))</f>
        <v/>
      </c>
      <c r="O2224" s="90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IF(OR(TH!L2225=TH!$W$7,M2224=TH!$W$7),"x","")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IF(AND(OR(LEFT(TH!L2225,2)="15",LEFT(TH!M2225,2)="15"),'152-CT'!$J$8=TH!F2225),"x","")</f>
        <v/>
      </c>
      <c r="Z2224" s="52" t="str">
        <f>IF(AND(OR(LEFT(TH!L2225,2)="15",LEFT(TH!M2225,2)="15"),TK!$E$7=TH!F2225),"x","")</f>
        <v/>
      </c>
      <c r="AA2224" s="52" t="str">
        <f>IF(AND(B2224&lt;=NKC!$N$8,B2224&gt;=NKC!$M$8),"x","")</f>
        <v/>
      </c>
      <c r="AB2224" s="834"/>
      <c r="AC2224" s="591"/>
    </row>
    <row r="2225" spans="1:30" s="211" customFormat="1" ht="15.75" hidden="1" customHeight="1">
      <c r="A2225" s="204" t="str">
        <f>IF(B2225&lt;&gt;"",IF(AND(B2225&gt;=_TM1,B2225&lt;=_TM2,OR(TH!L2226="1111",TH!M2226="1111")),TH!D2226,""),"")</f>
        <v/>
      </c>
      <c r="B2225" s="36">
        <f t="shared" si="174"/>
        <v>1</v>
      </c>
      <c r="C2225" s="184">
        <f t="shared" si="175"/>
        <v>0</v>
      </c>
      <c r="D2225" s="191"/>
      <c r="E2225" s="762"/>
      <c r="F2225" s="297"/>
      <c r="G2225" s="483"/>
      <c r="H2225" s="7"/>
      <c r="I2225" s="256"/>
      <c r="J2225" s="256"/>
      <c r="K2225" s="599"/>
      <c r="L2225" s="600"/>
      <c r="M2225" s="600"/>
      <c r="N2225" s="52" t="str">
        <f>IF(AND('331-CT'!$E$7=TH!H2226,OR(L2225="331",M2225="331")),"331",IF(AND(OR(L2225="131",M2225="131"),H2225='131-CT'!$E$7),"131",""))</f>
        <v/>
      </c>
      <c r="O2225" s="90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IF(OR(TH!L2226=TH!$W$7,M2225=TH!$W$7),"x","")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IF(AND(OR(LEFT(TH!L2226,2)="15",LEFT(TH!M2226,2)="15"),'152-CT'!$J$8=TH!F2226),"x","")</f>
        <v/>
      </c>
      <c r="Z2225" s="52" t="str">
        <f>IF(AND(OR(LEFT(TH!L2226,2)="15",LEFT(TH!M2226,2)="15"),TK!$E$7=TH!F2226),"x","")</f>
        <v/>
      </c>
      <c r="AA2225" s="52" t="str">
        <f>IF(AND(B2225&lt;=NKC!$N$8,B2225&gt;=NKC!$M$8),"x","")</f>
        <v/>
      </c>
      <c r="AB2225" s="834"/>
      <c r="AC2225" s="591"/>
      <c r="AD2225" s="591"/>
    </row>
    <row r="2226" spans="1:30" s="211" customFormat="1" ht="15.75" hidden="1" customHeight="1">
      <c r="A2226" s="204" t="str">
        <f>IF(B2226&lt;&gt;"",IF(AND(B2226&gt;=_TM1,B2226&lt;=_TM2,OR(TH!L2227="1111",TH!M2227="1111")),TH!D2227,""),"")</f>
        <v/>
      </c>
      <c r="B2226" s="36">
        <f t="shared" si="174"/>
        <v>1</v>
      </c>
      <c r="C2226" s="184">
        <f t="shared" si="175"/>
        <v>0</v>
      </c>
      <c r="D2226" s="191"/>
      <c r="E2226" s="762"/>
      <c r="F2226" s="297"/>
      <c r="G2226" s="483"/>
      <c r="H2226" s="7"/>
      <c r="I2226" s="256"/>
      <c r="J2226" s="256"/>
      <c r="K2226" s="599"/>
      <c r="L2226" s="600"/>
      <c r="M2226" s="600"/>
      <c r="N2226" s="52" t="str">
        <f>IF(AND('331-CT'!$E$7=TH!H2227,OR(L2226="331",M2226="331")),"331",IF(AND(OR(L2226="131",M2226="131"),H2226='131-CT'!$E$7),"131",""))</f>
        <v/>
      </c>
      <c r="O2226" s="90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IF(OR(TH!L2227=TH!$W$7,M2226=TH!$W$7),"x","")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IF(AND(OR(LEFT(TH!L2227,2)="15",LEFT(TH!M2227,2)="15"),'152-CT'!$J$8=TH!F2227),"x","")</f>
        <v/>
      </c>
      <c r="Z2226" s="52" t="str">
        <f>IF(AND(OR(LEFT(TH!L2227,2)="15",LEFT(TH!M2227,2)="15"),TK!$E$7=TH!F2227),"x","")</f>
        <v/>
      </c>
      <c r="AA2226" s="52" t="str">
        <f>IF(AND(B2226&lt;=NKC!$N$8,B2226&gt;=NKC!$M$8),"x","")</f>
        <v/>
      </c>
      <c r="AB2226" s="834"/>
      <c r="AC2226" s="591"/>
    </row>
    <row r="2227" spans="1:30" s="211" customFormat="1" ht="15.75" hidden="1" customHeight="1">
      <c r="A2227" s="204" t="str">
        <f>IF(B2227&lt;&gt;"",IF(AND(B2227&gt;=_TM1,B2227&lt;=_TM2,OR(TH!L2228="1111",TH!M2228="1111")),TH!D2228,""),"")</f>
        <v/>
      </c>
      <c r="B2227" s="36">
        <f t="shared" si="174"/>
        <v>1</v>
      </c>
      <c r="C2227" s="184">
        <f t="shared" si="175"/>
        <v>0</v>
      </c>
      <c r="D2227" s="191"/>
      <c r="E2227" s="762"/>
      <c r="F2227" s="297"/>
      <c r="G2227" s="483"/>
      <c r="H2227" s="7"/>
      <c r="I2227" s="256"/>
      <c r="J2227" s="256"/>
      <c r="K2227" s="599"/>
      <c r="L2227" s="600"/>
      <c r="M2227" s="600"/>
      <c r="N2227" s="52" t="str">
        <f>IF(AND('331-CT'!$E$7=TH!H2228,OR(L2227="331",M2227="331")),"331",IF(AND(OR(L2227="131",M2227="131"),H2227='131-CT'!$E$7),"131",""))</f>
        <v/>
      </c>
      <c r="O2227" s="90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IF(OR(TH!L2228=TH!$W$7,M2227=TH!$W$7),"x","")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IF(AND(OR(LEFT(TH!L2228,2)="15",LEFT(TH!M2228,2)="15"),'152-CT'!$J$8=TH!F2228),"x","")</f>
        <v/>
      </c>
      <c r="Z2227" s="52" t="str">
        <f>IF(AND(OR(LEFT(TH!L2228,2)="15",LEFT(TH!M2228,2)="15"),TK!$E$7=TH!F2228),"x","")</f>
        <v/>
      </c>
      <c r="AA2227" s="52" t="str">
        <f>IF(AND(B2227&lt;=NKC!$N$8,B2227&gt;=NKC!$M$8),"x","")</f>
        <v/>
      </c>
      <c r="AB2227" s="834"/>
      <c r="AC2227" s="591"/>
      <c r="AD2227" s="591"/>
    </row>
    <row r="2228" spans="1:30" s="211" customFormat="1" ht="15.75" hidden="1" customHeight="1">
      <c r="A2228" s="204" t="str">
        <f>IF(B2228&lt;&gt;"",IF(AND(B2228&gt;=_TM1,B2228&lt;=_TM2,OR(TH!L2229="1111",TH!M2229="1111")),TH!D2229,""),"")</f>
        <v/>
      </c>
      <c r="B2228" s="36">
        <f t="shared" si="174"/>
        <v>1</v>
      </c>
      <c r="C2228" s="184">
        <f t="shared" si="175"/>
        <v>0</v>
      </c>
      <c r="D2228" s="191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IF(AND('331-CT'!$E$7=TH!H2229,OR(L2228="331",M2228="331")),"331",IF(AND(OR(L2228="131",M2228="131"),H2228='131-CT'!$E$7),"131",""))</f>
        <v/>
      </c>
      <c r="O2228" s="90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IF(OR(TH!L2229=TH!$W$7,M2228=TH!$W$7),"x","")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IF(AND(OR(LEFT(TH!L2229,2)="15",LEFT(TH!M2229,2)="15"),'152-CT'!$J$8=TH!F2229),"x","")</f>
        <v/>
      </c>
      <c r="Z2228" s="52" t="str">
        <f>IF(AND(OR(LEFT(TH!L2229,2)="15",LEFT(TH!M2229,2)="15"),TK!$E$7=TH!F2229),"x","")</f>
        <v/>
      </c>
      <c r="AA2228" s="52" t="str">
        <f>IF(AND(B2228&lt;=NKC!$N$8,B2228&gt;=NKC!$M$8),"x","")</f>
        <v/>
      </c>
      <c r="AB2228" s="834"/>
      <c r="AC2228" s="591"/>
    </row>
    <row r="2229" spans="1:30" s="211" customFormat="1" ht="15.75" hidden="1" customHeight="1">
      <c r="A2229" s="204" t="str">
        <f>IF(B2229&lt;&gt;"",IF(AND(B2229&gt;=_TM1,B2229&lt;=_TM2,OR(TH!L2230="1111",TH!M2230="1111")),TH!D2230,""),"")</f>
        <v/>
      </c>
      <c r="B2229" s="36">
        <f t="shared" si="174"/>
        <v>1</v>
      </c>
      <c r="C2229" s="184">
        <f t="shared" si="175"/>
        <v>0</v>
      </c>
      <c r="D2229" s="191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IF(AND('331-CT'!$E$7=TH!H2230,OR(L2229="331",M2229="331")),"331",IF(AND(OR(L2229="131",M2229="131"),H2229='131-CT'!$E$7),"131",""))</f>
        <v/>
      </c>
      <c r="O2229" s="90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IF(OR(TH!L2230=TH!$W$7,M2229=TH!$W$7),"x","")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IF(AND(OR(LEFT(TH!L2230,2)="15",LEFT(TH!M2230,2)="15"),'152-CT'!$J$8=TH!F2230),"x","")</f>
        <v/>
      </c>
      <c r="Z2229" s="52" t="str">
        <f>IF(AND(OR(LEFT(TH!L2230,2)="15",LEFT(TH!M2230,2)="15"),TK!$E$7=TH!F2230),"x","")</f>
        <v/>
      </c>
      <c r="AA2229" s="52" t="str">
        <f>IF(AND(B2229&lt;=NKC!$N$8,B2229&gt;=NKC!$M$8),"x","")</f>
        <v/>
      </c>
      <c r="AB2229" s="834"/>
      <c r="AC2229" s="591"/>
      <c r="AD2229" s="591"/>
    </row>
    <row r="2230" spans="1:30" s="211" customFormat="1" ht="15.75" hidden="1" customHeight="1">
      <c r="A2230" s="204" t="str">
        <f>IF(B2230&lt;&gt;"",IF(AND(B2230&gt;=_TM1,B2230&lt;=_TM2,OR(TH!L2231="1111",TH!M2231="1111")),TH!D2231,""),"")</f>
        <v/>
      </c>
      <c r="B2230" s="36">
        <f t="shared" si="174"/>
        <v>1</v>
      </c>
      <c r="C2230" s="184">
        <f t="shared" si="175"/>
        <v>0</v>
      </c>
      <c r="D2230" s="191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IF(AND('331-CT'!$E$7=TH!H2231,OR(L2230="331",M2230="331")),"331",IF(AND(OR(L2230="131",M2230="131"),H2230='131-CT'!$E$7),"131",""))</f>
        <v/>
      </c>
      <c r="O2230" s="90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IF(OR(TH!L2231=TH!$W$7,M2230=TH!$W$7),"x","")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IF(AND(OR(LEFT(TH!L2231,2)="15",LEFT(TH!M2231,2)="15"),'152-CT'!$J$8=TH!F2231),"x","")</f>
        <v/>
      </c>
      <c r="Z2230" s="52" t="str">
        <f>IF(AND(OR(LEFT(TH!L2231,2)="15",LEFT(TH!M2231,2)="15"),TK!$E$7=TH!F2231),"x","")</f>
        <v/>
      </c>
      <c r="AA2230" s="52" t="str">
        <f>IF(AND(B2230&lt;=NKC!$N$8,B2230&gt;=NKC!$M$8),"x","")</f>
        <v/>
      </c>
      <c r="AB2230" s="834"/>
      <c r="AC2230" s="591"/>
    </row>
    <row r="2231" spans="1:30" s="211" customFormat="1" ht="15.75" hidden="1" customHeight="1">
      <c r="A2231" s="204" t="str">
        <f>IF(B2231&lt;&gt;"",IF(AND(B2231&gt;=_TM1,B2231&lt;=_TM2,OR(TH!L2232="1111",TH!M2232="1111")),TH!D2232,""),"")</f>
        <v/>
      </c>
      <c r="B2231" s="36">
        <f t="shared" si="174"/>
        <v>1</v>
      </c>
      <c r="C2231" s="184">
        <f t="shared" si="175"/>
        <v>0</v>
      </c>
      <c r="D2231" s="191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IF(AND('331-CT'!$E$7=TH!H2232,OR(L2231="331",M2231="331")),"331",IF(AND(OR(L2231="131",M2231="131"),H2231='131-CT'!$E$7),"131",""))</f>
        <v/>
      </c>
      <c r="O2231" s="90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IF(OR(TH!L2232=TH!$W$7,M2231=TH!$W$7),"x","")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IF(AND(OR(LEFT(TH!L2232,2)="15",LEFT(TH!M2232,2)="15"),'152-CT'!$J$8=TH!F2232),"x","")</f>
        <v/>
      </c>
      <c r="Z2231" s="52" t="str">
        <f>IF(AND(OR(LEFT(TH!L2232,2)="15",LEFT(TH!M2232,2)="15"),TK!$E$7=TH!F2232),"x","")</f>
        <v/>
      </c>
      <c r="AA2231" s="52" t="str">
        <f>IF(AND(B2231&lt;=NKC!$N$8,B2231&gt;=NKC!$M$8),"x","")</f>
        <v/>
      </c>
      <c r="AB2231" s="834"/>
      <c r="AC2231" s="591"/>
      <c r="AD2231" s="591"/>
    </row>
    <row r="2232" spans="1:30" s="211" customFormat="1" ht="15.75" hidden="1" customHeight="1">
      <c r="A2232" s="204" t="str">
        <f>IF(B2232&lt;&gt;"",IF(AND(B2232&gt;=_TM1,B2232&lt;=_TM2,OR(TH!L2233="1111",TH!M2233="1111")),TH!D2233,""),"")</f>
        <v/>
      </c>
      <c r="B2232" s="36">
        <f t="shared" si="174"/>
        <v>1</v>
      </c>
      <c r="C2232" s="184">
        <f t="shared" si="175"/>
        <v>0</v>
      </c>
      <c r="D2232" s="191"/>
      <c r="E2232" s="762"/>
      <c r="F2232" s="297"/>
      <c r="G2232" s="483"/>
      <c r="H2232" s="7"/>
      <c r="I2232" s="256"/>
      <c r="J2232" s="256"/>
      <c r="K2232" s="599"/>
      <c r="L2232" s="600"/>
      <c r="M2232" s="600"/>
      <c r="N2232" s="52" t="str">
        <f>IF(AND('331-CT'!$E$7=TH!H2233,OR(L2232="331",M2232="331")),"331",IF(AND(OR(L2232="131",M2232="131"),H2232='131-CT'!$E$7),"131",""))</f>
        <v/>
      </c>
      <c r="O2232" s="90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IF(OR(TH!L2233=TH!$W$7,M2232=TH!$W$7),"x","")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IF(AND(OR(LEFT(TH!L2233,2)="15",LEFT(TH!M2233,2)="15"),'152-CT'!$J$8=TH!F2233),"x","")</f>
        <v/>
      </c>
      <c r="Z2232" s="52" t="str">
        <f>IF(AND(OR(LEFT(TH!L2233,2)="15",LEFT(TH!M2233,2)="15"),TK!$E$7=TH!F2233),"x","")</f>
        <v/>
      </c>
      <c r="AA2232" s="52" t="str">
        <f>IF(AND(B2232&lt;=NKC!$N$8,B2232&gt;=NKC!$M$8),"x","")</f>
        <v/>
      </c>
      <c r="AB2232" s="834"/>
      <c r="AC2232" s="591"/>
    </row>
    <row r="2233" spans="1:30" s="211" customFormat="1" ht="15.75" hidden="1" customHeight="1">
      <c r="A2233" s="204" t="str">
        <f>IF(B2233&lt;&gt;"",IF(AND(B2233&gt;=_TM1,B2233&lt;=_TM2,OR(TH!L2234="1111",TH!M2234="1111")),TH!D2234,""),"")</f>
        <v/>
      </c>
      <c r="B2233" s="36">
        <f t="shared" si="174"/>
        <v>1</v>
      </c>
      <c r="C2233" s="184">
        <f t="shared" si="175"/>
        <v>0</v>
      </c>
      <c r="D2233" s="191"/>
      <c r="E2233" s="762"/>
      <c r="F2233" s="297"/>
      <c r="G2233" s="483"/>
      <c r="H2233" s="7"/>
      <c r="I2233" s="256"/>
      <c r="J2233" s="256"/>
      <c r="K2233" s="599"/>
      <c r="L2233" s="600"/>
      <c r="M2233" s="600"/>
      <c r="N2233" s="52" t="str">
        <f>IF(AND('331-CT'!$E$7=TH!H2234,OR(L2233="331",M2233="331")),"331",IF(AND(OR(L2233="131",M2233="131"),H2233='131-CT'!$E$7),"131",""))</f>
        <v/>
      </c>
      <c r="O2233" s="90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IF(OR(TH!L2234=TH!$W$7,M2233=TH!$W$7),"x","")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IF(AND(OR(LEFT(TH!L2234,2)="15",LEFT(TH!M2234,2)="15"),'152-CT'!$J$8=TH!F2234),"x","")</f>
        <v/>
      </c>
      <c r="Z2233" s="52" t="str">
        <f>IF(AND(OR(LEFT(TH!L2234,2)="15",LEFT(TH!M2234,2)="15"),TK!$E$7=TH!F2234),"x","")</f>
        <v/>
      </c>
      <c r="AA2233" s="52" t="str">
        <f>IF(AND(B2233&lt;=NKC!$N$8,B2233&gt;=NKC!$M$8),"x","")</f>
        <v/>
      </c>
      <c r="AB2233" s="834"/>
      <c r="AC2233" s="591"/>
      <c r="AD2233" s="591"/>
    </row>
    <row r="2234" spans="1:30" s="211" customFormat="1" ht="15.75" hidden="1" customHeight="1">
      <c r="A2234" s="204" t="str">
        <f>IF(B2234&lt;&gt;"",IF(AND(B2234&gt;=_TM1,B2234&lt;=_TM2,OR(TH!L2235="1111",TH!M2235="1111")),TH!D2235,""),"")</f>
        <v/>
      </c>
      <c r="B2234" s="36">
        <f t="shared" si="174"/>
        <v>1</v>
      </c>
      <c r="C2234" s="184">
        <f t="shared" si="175"/>
        <v>0</v>
      </c>
      <c r="D2234" s="191"/>
      <c r="E2234" s="762"/>
      <c r="F2234" s="297"/>
      <c r="G2234" s="483"/>
      <c r="H2234" s="7"/>
      <c r="I2234" s="256"/>
      <c r="J2234" s="256"/>
      <c r="K2234" s="599"/>
      <c r="L2234" s="600"/>
      <c r="M2234" s="600"/>
      <c r="N2234" s="52" t="str">
        <f>IF(AND('331-CT'!$E$7=TH!H2235,OR(L2234="331",M2234="331")),"331",IF(AND(OR(L2234="131",M2234="131"),H2234='131-CT'!$E$7),"131",""))</f>
        <v/>
      </c>
      <c r="O2234" s="90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IF(OR(TH!L2235=TH!$W$7,M2234=TH!$W$7),"x","")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IF(AND(OR(LEFT(TH!L2235,2)="15",LEFT(TH!M2235,2)="15"),'152-CT'!$J$8=TH!F2235),"x","")</f>
        <v/>
      </c>
      <c r="Z2234" s="52" t="str">
        <f>IF(AND(OR(LEFT(TH!L2235,2)="15",LEFT(TH!M2235,2)="15"),TK!$E$7=TH!F2235),"x","")</f>
        <v/>
      </c>
      <c r="AA2234" s="52" t="str">
        <f>IF(AND(B2234&lt;=NKC!$N$8,B2234&gt;=NKC!$M$8),"x","")</f>
        <v/>
      </c>
      <c r="AB2234" s="834"/>
      <c r="AC2234" s="591"/>
    </row>
    <row r="2235" spans="1:30" s="211" customFormat="1" ht="15.75" hidden="1" customHeight="1">
      <c r="A2235" s="204" t="str">
        <f>IF(B2235&lt;&gt;"",IF(AND(B2235&gt;=_TM1,B2235&lt;=_TM2,OR(TH!L2236="1111",TH!M2236="1111")),TH!D2236,""),"")</f>
        <v/>
      </c>
      <c r="B2235" s="36">
        <f t="shared" si="174"/>
        <v>1</v>
      </c>
      <c r="C2235" s="184">
        <f t="shared" si="175"/>
        <v>0</v>
      </c>
      <c r="D2235" s="191"/>
      <c r="E2235" s="762"/>
      <c r="F2235" s="189"/>
      <c r="G2235" s="483"/>
      <c r="H2235" s="7"/>
      <c r="I2235" s="256"/>
      <c r="J2235" s="256"/>
      <c r="K2235" s="599"/>
      <c r="L2235" s="600"/>
      <c r="M2235" s="600"/>
      <c r="N2235" s="52" t="str">
        <f>IF(AND('331-CT'!$E$7=TH!H2236,OR(L2235="331",M2235="331")),"331",IF(AND(OR(L2235="131",M2235="131"),H2235='131-CT'!$E$7),"131",""))</f>
        <v/>
      </c>
      <c r="O2235" s="90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IF(OR(TH!L2236=TH!$W$7,M2235=TH!$W$7),"x","")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IF(AND(OR(LEFT(TH!L2236,2)="15",LEFT(TH!M2236,2)="15"),'152-CT'!$J$8=TH!F2236),"x","")</f>
        <v/>
      </c>
      <c r="Z2235" s="52" t="str">
        <f>IF(AND(OR(LEFT(TH!L2236,2)="15",LEFT(TH!M2236,2)="15"),TK!$E$7=TH!F2236),"x","")</f>
        <v/>
      </c>
      <c r="AA2235" s="52" t="str">
        <f>IF(AND(B2235&lt;=NKC!$N$8,B2235&gt;=NKC!$M$8),"x","")</f>
        <v/>
      </c>
      <c r="AB2235" s="834"/>
      <c r="AC2235" s="591"/>
      <c r="AD2235" s="591"/>
    </row>
    <row r="2236" spans="1:30" s="211" customFormat="1" ht="15.75" hidden="1" customHeight="1">
      <c r="A2236" s="204" t="str">
        <f>IF(B2236&lt;&gt;"",IF(AND(B2236&gt;=_TM1,B2236&lt;=_TM2,OR(TH!L2237="1111",TH!M2237="1111")),TH!D2237,""),"")</f>
        <v/>
      </c>
      <c r="B2236" s="36">
        <f t="shared" si="174"/>
        <v>1</v>
      </c>
      <c r="C2236" s="184">
        <f t="shared" si="175"/>
        <v>0</v>
      </c>
      <c r="D2236" s="191"/>
      <c r="E2236" s="762"/>
      <c r="F2236" s="189"/>
      <c r="G2236" s="483"/>
      <c r="H2236" s="7"/>
      <c r="I2236" s="256"/>
      <c r="J2236" s="256"/>
      <c r="K2236" s="599"/>
      <c r="L2236" s="600"/>
      <c r="M2236" s="600"/>
      <c r="N2236" s="52" t="str">
        <f>IF(AND('331-CT'!$E$7=TH!H2237,OR(L2236="331",M2236="331")),"331",IF(AND(OR(L2236="131",M2236="131"),H2236='131-CT'!$E$7),"131",""))</f>
        <v/>
      </c>
      <c r="O2236" s="90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IF(OR(TH!L2237=TH!$W$7,M2236=TH!$W$7),"x","")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IF(AND(OR(LEFT(TH!L2237,2)="15",LEFT(TH!M2237,2)="15"),'152-CT'!$J$8=TH!F2237),"x","")</f>
        <v/>
      </c>
      <c r="Z2236" s="52" t="str">
        <f>IF(AND(OR(LEFT(TH!L2237,2)="15",LEFT(TH!M2237,2)="15"),TK!$E$7=TH!F2237),"x","")</f>
        <v/>
      </c>
      <c r="AA2236" s="52" t="str">
        <f>IF(AND(B2236&lt;=NKC!$N$8,B2236&gt;=NKC!$M$8),"x","")</f>
        <v/>
      </c>
      <c r="AB2236" s="834"/>
      <c r="AC2236" s="591"/>
    </row>
    <row r="2237" spans="1:30" s="211" customFormat="1" ht="15.75" hidden="1" customHeight="1">
      <c r="A2237" s="204" t="str">
        <f>IF(B2237&lt;&gt;"",IF(AND(B2237&gt;=_TM1,B2237&lt;=_TM2,OR(TH!L2238="1111",TH!M2238="1111")),TH!D2238,""),"")</f>
        <v/>
      </c>
      <c r="B2237" s="36">
        <f t="shared" si="174"/>
        <v>1</v>
      </c>
      <c r="C2237" s="184">
        <f t="shared" si="175"/>
        <v>0</v>
      </c>
      <c r="D2237" s="191"/>
      <c r="E2237" s="762"/>
      <c r="F2237" s="189"/>
      <c r="G2237" s="483"/>
      <c r="H2237" s="7"/>
      <c r="I2237" s="256"/>
      <c r="J2237" s="256"/>
      <c r="K2237" s="599"/>
      <c r="L2237" s="600"/>
      <c r="M2237" s="600"/>
      <c r="N2237" s="52" t="str">
        <f>IF(AND('331-CT'!$E$7=TH!H2238,OR(L2237="331",M2237="331")),"331",IF(AND(OR(L2237="131",M2237="131"),H2237='131-CT'!$E$7),"131",""))</f>
        <v/>
      </c>
      <c r="O2237" s="90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IF(OR(TH!L2238=TH!$W$7,M2237=TH!$W$7),"x","")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IF(AND(OR(LEFT(TH!L2238,2)="15",LEFT(TH!M2238,2)="15"),'152-CT'!$J$8=TH!F2238),"x","")</f>
        <v/>
      </c>
      <c r="Z2237" s="52" t="str">
        <f>IF(AND(OR(LEFT(TH!L2238,2)="15",LEFT(TH!M2238,2)="15"),TK!$E$7=TH!F2238),"x","")</f>
        <v/>
      </c>
      <c r="AA2237" s="52" t="str">
        <f>IF(AND(B2237&lt;=NKC!$N$8,B2237&gt;=NKC!$M$8),"x","")</f>
        <v/>
      </c>
      <c r="AB2237" s="834"/>
      <c r="AC2237" s="591"/>
    </row>
    <row r="2238" spans="1:30" s="211" customFormat="1" ht="15.75" hidden="1" customHeight="1">
      <c r="A2238" s="204" t="str">
        <f>IF(B2238&lt;&gt;"",IF(AND(B2238&gt;=_TM1,B2238&lt;=_TM2,OR(TH!L2239="1111",TH!M2239="1111")),TH!D2239,""),"")</f>
        <v/>
      </c>
      <c r="B2238" s="36">
        <f t="shared" si="174"/>
        <v>1</v>
      </c>
      <c r="C2238" s="184">
        <f t="shared" si="175"/>
        <v>0</v>
      </c>
      <c r="D2238" s="191"/>
      <c r="E2238" s="762"/>
      <c r="F2238" s="297"/>
      <c r="G2238" s="483"/>
      <c r="H2238" s="7"/>
      <c r="I2238" s="256"/>
      <c r="J2238" s="256"/>
      <c r="K2238" s="599"/>
      <c r="L2238" s="600"/>
      <c r="M2238" s="600"/>
      <c r="N2238" s="52" t="str">
        <f>IF(AND('331-CT'!$E$7=TH!H2239,OR(L2238="331",M2238="331")),"331",IF(AND(OR(L2238="131",M2238="131"),H2238='131-CT'!$E$7),"131",""))</f>
        <v/>
      </c>
      <c r="O2238" s="90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IF(OR(TH!L2239=TH!$W$7,M2238=TH!$W$7),"x","")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IF(AND(OR(LEFT(TH!L2239,2)="15",LEFT(TH!M2239,2)="15"),'152-CT'!$J$8=TH!F2239),"x","")</f>
        <v/>
      </c>
      <c r="Z2238" s="52" t="str">
        <f>IF(AND(OR(LEFT(TH!L2239,2)="15",LEFT(TH!M2239,2)="15"),TK!$E$7=TH!F2239),"x","")</f>
        <v/>
      </c>
      <c r="AA2238" s="52" t="str">
        <f>IF(AND(B2238&lt;=NKC!$N$8,B2238&gt;=NKC!$M$8),"x","")</f>
        <v/>
      </c>
      <c r="AB2238" s="834"/>
      <c r="AC2238" s="591"/>
      <c r="AD2238" s="591"/>
    </row>
    <row r="2239" spans="1:30" s="211" customFormat="1" ht="15.75" hidden="1" customHeight="1">
      <c r="A2239" s="204" t="str">
        <f>IF(B2239&lt;&gt;"",IF(AND(B2239&gt;=_TM1,B2239&lt;=_TM2,OR(TH!L2240="1111",TH!M2240="1111")),TH!D2240,""),"")</f>
        <v/>
      </c>
      <c r="B2239" s="36">
        <f t="shared" ref="B2239:B2302" si="176">IF(C2239&lt;&gt;"",MONTH(C2239),"")</f>
        <v>1</v>
      </c>
      <c r="C2239" s="184">
        <f t="shared" si="175"/>
        <v>0</v>
      </c>
      <c r="D2239" s="191"/>
      <c r="E2239" s="762"/>
      <c r="F2239" s="297"/>
      <c r="G2239" s="483"/>
      <c r="H2239" s="7"/>
      <c r="I2239" s="256"/>
      <c r="J2239" s="256"/>
      <c r="K2239" s="599"/>
      <c r="L2239" s="600"/>
      <c r="M2239" s="600"/>
      <c r="N2239" s="52" t="str">
        <f>IF(AND('331-CT'!$E$7=TH!H2240,OR(L2239="331",M2239="331")),"331",IF(AND(OR(L2239="131",M2239="131"),H2239='131-CT'!$E$7),"131",""))</f>
        <v/>
      </c>
      <c r="O2239" s="90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IF(OR(TH!L2240=TH!$W$7,M2239=TH!$W$7),"x","")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IF(AND(OR(LEFT(TH!L2240,2)="15",LEFT(TH!M2240,2)="15"),'152-CT'!$J$8=TH!F2240),"x","")</f>
        <v/>
      </c>
      <c r="Z2239" s="52" t="str">
        <f>IF(AND(OR(LEFT(TH!L2240,2)="15",LEFT(TH!M2240,2)="15"),TK!$E$7=TH!F2240),"x","")</f>
        <v/>
      </c>
      <c r="AA2239" s="52" t="str">
        <f>IF(AND(B2239&lt;=NKC!$N$8,B2239&gt;=NKC!$M$8),"x","")</f>
        <v/>
      </c>
      <c r="AB2239" s="834"/>
      <c r="AC2239" s="591"/>
    </row>
    <row r="2240" spans="1:30" s="211" customFormat="1" ht="15.75" hidden="1" customHeight="1">
      <c r="A2240" s="204" t="str">
        <f>IF(B2240&lt;&gt;"",IF(AND(B2240&gt;=_TM1,B2240&lt;=_TM2,OR(TH!L2241="1111",TH!M2241="1111")),TH!D2241,""),"")</f>
        <v/>
      </c>
      <c r="B2240" s="36">
        <f t="shared" si="176"/>
        <v>1</v>
      </c>
      <c r="C2240" s="184">
        <f t="shared" si="175"/>
        <v>0</v>
      </c>
      <c r="D2240" s="191"/>
      <c r="E2240" s="762"/>
      <c r="F2240" s="297"/>
      <c r="G2240" s="483"/>
      <c r="H2240" s="7"/>
      <c r="I2240" s="256"/>
      <c r="J2240" s="256"/>
      <c r="K2240" s="599"/>
      <c r="L2240" s="600"/>
      <c r="M2240" s="600"/>
      <c r="N2240" s="52" t="str">
        <f>IF(AND('331-CT'!$E$7=TH!H2241,OR(L2240="331",M2240="331")),"331",IF(AND(OR(L2240="131",M2240="131"),H2240='131-CT'!$E$7),"131",""))</f>
        <v/>
      </c>
      <c r="O2240" s="90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IF(OR(TH!L2241=TH!$W$7,M2240=TH!$W$7),"x","")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IF(AND(OR(LEFT(TH!L2241,2)="15",LEFT(TH!M2241,2)="15"),'152-CT'!$J$8=TH!F2241),"x","")</f>
        <v/>
      </c>
      <c r="Z2240" s="52" t="str">
        <f>IF(AND(OR(LEFT(TH!L2241,2)="15",LEFT(TH!M2241,2)="15"),TK!$E$7=TH!F2241),"x","")</f>
        <v/>
      </c>
      <c r="AA2240" s="52" t="str">
        <f>IF(AND(B2240&lt;=NKC!$N$8,B2240&gt;=NKC!$M$8),"x","")</f>
        <v/>
      </c>
      <c r="AB2240" s="834"/>
      <c r="AC2240" s="591"/>
    </row>
    <row r="2241" spans="1:30" s="211" customFormat="1" ht="15.75" hidden="1" customHeight="1">
      <c r="A2241" s="204" t="str">
        <f>IF(B2241&lt;&gt;"",IF(AND(B2241&gt;=_TM1,B2241&lt;=_TM2,OR(TH!L2242="1111",TH!M2242="1111")),TH!D2242,""),"")</f>
        <v/>
      </c>
      <c r="B2241" s="36">
        <f t="shared" si="176"/>
        <v>1</v>
      </c>
      <c r="C2241" s="184">
        <f t="shared" si="175"/>
        <v>0</v>
      </c>
      <c r="D2241" s="191"/>
      <c r="E2241" s="762"/>
      <c r="F2241" s="297"/>
      <c r="G2241" s="483"/>
      <c r="H2241" s="7"/>
      <c r="I2241" s="256"/>
      <c r="J2241" s="256"/>
      <c r="K2241" s="599"/>
      <c r="L2241" s="600"/>
      <c r="M2241" s="600"/>
      <c r="N2241" s="52" t="str">
        <f>IF(AND('331-CT'!$E$7=TH!H2242,OR(L2241="331",M2241="331")),"331",IF(AND(OR(L2241="131",M2241="131"),H2241='131-CT'!$E$7),"131",""))</f>
        <v/>
      </c>
      <c r="O2241" s="90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IF(OR(TH!L2242=TH!$W$7,M2241=TH!$W$7),"x","")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IF(AND(OR(LEFT(TH!L2242,2)="15",LEFT(TH!M2242,2)="15"),'152-CT'!$J$8=TH!F2242),"x","")</f>
        <v/>
      </c>
      <c r="Z2241" s="52" t="str">
        <f>IF(AND(OR(LEFT(TH!L2242,2)="15",LEFT(TH!M2242,2)="15"),TK!$E$7=TH!F2242),"x","")</f>
        <v/>
      </c>
      <c r="AA2241" s="52" t="str">
        <f>IF(AND(B2241&lt;=NKC!$N$8,B2241&gt;=NKC!$M$8),"x","")</f>
        <v/>
      </c>
      <c r="AB2241" s="834"/>
      <c r="AC2241" s="591"/>
      <c r="AD2241" s="591"/>
    </row>
    <row r="2242" spans="1:30" s="211" customFormat="1" ht="15.75" hidden="1" customHeight="1">
      <c r="A2242" s="204" t="str">
        <f>IF(B2242&lt;&gt;"",IF(AND(B2242&gt;=_TM1,B2242&lt;=_TM2,OR(TH!L2243="1111",TH!M2243="1111")),TH!D2243,""),"")</f>
        <v/>
      </c>
      <c r="B2242" s="36">
        <f t="shared" si="176"/>
        <v>1</v>
      </c>
      <c r="C2242" s="184">
        <f t="shared" si="175"/>
        <v>0</v>
      </c>
      <c r="D2242" s="191"/>
      <c r="E2242" s="762"/>
      <c r="F2242" s="297"/>
      <c r="G2242" s="483"/>
      <c r="H2242" s="7"/>
      <c r="I2242" s="256"/>
      <c r="J2242" s="256"/>
      <c r="K2242" s="599"/>
      <c r="L2242" s="600"/>
      <c r="M2242" s="600"/>
      <c r="N2242" s="52" t="str">
        <f>IF(AND('331-CT'!$E$7=TH!H2243,OR(L2242="331",M2242="331")),"331",IF(AND(OR(L2242="131",M2242="131"),H2242='131-CT'!$E$7),"131",""))</f>
        <v/>
      </c>
      <c r="O2242" s="90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IF(OR(TH!L2243=TH!$W$7,M2242=TH!$W$7),"x","")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IF(AND(OR(LEFT(TH!L2243,2)="15",LEFT(TH!M2243,2)="15"),'152-CT'!$J$8=TH!F2243),"x","")</f>
        <v/>
      </c>
      <c r="Z2242" s="52" t="str">
        <f>IF(AND(OR(LEFT(TH!L2243,2)="15",LEFT(TH!M2243,2)="15"),TK!$E$7=TH!F2243),"x","")</f>
        <v/>
      </c>
      <c r="AA2242" s="52" t="str">
        <f>IF(AND(B2242&lt;=NKC!$N$8,B2242&gt;=NKC!$M$8),"x","")</f>
        <v/>
      </c>
      <c r="AB2242" s="834"/>
      <c r="AC2242" s="591"/>
    </row>
    <row r="2243" spans="1:30" s="211" customFormat="1" ht="15.75" hidden="1" customHeight="1">
      <c r="A2243" s="204" t="str">
        <f>IF(B2243&lt;&gt;"",IF(AND(B2243&gt;=_TM1,B2243&lt;=_TM2,OR(TH!L2244="1111",TH!M2244="1111")),TH!D2244,""),"")</f>
        <v/>
      </c>
      <c r="B2243" s="36">
        <f t="shared" si="176"/>
        <v>1</v>
      </c>
      <c r="C2243" s="184">
        <f t="shared" ref="C2243:C2306" si="177">E2243</f>
        <v>0</v>
      </c>
      <c r="D2243" s="191"/>
      <c r="E2243" s="762"/>
      <c r="F2243" s="297"/>
      <c r="G2243" s="483"/>
      <c r="H2243" s="7"/>
      <c r="I2243" s="256"/>
      <c r="J2243" s="256"/>
      <c r="K2243" s="599"/>
      <c r="L2243" s="600"/>
      <c r="M2243" s="600"/>
      <c r="N2243" s="52" t="str">
        <f>IF(AND('331-CT'!$E$7=TH!H2244,OR(L2243="331",M2243="331")),"331",IF(AND(OR(L2243="131",M2243="131"),H2243='131-CT'!$E$7),"131",""))</f>
        <v/>
      </c>
      <c r="O2243" s="90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IF(OR(TH!L2244=TH!$W$7,M2243=TH!$W$7),"x","")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IF(AND(OR(LEFT(TH!L2244,2)="15",LEFT(TH!M2244,2)="15"),'152-CT'!$J$8=TH!F2244),"x","")</f>
        <v/>
      </c>
      <c r="Z2243" s="52" t="str">
        <f>IF(AND(OR(LEFT(TH!L2244,2)="15",LEFT(TH!M2244,2)="15"),TK!$E$7=TH!F2244),"x","")</f>
        <v/>
      </c>
      <c r="AA2243" s="52" t="str">
        <f>IF(AND(B2243&lt;=NKC!$N$8,B2243&gt;=NKC!$M$8),"x","")</f>
        <v/>
      </c>
      <c r="AB2243" s="834"/>
      <c r="AC2243" s="591"/>
    </row>
    <row r="2244" spans="1:30" s="211" customFormat="1" ht="15.75" hidden="1" customHeight="1">
      <c r="A2244" s="204" t="str">
        <f>IF(B2244&lt;&gt;"",IF(AND(B2244&gt;=_TM1,B2244&lt;=_TM2,OR(TH!L2245="1111",TH!M2245="1111")),TH!D2245,""),"")</f>
        <v/>
      </c>
      <c r="B2244" s="36">
        <f t="shared" si="176"/>
        <v>1</v>
      </c>
      <c r="C2244" s="184">
        <f t="shared" si="177"/>
        <v>0</v>
      </c>
      <c r="D2244" s="191"/>
      <c r="E2244" s="762"/>
      <c r="F2244" s="297"/>
      <c r="G2244" s="483"/>
      <c r="H2244" s="7"/>
      <c r="I2244" s="256"/>
      <c r="J2244" s="256"/>
      <c r="K2244" s="599"/>
      <c r="L2244" s="600"/>
      <c r="M2244" s="600"/>
      <c r="N2244" s="52" t="str">
        <f>IF(AND('331-CT'!$E$7=TH!H2245,OR(L2244="331",M2244="331")),"331",IF(AND(OR(L2244="131",M2244="131"),H2244='131-CT'!$E$7),"131",""))</f>
        <v/>
      </c>
      <c r="O2244" s="90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IF(OR(TH!L2245=TH!$W$7,M2244=TH!$W$7),"x","")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IF(AND(OR(LEFT(TH!L2245,2)="15",LEFT(TH!M2245,2)="15"),'152-CT'!$J$8=TH!F2245),"x","")</f>
        <v/>
      </c>
      <c r="Z2244" s="52" t="str">
        <f>IF(AND(OR(LEFT(TH!L2245,2)="15",LEFT(TH!M2245,2)="15"),TK!$E$7=TH!F2245),"x","")</f>
        <v/>
      </c>
      <c r="AA2244" s="52" t="str">
        <f>IF(AND(B2244&lt;=NKC!$N$8,B2244&gt;=NKC!$M$8),"x","")</f>
        <v/>
      </c>
      <c r="AB2244" s="834"/>
      <c r="AC2244" s="591"/>
      <c r="AD2244" s="591"/>
    </row>
    <row r="2245" spans="1:30" s="211" customFormat="1" ht="15.75" hidden="1" customHeight="1">
      <c r="A2245" s="204" t="str">
        <f>IF(B2245&lt;&gt;"",IF(AND(B2245&gt;=_TM1,B2245&lt;=_TM2,OR(TH!L2246="1111",TH!M2246="1111")),TH!D2246,""),"")</f>
        <v/>
      </c>
      <c r="B2245" s="36">
        <f t="shared" si="176"/>
        <v>1</v>
      </c>
      <c r="C2245" s="184">
        <f t="shared" si="177"/>
        <v>0</v>
      </c>
      <c r="D2245" s="191"/>
      <c r="E2245" s="762"/>
      <c r="F2245" s="297"/>
      <c r="G2245" s="483"/>
      <c r="H2245" s="7"/>
      <c r="I2245" s="256"/>
      <c r="J2245" s="256"/>
      <c r="K2245" s="599"/>
      <c r="L2245" s="600"/>
      <c r="M2245" s="600"/>
      <c r="N2245" s="52" t="str">
        <f>IF(AND('331-CT'!$E$7=TH!H2246,OR(L2245="331",M2245="331")),"331",IF(AND(OR(L2245="131",M2245="131"),H2245='131-CT'!$E$7),"131",""))</f>
        <v/>
      </c>
      <c r="O2245" s="90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IF(OR(TH!L2246=TH!$W$7,M2245=TH!$W$7),"x","")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IF(AND(OR(LEFT(TH!L2246,2)="15",LEFT(TH!M2246,2)="15"),'152-CT'!$J$8=TH!F2246),"x","")</f>
        <v/>
      </c>
      <c r="Z2245" s="52" t="str">
        <f>IF(AND(OR(LEFT(TH!L2246,2)="15",LEFT(TH!M2246,2)="15"),TK!$E$7=TH!F2246),"x","")</f>
        <v/>
      </c>
      <c r="AA2245" s="52" t="str">
        <f>IF(AND(B2245&lt;=NKC!$N$8,B2245&gt;=NKC!$M$8),"x","")</f>
        <v/>
      </c>
      <c r="AB2245" s="834"/>
      <c r="AC2245" s="591"/>
    </row>
    <row r="2246" spans="1:30" s="211" customFormat="1" ht="15.75" hidden="1" customHeight="1">
      <c r="A2246" s="204" t="str">
        <f>IF(B2246&lt;&gt;"",IF(AND(B2246&gt;=_TM1,B2246&lt;=_TM2,OR(TH!L2247="1111",TH!M2247="1111")),TH!D2247,""),"")</f>
        <v/>
      </c>
      <c r="B2246" s="36">
        <f t="shared" si="176"/>
        <v>1</v>
      </c>
      <c r="C2246" s="184">
        <f t="shared" si="177"/>
        <v>0</v>
      </c>
      <c r="D2246" s="191"/>
      <c r="E2246" s="762"/>
      <c r="F2246" s="297"/>
      <c r="G2246" s="483"/>
      <c r="H2246" s="7"/>
      <c r="I2246" s="256"/>
      <c r="J2246" s="256"/>
      <c r="K2246" s="599"/>
      <c r="L2246" s="600"/>
      <c r="M2246" s="600"/>
      <c r="N2246" s="52" t="str">
        <f>IF(AND('331-CT'!$E$7=TH!H2247,OR(L2246="331",M2246="331")),"331",IF(AND(OR(L2246="131",M2246="131"),H2246='131-CT'!$E$7),"131",""))</f>
        <v/>
      </c>
      <c r="O2246" s="90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IF(OR(TH!L2247=TH!$W$7,M2246=TH!$W$7),"x","")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IF(AND(OR(LEFT(TH!L2247,2)="15",LEFT(TH!M2247,2)="15"),'152-CT'!$J$8=TH!F2247),"x","")</f>
        <v/>
      </c>
      <c r="Z2246" s="52" t="str">
        <f>IF(AND(OR(LEFT(TH!L2247,2)="15",LEFT(TH!M2247,2)="15"),TK!$E$7=TH!F2247),"x","")</f>
        <v/>
      </c>
      <c r="AA2246" s="52" t="str">
        <f>IF(AND(B2246&lt;=NKC!$N$8,B2246&gt;=NKC!$M$8),"x","")</f>
        <v/>
      </c>
      <c r="AB2246" s="834"/>
      <c r="AC2246" s="591"/>
    </row>
    <row r="2247" spans="1:30" s="211" customFormat="1" ht="15.75" hidden="1" customHeight="1">
      <c r="A2247" s="204" t="str">
        <f>IF(B2247&lt;&gt;"",IF(AND(B2247&gt;=_TM1,B2247&lt;=_TM2,OR(TH!L2248="1111",TH!M2248="1111")),TH!D2248,""),"")</f>
        <v/>
      </c>
      <c r="B2247" s="36">
        <f t="shared" si="176"/>
        <v>1</v>
      </c>
      <c r="C2247" s="184">
        <f t="shared" si="177"/>
        <v>0</v>
      </c>
      <c r="D2247" s="191"/>
      <c r="E2247" s="762"/>
      <c r="F2247" s="297"/>
      <c r="G2247" s="483"/>
      <c r="H2247" s="7"/>
      <c r="I2247" s="256"/>
      <c r="J2247" s="256"/>
      <c r="K2247" s="599"/>
      <c r="L2247" s="600"/>
      <c r="M2247" s="600"/>
      <c r="N2247" s="52" t="str">
        <f>IF(AND('331-CT'!$E$7=TH!H2248,OR(L2247="331",M2247="331")),"331",IF(AND(OR(L2247="131",M2247="131"),H2247='131-CT'!$E$7),"131",""))</f>
        <v/>
      </c>
      <c r="O2247" s="90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IF(OR(TH!L2248=TH!$W$7,M2247=TH!$W$7),"x","")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IF(AND(OR(LEFT(TH!L2248,2)="15",LEFT(TH!M2248,2)="15"),'152-CT'!$J$8=TH!F2248),"x","")</f>
        <v/>
      </c>
      <c r="Z2247" s="52" t="str">
        <f>IF(AND(OR(LEFT(TH!L2248,2)="15",LEFT(TH!M2248,2)="15"),TK!$E$7=TH!F2248),"x","")</f>
        <v/>
      </c>
      <c r="AA2247" s="52" t="str">
        <f>IF(AND(B2247&lt;=NKC!$N$8,B2247&gt;=NKC!$M$8),"x","")</f>
        <v/>
      </c>
      <c r="AB2247" s="834"/>
    </row>
    <row r="2248" spans="1:30" s="211" customFormat="1" ht="15.75" hidden="1" customHeight="1">
      <c r="A2248" s="204" t="str">
        <f>IF(B2248&lt;&gt;"",IF(AND(B2248&gt;=_TM1,B2248&lt;=_TM2,OR(TH!L2249="1111",TH!M2249="1111")),TH!D2249,""),"")</f>
        <v/>
      </c>
      <c r="B2248" s="36">
        <f t="shared" si="176"/>
        <v>1</v>
      </c>
      <c r="C2248" s="184">
        <f t="shared" si="177"/>
        <v>0</v>
      </c>
      <c r="D2248" s="184"/>
      <c r="E2248" s="762"/>
      <c r="F2248" s="297"/>
      <c r="G2248" s="483"/>
      <c r="H2248" s="7"/>
      <c r="I2248" s="256"/>
      <c r="J2248" s="256"/>
      <c r="K2248" s="599"/>
      <c r="L2248" s="600"/>
      <c r="M2248" s="600"/>
      <c r="N2248" s="52" t="str">
        <f>IF(AND('331-CT'!$E$7=TH!H2249,OR(L2248="331",M2248="331")),"331",IF(AND(OR(L2248="131",M2248="131"),H2248='131-CT'!$E$7),"131",""))</f>
        <v/>
      </c>
      <c r="O2248" s="90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IF(OR(TH!L2249=TH!$W$7,M2248=TH!$W$7),"x","")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IF(AND(OR(LEFT(TH!L2249,2)="15",LEFT(TH!M2249,2)="15"),'152-CT'!$J$8=TH!F2249),"x","")</f>
        <v/>
      </c>
      <c r="Z2248" s="52" t="str">
        <f>IF(AND(OR(LEFT(TH!L2249,2)="15",LEFT(TH!M2249,2)="15"),TK!$E$7=TH!F2249),"x","")</f>
        <v/>
      </c>
      <c r="AA2248" s="52" t="str">
        <f>IF(AND(B2248&lt;=NKC!$N$8,B2248&gt;=NKC!$M$8),"x","")</f>
        <v/>
      </c>
      <c r="AB2248" s="834"/>
    </row>
    <row r="2249" spans="1:30" s="211" customFormat="1" ht="15.75" hidden="1" customHeight="1">
      <c r="A2249" s="204" t="str">
        <f>IF(B2249&lt;&gt;"",IF(AND(B2249&gt;=_TM1,B2249&lt;=_TM2,OR(TH!L2372="1111",TH!M2372="1111")),TH!D2372,""),"")</f>
        <v/>
      </c>
      <c r="B2249" s="36">
        <f t="shared" si="176"/>
        <v>1</v>
      </c>
      <c r="C2249" s="184">
        <f t="shared" si="177"/>
        <v>0</v>
      </c>
      <c r="D2249" s="191"/>
      <c r="E2249" s="762"/>
      <c r="F2249" s="192"/>
      <c r="G2249" s="483"/>
      <c r="H2249" s="7"/>
      <c r="I2249" s="256"/>
      <c r="J2249" s="256"/>
      <c r="K2249" s="599"/>
      <c r="L2249" s="600"/>
      <c r="M2249" s="600"/>
      <c r="N2249" s="52" t="str">
        <f>IF(AND('331-CT'!$E$7=TH!H2372,OR(L2249="331",M2249="331")),"331",IF(AND(OR(L2249="131",M2249="131"),H2249='131-CT'!$E$7),"131",""))</f>
        <v/>
      </c>
      <c r="O2249" s="90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IF(OR(TH!L2372=TH!$W$7,M2249=TH!$W$7),"x","")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IF(AND(OR(LEFT(TH!L2372,2)="15",LEFT(TH!M2372,2)="15"),'152-CT'!$J$8=TH!F2372),"x","")</f>
        <v/>
      </c>
      <c r="Z2249" s="52" t="str">
        <f>IF(AND(OR(LEFT(TH!L2372,2)="15",LEFT(TH!M2372,2)="15"),TK!$E$7=TH!F2372),"x","")</f>
        <v/>
      </c>
      <c r="AA2249" s="52" t="str">
        <f>IF(AND(B2249&lt;=NKC!$N$8,B2249&gt;=NKC!$M$8),"x","")</f>
        <v/>
      </c>
      <c r="AB2249" s="834"/>
      <c r="AC2249" s="591"/>
      <c r="AD2249" s="591"/>
    </row>
    <row r="2250" spans="1:30" s="211" customFormat="1" ht="15.75" hidden="1" customHeight="1">
      <c r="A2250" s="204" t="str">
        <f>IF(B2250&lt;&gt;"",IF(AND(B2250&gt;=_TM1,B2250&lt;=_TM2,OR(TH!L2373="1111",TH!M2373="1111")),TH!D2373,""),"")</f>
        <v/>
      </c>
      <c r="B2250" s="36">
        <f t="shared" si="176"/>
        <v>1</v>
      </c>
      <c r="C2250" s="184">
        <f t="shared" si="177"/>
        <v>0</v>
      </c>
      <c r="D2250" s="191"/>
      <c r="E2250" s="762"/>
      <c r="F2250" s="192"/>
      <c r="G2250" s="483"/>
      <c r="H2250" s="7"/>
      <c r="I2250" s="739"/>
      <c r="J2250" s="739"/>
      <c r="K2250" s="599"/>
      <c r="L2250" s="600"/>
      <c r="M2250" s="600"/>
      <c r="N2250" s="52" t="str">
        <f>IF(AND('331-CT'!$E$7=TH!H2373,OR(L2250="331",M2250="331")),"331",IF(AND(OR(L2250="131",M2250="131"),H2250='131-CT'!$E$7),"131",""))</f>
        <v/>
      </c>
      <c r="O2250" s="90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IF(OR(TH!L2373=TH!$W$7,M2250=TH!$W$7),"x","")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IF(AND(OR(LEFT(TH!L2373,2)="15",LEFT(TH!M2373,2)="15"),'152-CT'!$J$8=TH!F2373),"x","")</f>
        <v/>
      </c>
      <c r="Z2250" s="52" t="str">
        <f>IF(AND(OR(LEFT(TH!L2373,2)="15",LEFT(TH!M2373,2)="15"),TK!$E$7=TH!F2373),"x","")</f>
        <v/>
      </c>
      <c r="AA2250" s="52" t="str">
        <f>IF(AND(B2250&lt;=NKC!$N$8,B2250&gt;=NKC!$M$8),"x","")</f>
        <v/>
      </c>
      <c r="AB2250" s="834"/>
      <c r="AC2250" s="591"/>
      <c r="AD2250" s="591"/>
    </row>
    <row r="2251" spans="1:30" s="211" customFormat="1" ht="15.75" hidden="1" customHeight="1">
      <c r="A2251" s="204" t="str">
        <f>IF(B2251&lt;&gt;"",IF(AND(B2251&gt;=_TM1,B2251&lt;=_TM2,OR(TH!L2374="1111",TH!M2374="1111")),TH!D2374,""),"")</f>
        <v/>
      </c>
      <c r="B2251" s="36">
        <f t="shared" si="176"/>
        <v>1</v>
      </c>
      <c r="C2251" s="184">
        <f t="shared" si="177"/>
        <v>0</v>
      </c>
      <c r="D2251" s="191"/>
      <c r="E2251" s="762"/>
      <c r="F2251" s="192"/>
      <c r="G2251" s="483"/>
      <c r="H2251" s="7"/>
      <c r="I2251" s="739"/>
      <c r="J2251" s="739"/>
      <c r="K2251" s="599"/>
      <c r="L2251" s="600"/>
      <c r="M2251" s="600"/>
      <c r="N2251" s="52" t="str">
        <f>IF(AND('331-CT'!$E$7=TH!H2374,OR(L2251="331",M2251="331")),"331",IF(AND(OR(L2251="131",M2251="131"),H2251='131-CT'!$E$7),"131",""))</f>
        <v/>
      </c>
      <c r="O2251" s="90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IF(OR(TH!L2374=TH!$W$7,M2251=TH!$W$7),"x","")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IF(AND(OR(LEFT(TH!L2374,2)="15",LEFT(TH!M2374,2)="15"),'152-CT'!$J$8=TH!F2374),"x","")</f>
        <v/>
      </c>
      <c r="Z2251" s="52" t="str">
        <f>IF(AND(OR(LEFT(TH!L2374,2)="15",LEFT(TH!M2374,2)="15"),TK!$E$7=TH!F2374),"x","")</f>
        <v/>
      </c>
      <c r="AA2251" s="52" t="str">
        <f>IF(AND(B2251&lt;=NKC!$N$8,B2251&gt;=NKC!$M$8),"x","")</f>
        <v/>
      </c>
      <c r="AB2251" s="834"/>
      <c r="AC2251" s="591"/>
    </row>
    <row r="2252" spans="1:30" s="211" customFormat="1" ht="15.75" hidden="1" customHeight="1">
      <c r="A2252" s="204" t="str">
        <f>IF(B2252&lt;&gt;"",IF(AND(B2252&gt;=_TM1,B2252&lt;=_TM2,OR(TH!L2375="1111",TH!M2375="1111")),TH!D2375,""),"")</f>
        <v/>
      </c>
      <c r="B2252" s="36">
        <f t="shared" si="176"/>
        <v>1</v>
      </c>
      <c r="C2252" s="184">
        <f t="shared" si="177"/>
        <v>0</v>
      </c>
      <c r="D2252" s="191"/>
      <c r="E2252" s="762"/>
      <c r="F2252" s="192"/>
      <c r="G2252" s="483"/>
      <c r="H2252" s="7"/>
      <c r="I2252" s="256"/>
      <c r="J2252" s="256"/>
      <c r="K2252" s="599"/>
      <c r="L2252" s="600"/>
      <c r="M2252" s="600"/>
      <c r="N2252" s="52" t="str">
        <f>IF(AND('331-CT'!$E$7=TH!H2375,OR(L2252="331",M2252="331")),"331",IF(AND(OR(L2252="131",M2252="131"),H2252='131-CT'!$E$7),"131",""))</f>
        <v/>
      </c>
      <c r="O2252" s="90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IF(OR(TH!L2375=TH!$W$7,M2252=TH!$W$7),"x","")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IF(AND(OR(LEFT(TH!L2375,2)="15",LEFT(TH!M2375,2)="15"),'152-CT'!$J$8=TH!F2375),"x","")</f>
        <v/>
      </c>
      <c r="Z2252" s="52" t="str">
        <f>IF(AND(OR(LEFT(TH!L2375,2)="15",LEFT(TH!M2375,2)="15"),TK!$E$7=TH!F2375),"x","")</f>
        <v/>
      </c>
      <c r="AA2252" s="52" t="str">
        <f>IF(AND(B2252&lt;=NKC!$N$8,B2252&gt;=NKC!$M$8),"x","")</f>
        <v/>
      </c>
      <c r="AB2252" s="834"/>
      <c r="AC2252" s="591"/>
      <c r="AD2252" s="591"/>
    </row>
    <row r="2253" spans="1:30" s="211" customFormat="1" ht="15.75" hidden="1" customHeight="1">
      <c r="A2253" s="204" t="str">
        <f>IF(B2253&lt;&gt;"",IF(AND(B2253&gt;=_TM1,B2253&lt;=_TM2,OR(TH!L2376="1111",TH!M2376="1111")),TH!D2376,""),"")</f>
        <v/>
      </c>
      <c r="B2253" s="36">
        <f t="shared" si="176"/>
        <v>1</v>
      </c>
      <c r="C2253" s="184">
        <f t="shared" si="177"/>
        <v>0</v>
      </c>
      <c r="D2253" s="191"/>
      <c r="E2253" s="762"/>
      <c r="F2253" s="192"/>
      <c r="G2253" s="483"/>
      <c r="H2253" s="7"/>
      <c r="I2253" s="256"/>
      <c r="J2253" s="256"/>
      <c r="K2253" s="599"/>
      <c r="L2253" s="600"/>
      <c r="M2253" s="600"/>
      <c r="N2253" s="52" t="str">
        <f>IF(AND('331-CT'!$E$7=TH!H2376,OR(L2253="331",M2253="331")),"331",IF(AND(OR(L2253="131",M2253="131"),H2253='131-CT'!$E$7),"131",""))</f>
        <v/>
      </c>
      <c r="O2253" s="90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IF(OR(TH!L2376=TH!$W$7,M2253=TH!$W$7),"x","")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IF(AND(OR(LEFT(TH!L2376,2)="15",LEFT(TH!M2376,2)="15"),'152-CT'!$J$8=TH!F2376),"x","")</f>
        <v/>
      </c>
      <c r="Z2253" s="52" t="str">
        <f>IF(AND(OR(LEFT(TH!L2376,2)="15",LEFT(TH!M2376,2)="15"),TK!$E$7=TH!F2376),"x","")</f>
        <v/>
      </c>
      <c r="AA2253" s="52" t="str">
        <f>IF(AND(B2253&lt;=NKC!$N$8,B2253&gt;=NKC!$M$8),"x","")</f>
        <v/>
      </c>
      <c r="AB2253" s="834"/>
      <c r="AC2253" s="591"/>
      <c r="AD2253" s="591"/>
    </row>
    <row r="2254" spans="1:30" s="211" customFormat="1" ht="15.75" hidden="1" customHeight="1">
      <c r="A2254" s="204" t="str">
        <f>IF(B2254&lt;&gt;"",IF(AND(B2254&gt;=_TM1,B2254&lt;=_TM2,OR(TH!L2377="1111",TH!M2377="1111")),TH!D2377,""),"")</f>
        <v/>
      </c>
      <c r="B2254" s="36">
        <f t="shared" si="176"/>
        <v>1</v>
      </c>
      <c r="C2254" s="184">
        <f t="shared" si="177"/>
        <v>0</v>
      </c>
      <c r="D2254" s="191"/>
      <c r="E2254" s="762"/>
      <c r="F2254" s="192"/>
      <c r="G2254" s="483"/>
      <c r="H2254" s="7"/>
      <c r="I2254" s="256"/>
      <c r="J2254" s="256"/>
      <c r="K2254" s="599"/>
      <c r="L2254" s="600"/>
      <c r="M2254" s="600"/>
      <c r="N2254" s="52" t="str">
        <f>IF(AND('331-CT'!$E$7=TH!H2377,OR(L2254="331",M2254="331")),"331",IF(AND(OR(L2254="131",M2254="131"),H2254='131-CT'!$E$7),"131",""))</f>
        <v/>
      </c>
      <c r="O2254" s="90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IF(OR(TH!L2377=TH!$W$7,M2254=TH!$W$7),"x","")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IF(AND(OR(LEFT(TH!L2377,2)="15",LEFT(TH!M2377,2)="15"),'152-CT'!$J$8=TH!F2377),"x","")</f>
        <v/>
      </c>
      <c r="Z2254" s="52" t="str">
        <f>IF(AND(OR(LEFT(TH!L2377,2)="15",LEFT(TH!M2377,2)="15"),TK!$E$7=TH!F2377),"x","")</f>
        <v/>
      </c>
      <c r="AA2254" s="52" t="str">
        <f>IF(AND(B2254&lt;=NKC!$N$8,B2254&gt;=NKC!$M$8),"x","")</f>
        <v/>
      </c>
      <c r="AB2254" s="834"/>
      <c r="AC2254" s="591"/>
    </row>
    <row r="2255" spans="1:30" s="211" customFormat="1" ht="15.75" hidden="1" customHeight="1">
      <c r="A2255" s="204" t="str">
        <f>IF(B2255&lt;&gt;"",IF(AND(B2255&gt;=_TM1,B2255&lt;=_TM2,OR(TH!L2362="1111",TH!M2362="1111")),TH!D2362,""),"")</f>
        <v/>
      </c>
      <c r="B2255" s="36">
        <f t="shared" si="176"/>
        <v>1</v>
      </c>
      <c r="C2255" s="184">
        <f t="shared" si="177"/>
        <v>0</v>
      </c>
      <c r="D2255" s="37"/>
      <c r="E2255" s="762"/>
      <c r="F2255" s="297"/>
      <c r="G2255" s="483"/>
      <c r="H2255" s="7"/>
      <c r="I2255" s="256"/>
      <c r="J2255" s="256"/>
      <c r="K2255" s="599"/>
      <c r="L2255" s="600"/>
      <c r="M2255" s="600"/>
      <c r="N2255" s="52" t="str">
        <f>IF(AND('331-CT'!$E$7=TH!H2362,OR(L2255="331",M2255="331")),"331",IF(AND(OR(L2255="131",M2255="131"),H2255='131-CT'!$E$7),"131",""))</f>
        <v/>
      </c>
      <c r="O2255" s="90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IF(OR(TH!L2362=TH!$W$7,M2255=TH!$W$7),"x","")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IF(AND(OR(LEFT(TH!L2362,2)="15",LEFT(TH!M2362,2)="15"),'152-CT'!$J$8=TH!F2362),"x","")</f>
        <v/>
      </c>
      <c r="Z2255" s="52" t="str">
        <f>IF(AND(OR(LEFT(TH!L2362,2)="15",LEFT(TH!M2362,2)="15"),TK!$E$7=TH!F2362),"x","")</f>
        <v/>
      </c>
      <c r="AA2255" s="52" t="str">
        <f>IF(AND(B2255&lt;=NKC!$N$8,B2255&gt;=NKC!$M$8),"x","")</f>
        <v/>
      </c>
      <c r="AB2255" s="834"/>
      <c r="AC2255" s="591"/>
      <c r="AD2255" s="591"/>
    </row>
    <row r="2256" spans="1:30" s="211" customFormat="1" ht="15.75" hidden="1" customHeight="1">
      <c r="A2256" s="204" t="str">
        <f>IF(B2256&lt;&gt;"",IF(AND(B2256&gt;=_TM1,B2256&lt;=_TM2,OR(TH!L2363="1111",TH!M2363="1111")),TH!D2363,""),"")</f>
        <v/>
      </c>
      <c r="B2256" s="36">
        <f t="shared" si="176"/>
        <v>1</v>
      </c>
      <c r="C2256" s="184">
        <f t="shared" si="177"/>
        <v>0</v>
      </c>
      <c r="D2256" s="37"/>
      <c r="E2256" s="762"/>
      <c r="F2256" s="297"/>
      <c r="G2256" s="483"/>
      <c r="H2256" s="7"/>
      <c r="I2256" s="256"/>
      <c r="J2256" s="256"/>
      <c r="K2256" s="599"/>
      <c r="L2256" s="600"/>
      <c r="M2256" s="600"/>
      <c r="N2256" s="52" t="str">
        <f>IF(AND('331-CT'!$E$7=TH!H2363,OR(L2256="331",M2256="331")),"331",IF(AND(OR(L2256="131",M2256="131"),H2256='131-CT'!$E$7),"131",""))</f>
        <v/>
      </c>
      <c r="O2256" s="90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IF(OR(TH!L2363=TH!$W$7,M2256=TH!$W$7),"x","")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IF(AND(OR(LEFT(TH!L2363,2)="15",LEFT(TH!M2363,2)="15"),'152-CT'!$J$8=TH!F2363),"x","")</f>
        <v/>
      </c>
      <c r="Z2256" s="52" t="str">
        <f>IF(AND(OR(LEFT(TH!L2363,2)="15",LEFT(TH!M2363,2)="15"),TK!$E$7=TH!F2363),"x","")</f>
        <v/>
      </c>
      <c r="AA2256" s="52" t="str">
        <f>IF(AND(B2256&lt;=NKC!$N$8,B2256&gt;=NKC!$M$8),"x","")</f>
        <v/>
      </c>
      <c r="AB2256" s="834"/>
      <c r="AC2256" s="591"/>
    </row>
    <row r="2257" spans="1:30" s="211" customFormat="1" ht="15.75" hidden="1" customHeight="1">
      <c r="A2257" s="204" t="str">
        <f>IF(B2257&lt;&gt;"",IF(AND(B2257&gt;=_TM1,B2257&lt;=_TM2,OR(TH!L2366="1111",TH!M2366="1111")),TH!D2366,""),"")</f>
        <v/>
      </c>
      <c r="B2257" s="36">
        <f t="shared" si="176"/>
        <v>1</v>
      </c>
      <c r="C2257" s="184">
        <f t="shared" si="177"/>
        <v>0</v>
      </c>
      <c r="D2257" s="37"/>
      <c r="E2257" s="762"/>
      <c r="F2257" s="192"/>
      <c r="G2257" s="483"/>
      <c r="H2257" s="7"/>
      <c r="I2257" s="256"/>
      <c r="J2257" s="256"/>
      <c r="K2257" s="599"/>
      <c r="L2257" s="600"/>
      <c r="M2257" s="600"/>
      <c r="N2257" s="52" t="str">
        <f>IF(AND('331-CT'!$E$7=TH!H2366,OR(L2257="331",M2257="331")),"331",IF(AND(OR(L2257="131",M2257="131"),H2257='131-CT'!$E$7),"131",""))</f>
        <v/>
      </c>
      <c r="O2257" s="90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IF(OR(TH!L2366=TH!$W$7,M2257=TH!$W$7),"x","")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IF(AND(OR(LEFT(TH!L2366,2)="15",LEFT(TH!M2366,2)="15"),'152-CT'!$J$8=TH!F2366),"x","")</f>
        <v/>
      </c>
      <c r="Z2257" s="52" t="str">
        <f>IF(AND(OR(LEFT(TH!L2366,2)="15",LEFT(TH!M2366,2)="15"),TK!$E$7=TH!F2366),"x","")</f>
        <v/>
      </c>
      <c r="AA2257" s="52" t="str">
        <f>IF(AND(B2257&lt;=NKC!$N$8,B2257&gt;=NKC!$M$8),"x","")</f>
        <v/>
      </c>
      <c r="AB2257" s="834"/>
      <c r="AC2257" s="591"/>
      <c r="AD2257" s="591"/>
    </row>
    <row r="2258" spans="1:30" s="211" customFormat="1" ht="15.75" hidden="1" customHeight="1">
      <c r="A2258" s="204" t="str">
        <f>IF(B2258&lt;&gt;"",IF(AND(B2258&gt;=_TM1,B2258&lt;=_TM2,OR(TH!L2367="1111",TH!M2367="1111")),TH!D2367,""),"")</f>
        <v/>
      </c>
      <c r="B2258" s="36">
        <f t="shared" si="176"/>
        <v>1</v>
      </c>
      <c r="C2258" s="184">
        <f t="shared" si="177"/>
        <v>0</v>
      </c>
      <c r="D2258" s="37"/>
      <c r="E2258" s="762"/>
      <c r="F2258" s="192"/>
      <c r="G2258" s="483"/>
      <c r="H2258" s="7"/>
      <c r="I2258" s="256"/>
      <c r="J2258" s="256"/>
      <c r="K2258" s="599"/>
      <c r="L2258" s="600"/>
      <c r="M2258" s="600"/>
      <c r="N2258" s="52" t="str">
        <f>IF(AND('331-CT'!$E$7=TH!H2367,OR(L2258="331",M2258="331")),"331",IF(AND(OR(L2258="131",M2258="131"),H2258='131-CT'!$E$7),"131",""))</f>
        <v/>
      </c>
      <c r="O2258" s="90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IF(OR(TH!L2367=TH!$W$7,M2258=TH!$W$7),"x","")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IF(AND(OR(LEFT(TH!L2367,2)="15",LEFT(TH!M2367,2)="15"),'152-CT'!$J$8=TH!F2367),"x","")</f>
        <v/>
      </c>
      <c r="Z2258" s="52" t="str">
        <f>IF(AND(OR(LEFT(TH!L2367,2)="15",LEFT(TH!M2367,2)="15"),TK!$E$7=TH!F2367),"x","")</f>
        <v/>
      </c>
      <c r="AA2258" s="52" t="str">
        <f>IF(AND(B2258&lt;=NKC!$N$8,B2258&gt;=NKC!$M$8),"x","")</f>
        <v/>
      </c>
      <c r="AB2258" s="834"/>
      <c r="AC2258" s="591"/>
      <c r="AD2258" s="591"/>
    </row>
    <row r="2259" spans="1:30" s="211" customFormat="1" ht="15.75" hidden="1" customHeight="1">
      <c r="A2259" s="204" t="str">
        <f>IF(B2259&lt;&gt;"",IF(AND(B2259&gt;=_TM1,B2259&lt;=_TM2,OR(TH!L2368="1111",TH!M2368="1111")),TH!D2368,""),"")</f>
        <v/>
      </c>
      <c r="B2259" s="36">
        <f t="shared" si="176"/>
        <v>1</v>
      </c>
      <c r="C2259" s="184">
        <f t="shared" si="177"/>
        <v>0</v>
      </c>
      <c r="D2259" s="37"/>
      <c r="E2259" s="762"/>
      <c r="F2259" s="192"/>
      <c r="G2259" s="483"/>
      <c r="H2259" s="7"/>
      <c r="I2259" s="256"/>
      <c r="J2259" s="256"/>
      <c r="K2259" s="599"/>
      <c r="L2259" s="600"/>
      <c r="M2259" s="600"/>
      <c r="N2259" s="52" t="str">
        <f>IF(AND('331-CT'!$E$7=TH!H2368,OR(L2259="331",M2259="331")),"331",IF(AND(OR(L2259="131",M2259="131"),H2259='131-CT'!$E$7),"131",""))</f>
        <v/>
      </c>
      <c r="O2259" s="90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IF(OR(TH!L2368=TH!$W$7,M2259=TH!$W$7),"x","")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IF(AND(OR(LEFT(TH!L2368,2)="15",LEFT(TH!M2368,2)="15"),'152-CT'!$J$8=TH!F2368),"x","")</f>
        <v/>
      </c>
      <c r="Z2259" s="52" t="str">
        <f>IF(AND(OR(LEFT(TH!L2368,2)="15",LEFT(TH!M2368,2)="15"),TK!$E$7=TH!F2368),"x","")</f>
        <v/>
      </c>
      <c r="AA2259" s="52" t="str">
        <f>IF(AND(B2259&lt;=NKC!$N$8,B2259&gt;=NKC!$M$8),"x","")</f>
        <v/>
      </c>
      <c r="AB2259" s="834"/>
      <c r="AC2259" s="591"/>
    </row>
    <row r="2260" spans="1:30" s="211" customFormat="1" ht="15.75" hidden="1" customHeight="1">
      <c r="A2260" s="204" t="str">
        <f>IF(B2260&lt;&gt;"",IF(AND(B2260&gt;=_TM1,B2260&lt;=_TM2,OR(TH!L2369="1111",TH!M2369="1111")),TH!D2369,""),"")</f>
        <v/>
      </c>
      <c r="B2260" s="36">
        <f t="shared" si="176"/>
        <v>1</v>
      </c>
      <c r="C2260" s="184">
        <f t="shared" si="177"/>
        <v>0</v>
      </c>
      <c r="D2260" s="37"/>
      <c r="E2260" s="762"/>
      <c r="F2260" s="192"/>
      <c r="G2260" s="483"/>
      <c r="H2260" s="7"/>
      <c r="I2260" s="256"/>
      <c r="J2260" s="256"/>
      <c r="K2260" s="599"/>
      <c r="L2260" s="600"/>
      <c r="M2260" s="600"/>
      <c r="N2260" s="52" t="str">
        <f>IF(AND('331-CT'!$E$7=TH!H2369,OR(L2260="331",M2260="331")),"331",IF(AND(OR(L2260="131",M2260="131"),H2260='131-CT'!$E$7),"131",""))</f>
        <v/>
      </c>
      <c r="O2260" s="90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IF(OR(TH!L2369=TH!$W$7,M2260=TH!$W$7),"x","")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IF(AND(OR(LEFT(TH!L2369,2)="15",LEFT(TH!M2369,2)="15"),'152-CT'!$J$8=TH!F2369),"x","")</f>
        <v/>
      </c>
      <c r="Z2260" s="52" t="str">
        <f>IF(AND(OR(LEFT(TH!L2369,2)="15",LEFT(TH!M2369,2)="15"),TK!$E$7=TH!F2369),"x","")</f>
        <v/>
      </c>
      <c r="AA2260" s="52" t="str">
        <f>IF(AND(B2260&lt;=NKC!$N$8,B2260&gt;=NKC!$M$8),"x","")</f>
        <v/>
      </c>
      <c r="AB2260" s="834"/>
      <c r="AC2260" s="591"/>
      <c r="AD2260" s="591"/>
    </row>
    <row r="2261" spans="1:30" s="211" customFormat="1" ht="15.75" hidden="1" customHeight="1">
      <c r="A2261" s="204" t="str">
        <f>IF(B2261&lt;&gt;"",IF(AND(B2261&gt;=_TM1,B2261&lt;=_TM2,OR(TH!L2370="1111",TH!M2370="1111")),TH!D2370,""),"")</f>
        <v/>
      </c>
      <c r="B2261" s="36">
        <f t="shared" si="176"/>
        <v>1</v>
      </c>
      <c r="C2261" s="184">
        <f t="shared" si="177"/>
        <v>0</v>
      </c>
      <c r="D2261" s="37"/>
      <c r="E2261" s="762"/>
      <c r="F2261" s="192"/>
      <c r="G2261" s="483"/>
      <c r="H2261" s="7"/>
      <c r="I2261" s="256"/>
      <c r="J2261" s="256"/>
      <c r="K2261" s="599"/>
      <c r="L2261" s="600"/>
      <c r="M2261" s="600"/>
      <c r="N2261" s="52" t="str">
        <f>IF(AND('331-CT'!$E$7=TH!H2370,OR(L2261="331",M2261="331")),"331",IF(AND(OR(L2261="131",M2261="131"),H2261='131-CT'!$E$7),"131",""))</f>
        <v/>
      </c>
      <c r="O2261" s="90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IF(OR(TH!L2370=TH!$W$7,M2261=TH!$W$7),"x","")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IF(AND(OR(LEFT(TH!L2370,2)="15",LEFT(TH!M2370,2)="15"),'152-CT'!$J$8=TH!F2370),"x","")</f>
        <v/>
      </c>
      <c r="Z2261" s="52" t="str">
        <f>IF(AND(OR(LEFT(TH!L2370,2)="15",LEFT(TH!M2370,2)="15"),TK!$E$7=TH!F2370),"x","")</f>
        <v/>
      </c>
      <c r="AA2261" s="52" t="str">
        <f>IF(AND(B2261&lt;=NKC!$N$8,B2261&gt;=NKC!$M$8),"x","")</f>
        <v/>
      </c>
      <c r="AB2261" s="834"/>
      <c r="AC2261" s="591"/>
      <c r="AD2261" s="591"/>
    </row>
    <row r="2262" spans="1:30" s="211" customFormat="1" ht="15.75" hidden="1" customHeight="1">
      <c r="A2262" s="204" t="str">
        <f>IF(B2262&lt;&gt;"",IF(AND(B2262&gt;=_TM1,B2262&lt;=_TM2,OR(TH!L2371="1111",TH!M2371="1111")),TH!D2371,""),"")</f>
        <v/>
      </c>
      <c r="B2262" s="36">
        <f t="shared" si="176"/>
        <v>1</v>
      </c>
      <c r="C2262" s="184">
        <f t="shared" si="177"/>
        <v>0</v>
      </c>
      <c r="D2262" s="37"/>
      <c r="E2262" s="762"/>
      <c r="F2262" s="192"/>
      <c r="G2262" s="483"/>
      <c r="H2262" s="7"/>
      <c r="I2262" s="256"/>
      <c r="J2262" s="256"/>
      <c r="K2262" s="599"/>
      <c r="L2262" s="600"/>
      <c r="M2262" s="600"/>
      <c r="N2262" s="52" t="str">
        <f>IF(AND('331-CT'!$E$7=TH!H2371,OR(L2262="331",M2262="331")),"331",IF(AND(OR(L2262="131",M2262="131"),H2262='131-CT'!$E$7),"131",""))</f>
        <v/>
      </c>
      <c r="O2262" s="90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IF(OR(TH!L2371=TH!$W$7,M2262=TH!$W$7),"x","")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IF(AND(OR(LEFT(TH!L2371,2)="15",LEFT(TH!M2371,2)="15"),'152-CT'!$J$8=TH!F2371),"x","")</f>
        <v/>
      </c>
      <c r="Z2262" s="52" t="str">
        <f>IF(AND(OR(LEFT(TH!L2371,2)="15",LEFT(TH!M2371,2)="15"),TK!$E$7=TH!F2371),"x","")</f>
        <v/>
      </c>
      <c r="AA2262" s="52" t="str">
        <f>IF(AND(B2262&lt;=NKC!$N$8,B2262&gt;=NKC!$M$8),"x","")</f>
        <v/>
      </c>
      <c r="AB2262" s="834"/>
      <c r="AC2262" s="591"/>
    </row>
    <row r="2263" spans="1:30" s="211" customFormat="1" ht="15.75" hidden="1" customHeight="1">
      <c r="A2263" s="204" t="str">
        <f>IF(B2263&lt;&gt;"",IF(AND(B2263&gt;=_TM1,B2263&lt;=_TM2,OR(TH!L2250="1111",TH!M2250="1111")),TH!D2250,""),"")</f>
        <v/>
      </c>
      <c r="B2263" s="36">
        <f t="shared" si="176"/>
        <v>1</v>
      </c>
      <c r="C2263" s="184">
        <f t="shared" si="177"/>
        <v>0</v>
      </c>
      <c r="D2263" s="191"/>
      <c r="E2263" s="762"/>
      <c r="F2263" s="189"/>
      <c r="G2263" s="483"/>
      <c r="H2263" s="7"/>
      <c r="I2263" s="739"/>
      <c r="J2263" s="739"/>
      <c r="K2263" s="599"/>
      <c r="L2263" s="194"/>
      <c r="M2263" s="194"/>
      <c r="N2263" s="52" t="str">
        <f>IF(AND('331-CT'!$E$7=TH!H2250,OR(L2263="331",M2263="331")),"331",IF(AND(OR(L2263="131",M2263="131"),H2263='131-CT'!$E$7),"131",""))</f>
        <v/>
      </c>
      <c r="O2263" s="90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IF(OR(TH!L2250=TH!$W$7,M2263=TH!$W$7),"x","")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IF(AND(OR(LEFT(TH!L2250,2)="15",LEFT(TH!M2250,2)="15"),'152-CT'!$J$8=TH!F2250),"x","")</f>
        <v/>
      </c>
      <c r="Z2263" s="52" t="str">
        <f>IF(AND(OR(LEFT(TH!L2250,2)="15",LEFT(TH!M2250,2)="15"),TK!$E$7=TH!F2250),"x","")</f>
        <v/>
      </c>
      <c r="AA2263" s="52" t="str">
        <f>IF(AND(B2263&lt;=NKC!$N$8,B2263&gt;=NKC!$M$8),"x","")</f>
        <v/>
      </c>
      <c r="AB2263" s="834"/>
    </row>
    <row r="2264" spans="1:30" s="211" customFormat="1" ht="15.75" hidden="1" customHeight="1">
      <c r="A2264" s="204" t="str">
        <f>IF(B2264&lt;&gt;"",IF(AND(B2264&gt;=_TM1,B2264&lt;=_TM2,OR(TH!L2251="1111",TH!M2251="1111")),TH!D2251,""),"")</f>
        <v/>
      </c>
      <c r="B2264" s="36">
        <f t="shared" si="176"/>
        <v>1</v>
      </c>
      <c r="C2264" s="184">
        <f t="shared" si="177"/>
        <v>0</v>
      </c>
      <c r="D2264" s="184"/>
      <c r="E2264" s="762"/>
      <c r="F2264" s="189"/>
      <c r="G2264" s="483"/>
      <c r="H2264" s="7"/>
      <c r="I2264" s="256"/>
      <c r="J2264" s="256"/>
      <c r="K2264" s="599"/>
      <c r="L2264" s="194"/>
      <c r="M2264" s="194"/>
      <c r="N2264" s="52" t="str">
        <f>IF(AND('331-CT'!$E$7=TH!H2251,OR(L2264="331",M2264="331")),"331",IF(AND(OR(L2264="131",M2264="131"),H2264='131-CT'!$E$7),"131",""))</f>
        <v/>
      </c>
      <c r="O2264" s="90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IF(OR(TH!L2251=TH!$W$7,M2264=TH!$W$7),"x","")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IF(AND(OR(LEFT(TH!L2251,2)="15",LEFT(TH!M2251,2)="15"),'152-CT'!$J$8=TH!F2251),"x","")</f>
        <v/>
      </c>
      <c r="Z2264" s="52" t="str">
        <f>IF(AND(OR(LEFT(TH!L2251,2)="15",LEFT(TH!M2251,2)="15"),TK!$E$7=TH!F2251),"x","")</f>
        <v/>
      </c>
      <c r="AA2264" s="52" t="str">
        <f>IF(AND(B2264&lt;=NKC!$N$8,B2264&gt;=NKC!$M$8),"x","")</f>
        <v/>
      </c>
      <c r="AB2264" s="834"/>
    </row>
    <row r="2265" spans="1:30" s="211" customFormat="1" ht="15.75" hidden="1" customHeight="1">
      <c r="A2265" s="204" t="str">
        <f>IF(B2265&lt;&gt;"",IF(AND(B2265&gt;=_TM1,B2265&lt;=_TM2,OR(TH!L2252="1111",TH!M2252="1111")),TH!D2252,""),"")</f>
        <v/>
      </c>
      <c r="B2265" s="36">
        <f t="shared" si="176"/>
        <v>1</v>
      </c>
      <c r="C2265" s="184">
        <f t="shared" si="177"/>
        <v>0</v>
      </c>
      <c r="D2265" s="191"/>
      <c r="E2265" s="762"/>
      <c r="F2265" s="297"/>
      <c r="G2265" s="483"/>
      <c r="H2265" s="7"/>
      <c r="I2265" s="256"/>
      <c r="J2265" s="256"/>
      <c r="K2265" s="599"/>
      <c r="L2265" s="600"/>
      <c r="M2265" s="600"/>
      <c r="N2265" s="52" t="str">
        <f>IF(AND('331-CT'!$E$7=TH!H2252,OR(L2265="331",M2265="331")),"331",IF(AND(OR(L2265="131",M2265="131"),H2265='131-CT'!$E$7),"131",""))</f>
        <v/>
      </c>
      <c r="O2265" s="90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IF(OR(TH!L2252=TH!$W$7,M2265=TH!$W$7),"x","")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IF(AND(OR(LEFT(TH!L2252,2)="15",LEFT(TH!M2252,2)="15"),'152-CT'!$J$8=TH!F2252),"x","")</f>
        <v/>
      </c>
      <c r="Z2265" s="52" t="str">
        <f>IF(AND(OR(LEFT(TH!L2252,2)="15",LEFT(TH!M2252,2)="15"),TK!$E$7=TH!F2252),"x","")</f>
        <v/>
      </c>
      <c r="AA2265" s="52" t="str">
        <f>IF(AND(B2265&lt;=NKC!$N$8,B2265&gt;=NKC!$M$8),"x","")</f>
        <v/>
      </c>
      <c r="AB2265" s="834"/>
      <c r="AC2265" s="591"/>
      <c r="AD2265" s="591"/>
    </row>
    <row r="2266" spans="1:30" s="211" customFormat="1" ht="15.75" hidden="1" customHeight="1">
      <c r="A2266" s="204" t="str">
        <f>IF(B2266&lt;&gt;"",IF(AND(B2266&gt;=_TM1,B2266&lt;=_TM2,OR(TH!L2253="1111",TH!M2253="1111")),TH!D2253,""),"")</f>
        <v/>
      </c>
      <c r="B2266" s="36">
        <f t="shared" si="176"/>
        <v>1</v>
      </c>
      <c r="C2266" s="184">
        <f t="shared" si="177"/>
        <v>0</v>
      </c>
      <c r="D2266" s="184"/>
      <c r="E2266" s="762"/>
      <c r="F2266" s="297"/>
      <c r="G2266" s="483"/>
      <c r="H2266" s="7"/>
      <c r="I2266" s="256"/>
      <c r="J2266" s="256"/>
      <c r="K2266" s="599"/>
      <c r="L2266" s="600"/>
      <c r="M2266" s="600"/>
      <c r="N2266" s="52" t="str">
        <f>IF(AND('331-CT'!$E$7=TH!H2253,OR(L2266="331",M2266="331")),"331",IF(AND(OR(L2266="131",M2266="131"),H2266='131-CT'!$E$7),"131",""))</f>
        <v/>
      </c>
      <c r="O2266" s="90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IF(OR(TH!L2253=TH!$W$7,M2266=TH!$W$7),"x","")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IF(AND(OR(LEFT(TH!L2253,2)="15",LEFT(TH!M2253,2)="15"),'152-CT'!$J$8=TH!F2253),"x","")</f>
        <v/>
      </c>
      <c r="Z2266" s="52" t="str">
        <f>IF(AND(OR(LEFT(TH!L2253,2)="15",LEFT(TH!M2253,2)="15"),TK!$E$7=TH!F2253),"x","")</f>
        <v/>
      </c>
      <c r="AA2266" s="52" t="str">
        <f>IF(AND(B2266&lt;=NKC!$N$8,B2266&gt;=NKC!$M$8),"x","")</f>
        <v/>
      </c>
      <c r="AB2266" s="834"/>
      <c r="AC2266" s="591"/>
    </row>
    <row r="2267" spans="1:30" s="211" customFormat="1" ht="15.75" hidden="1" customHeight="1">
      <c r="A2267" s="204" t="str">
        <f>IF(B2267&lt;&gt;"",IF(AND(B2267&gt;=_TM1,B2267&lt;=_TM2,OR(TH!L2254="1111",TH!M2254="1111")),TH!D2254,""),"")</f>
        <v/>
      </c>
      <c r="B2267" s="36">
        <f t="shared" si="176"/>
        <v>1</v>
      </c>
      <c r="C2267" s="184">
        <f t="shared" si="177"/>
        <v>0</v>
      </c>
      <c r="D2267" s="191"/>
      <c r="E2267" s="762"/>
      <c r="F2267" s="297"/>
      <c r="G2267" s="483"/>
      <c r="H2267" s="7"/>
      <c r="I2267" s="256"/>
      <c r="J2267" s="256"/>
      <c r="K2267" s="599"/>
      <c r="L2267" s="600"/>
      <c r="M2267" s="600"/>
      <c r="N2267" s="52" t="str">
        <f>IF(AND('331-CT'!$E$7=TH!H2254,OR(L2267="331",M2267="331")),"331",IF(AND(OR(L2267="131",M2267="131"),H2267='131-CT'!$E$7),"131",""))</f>
        <v/>
      </c>
      <c r="O2267" s="90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IF(OR(TH!L2254=TH!$W$7,M2267=TH!$W$7),"x","")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IF(AND(OR(LEFT(TH!L2254,2)="15",LEFT(TH!M2254,2)="15"),'152-CT'!$J$8=TH!F2254),"x","")</f>
        <v/>
      </c>
      <c r="Z2267" s="52" t="str">
        <f>IF(AND(OR(LEFT(TH!L2254,2)="15",LEFT(TH!M2254,2)="15"),TK!$E$7=TH!F2254),"x","")</f>
        <v/>
      </c>
      <c r="AA2267" s="52" t="str">
        <f>IF(AND(B2267&lt;=NKC!$N$8,B2267&gt;=NKC!$M$8),"x","")</f>
        <v/>
      </c>
      <c r="AB2267" s="834"/>
      <c r="AC2267" s="591"/>
    </row>
    <row r="2268" spans="1:30" s="211" customFormat="1" ht="15.75" hidden="1" customHeight="1">
      <c r="A2268" s="204" t="str">
        <f>IF(B2268&lt;&gt;"",IF(AND(B2268&gt;=_TM1,B2268&lt;=_TM2,OR(TH!L2364="1111",TH!M2364="1111")),TH!D2364,""),"")</f>
        <v/>
      </c>
      <c r="B2268" s="36">
        <f t="shared" si="176"/>
        <v>1</v>
      </c>
      <c r="C2268" s="184">
        <f t="shared" si="177"/>
        <v>0</v>
      </c>
      <c r="D2268" s="37"/>
      <c r="E2268" s="762"/>
      <c r="F2268" s="192"/>
      <c r="G2268" s="483"/>
      <c r="H2268" s="7"/>
      <c r="I2268" s="256"/>
      <c r="J2268" s="256"/>
      <c r="K2268" s="599"/>
      <c r="L2268" s="600"/>
      <c r="M2268" s="600"/>
      <c r="N2268" s="52" t="str">
        <f>IF(AND('331-CT'!$E$7=TH!H2364,OR(L2268="331",M2268="331")),"331",IF(AND(OR(L2268="131",M2268="131"),H2268='131-CT'!$E$7),"131",""))</f>
        <v/>
      </c>
      <c r="O2268" s="90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IF(OR(TH!L2364=TH!$W$7,M2268=TH!$W$7),"x","")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IF(AND(OR(LEFT(TH!L2364,2)="15",LEFT(TH!M2364,2)="15"),'152-CT'!$J$8=TH!F2364),"x","")</f>
        <v/>
      </c>
      <c r="Z2268" s="52" t="str">
        <f>IF(AND(OR(LEFT(TH!L2364,2)="15",LEFT(TH!M2364,2)="15"),TK!$E$7=TH!F2364),"x","")</f>
        <v/>
      </c>
      <c r="AA2268" s="52" t="str">
        <f>IF(AND(B2268&lt;=NKC!$N$8,B2268&gt;=NKC!$M$8),"x","")</f>
        <v/>
      </c>
      <c r="AB2268" s="834"/>
      <c r="AC2268" s="591"/>
      <c r="AD2268" s="591"/>
    </row>
    <row r="2269" spans="1:30" s="211" customFormat="1" ht="15.75" hidden="1" customHeight="1">
      <c r="A2269" s="204" t="str">
        <f>IF(B2269&lt;&gt;"",IF(AND(B2269&gt;=_TM1,B2269&lt;=_TM2,OR(TH!L2365="1111",TH!M2365="1111")),TH!D2365,""),"")</f>
        <v/>
      </c>
      <c r="B2269" s="36">
        <f t="shared" si="176"/>
        <v>1</v>
      </c>
      <c r="C2269" s="184">
        <f t="shared" si="177"/>
        <v>0</v>
      </c>
      <c r="D2269" s="37"/>
      <c r="E2269" s="762"/>
      <c r="F2269" s="192"/>
      <c r="G2269" s="483"/>
      <c r="H2269" s="7"/>
      <c r="I2269" s="256"/>
      <c r="J2269" s="256"/>
      <c r="K2269" s="599"/>
      <c r="L2269" s="600"/>
      <c r="M2269" s="600"/>
      <c r="N2269" s="52" t="str">
        <f>IF(AND('331-CT'!$E$7=TH!H2365,OR(L2269="331",M2269="331")),"331",IF(AND(OR(L2269="131",M2269="131"),H2269='131-CT'!$E$7),"131",""))</f>
        <v/>
      </c>
      <c r="O2269" s="90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IF(OR(TH!L2365=TH!$W$7,M2269=TH!$W$7),"x","")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IF(AND(OR(LEFT(TH!L2365,2)="15",LEFT(TH!M2365,2)="15"),'152-CT'!$J$8=TH!F2365),"x","")</f>
        <v/>
      </c>
      <c r="Z2269" s="52" t="str">
        <f>IF(AND(OR(LEFT(TH!L2365,2)="15",LEFT(TH!M2365,2)="15"),TK!$E$7=TH!F2365),"x","")</f>
        <v/>
      </c>
      <c r="AA2269" s="52" t="str">
        <f>IF(AND(B2269&lt;=NKC!$N$8,B2269&gt;=NKC!$M$8),"x","")</f>
        <v/>
      </c>
      <c r="AB2269" s="834"/>
      <c r="AC2269" s="591"/>
    </row>
    <row r="2270" spans="1:30" s="211" customFormat="1" ht="15.75" hidden="1" customHeight="1">
      <c r="A2270" s="204" t="str">
        <f>IF(B2270&lt;&gt;"",IF(AND(B2270&gt;=_TM1,B2270&lt;=_TM2,OR(TH!L2255="1111",TH!M2255="1111")),TH!D2255,""),"")</f>
        <v/>
      </c>
      <c r="B2270" s="36">
        <f t="shared" si="176"/>
        <v>1</v>
      </c>
      <c r="C2270" s="184">
        <f t="shared" si="177"/>
        <v>0</v>
      </c>
      <c r="D2270" s="191"/>
      <c r="E2270" s="191"/>
      <c r="F2270" s="297"/>
      <c r="G2270" s="483"/>
      <c r="H2270" s="7"/>
      <c r="I2270" s="256"/>
      <c r="J2270" s="256"/>
      <c r="K2270" s="599"/>
      <c r="L2270" s="600"/>
      <c r="M2270" s="600"/>
      <c r="N2270" s="52" t="str">
        <f>IF(AND('331-CT'!$E$7=TH!H2255,OR(L2270="331",M2270="331")),"331",IF(AND(OR(L2270="131",M2270="131"),H2270='131-CT'!$E$7),"131",""))</f>
        <v/>
      </c>
      <c r="O2270" s="90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IF(OR(TH!L2255=TH!$W$7,M2270=TH!$W$7),"x","")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IF(AND(OR(LEFT(TH!L2255,2)="15",LEFT(TH!M2255,2)="15"),'152-CT'!$J$8=TH!F2255),"x","")</f>
        <v/>
      </c>
      <c r="Z2270" s="52" t="str">
        <f>IF(AND(OR(LEFT(TH!L2255,2)="15",LEFT(TH!M2255,2)="15"),TK!$E$7=TH!F2255),"x","")</f>
        <v/>
      </c>
      <c r="AA2270" s="52" t="str">
        <f>IF(AND(B2270&lt;=NKC!$N$8,B2270&gt;=NKC!$M$8),"x","")</f>
        <v/>
      </c>
      <c r="AB2270" s="834"/>
      <c r="AC2270" s="591"/>
      <c r="AD2270" s="591"/>
    </row>
    <row r="2271" spans="1:30" s="211" customFormat="1" ht="15.75" hidden="1" customHeight="1">
      <c r="A2271" s="204" t="str">
        <f>IF(B2271&lt;&gt;"",IF(AND(B2271&gt;=_TM1,B2271&lt;=_TM2,OR(TH!L2256="1111",TH!M2256="1111")),TH!D2256,""),"")</f>
        <v/>
      </c>
      <c r="B2271" s="36">
        <f t="shared" si="176"/>
        <v>1</v>
      </c>
      <c r="C2271" s="184">
        <f t="shared" si="177"/>
        <v>0</v>
      </c>
      <c r="D2271" s="191"/>
      <c r="E2271" s="191"/>
      <c r="F2271" s="297"/>
      <c r="G2271" s="483"/>
      <c r="H2271" s="7"/>
      <c r="I2271" s="256"/>
      <c r="J2271" s="256"/>
      <c r="K2271" s="599"/>
      <c r="L2271" s="600"/>
      <c r="M2271" s="600"/>
      <c r="N2271" s="52" t="str">
        <f>IF(AND('331-CT'!$E$7=TH!H2256,OR(L2271="331",M2271="331")),"331",IF(AND(OR(L2271="131",M2271="131"),H2271='131-CT'!$E$7),"131",""))</f>
        <v/>
      </c>
      <c r="O2271" s="90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IF(OR(TH!L2256=TH!$W$7,M2271=TH!$W$7),"x","")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IF(AND(OR(LEFT(TH!L2256,2)="15",LEFT(TH!M2256,2)="15"),'152-CT'!$J$8=TH!F2256),"x","")</f>
        <v/>
      </c>
      <c r="Z2271" s="52" t="str">
        <f>IF(AND(OR(LEFT(TH!L2256,2)="15",LEFT(TH!M2256,2)="15"),TK!$E$7=TH!F2256),"x","")</f>
        <v/>
      </c>
      <c r="AA2271" s="52" t="str">
        <f>IF(AND(B2271&lt;=NKC!$N$8,B2271&gt;=NKC!$M$8),"x","")</f>
        <v/>
      </c>
      <c r="AB2271" s="834"/>
      <c r="AC2271" s="591"/>
    </row>
    <row r="2272" spans="1:30" s="211" customFormat="1" ht="15.75" hidden="1" customHeight="1">
      <c r="A2272" s="204" t="str">
        <f>IF(B2272&lt;&gt;"",IF(AND(B2272&gt;=_TM1,B2272&lt;=_TM2,OR(TH!L2257="1111",TH!M2257="1111")),TH!D2257,""),"")</f>
        <v/>
      </c>
      <c r="B2272" s="36">
        <f t="shared" si="176"/>
        <v>1</v>
      </c>
      <c r="C2272" s="184">
        <f t="shared" si="177"/>
        <v>0</v>
      </c>
      <c r="D2272" s="191"/>
      <c r="E2272" s="191"/>
      <c r="F2272" s="297"/>
      <c r="G2272" s="483"/>
      <c r="H2272" s="7"/>
      <c r="I2272" s="256"/>
      <c r="J2272" s="256"/>
      <c r="K2272" s="599"/>
      <c r="L2272" s="600"/>
      <c r="M2272" s="600"/>
      <c r="N2272" s="52" t="str">
        <f>IF(AND('331-CT'!$E$7=TH!H2257,OR(L2272="331",M2272="331")),"331",IF(AND(OR(L2272="131",M2272="131"),H2272='131-CT'!$E$7),"131",""))</f>
        <v/>
      </c>
      <c r="O2272" s="90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IF(OR(TH!L2257=TH!$W$7,M2272=TH!$W$7),"x","")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IF(AND(OR(LEFT(TH!L2257,2)="15",LEFT(TH!M2257,2)="15"),'152-CT'!$J$8=TH!F2257),"x","")</f>
        <v/>
      </c>
      <c r="Z2272" s="52" t="str">
        <f>IF(AND(OR(LEFT(TH!L2257,2)="15",LEFT(TH!M2257,2)="15"),TK!$E$7=TH!F2257),"x","")</f>
        <v/>
      </c>
      <c r="AA2272" s="52" t="str">
        <f>IF(AND(B2272&lt;=NKC!$N$8,B2272&gt;=NKC!$M$8),"x","")</f>
        <v/>
      </c>
      <c r="AB2272" s="834"/>
      <c r="AC2272" s="591"/>
    </row>
    <row r="2273" spans="1:30" s="211" customFormat="1" ht="15.75" hidden="1" customHeight="1">
      <c r="A2273" s="204" t="str">
        <f>IF(B2273&lt;&gt;"",IF(AND(B2273&gt;=_TM1,B2273&lt;=_TM2,OR(TH!L2258="1111",TH!M2258="1111")),TH!D2258,""),"")</f>
        <v/>
      </c>
      <c r="B2273" s="36">
        <f t="shared" si="176"/>
        <v>1</v>
      </c>
      <c r="C2273" s="184">
        <f t="shared" si="177"/>
        <v>0</v>
      </c>
      <c r="D2273" s="191"/>
      <c r="E2273" s="762"/>
      <c r="F2273" s="189"/>
      <c r="G2273" s="483"/>
      <c r="H2273" s="7"/>
      <c r="I2273" s="256"/>
      <c r="J2273" s="256"/>
      <c r="K2273" s="599"/>
      <c r="L2273" s="600"/>
      <c r="M2273" s="600"/>
      <c r="N2273" s="52" t="str">
        <f>IF(AND('331-CT'!$E$7=TH!H2258,OR(L2273="331",M2273="331")),"331",IF(AND(OR(L2273="131",M2273="131"),H2273='131-CT'!$E$7),"131",""))</f>
        <v/>
      </c>
      <c r="O2273" s="90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IF(OR(TH!L2258=TH!$W$7,M2273=TH!$W$7),"x","")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IF(AND(OR(LEFT(TH!L2258,2)="15",LEFT(TH!M2258,2)="15"),'152-CT'!$J$8=TH!F2258),"x","")</f>
        <v/>
      </c>
      <c r="Z2273" s="52" t="str">
        <f>IF(AND(OR(LEFT(TH!L2258,2)="15",LEFT(TH!M2258,2)="15"),TK!$E$7=TH!F2258),"x","")</f>
        <v/>
      </c>
      <c r="AA2273" s="52" t="str">
        <f>IF(AND(B2273&lt;=NKC!$N$8,B2273&gt;=NKC!$M$8),"x","")</f>
        <v/>
      </c>
      <c r="AB2273" s="834"/>
    </row>
    <row r="2274" spans="1:30" s="211" customFormat="1" ht="15.75" hidden="1" customHeight="1">
      <c r="A2274" s="204" t="str">
        <f>IF(B2274&lt;&gt;"",IF(AND(B2274&gt;=_TM1,B2274&lt;=_TM2,OR(TH!L2259="1111",TH!M2259="1111")),TH!D2259,""),"")</f>
        <v/>
      </c>
      <c r="B2274" s="36">
        <f t="shared" si="176"/>
        <v>1</v>
      </c>
      <c r="C2274" s="184">
        <f t="shared" si="177"/>
        <v>0</v>
      </c>
      <c r="D2274" s="184"/>
      <c r="E2274" s="762"/>
      <c r="F2274" s="189"/>
      <c r="G2274" s="483"/>
      <c r="H2274" s="7"/>
      <c r="I2274" s="256"/>
      <c r="J2274" s="256"/>
      <c r="K2274" s="599"/>
      <c r="L2274" s="600"/>
      <c r="M2274" s="600"/>
      <c r="N2274" s="52" t="str">
        <f>IF(AND('331-CT'!$E$7=TH!H2259,OR(L2274="331",M2274="331")),"331",IF(AND(OR(L2274="131",M2274="131"),H2274='131-CT'!$E$7),"131",""))</f>
        <v/>
      </c>
      <c r="O2274" s="90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IF(OR(TH!L2259=TH!$W$7,M2274=TH!$W$7),"x","")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IF(AND(OR(LEFT(TH!L2259,2)="15",LEFT(TH!M2259,2)="15"),'152-CT'!$J$8=TH!F2259),"x","")</f>
        <v/>
      </c>
      <c r="Z2274" s="52" t="str">
        <f>IF(AND(OR(LEFT(TH!L2259,2)="15",LEFT(TH!M2259,2)="15"),TK!$E$7=TH!F2259),"x","")</f>
        <v/>
      </c>
      <c r="AA2274" s="52" t="str">
        <f>IF(AND(B2274&lt;=NKC!$N$8,B2274&gt;=NKC!$M$8),"x","")</f>
        <v/>
      </c>
      <c r="AB2274" s="834"/>
    </row>
    <row r="2275" spans="1:30" s="211" customFormat="1" ht="15.75" hidden="1" customHeight="1">
      <c r="A2275" s="204" t="str">
        <f>IF(B2275&lt;&gt;"",IF(AND(B2275&gt;=_TM1,B2275&lt;=_TM2,OR(TH!L2260="1111",TH!M2260="1111")),TH!D2260,""),"")</f>
        <v/>
      </c>
      <c r="B2275" s="36">
        <f t="shared" si="176"/>
        <v>1</v>
      </c>
      <c r="C2275" s="184">
        <f t="shared" si="177"/>
        <v>0</v>
      </c>
      <c r="D2275" s="191"/>
      <c r="E2275" s="191"/>
      <c r="F2275" s="192"/>
      <c r="G2275" s="483"/>
      <c r="H2275" s="7"/>
      <c r="I2275" s="256"/>
      <c r="J2275" s="256"/>
      <c r="K2275" s="599"/>
      <c r="L2275" s="600"/>
      <c r="M2275" s="600"/>
      <c r="N2275" s="52" t="str">
        <f>IF(AND('331-CT'!$E$7=TH!H2260,OR(L2275="331",M2275="331")),"331",IF(AND(OR(L2275="131",M2275="131"),H2275='131-CT'!$E$7),"131",""))</f>
        <v/>
      </c>
      <c r="O2275" s="90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IF(OR(TH!L2260=TH!$W$7,M2275=TH!$W$7),"x","")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IF(AND(OR(LEFT(TH!L2260,2)="15",LEFT(TH!M2260,2)="15"),'152-CT'!$J$8=TH!F2260),"x","")</f>
        <v/>
      </c>
      <c r="Z2275" s="52" t="str">
        <f>IF(AND(OR(LEFT(TH!L2260,2)="15",LEFT(TH!M2260,2)="15"),TK!$E$7=TH!F2260),"x","")</f>
        <v/>
      </c>
      <c r="AA2275" s="52" t="str">
        <f>IF(AND(B2275&lt;=NKC!$N$8,B2275&gt;=NKC!$M$8),"x","")</f>
        <v/>
      </c>
      <c r="AB2275" s="834"/>
      <c r="AC2275" s="591"/>
      <c r="AD2275" s="591"/>
    </row>
    <row r="2276" spans="1:30" s="211" customFormat="1" ht="15.75" hidden="1" customHeight="1">
      <c r="A2276" s="204" t="str">
        <f>IF(B2276&lt;&gt;"",IF(AND(B2276&gt;=_TM1,B2276&lt;=_TM2,OR(TH!L2261="1111",TH!M2261="1111")),TH!D2261,""),"")</f>
        <v/>
      </c>
      <c r="B2276" s="36">
        <f t="shared" si="176"/>
        <v>1</v>
      </c>
      <c r="C2276" s="184">
        <f t="shared" si="177"/>
        <v>0</v>
      </c>
      <c r="D2276" s="191"/>
      <c r="E2276" s="191"/>
      <c r="F2276" s="192"/>
      <c r="G2276" s="483"/>
      <c r="H2276" s="7"/>
      <c r="I2276" s="256"/>
      <c r="J2276" s="256"/>
      <c r="K2276" s="599"/>
      <c r="L2276" s="600"/>
      <c r="M2276" s="600"/>
      <c r="N2276" s="52" t="str">
        <f>IF(AND('331-CT'!$E$7=TH!H2261,OR(L2276="331",M2276="331")),"331",IF(AND(OR(L2276="131",M2276="131"),H2276='131-CT'!$E$7),"131",""))</f>
        <v/>
      </c>
      <c r="O2276" s="90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IF(OR(TH!L2261=TH!$W$7,M2276=TH!$W$7),"x","")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IF(AND(OR(LEFT(TH!L2261,2)="15",LEFT(TH!M2261,2)="15"),'152-CT'!$J$8=TH!F2261),"x","")</f>
        <v/>
      </c>
      <c r="Z2276" s="52" t="str">
        <f>IF(AND(OR(LEFT(TH!L2261,2)="15",LEFT(TH!M2261,2)="15"),TK!$E$7=TH!F2261),"x","")</f>
        <v/>
      </c>
      <c r="AA2276" s="52" t="str">
        <f>IF(AND(B2276&lt;=NKC!$N$8,B2276&gt;=NKC!$M$8),"x","")</f>
        <v/>
      </c>
      <c r="AB2276" s="834"/>
      <c r="AC2276" s="591"/>
    </row>
    <row r="2277" spans="1:30" s="211" customFormat="1" ht="15.75" hidden="1" customHeight="1">
      <c r="A2277" s="204" t="str">
        <f>IF(B2277&lt;&gt;"",IF(AND(B2277&gt;=_TM1,B2277&lt;=_TM2,OR(TH!L2262="1111",TH!M2262="1111")),TH!D2262,""),"")</f>
        <v/>
      </c>
      <c r="B2277" s="36">
        <f t="shared" si="176"/>
        <v>1</v>
      </c>
      <c r="C2277" s="184">
        <f t="shared" si="177"/>
        <v>0</v>
      </c>
      <c r="D2277" s="191"/>
      <c r="E2277" s="191"/>
      <c r="F2277" s="297"/>
      <c r="G2277" s="483"/>
      <c r="H2277" s="7"/>
      <c r="I2277" s="256"/>
      <c r="J2277" s="256"/>
      <c r="K2277" s="599"/>
      <c r="L2277" s="600"/>
      <c r="M2277" s="600"/>
      <c r="N2277" s="52" t="str">
        <f>IF(AND('331-CT'!$E$7=TH!H2262,OR(L2277="331",M2277="331")),"331",IF(AND(OR(L2277="131",M2277="131"),H2277='131-CT'!$E$7),"131",""))</f>
        <v/>
      </c>
      <c r="O2277" s="90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IF(OR(TH!L2262=TH!$W$7,M2277=TH!$W$7),"x","")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IF(AND(OR(LEFT(TH!L2262,2)="15",LEFT(TH!M2262,2)="15"),'152-CT'!$J$8=TH!F2262),"x","")</f>
        <v/>
      </c>
      <c r="Z2277" s="52" t="str">
        <f>IF(AND(OR(LEFT(TH!L2262,2)="15",LEFT(TH!M2262,2)="15"),TK!$E$7=TH!F2262),"x","")</f>
        <v/>
      </c>
      <c r="AA2277" s="52" t="str">
        <f>IF(AND(B2277&lt;=NKC!$N$8,B2277&gt;=NKC!$M$8),"x","")</f>
        <v/>
      </c>
      <c r="AB2277" s="834"/>
      <c r="AC2277" s="591"/>
    </row>
    <row r="2278" spans="1:30" s="211" customFormat="1" ht="15.75" hidden="1" customHeight="1">
      <c r="A2278" s="204" t="str">
        <f>IF(B2278&lt;&gt;"",IF(AND(B2278&gt;=_TM1,B2278&lt;=_TM2,OR(TH!L2263="1111",TH!M2263="1111")),TH!D2263,""),"")</f>
        <v/>
      </c>
      <c r="B2278" s="36">
        <f t="shared" si="176"/>
        <v>1</v>
      </c>
      <c r="C2278" s="184">
        <f t="shared" si="177"/>
        <v>0</v>
      </c>
      <c r="D2278" s="191"/>
      <c r="E2278" s="191"/>
      <c r="F2278" s="189"/>
      <c r="G2278" s="483"/>
      <c r="H2278" s="7"/>
      <c r="I2278" s="256"/>
      <c r="J2278" s="256"/>
      <c r="K2278" s="599"/>
      <c r="L2278" s="194"/>
      <c r="M2278" s="194"/>
      <c r="N2278" s="52" t="str">
        <f>IF(AND('331-CT'!$E$7=TH!H2263,OR(L2278="331",M2278="331")),"331",IF(AND(OR(L2278="131",M2278="131"),H2278='131-CT'!$E$7),"131",""))</f>
        <v/>
      </c>
      <c r="O2278" s="90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IF(OR(TH!L2263=TH!$W$7,M2278=TH!$W$7),"x","")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IF(AND(OR(LEFT(TH!L2263,2)="15",LEFT(TH!M2263,2)="15"),'152-CT'!$J$8=TH!F2263),"x","")</f>
        <v/>
      </c>
      <c r="Z2278" s="52" t="str">
        <f>IF(AND(OR(LEFT(TH!L2263,2)="15",LEFT(TH!M2263,2)="15"),TK!$E$7=TH!F2263),"x","")</f>
        <v/>
      </c>
      <c r="AA2278" s="52" t="str">
        <f>IF(AND(B2278&lt;=NKC!$N$8,B2278&gt;=NKC!$M$8),"x","")</f>
        <v/>
      </c>
      <c r="AB2278" s="834"/>
      <c r="AC2278" s="591"/>
      <c r="AD2278" s="591"/>
    </row>
    <row r="2279" spans="1:30" s="211" customFormat="1" ht="15.75" hidden="1" customHeight="1">
      <c r="A2279" s="204" t="str">
        <f>IF(B2279&lt;&gt;"",IF(AND(B2279&gt;=_TM1,B2279&lt;=_TM2,OR(TH!L2264="1111",TH!M2264="1111")),TH!D2264,""),"")</f>
        <v/>
      </c>
      <c r="B2279" s="36">
        <f t="shared" si="176"/>
        <v>1</v>
      </c>
      <c r="C2279" s="184">
        <f t="shared" si="177"/>
        <v>0</v>
      </c>
      <c r="D2279" s="191"/>
      <c r="E2279" s="191"/>
      <c r="F2279" s="189"/>
      <c r="G2279" s="483"/>
      <c r="H2279" s="7"/>
      <c r="I2279" s="256"/>
      <c r="J2279" s="256"/>
      <c r="K2279" s="599"/>
      <c r="L2279" s="194"/>
      <c r="M2279" s="194"/>
      <c r="N2279" s="52" t="str">
        <f>IF(AND('331-CT'!$E$7=TH!H2264,OR(L2279="331",M2279="331")),"331",IF(AND(OR(L2279="131",M2279="131"),H2279='131-CT'!$E$7),"131",""))</f>
        <v/>
      </c>
      <c r="O2279" s="90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IF(OR(TH!L2264=TH!$W$7,M2279=TH!$W$7),"x","")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IF(AND(OR(LEFT(TH!L2264,2)="15",LEFT(TH!M2264,2)="15"),'152-CT'!$J$8=TH!F2264),"x","")</f>
        <v/>
      </c>
      <c r="Z2279" s="52" t="str">
        <f>IF(AND(OR(LEFT(TH!L2264,2)="15",LEFT(TH!M2264,2)="15"),TK!$E$7=TH!F2264),"x","")</f>
        <v/>
      </c>
      <c r="AA2279" s="52" t="str">
        <f>IF(AND(B2279&lt;=NKC!$N$8,B2279&gt;=NKC!$M$8),"x","")</f>
        <v/>
      </c>
      <c r="AB2279" s="834"/>
      <c r="AC2279" s="591"/>
    </row>
    <row r="2280" spans="1:30" s="211" customFormat="1" ht="15.75" hidden="1" customHeight="1">
      <c r="A2280" s="204" t="str">
        <f>IF(B2280&lt;&gt;"",IF(AND(B2280&gt;=_TM1,B2280&lt;=_TM2,OR(TH!L2265="1111",TH!M2265="1111")),TH!D2265,""),"")</f>
        <v/>
      </c>
      <c r="B2280" s="36">
        <f t="shared" si="176"/>
        <v>1</v>
      </c>
      <c r="C2280" s="184">
        <f t="shared" si="177"/>
        <v>0</v>
      </c>
      <c r="D2280" s="191"/>
      <c r="E2280" s="191"/>
      <c r="F2280" s="189"/>
      <c r="G2280" s="483"/>
      <c r="H2280" s="7"/>
      <c r="I2280" s="256"/>
      <c r="J2280" s="256"/>
      <c r="K2280" s="599"/>
      <c r="L2280" s="194"/>
      <c r="M2280" s="194"/>
      <c r="N2280" s="52" t="str">
        <f>IF(AND('331-CT'!$E$7=TH!H2265,OR(L2280="331",M2280="331")),"331",IF(AND(OR(L2280="131",M2280="131"),H2280='131-CT'!$E$7),"131",""))</f>
        <v/>
      </c>
      <c r="O2280" s="90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IF(OR(TH!L2265=TH!$W$7,M2280=TH!$W$7),"x","")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IF(AND(OR(LEFT(TH!L2265,2)="15",LEFT(TH!M2265,2)="15"),'152-CT'!$J$8=TH!F2265),"x","")</f>
        <v/>
      </c>
      <c r="Z2280" s="52" t="str">
        <f>IF(AND(OR(LEFT(TH!L2265,2)="15",LEFT(TH!M2265,2)="15"),TK!$E$7=TH!F2265),"x","")</f>
        <v/>
      </c>
      <c r="AA2280" s="52" t="str">
        <f>IF(AND(B2280&lt;=NKC!$N$8,B2280&gt;=NKC!$M$8),"x","")</f>
        <v/>
      </c>
      <c r="AB2280" s="834"/>
      <c r="AC2280" s="591"/>
    </row>
    <row r="2281" spans="1:30" s="211" customFormat="1" ht="15.75" hidden="1" customHeight="1">
      <c r="A2281" s="204" t="str">
        <f>IF(B2281&lt;&gt;"",IF(AND(B2281&gt;=_TM1,B2281&lt;=_TM2,OR(TH!L2266="1111",TH!M2266="1111")),TH!D2266,""),"")</f>
        <v/>
      </c>
      <c r="B2281" s="36">
        <f t="shared" si="176"/>
        <v>1</v>
      </c>
      <c r="C2281" s="184">
        <f t="shared" si="177"/>
        <v>0</v>
      </c>
      <c r="D2281" s="191"/>
      <c r="E2281" s="191"/>
      <c r="F2281" s="297"/>
      <c r="G2281" s="483"/>
      <c r="H2281" s="7"/>
      <c r="I2281" s="256"/>
      <c r="J2281" s="256"/>
      <c r="K2281" s="599"/>
      <c r="L2281" s="600"/>
      <c r="M2281" s="600"/>
      <c r="N2281" s="52" t="str">
        <f>IF(AND('331-CT'!$E$7=TH!H2266,OR(L2281="331",M2281="331")),"331",IF(AND(OR(L2281="131",M2281="131"),H2281='131-CT'!$E$7),"131",""))</f>
        <v/>
      </c>
      <c r="O2281" s="90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IF(OR(TH!L2266=TH!$W$7,M2281=TH!$W$7),"x","")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IF(AND(OR(LEFT(TH!L2266,2)="15",LEFT(TH!M2266,2)="15"),'152-CT'!$J$8=TH!F2266),"x","")</f>
        <v/>
      </c>
      <c r="Z2281" s="52" t="str">
        <f>IF(AND(OR(LEFT(TH!L2266,2)="15",LEFT(TH!M2266,2)="15"),TK!$E$7=TH!F2266),"x","")</f>
        <v/>
      </c>
      <c r="AA2281" s="52" t="str">
        <f>IF(AND(B2281&lt;=NKC!$N$8,B2281&gt;=NKC!$M$8),"x","")</f>
        <v/>
      </c>
      <c r="AB2281" s="834"/>
      <c r="AC2281" s="591"/>
      <c r="AD2281" s="591"/>
    </row>
    <row r="2282" spans="1:30" s="211" customFormat="1" ht="15.75" hidden="1" customHeight="1">
      <c r="A2282" s="204" t="str">
        <f>IF(B2282&lt;&gt;"",IF(AND(B2282&gt;=_TM1,B2282&lt;=_TM2,OR(TH!L2267="1111",TH!M2267="1111")),TH!D2267,""),"")</f>
        <v/>
      </c>
      <c r="B2282" s="36">
        <f t="shared" si="176"/>
        <v>1</v>
      </c>
      <c r="C2282" s="184">
        <f t="shared" si="177"/>
        <v>0</v>
      </c>
      <c r="D2282" s="191"/>
      <c r="E2282" s="191"/>
      <c r="F2282" s="297"/>
      <c r="G2282" s="483"/>
      <c r="H2282" s="7"/>
      <c r="I2282" s="256"/>
      <c r="J2282" s="256"/>
      <c r="K2282" s="599"/>
      <c r="L2282" s="600"/>
      <c r="M2282" s="600"/>
      <c r="N2282" s="52" t="str">
        <f>IF(AND('331-CT'!$E$7=TH!H2267,OR(L2282="331",M2282="331")),"331",IF(AND(OR(L2282="131",M2282="131"),H2282='131-CT'!$E$7),"131",""))</f>
        <v/>
      </c>
      <c r="O2282" s="90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IF(OR(TH!L2267=TH!$W$7,M2282=TH!$W$7),"x","")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IF(AND(OR(LEFT(TH!L2267,2)="15",LEFT(TH!M2267,2)="15"),'152-CT'!$J$8=TH!F2267),"x","")</f>
        <v/>
      </c>
      <c r="Z2282" s="52" t="str">
        <f>IF(AND(OR(LEFT(TH!L2267,2)="15",LEFT(TH!M2267,2)="15"),TK!$E$7=TH!F2267),"x","")</f>
        <v/>
      </c>
      <c r="AA2282" s="52" t="str">
        <f>IF(AND(B2282&lt;=NKC!$N$8,B2282&gt;=NKC!$M$8),"x","")</f>
        <v/>
      </c>
      <c r="AB2282" s="834"/>
      <c r="AC2282" s="591"/>
    </row>
    <row r="2283" spans="1:30" s="211" customFormat="1" ht="15.75" hidden="1" customHeight="1">
      <c r="A2283" s="204" t="str">
        <f>IF(B2283&lt;&gt;"",IF(AND(B2283&gt;=_TM1,B2283&lt;=_TM2,OR(TH!L2268="1111",TH!M2268="1111")),TH!D2268,""),"")</f>
        <v/>
      </c>
      <c r="B2283" s="36">
        <f t="shared" si="176"/>
        <v>1</v>
      </c>
      <c r="C2283" s="184">
        <f t="shared" si="177"/>
        <v>0</v>
      </c>
      <c r="D2283" s="191"/>
      <c r="E2283" s="191"/>
      <c r="F2283" s="297"/>
      <c r="G2283" s="483"/>
      <c r="H2283" s="7"/>
      <c r="I2283" s="256"/>
      <c r="J2283" s="256"/>
      <c r="K2283" s="599"/>
      <c r="L2283" s="600"/>
      <c r="M2283" s="600"/>
      <c r="N2283" s="52" t="str">
        <f>IF(AND('331-CT'!$E$7=TH!H2268,OR(L2283="331",M2283="331")),"331",IF(AND(OR(L2283="131",M2283="131"),H2283='131-CT'!$E$7),"131",""))</f>
        <v/>
      </c>
      <c r="O2283" s="90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IF(OR(TH!L2268=TH!$W$7,M2283=TH!$W$7),"x","")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IF(AND(OR(LEFT(TH!L2268,2)="15",LEFT(TH!M2268,2)="15"),'152-CT'!$J$8=TH!F2268),"x","")</f>
        <v/>
      </c>
      <c r="Z2283" s="52" t="str">
        <f>IF(AND(OR(LEFT(TH!L2268,2)="15",LEFT(TH!M2268,2)="15"),TK!$E$7=TH!F2268),"x","")</f>
        <v/>
      </c>
      <c r="AA2283" s="52" t="str">
        <f>IF(AND(B2283&lt;=NKC!$N$8,B2283&gt;=NKC!$M$8),"x","")</f>
        <v/>
      </c>
      <c r="AB2283" s="834"/>
      <c r="AC2283" s="591"/>
      <c r="AD2283" s="591"/>
    </row>
    <row r="2284" spans="1:30" s="211" customFormat="1" ht="15.75" hidden="1" customHeight="1">
      <c r="A2284" s="204" t="str">
        <f>IF(B2284&lt;&gt;"",IF(AND(B2284&gt;=_TM1,B2284&lt;=_TM2,OR(TH!L2269="1111",TH!M2269="1111")),TH!D2269,""),"")</f>
        <v/>
      </c>
      <c r="B2284" s="36">
        <f t="shared" si="176"/>
        <v>1</v>
      </c>
      <c r="C2284" s="184">
        <f t="shared" si="177"/>
        <v>0</v>
      </c>
      <c r="D2284" s="191"/>
      <c r="E2284" s="191"/>
      <c r="F2284" s="297"/>
      <c r="G2284" s="483"/>
      <c r="H2284" s="7"/>
      <c r="I2284" s="256"/>
      <c r="J2284" s="256"/>
      <c r="K2284" s="599"/>
      <c r="L2284" s="600"/>
      <c r="M2284" s="600"/>
      <c r="N2284" s="52" t="str">
        <f>IF(AND('331-CT'!$E$7=TH!H2269,OR(L2284="331",M2284="331")),"331",IF(AND(OR(L2284="131",M2284="131"),H2284='131-CT'!$E$7),"131",""))</f>
        <v/>
      </c>
      <c r="O2284" s="90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IF(OR(TH!L2269=TH!$W$7,M2284=TH!$W$7),"x","")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IF(AND(OR(LEFT(TH!L2269,2)="15",LEFT(TH!M2269,2)="15"),'152-CT'!$J$8=TH!F2269),"x","")</f>
        <v/>
      </c>
      <c r="Z2284" s="52" t="str">
        <f>IF(AND(OR(LEFT(TH!L2269,2)="15",LEFT(TH!M2269,2)="15"),TK!$E$7=TH!F2269),"x","")</f>
        <v/>
      </c>
      <c r="AA2284" s="52" t="str">
        <f>IF(AND(B2284&lt;=NKC!$N$8,B2284&gt;=NKC!$M$8),"x","")</f>
        <v/>
      </c>
      <c r="AB2284" s="834"/>
      <c r="AC2284" s="591"/>
    </row>
    <row r="2285" spans="1:30" s="211" customFormat="1" ht="15.75" hidden="1" customHeight="1">
      <c r="A2285" s="204" t="str">
        <f>IF(B2285&lt;&gt;"",IF(AND(B2285&gt;=_TM1,B2285&lt;=_TM2,OR(TH!L2270="1111",TH!M2270="1111")),TH!D2270,""),"")</f>
        <v/>
      </c>
      <c r="B2285" s="36">
        <f t="shared" si="176"/>
        <v>1</v>
      </c>
      <c r="C2285" s="184">
        <f t="shared" si="177"/>
        <v>0</v>
      </c>
      <c r="D2285" s="191"/>
      <c r="E2285" s="191"/>
      <c r="F2285" s="297"/>
      <c r="G2285" s="483"/>
      <c r="H2285" s="7"/>
      <c r="I2285" s="256"/>
      <c r="J2285" s="256"/>
      <c r="K2285" s="599"/>
      <c r="L2285" s="600"/>
      <c r="M2285" s="600"/>
      <c r="N2285" s="52" t="str">
        <f>IF(AND('331-CT'!$E$7=TH!H2270,OR(L2285="331",M2285="331")),"331",IF(AND(OR(L2285="131",M2285="131"),H2285='131-CT'!$E$7),"131",""))</f>
        <v/>
      </c>
      <c r="O2285" s="90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IF(OR(TH!L2270=TH!$W$7,M2285=TH!$W$7),"x","")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IF(AND(OR(LEFT(TH!L2270,2)="15",LEFT(TH!M2270,2)="15"),'152-CT'!$J$8=TH!F2270),"x","")</f>
        <v/>
      </c>
      <c r="Z2285" s="52" t="str">
        <f>IF(AND(OR(LEFT(TH!L2270,2)="15",LEFT(TH!M2270,2)="15"),TK!$E$7=TH!F2270),"x","")</f>
        <v/>
      </c>
      <c r="AA2285" s="52" t="str">
        <f>IF(AND(B2285&lt;=NKC!$N$8,B2285&gt;=NKC!$M$8),"x","")</f>
        <v/>
      </c>
      <c r="AB2285" s="834"/>
      <c r="AC2285" s="591"/>
    </row>
    <row r="2286" spans="1:30" s="211" customFormat="1" ht="15.75" hidden="1" customHeight="1">
      <c r="A2286" s="204" t="str">
        <f>IF(B2286&lt;&gt;"",IF(AND(B2286&gt;=_TM1,B2286&lt;=_TM2,OR(TH!L2271="1111",TH!M2271="1111")),TH!D2271,""),"")</f>
        <v/>
      </c>
      <c r="B2286" s="36">
        <f t="shared" si="176"/>
        <v>1</v>
      </c>
      <c r="C2286" s="184">
        <f t="shared" si="177"/>
        <v>0</v>
      </c>
      <c r="D2286" s="191"/>
      <c r="E2286" s="191"/>
      <c r="F2286" s="297"/>
      <c r="G2286" s="483"/>
      <c r="H2286" s="7"/>
      <c r="I2286" s="256"/>
      <c r="J2286" s="256"/>
      <c r="K2286" s="599"/>
      <c r="L2286" s="600"/>
      <c r="M2286" s="600"/>
      <c r="N2286" s="52" t="str">
        <f>IF(AND('331-CT'!$E$7=TH!H2271,OR(L2286="331",M2286="331")),"331",IF(AND(OR(L2286="131",M2286="131"),H2286='131-CT'!$E$7),"131",""))</f>
        <v/>
      </c>
      <c r="O2286" s="90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IF(OR(TH!L2271=TH!$W$7,M2286=TH!$W$7),"x","")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IF(AND(OR(LEFT(TH!L2271,2)="15",LEFT(TH!M2271,2)="15"),'152-CT'!$J$8=TH!F2271),"x","")</f>
        <v/>
      </c>
      <c r="Z2286" s="52" t="str">
        <f>IF(AND(OR(LEFT(TH!L2271,2)="15",LEFT(TH!M2271,2)="15"),TK!$E$7=TH!F2271),"x","")</f>
        <v/>
      </c>
      <c r="AA2286" s="52" t="str">
        <f>IF(AND(B2286&lt;=NKC!$N$8,B2286&gt;=NKC!$M$8),"x","")</f>
        <v/>
      </c>
      <c r="AB2286" s="834"/>
      <c r="AC2286" s="591"/>
      <c r="AD2286" s="591"/>
    </row>
    <row r="2287" spans="1:30" s="211" customFormat="1" ht="15.75" hidden="1" customHeight="1">
      <c r="A2287" s="204" t="str">
        <f>IF(B2287&lt;&gt;"",IF(AND(B2287&gt;=_TM1,B2287&lt;=_TM2,OR(TH!L2272="1111",TH!M2272="1111")),TH!D2272,""),"")</f>
        <v/>
      </c>
      <c r="B2287" s="36">
        <f t="shared" si="176"/>
        <v>1</v>
      </c>
      <c r="C2287" s="184">
        <f t="shared" si="177"/>
        <v>0</v>
      </c>
      <c r="D2287" s="191"/>
      <c r="E2287" s="191"/>
      <c r="F2287" s="297"/>
      <c r="G2287" s="483"/>
      <c r="H2287" s="7"/>
      <c r="I2287" s="256"/>
      <c r="J2287" s="256"/>
      <c r="K2287" s="599"/>
      <c r="L2287" s="600"/>
      <c r="M2287" s="600"/>
      <c r="N2287" s="52" t="str">
        <f>IF(AND('331-CT'!$E$7=TH!H2272,OR(L2287="331",M2287="331")),"331",IF(AND(OR(L2287="131",M2287="131"),H2287='131-CT'!$E$7),"131",""))</f>
        <v/>
      </c>
      <c r="O2287" s="90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IF(OR(TH!L2272=TH!$W$7,M2287=TH!$W$7),"x","")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IF(AND(OR(LEFT(TH!L2272,2)="15",LEFT(TH!M2272,2)="15"),'152-CT'!$J$8=TH!F2272),"x","")</f>
        <v/>
      </c>
      <c r="Z2287" s="52" t="str">
        <f>IF(AND(OR(LEFT(TH!L2272,2)="15",LEFT(TH!M2272,2)="15"),TK!$E$7=TH!F2272),"x","")</f>
        <v/>
      </c>
      <c r="AA2287" s="52" t="str">
        <f>IF(AND(B2287&lt;=NKC!$N$8,B2287&gt;=NKC!$M$8),"x","")</f>
        <v/>
      </c>
      <c r="AB2287" s="834"/>
      <c r="AC2287" s="591"/>
    </row>
    <row r="2288" spans="1:30" s="211" customFormat="1" ht="15.75" hidden="1" customHeight="1">
      <c r="A2288" s="204" t="str">
        <f>IF(B2288&lt;&gt;"",IF(AND(B2288&gt;=_TM1,B2288&lt;=_TM2,OR(TH!L2273="1111",TH!M2273="1111")),TH!D2273,""),"")</f>
        <v/>
      </c>
      <c r="B2288" s="36">
        <f t="shared" si="176"/>
        <v>1</v>
      </c>
      <c r="C2288" s="184">
        <f t="shared" si="177"/>
        <v>0</v>
      </c>
      <c r="D2288" s="191"/>
      <c r="E2288" s="191"/>
      <c r="F2288" s="297"/>
      <c r="G2288" s="483"/>
      <c r="H2288" s="7"/>
      <c r="I2288" s="256"/>
      <c r="J2288" s="256"/>
      <c r="K2288" s="599"/>
      <c r="L2288" s="600"/>
      <c r="M2288" s="600"/>
      <c r="N2288" s="52" t="str">
        <f>IF(AND('331-CT'!$E$7=TH!H2273,OR(L2288="331",M2288="331")),"331",IF(AND(OR(L2288="131",M2288="131"),H2288='131-CT'!$E$7),"131",""))</f>
        <v/>
      </c>
      <c r="O2288" s="90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IF(OR(TH!L2273=TH!$W$7,M2288=TH!$W$7),"x","")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IF(AND(OR(LEFT(TH!L2273,2)="15",LEFT(TH!M2273,2)="15"),'152-CT'!$J$8=TH!F2273),"x","")</f>
        <v/>
      </c>
      <c r="Z2288" s="52" t="str">
        <f>IF(AND(OR(LEFT(TH!L2273,2)="15",LEFT(TH!M2273,2)="15"),TK!$E$7=TH!F2273),"x","")</f>
        <v/>
      </c>
      <c r="AA2288" s="52" t="str">
        <f>IF(AND(B2288&lt;=NKC!$N$8,B2288&gt;=NKC!$M$8),"x","")</f>
        <v/>
      </c>
      <c r="AB2288" s="834"/>
    </row>
    <row r="2289" spans="1:30" s="211" customFormat="1" ht="15.75" hidden="1" customHeight="1">
      <c r="A2289" s="204" t="str">
        <f>IF(B2289&lt;&gt;"",IF(AND(B2289&gt;=_TM1,B2289&lt;=_TM2,OR(TH!L2274="1111",TH!M2274="1111")),TH!D2274,""),"")</f>
        <v/>
      </c>
      <c r="B2289" s="36">
        <f t="shared" si="176"/>
        <v>1</v>
      </c>
      <c r="C2289" s="184">
        <f t="shared" si="177"/>
        <v>0</v>
      </c>
      <c r="D2289" s="191"/>
      <c r="E2289" s="191"/>
      <c r="F2289" s="297"/>
      <c r="G2289" s="483"/>
      <c r="H2289" s="7"/>
      <c r="I2289" s="256"/>
      <c r="J2289" s="256"/>
      <c r="K2289" s="599"/>
      <c r="L2289" s="600"/>
      <c r="M2289" s="600"/>
      <c r="N2289" s="52" t="str">
        <f>IF(AND('331-CT'!$E$7=TH!H2274,OR(L2289="331",M2289="331")),"331",IF(AND(OR(L2289="131",M2289="131"),H2289='131-CT'!$E$7),"131",""))</f>
        <v/>
      </c>
      <c r="O2289" s="90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IF(OR(TH!L2274=TH!$W$7,M2289=TH!$W$7),"x","")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IF(AND(OR(LEFT(TH!L2274,2)="15",LEFT(TH!M2274,2)="15"),'152-CT'!$J$8=TH!F2274),"x","")</f>
        <v/>
      </c>
      <c r="Z2289" s="52" t="str">
        <f>IF(AND(OR(LEFT(TH!L2274,2)="15",LEFT(TH!M2274,2)="15"),TK!$E$7=TH!F2274),"x","")</f>
        <v/>
      </c>
      <c r="AA2289" s="52" t="str">
        <f>IF(AND(B2289&lt;=NKC!$N$8,B2289&gt;=NKC!$M$8),"x","")</f>
        <v/>
      </c>
      <c r="AB2289" s="834"/>
    </row>
    <row r="2290" spans="1:30" s="211" customFormat="1" ht="15.75" hidden="1" customHeight="1">
      <c r="A2290" s="204" t="str">
        <f>IF(B2290&lt;&gt;"",IF(AND(B2290&gt;=_TM1,B2290&lt;=_TM2,OR(TH!L2275="1111",TH!M2275="1111")),TH!D2275,""),"")</f>
        <v/>
      </c>
      <c r="B2290" s="36">
        <f t="shared" si="176"/>
        <v>1</v>
      </c>
      <c r="C2290" s="184">
        <f t="shared" si="177"/>
        <v>0</v>
      </c>
      <c r="D2290" s="191"/>
      <c r="E2290" s="191"/>
      <c r="F2290" s="297"/>
      <c r="G2290" s="483"/>
      <c r="H2290" s="7"/>
      <c r="I2290" s="256"/>
      <c r="J2290" s="256"/>
      <c r="K2290" s="599"/>
      <c r="L2290" s="600"/>
      <c r="M2290" s="600"/>
      <c r="N2290" s="52" t="str">
        <f>IF(AND('331-CT'!$E$7=TH!H2275,OR(L2290="331",M2290="331")),"331",IF(AND(OR(L2290="131",M2290="131"),H2290='131-CT'!$E$7),"131",""))</f>
        <v/>
      </c>
      <c r="O2290" s="90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IF(OR(TH!L2275=TH!$W$7,M2290=TH!$W$7),"x","")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IF(AND(OR(LEFT(TH!L2275,2)="15",LEFT(TH!M2275,2)="15"),'152-CT'!$J$8=TH!F2275),"x","")</f>
        <v/>
      </c>
      <c r="Z2290" s="52" t="str">
        <f>IF(AND(OR(LEFT(TH!L2275,2)="15",LEFT(TH!M2275,2)="15"),TK!$E$7=TH!F2275),"x","")</f>
        <v/>
      </c>
      <c r="AA2290" s="52" t="str">
        <f>IF(AND(B2290&lt;=NKC!$N$8,B2290&gt;=NKC!$M$8),"x","")</f>
        <v/>
      </c>
      <c r="AB2290" s="834"/>
    </row>
    <row r="2291" spans="1:30" s="211" customFormat="1" ht="15.75" hidden="1" customHeight="1">
      <c r="A2291" s="204" t="str">
        <f>IF(B2291&lt;&gt;"",IF(AND(B2291&gt;=_TM1,B2291&lt;=_TM2,OR(TH!L2276="1111",TH!M2276="1111")),TH!D2276,""),"")</f>
        <v/>
      </c>
      <c r="B2291" s="36">
        <f t="shared" si="176"/>
        <v>1</v>
      </c>
      <c r="C2291" s="184">
        <f t="shared" si="177"/>
        <v>0</v>
      </c>
      <c r="D2291" s="191"/>
      <c r="E2291" s="191"/>
      <c r="F2291" s="297"/>
      <c r="G2291" s="483"/>
      <c r="H2291" s="7"/>
      <c r="I2291" s="256"/>
      <c r="J2291" s="256"/>
      <c r="K2291" s="599"/>
      <c r="L2291" s="600"/>
      <c r="M2291" s="600"/>
      <c r="N2291" s="52" t="str">
        <f>IF(AND('331-CT'!$E$7=TH!H2276,OR(L2291="331",M2291="331")),"331",IF(AND(OR(L2291="131",M2291="131"),H2291='131-CT'!$E$7),"131",""))</f>
        <v/>
      </c>
      <c r="O2291" s="90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IF(OR(TH!L2276=TH!$W$7,M2291=TH!$W$7),"x","")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IF(AND(OR(LEFT(TH!L2276,2)="15",LEFT(TH!M2276,2)="15"),'152-CT'!$J$8=TH!F2276),"x","")</f>
        <v/>
      </c>
      <c r="Z2291" s="52" t="str">
        <f>IF(AND(OR(LEFT(TH!L2276,2)="15",LEFT(TH!M2276,2)="15"),TK!$E$7=TH!F2276),"x","")</f>
        <v/>
      </c>
      <c r="AA2291" s="52" t="str">
        <f>IF(AND(B2291&lt;=NKC!$N$8,B2291&gt;=NKC!$M$8),"x","")</f>
        <v/>
      </c>
      <c r="AB2291" s="834"/>
    </row>
    <row r="2292" spans="1:30" s="211" customFormat="1" ht="15.75" hidden="1" customHeight="1">
      <c r="A2292" s="204" t="str">
        <f>IF(B2292&lt;&gt;"",IF(AND(B2292&gt;=_TM1,B2292&lt;=_TM2,OR(TH!L2403="1111",TH!M2403="1111")),TH!D2403,""),"")</f>
        <v/>
      </c>
      <c r="B2292" s="36">
        <f t="shared" si="176"/>
        <v>1</v>
      </c>
      <c r="C2292" s="184">
        <f t="shared" si="177"/>
        <v>0</v>
      </c>
      <c r="D2292" s="191"/>
      <c r="E2292" s="191"/>
      <c r="F2292" s="189"/>
      <c r="G2292" s="483"/>
      <c r="H2292" s="7"/>
      <c r="I2292" s="256"/>
      <c r="J2292" s="256"/>
      <c r="K2292" s="599"/>
      <c r="L2292" s="600"/>
      <c r="M2292" s="600"/>
      <c r="N2292" s="52" t="str">
        <f>IF(AND('331-CT'!$E$7=TH!H2403,OR(L2292="331",M2292="331")),"331",IF(AND(OR(L2292="131",M2292="131"),H2292='131-CT'!$E$7),"131",""))</f>
        <v/>
      </c>
      <c r="O2292" s="90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IF(OR(TH!L2403=TH!$W$7,M2292=TH!$W$7),"x","")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IF(AND(OR(LEFT(TH!L2403,2)="15",LEFT(TH!M2403,2)="15"),'152-CT'!$J$8=TH!F2403),"x","")</f>
        <v/>
      </c>
      <c r="Z2292" s="52" t="str">
        <f>IF(AND(OR(LEFT(TH!L2403,2)="15",LEFT(TH!M2403,2)="15"),TK!$E$7=TH!F2403),"x","")</f>
        <v/>
      </c>
      <c r="AA2292" s="52" t="str">
        <f>IF(AND(B2292&lt;=NKC!$N$8,B2292&gt;=NKC!$M$8),"x","")</f>
        <v/>
      </c>
      <c r="AB2292" s="834"/>
      <c r="AC2292" s="591"/>
      <c r="AD2292" s="591"/>
    </row>
    <row r="2293" spans="1:30" s="211" customFormat="1" ht="15.75" hidden="1" customHeight="1">
      <c r="A2293" s="204" t="str">
        <f>IF(B2293&lt;&gt;"",IF(AND(B2293&gt;=_TM1,B2293&lt;=_TM2,OR(TH!L2404="1111",TH!M2404="1111")),TH!D2404,""),"")</f>
        <v/>
      </c>
      <c r="B2293" s="36">
        <f t="shared" si="176"/>
        <v>1</v>
      </c>
      <c r="C2293" s="184">
        <f t="shared" si="177"/>
        <v>0</v>
      </c>
      <c r="D2293" s="191"/>
      <c r="E2293" s="191"/>
      <c r="F2293" s="192"/>
      <c r="G2293" s="483"/>
      <c r="H2293" s="7"/>
      <c r="I2293" s="739"/>
      <c r="J2293" s="739"/>
      <c r="K2293" s="599"/>
      <c r="L2293" s="600"/>
      <c r="M2293" s="600"/>
      <c r="N2293" s="52" t="str">
        <f>IF(AND('331-CT'!$E$7=TH!H2404,OR(L2293="331",M2293="331")),"331",IF(AND(OR(L2293="131",M2293="131"),H2293='131-CT'!$E$7),"131",""))</f>
        <v/>
      </c>
      <c r="O2293" s="90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IF(OR(TH!L2404=TH!$W$7,M2293=TH!$W$7),"x","")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IF(AND(OR(LEFT(TH!L2404,2)="15",LEFT(TH!M2404,2)="15"),'152-CT'!$J$8=TH!F2404),"x","")</f>
        <v/>
      </c>
      <c r="Z2293" s="52" t="str">
        <f>IF(AND(OR(LEFT(TH!L2404,2)="15",LEFT(TH!M2404,2)="15"),TK!$E$7=TH!F2404),"x","")</f>
        <v/>
      </c>
      <c r="AA2293" s="52" t="str">
        <f>IF(AND(B2293&lt;=NKC!$N$8,B2293&gt;=NKC!$M$8),"x","")</f>
        <v/>
      </c>
      <c r="AB2293" s="834"/>
      <c r="AC2293" s="591"/>
      <c r="AD2293" s="591"/>
    </row>
    <row r="2294" spans="1:30" s="211" customFormat="1" ht="15.75" hidden="1" customHeight="1">
      <c r="A2294" s="204" t="str">
        <f>IF(B2294&lt;&gt;"",IF(AND(B2294&gt;=_TM1,B2294&lt;=_TM2,OR(TH!L2405="1111",TH!M2405="1111")),TH!D2405,""),"")</f>
        <v/>
      </c>
      <c r="B2294" s="36">
        <f t="shared" si="176"/>
        <v>1</v>
      </c>
      <c r="C2294" s="184">
        <f t="shared" si="177"/>
        <v>0</v>
      </c>
      <c r="D2294" s="191"/>
      <c r="E2294" s="191"/>
      <c r="F2294" s="189"/>
      <c r="G2294" s="483"/>
      <c r="H2294" s="7"/>
      <c r="I2294" s="256"/>
      <c r="J2294" s="256"/>
      <c r="K2294" s="599"/>
      <c r="L2294" s="600"/>
      <c r="M2294" s="600"/>
      <c r="N2294" s="52" t="str">
        <f>IF(AND('331-CT'!$E$7=TH!H2405,OR(L2294="331",M2294="331")),"331",IF(AND(OR(L2294="131",M2294="131"),H2294='131-CT'!$E$7),"131",""))</f>
        <v/>
      </c>
      <c r="O2294" s="90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IF(OR(TH!L2405=TH!$W$7,M2294=TH!$W$7),"x","")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IF(AND(OR(LEFT(TH!L2405,2)="15",LEFT(TH!M2405,2)="15"),'152-CT'!$J$8=TH!F2405),"x","")</f>
        <v/>
      </c>
      <c r="Z2294" s="52" t="str">
        <f>IF(AND(OR(LEFT(TH!L2405,2)="15",LEFT(TH!M2405,2)="15"),TK!$E$7=TH!F2405),"x","")</f>
        <v/>
      </c>
      <c r="AA2294" s="52" t="str">
        <f>IF(AND(B2294&lt;=NKC!$N$8,B2294&gt;=NKC!$M$8),"x","")</f>
        <v/>
      </c>
      <c r="AB2294" s="834"/>
      <c r="AC2294" s="591"/>
    </row>
    <row r="2295" spans="1:30" s="211" customFormat="1" ht="15.75" hidden="1" customHeight="1">
      <c r="A2295" s="204" t="str">
        <f>IF(B2295&lt;&gt;"",IF(AND(B2295&gt;=_TM1,B2295&lt;=_TM2,OR(TH!L2277="1111",TH!M2277="1111")),TH!D2277,""),"")</f>
        <v/>
      </c>
      <c r="B2295" s="36">
        <f t="shared" si="176"/>
        <v>1</v>
      </c>
      <c r="C2295" s="184">
        <f t="shared" si="177"/>
        <v>0</v>
      </c>
      <c r="D2295" s="191"/>
      <c r="E2295" s="191"/>
      <c r="F2295" s="297"/>
      <c r="G2295" s="483"/>
      <c r="H2295" s="7"/>
      <c r="I2295" s="256"/>
      <c r="J2295" s="256"/>
      <c r="K2295" s="599"/>
      <c r="L2295" s="600"/>
      <c r="M2295" s="600"/>
      <c r="N2295" s="52" t="str">
        <f>IF(AND('331-CT'!$E$7=TH!H2277,OR(L2295="331",M2295="331")),"331",IF(AND(OR(L2295="131",M2295="131"),H2295='131-CT'!$E$7),"131",""))</f>
        <v/>
      </c>
      <c r="O2295" s="90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IF(OR(TH!L2277=TH!$W$7,M2295=TH!$W$7),"x","")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IF(AND(OR(LEFT(TH!L2277,2)="15",LEFT(TH!M2277,2)="15"),'152-CT'!$J$8=TH!F2277),"x","")</f>
        <v/>
      </c>
      <c r="Z2295" s="52" t="str">
        <f>IF(AND(OR(LEFT(TH!L2277,2)="15",LEFT(TH!M2277,2)="15"),TK!$E$7=TH!F2277),"x","")</f>
        <v/>
      </c>
      <c r="AA2295" s="52" t="str">
        <f>IF(AND(B2295&lt;=NKC!$N$8,B2295&gt;=NKC!$M$8),"x","")</f>
        <v/>
      </c>
      <c r="AB2295" s="834"/>
      <c r="AC2295" s="591"/>
      <c r="AD2295" s="591"/>
    </row>
    <row r="2296" spans="1:30" s="211" customFormat="1" ht="15.75" hidden="1" customHeight="1">
      <c r="A2296" s="204" t="str">
        <f>IF(B2296&lt;&gt;"",IF(AND(B2296&gt;=_TM1,B2296&lt;=_TM2,OR(TH!L2278="1111",TH!M2278="1111")),TH!D2278,""),"")</f>
        <v/>
      </c>
      <c r="B2296" s="36">
        <f t="shared" si="176"/>
        <v>1</v>
      </c>
      <c r="C2296" s="184">
        <f t="shared" si="177"/>
        <v>0</v>
      </c>
      <c r="D2296" s="191"/>
      <c r="E2296" s="191"/>
      <c r="F2296" s="297"/>
      <c r="G2296" s="483"/>
      <c r="H2296" s="7"/>
      <c r="I2296" s="256"/>
      <c r="J2296" s="256"/>
      <c r="K2296" s="599"/>
      <c r="L2296" s="600"/>
      <c r="M2296" s="600"/>
      <c r="N2296" s="52" t="str">
        <f>IF(AND('331-CT'!$E$7=TH!H2278,OR(L2296="331",M2296="331")),"331",IF(AND(OR(L2296="131",M2296="131"),H2296='131-CT'!$E$7),"131",""))</f>
        <v/>
      </c>
      <c r="O2296" s="90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IF(OR(TH!L2278=TH!$W$7,M2296=TH!$W$7),"x","")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IF(AND(OR(LEFT(TH!L2278,2)="15",LEFT(TH!M2278,2)="15"),'152-CT'!$J$8=TH!F2278),"x","")</f>
        <v/>
      </c>
      <c r="Z2296" s="52" t="str">
        <f>IF(AND(OR(LEFT(TH!L2278,2)="15",LEFT(TH!M2278,2)="15"),TK!$E$7=TH!F2278),"x","")</f>
        <v/>
      </c>
      <c r="AA2296" s="52" t="str">
        <f>IF(AND(B2296&lt;=NKC!$N$8,B2296&gt;=NKC!$M$8),"x","")</f>
        <v/>
      </c>
      <c r="AB2296" s="834"/>
      <c r="AC2296" s="591"/>
    </row>
    <row r="2297" spans="1:30" s="211" customFormat="1" ht="15.75" hidden="1" customHeight="1">
      <c r="A2297" s="204" t="str">
        <f>IF(B2297&lt;&gt;"",IF(AND(B2297&gt;=_TM1,B2297&lt;=_TM2,OR(TH!L2279="1111",TH!M2279="1111")),TH!D2279,""),"")</f>
        <v/>
      </c>
      <c r="B2297" s="36">
        <f t="shared" si="176"/>
        <v>1</v>
      </c>
      <c r="C2297" s="184">
        <f t="shared" si="177"/>
        <v>0</v>
      </c>
      <c r="D2297" s="191"/>
      <c r="E2297" s="191"/>
      <c r="F2297" s="297"/>
      <c r="G2297" s="483"/>
      <c r="H2297" s="7"/>
      <c r="I2297" s="256"/>
      <c r="J2297" s="256"/>
      <c r="K2297" s="599"/>
      <c r="L2297" s="600"/>
      <c r="M2297" s="600"/>
      <c r="N2297" s="52" t="str">
        <f>IF(AND('331-CT'!$E$7=TH!H2279,OR(L2297="331",M2297="331")),"331",IF(AND(OR(L2297="131",M2297="131"),H2297='131-CT'!$E$7),"131",""))</f>
        <v/>
      </c>
      <c r="O2297" s="90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IF(OR(TH!L2279=TH!$W$7,M2297=TH!$W$7),"x","")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IF(AND(OR(LEFT(TH!L2279,2)="15",LEFT(TH!M2279,2)="15"),'152-CT'!$J$8=TH!F2279),"x","")</f>
        <v/>
      </c>
      <c r="Z2297" s="52" t="str">
        <f>IF(AND(OR(LEFT(TH!L2279,2)="15",LEFT(TH!M2279,2)="15"),TK!$E$7=TH!F2279),"x","")</f>
        <v/>
      </c>
      <c r="AA2297" s="52" t="str">
        <f>IF(AND(B2297&lt;=NKC!$N$8,B2297&gt;=NKC!$M$8),"x","")</f>
        <v/>
      </c>
      <c r="AB2297" s="834"/>
      <c r="AC2297" s="591"/>
    </row>
    <row r="2298" spans="1:30" s="211" customFormat="1" ht="15.75" hidden="1" customHeight="1">
      <c r="A2298" s="204" t="str">
        <f>IF(B2298&lt;&gt;"",IF(AND(B2298&gt;=_TM1,B2298&lt;=_TM2,OR(TH!L2280="1111",TH!M2280="1111")),TH!D2280,""),"")</f>
        <v/>
      </c>
      <c r="B2298" s="36">
        <f t="shared" si="176"/>
        <v>1</v>
      </c>
      <c r="C2298" s="184">
        <f t="shared" si="177"/>
        <v>0</v>
      </c>
      <c r="D2298" s="191"/>
      <c r="E2298" s="191"/>
      <c r="F2298" s="297"/>
      <c r="G2298" s="483"/>
      <c r="H2298" s="7"/>
      <c r="I2298" s="256"/>
      <c r="J2298" s="256"/>
      <c r="K2298" s="599"/>
      <c r="L2298" s="600"/>
      <c r="M2298" s="600"/>
      <c r="N2298" s="52" t="str">
        <f>IF(AND('331-CT'!$E$7=TH!H2280,OR(L2298="331",M2298="331")),"331",IF(AND(OR(L2298="131",M2298="131"),H2298='131-CT'!$E$7),"131",""))</f>
        <v/>
      </c>
      <c r="O2298" s="90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IF(OR(TH!L2280=TH!$W$7,M2298=TH!$W$7),"x","")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IF(AND(OR(LEFT(TH!L2280,2)="15",LEFT(TH!M2280,2)="15"),'152-CT'!$J$8=TH!F2280),"x","")</f>
        <v/>
      </c>
      <c r="Z2298" s="52" t="str">
        <f>IF(AND(OR(LEFT(TH!L2280,2)="15",LEFT(TH!M2280,2)="15"),TK!$E$7=TH!F2280),"x","")</f>
        <v/>
      </c>
      <c r="AA2298" s="52" t="str">
        <f>IF(AND(B2298&lt;=NKC!$N$8,B2298&gt;=NKC!$M$8),"x","")</f>
        <v/>
      </c>
      <c r="AB2298" s="834"/>
      <c r="AC2298" s="591"/>
      <c r="AD2298" s="591"/>
    </row>
    <row r="2299" spans="1:30" s="211" customFormat="1" ht="15.75" hidden="1" customHeight="1">
      <c r="A2299" s="204" t="str">
        <f>IF(B2299&lt;&gt;"",IF(AND(B2299&gt;=_TM1,B2299&lt;=_TM2,OR(TH!L2281="1111",TH!M2281="1111")),TH!D2281,""),"")</f>
        <v/>
      </c>
      <c r="B2299" s="36">
        <f t="shared" si="176"/>
        <v>1</v>
      </c>
      <c r="C2299" s="184">
        <f t="shared" si="177"/>
        <v>0</v>
      </c>
      <c r="D2299" s="191"/>
      <c r="E2299" s="191"/>
      <c r="F2299" s="297"/>
      <c r="G2299" s="483"/>
      <c r="H2299" s="7"/>
      <c r="I2299" s="256"/>
      <c r="J2299" s="256"/>
      <c r="K2299" s="599"/>
      <c r="L2299" s="600"/>
      <c r="M2299" s="600"/>
      <c r="N2299" s="52" t="str">
        <f>IF(AND('331-CT'!$E$7=TH!H2281,OR(L2299="331",M2299="331")),"331",IF(AND(OR(L2299="131",M2299="131"),H2299='131-CT'!$E$7),"131",""))</f>
        <v/>
      </c>
      <c r="O2299" s="90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IF(OR(TH!L2281=TH!$W$7,M2299=TH!$W$7),"x","")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IF(AND(OR(LEFT(TH!L2281,2)="15",LEFT(TH!M2281,2)="15"),'152-CT'!$J$8=TH!F2281),"x","")</f>
        <v/>
      </c>
      <c r="Z2299" s="52" t="str">
        <f>IF(AND(OR(LEFT(TH!L2281,2)="15",LEFT(TH!M2281,2)="15"),TK!$E$7=TH!F2281),"x","")</f>
        <v/>
      </c>
      <c r="AA2299" s="52" t="str">
        <f>IF(AND(B2299&lt;=NKC!$N$8,B2299&gt;=NKC!$M$8),"x","")</f>
        <v/>
      </c>
      <c r="AB2299" s="834"/>
      <c r="AC2299" s="591"/>
    </row>
    <row r="2300" spans="1:30" s="211" customFormat="1" ht="15.75" hidden="1" customHeight="1">
      <c r="A2300" s="204" t="str">
        <f>IF(B2300&lt;&gt;"",IF(AND(B2300&gt;=_TM1,B2300&lt;=_TM2,OR(TH!L2282="1111",TH!M2282="1111")),TH!D2282,""),"")</f>
        <v/>
      </c>
      <c r="B2300" s="36">
        <f t="shared" si="176"/>
        <v>1</v>
      </c>
      <c r="C2300" s="184">
        <f t="shared" si="177"/>
        <v>0</v>
      </c>
      <c r="D2300" s="191"/>
      <c r="E2300" s="191"/>
      <c r="F2300" s="297"/>
      <c r="G2300" s="483"/>
      <c r="H2300" s="7"/>
      <c r="I2300" s="256"/>
      <c r="J2300" s="256"/>
      <c r="K2300" s="599"/>
      <c r="L2300" s="600"/>
      <c r="M2300" s="600"/>
      <c r="N2300" s="52" t="str">
        <f>IF(AND('331-CT'!$E$7=TH!H2282,OR(L2300="331",M2300="331")),"331",IF(AND(OR(L2300="131",M2300="131"),H2300='131-CT'!$E$7),"131",""))</f>
        <v/>
      </c>
      <c r="O2300" s="90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IF(OR(TH!L2282=TH!$W$7,M2300=TH!$W$7),"x","")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IF(AND(OR(LEFT(TH!L2282,2)="15",LEFT(TH!M2282,2)="15"),'152-CT'!$J$8=TH!F2282),"x","")</f>
        <v/>
      </c>
      <c r="Z2300" s="52" t="str">
        <f>IF(AND(OR(LEFT(TH!L2282,2)="15",LEFT(TH!M2282,2)="15"),TK!$E$7=TH!F2282),"x","")</f>
        <v/>
      </c>
      <c r="AA2300" s="52" t="str">
        <f>IF(AND(B2300&lt;=NKC!$N$8,B2300&gt;=NKC!$M$8),"x","")</f>
        <v/>
      </c>
      <c r="AB2300" s="834"/>
      <c r="AC2300" s="591"/>
    </row>
    <row r="2301" spans="1:30" s="211" customFormat="1" ht="15.75" hidden="1" customHeight="1">
      <c r="A2301" s="204" t="str">
        <f>IF(B2301&lt;&gt;"",IF(AND(B2301&gt;=_TM1,B2301&lt;=_TM2,OR(TH!L2283="1111",TH!M2283="1111")),TH!D2283,""),"")</f>
        <v/>
      </c>
      <c r="B2301" s="36">
        <f t="shared" si="176"/>
        <v>1</v>
      </c>
      <c r="C2301" s="184">
        <f t="shared" si="177"/>
        <v>0</v>
      </c>
      <c r="D2301" s="191"/>
      <c r="E2301" s="191"/>
      <c r="F2301" s="297"/>
      <c r="G2301" s="483"/>
      <c r="H2301" s="7"/>
      <c r="I2301" s="256"/>
      <c r="J2301" s="256"/>
      <c r="K2301" s="599"/>
      <c r="L2301" s="600"/>
      <c r="M2301" s="600"/>
      <c r="N2301" s="52" t="str">
        <f>IF(AND('331-CT'!$E$7=TH!H2283,OR(L2301="331",M2301="331")),"331",IF(AND(OR(L2301="131",M2301="131"),H2301='131-CT'!$E$7),"131",""))</f>
        <v/>
      </c>
      <c r="O2301" s="90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IF(OR(TH!L2283=TH!$W$7,M2301=TH!$W$7),"x","")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IF(AND(OR(LEFT(TH!L2283,2)="15",LEFT(TH!M2283,2)="15"),'152-CT'!$J$8=TH!F2283),"x","")</f>
        <v/>
      </c>
      <c r="Z2301" s="52" t="str">
        <f>IF(AND(OR(LEFT(TH!L2283,2)="15",LEFT(TH!M2283,2)="15"),TK!$E$7=TH!F2283),"x","")</f>
        <v/>
      </c>
      <c r="AA2301" s="52" t="str">
        <f>IF(AND(B2301&lt;=NKC!$N$8,B2301&gt;=NKC!$M$8),"x","")</f>
        <v/>
      </c>
      <c r="AB2301" s="834"/>
      <c r="AC2301" s="591"/>
      <c r="AD2301" s="591"/>
    </row>
    <row r="2302" spans="1:30" s="211" customFormat="1" ht="15.75" hidden="1" customHeight="1">
      <c r="A2302" s="204" t="str">
        <f>IF(B2302&lt;&gt;"",IF(AND(B2302&gt;=_TM1,B2302&lt;=_TM2,OR(TH!L2284="1111",TH!M2284="1111")),TH!D2284,""),"")</f>
        <v/>
      </c>
      <c r="B2302" s="36">
        <f t="shared" si="176"/>
        <v>1</v>
      </c>
      <c r="C2302" s="184">
        <f t="shared" si="177"/>
        <v>0</v>
      </c>
      <c r="D2302" s="191"/>
      <c r="E2302" s="191"/>
      <c r="F2302" s="297"/>
      <c r="G2302" s="483"/>
      <c r="H2302" s="7"/>
      <c r="I2302" s="256"/>
      <c r="J2302" s="256"/>
      <c r="K2302" s="599"/>
      <c r="L2302" s="600"/>
      <c r="M2302" s="600"/>
      <c r="N2302" s="52" t="str">
        <f>IF(AND('331-CT'!$E$7=TH!H2284,OR(L2302="331",M2302="331")),"331",IF(AND(OR(L2302="131",M2302="131"),H2302='131-CT'!$E$7),"131",""))</f>
        <v/>
      </c>
      <c r="O2302" s="90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IF(OR(TH!L2284=TH!$W$7,M2302=TH!$W$7),"x","")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IF(AND(OR(LEFT(TH!L2284,2)="15",LEFT(TH!M2284,2)="15"),'152-CT'!$J$8=TH!F2284),"x","")</f>
        <v/>
      </c>
      <c r="Z2302" s="52" t="str">
        <f>IF(AND(OR(LEFT(TH!L2284,2)="15",LEFT(TH!M2284,2)="15"),TK!$E$7=TH!F2284),"x","")</f>
        <v/>
      </c>
      <c r="AA2302" s="52" t="str">
        <f>IF(AND(B2302&lt;=NKC!$N$8,B2302&gt;=NKC!$M$8),"x","")</f>
        <v/>
      </c>
      <c r="AB2302" s="834"/>
      <c r="AC2302" s="591"/>
    </row>
    <row r="2303" spans="1:30" s="211" customFormat="1" ht="15.75" hidden="1" customHeight="1">
      <c r="A2303" s="204" t="str">
        <f>IF(B2303&lt;&gt;"",IF(AND(B2303&gt;=_TM1,B2303&lt;=_TM2,OR(TH!L2285="1111",TH!M2285="1111")),TH!D2285,""),"")</f>
        <v/>
      </c>
      <c r="B2303" s="36">
        <f t="shared" ref="B2303:B2366" si="178">IF(C2303&lt;&gt;"",MONTH(C2303),"")</f>
        <v>1</v>
      </c>
      <c r="C2303" s="184">
        <f t="shared" si="177"/>
        <v>0</v>
      </c>
      <c r="D2303" s="191"/>
      <c r="E2303" s="191"/>
      <c r="F2303" s="297"/>
      <c r="G2303" s="483"/>
      <c r="H2303" s="7"/>
      <c r="I2303" s="256"/>
      <c r="J2303" s="256"/>
      <c r="K2303" s="599"/>
      <c r="L2303" s="600"/>
      <c r="M2303" s="600"/>
      <c r="N2303" s="52" t="str">
        <f>IF(AND('331-CT'!$E$7=TH!H2285,OR(L2303="331",M2303="331")),"331",IF(AND(OR(L2303="131",M2303="131"),H2303='131-CT'!$E$7),"131",""))</f>
        <v/>
      </c>
      <c r="O2303" s="90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IF(OR(TH!L2285=TH!$W$7,M2303=TH!$W$7),"x","")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IF(AND(OR(LEFT(TH!L2285,2)="15",LEFT(TH!M2285,2)="15"),'152-CT'!$J$8=TH!F2285),"x","")</f>
        <v/>
      </c>
      <c r="Z2303" s="52" t="str">
        <f>IF(AND(OR(LEFT(TH!L2285,2)="15",LEFT(TH!M2285,2)="15"),TK!$E$7=TH!F2285),"x","")</f>
        <v/>
      </c>
      <c r="AA2303" s="52" t="str">
        <f>IF(AND(B2303&lt;=NKC!$N$8,B2303&gt;=NKC!$M$8),"x","")</f>
        <v/>
      </c>
      <c r="AB2303" s="834"/>
      <c r="AC2303" s="591"/>
    </row>
    <row r="2304" spans="1:30" s="211" customFormat="1" ht="15.75" hidden="1" customHeight="1">
      <c r="A2304" s="204" t="str">
        <f>IF(B2304&lt;&gt;"",IF(AND(B2304&gt;=_TM1,B2304&lt;=_TM2,OR(TH!L2286="1111",TH!M2286="1111")),TH!D2286,""),"")</f>
        <v/>
      </c>
      <c r="B2304" s="36">
        <f t="shared" si="178"/>
        <v>1</v>
      </c>
      <c r="C2304" s="184">
        <f t="shared" si="177"/>
        <v>0</v>
      </c>
      <c r="D2304" s="191"/>
      <c r="E2304" s="762"/>
      <c r="F2304" s="297"/>
      <c r="G2304" s="483"/>
      <c r="H2304" s="7"/>
      <c r="I2304" s="256"/>
      <c r="J2304" s="256"/>
      <c r="K2304" s="599"/>
      <c r="L2304" s="600"/>
      <c r="M2304" s="600"/>
      <c r="N2304" s="52" t="str">
        <f>IF(AND('331-CT'!$E$7=TH!H2286,OR(L2304="331",M2304="331")),"331",IF(AND(OR(L2304="131",M2304="131"),H2304='131-CT'!$E$7),"131",""))</f>
        <v/>
      </c>
      <c r="O2304" s="90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IF(OR(TH!L2286=TH!$W$7,M2304=TH!$W$7),"x","")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IF(AND(OR(LEFT(TH!L2286,2)="15",LEFT(TH!M2286,2)="15"),'152-CT'!$J$8=TH!F2286),"x","")</f>
        <v/>
      </c>
      <c r="Z2304" s="52" t="str">
        <f>IF(AND(OR(LEFT(TH!L2286,2)="15",LEFT(TH!M2286,2)="15"),TK!$E$7=TH!F2286),"x","")</f>
        <v/>
      </c>
      <c r="AA2304" s="52" t="str">
        <f>IF(AND(B2304&lt;=NKC!$N$8,B2304&gt;=NKC!$M$8),"x","")</f>
        <v/>
      </c>
      <c r="AB2304" s="834"/>
    </row>
    <row r="2305" spans="1:30" s="211" customFormat="1" ht="15.75" hidden="1" customHeight="1">
      <c r="A2305" s="204" t="str">
        <f>IF(B2305&lt;&gt;"",IF(AND(B2305&gt;=_TM1,B2305&lt;=_TM2,OR(TH!L2287="1111",TH!M2287="1111")),TH!D2287,""),"")</f>
        <v/>
      </c>
      <c r="B2305" s="36">
        <f t="shared" si="178"/>
        <v>1</v>
      </c>
      <c r="C2305" s="184">
        <f t="shared" si="177"/>
        <v>0</v>
      </c>
      <c r="D2305" s="191"/>
      <c r="E2305" s="762"/>
      <c r="F2305" s="297"/>
      <c r="G2305" s="483"/>
      <c r="H2305" s="7"/>
      <c r="I2305" s="256"/>
      <c r="J2305" s="256"/>
      <c r="K2305" s="599"/>
      <c r="L2305" s="600"/>
      <c r="M2305" s="600"/>
      <c r="N2305" s="52" t="str">
        <f>IF(AND('331-CT'!$E$7=TH!H2287,OR(L2305="331",M2305="331")),"331",IF(AND(OR(L2305="131",M2305="131"),H2305='131-CT'!$E$7),"131",""))</f>
        <v/>
      </c>
      <c r="O2305" s="90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IF(OR(TH!L2287=TH!$W$7,M2305=TH!$W$7),"x","")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IF(AND(OR(LEFT(TH!L2287,2)="15",LEFT(TH!M2287,2)="15"),'152-CT'!$J$8=TH!F2287),"x","")</f>
        <v/>
      </c>
      <c r="Z2305" s="52" t="str">
        <f>IF(AND(OR(LEFT(TH!L2287,2)="15",LEFT(TH!M2287,2)="15"),TK!$E$7=TH!F2287),"x","")</f>
        <v/>
      </c>
      <c r="AA2305" s="52" t="str">
        <f>IF(AND(B2305&lt;=NKC!$N$8,B2305&gt;=NKC!$M$8),"x","")</f>
        <v/>
      </c>
      <c r="AB2305" s="834"/>
    </row>
    <row r="2306" spans="1:30" s="211" customFormat="1" ht="15.75" hidden="1" customHeight="1">
      <c r="A2306" s="204" t="str">
        <f>IF(B2306&lt;&gt;"",IF(AND(B2306&gt;=_TM1,B2306&lt;=_TM2,OR(TH!L2288="1111",TH!M2288="1111")),TH!D2288,""),"")</f>
        <v/>
      </c>
      <c r="B2306" s="36">
        <f t="shared" si="178"/>
        <v>1</v>
      </c>
      <c r="C2306" s="184">
        <f t="shared" si="177"/>
        <v>0</v>
      </c>
      <c r="D2306" s="191"/>
      <c r="E2306" s="762"/>
      <c r="F2306" s="297"/>
      <c r="G2306" s="483"/>
      <c r="H2306" s="7"/>
      <c r="I2306" s="256"/>
      <c r="J2306" s="256"/>
      <c r="K2306" s="599"/>
      <c r="L2306" s="600"/>
      <c r="M2306" s="600"/>
      <c r="N2306" s="52" t="str">
        <f>IF(AND('331-CT'!$E$7=TH!H2288,OR(L2306="331",M2306="331")),"331",IF(AND(OR(L2306="131",M2306="131"),H2306='131-CT'!$E$7),"131",""))</f>
        <v/>
      </c>
      <c r="O2306" s="90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IF(OR(TH!L2288=TH!$W$7,M2306=TH!$W$7),"x","")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IF(AND(OR(LEFT(TH!L2288,2)="15",LEFT(TH!M2288,2)="15"),'152-CT'!$J$8=TH!F2288),"x","")</f>
        <v/>
      </c>
      <c r="Z2306" s="52" t="str">
        <f>IF(AND(OR(LEFT(TH!L2288,2)="15",LEFT(TH!M2288,2)="15"),TK!$E$7=TH!F2288),"x","")</f>
        <v/>
      </c>
      <c r="AA2306" s="52" t="str">
        <f>IF(AND(B2306&lt;=NKC!$N$8,B2306&gt;=NKC!$M$8),"x","")</f>
        <v/>
      </c>
      <c r="AB2306" s="834"/>
    </row>
    <row r="2307" spans="1:30" s="211" customFormat="1" ht="15.75" hidden="1" customHeight="1">
      <c r="A2307" s="204" t="str">
        <f>IF(B2307&lt;&gt;"",IF(AND(B2307&gt;=_TM1,B2307&lt;=_TM2,OR(TH!L2289="1111",TH!M2289="1111")),TH!D2289,""),"")</f>
        <v/>
      </c>
      <c r="B2307" s="36">
        <f t="shared" si="178"/>
        <v>1</v>
      </c>
      <c r="C2307" s="184">
        <f t="shared" ref="C2307:C2370" si="179">E2307</f>
        <v>0</v>
      </c>
      <c r="D2307" s="191"/>
      <c r="E2307" s="762"/>
      <c r="F2307" s="297"/>
      <c r="G2307" s="483"/>
      <c r="H2307" s="7"/>
      <c r="I2307" s="256"/>
      <c r="J2307" s="256"/>
      <c r="K2307" s="599"/>
      <c r="L2307" s="600"/>
      <c r="M2307" s="600"/>
      <c r="N2307" s="52" t="str">
        <f>IF(AND('331-CT'!$E$7=TH!H2289,OR(L2307="331",M2307="331")),"331",IF(AND(OR(L2307="131",M2307="131"),H2307='131-CT'!$E$7),"131",""))</f>
        <v/>
      </c>
      <c r="O2307" s="90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IF(OR(TH!L2289=TH!$W$7,M2307=TH!$W$7),"x","")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IF(AND(OR(LEFT(TH!L2289,2)="15",LEFT(TH!M2289,2)="15"),'152-CT'!$J$8=TH!F2289),"x","")</f>
        <v/>
      </c>
      <c r="Z2307" s="52" t="str">
        <f>IF(AND(OR(LEFT(TH!L2289,2)="15",LEFT(TH!M2289,2)="15"),TK!$E$7=TH!F2289),"x","")</f>
        <v/>
      </c>
      <c r="AA2307" s="52" t="str">
        <f>IF(AND(B2307&lt;=NKC!$N$8,B2307&gt;=NKC!$M$8),"x","")</f>
        <v/>
      </c>
      <c r="AB2307" s="834"/>
    </row>
    <row r="2308" spans="1:30" s="211" customFormat="1" ht="15.75" hidden="1" customHeight="1">
      <c r="A2308" s="204" t="str">
        <f>IF(B2308&lt;&gt;"",IF(AND(B2308&gt;=_TM1,B2308&lt;=_TM2,OR(TH!L2290="1111",TH!M2290="1111")),TH!D2290,""),"")</f>
        <v/>
      </c>
      <c r="B2308" s="36">
        <f t="shared" si="178"/>
        <v>1</v>
      </c>
      <c r="C2308" s="184">
        <f t="shared" si="179"/>
        <v>0</v>
      </c>
      <c r="D2308" s="37"/>
      <c r="E2308" s="762"/>
      <c r="F2308" s="297"/>
      <c r="G2308" s="483"/>
      <c r="H2308" s="7"/>
      <c r="I2308" s="256"/>
      <c r="J2308" s="256"/>
      <c r="K2308" s="599"/>
      <c r="L2308" s="600"/>
      <c r="M2308" s="600"/>
      <c r="N2308" s="52" t="str">
        <f>IF(AND('331-CT'!$E$7=TH!H2290,OR(L2308="331",M2308="331")),"331",IF(AND(OR(L2308="131",M2308="131"),H2308='131-CT'!$E$7),"131",""))</f>
        <v/>
      </c>
      <c r="O2308" s="90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IF(OR(TH!L2290=TH!$W$7,M2308=TH!$W$7),"x","")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IF(AND(OR(LEFT(TH!L2290,2)="15",LEFT(TH!M2290,2)="15"),'152-CT'!$J$8=TH!F2290),"x","")</f>
        <v/>
      </c>
      <c r="Z2308" s="52" t="str">
        <f>IF(AND(OR(LEFT(TH!L2290,2)="15",LEFT(TH!M2290,2)="15"),TK!$E$7=TH!F2290),"x","")</f>
        <v/>
      </c>
      <c r="AA2308" s="52" t="str">
        <f>IF(AND(B2308&lt;=NKC!$N$8,B2308&gt;=NKC!$M$8),"x","")</f>
        <v/>
      </c>
      <c r="AB2308" s="834"/>
      <c r="AC2308" s="591"/>
      <c r="AD2308" s="591"/>
    </row>
    <row r="2309" spans="1:30" s="211" customFormat="1" ht="15.75" hidden="1" customHeight="1">
      <c r="A2309" s="204" t="str">
        <f>IF(B2309&lt;&gt;"",IF(AND(B2309&gt;=_TM1,B2309&lt;=_TM2,OR(TH!L2291="1111",TH!M2291="1111")),TH!D2291,""),"")</f>
        <v/>
      </c>
      <c r="B2309" s="36">
        <f t="shared" si="178"/>
        <v>1</v>
      </c>
      <c r="C2309" s="184">
        <f t="shared" si="179"/>
        <v>0</v>
      </c>
      <c r="D2309" s="37"/>
      <c r="E2309" s="762"/>
      <c r="F2309" s="297"/>
      <c r="G2309" s="483"/>
      <c r="H2309" s="7"/>
      <c r="I2309" s="256"/>
      <c r="J2309" s="256"/>
      <c r="K2309" s="599"/>
      <c r="L2309" s="600"/>
      <c r="M2309" s="600"/>
      <c r="N2309" s="52" t="str">
        <f>IF(AND('331-CT'!$E$7=TH!H2291,OR(L2309="331",M2309="331")),"331",IF(AND(OR(L2309="131",M2309="131"),H2309='131-CT'!$E$7),"131",""))</f>
        <v/>
      </c>
      <c r="O2309" s="90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IF(OR(TH!L2291=TH!$W$7,M2309=TH!$W$7),"x","")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IF(AND(OR(LEFT(TH!L2291,2)="15",LEFT(TH!M2291,2)="15"),'152-CT'!$J$8=TH!F2291),"x","")</f>
        <v/>
      </c>
      <c r="Z2309" s="52" t="str">
        <f>IF(AND(OR(LEFT(TH!L2291,2)="15",LEFT(TH!M2291,2)="15"),TK!$E$7=TH!F2291),"x","")</f>
        <v/>
      </c>
      <c r="AA2309" s="52" t="str">
        <f>IF(AND(B2309&lt;=NKC!$N$8,B2309&gt;=NKC!$M$8),"x","")</f>
        <v/>
      </c>
      <c r="AB2309" s="834"/>
      <c r="AC2309" s="591"/>
    </row>
    <row r="2310" spans="1:30" s="211" customFormat="1" ht="15.75" hidden="1" customHeight="1">
      <c r="A2310" s="204" t="str">
        <f>IF(B2310&lt;&gt;"",IF(AND(B2310&gt;=_TM1,B2310&lt;=_TM2,OR(TH!L2292="1111",TH!M2292="1111")),TH!D2292,""),"")</f>
        <v/>
      </c>
      <c r="B2310" s="36">
        <f t="shared" si="178"/>
        <v>1</v>
      </c>
      <c r="C2310" s="184">
        <f t="shared" si="179"/>
        <v>0</v>
      </c>
      <c r="D2310" s="37"/>
      <c r="E2310" s="762"/>
      <c r="F2310" s="297"/>
      <c r="G2310" s="483"/>
      <c r="H2310" s="7"/>
      <c r="I2310" s="256"/>
      <c r="J2310" s="256"/>
      <c r="K2310" s="599"/>
      <c r="L2310" s="600"/>
      <c r="M2310" s="600"/>
      <c r="N2310" s="52" t="str">
        <f>IF(AND('331-CT'!$E$7=TH!H2292,OR(L2310="331",M2310="331")),"331",IF(AND(OR(L2310="131",M2310="131"),H2310='131-CT'!$E$7),"131",""))</f>
        <v/>
      </c>
      <c r="O2310" s="90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IF(OR(TH!L2292=TH!$W$7,M2310=TH!$W$7),"x","")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IF(AND(OR(LEFT(TH!L2292,2)="15",LEFT(TH!M2292,2)="15"),'152-CT'!$J$8=TH!F2292),"x","")</f>
        <v/>
      </c>
      <c r="Z2310" s="52" t="str">
        <f>IF(AND(OR(LEFT(TH!L2292,2)="15",LEFT(TH!M2292,2)="15"),TK!$E$7=TH!F2292),"x","")</f>
        <v/>
      </c>
      <c r="AA2310" s="52" t="str">
        <f>IF(AND(B2310&lt;=NKC!$N$8,B2310&gt;=NKC!$M$8),"x","")</f>
        <v/>
      </c>
      <c r="AB2310" s="834"/>
      <c r="AC2310" s="591"/>
    </row>
    <row r="2311" spans="1:30" s="211" customFormat="1" ht="15.75" hidden="1" customHeight="1">
      <c r="A2311" s="204" t="str">
        <f>IF(B2311&lt;&gt;"",IF(AND(B2311&gt;=_TM1,B2311&lt;=_TM2,OR(TH!L2293="1111",TH!M2293="1111")),TH!D2293,""),"")</f>
        <v/>
      </c>
      <c r="B2311" s="36">
        <f t="shared" si="178"/>
        <v>1</v>
      </c>
      <c r="C2311" s="184">
        <f t="shared" si="179"/>
        <v>0</v>
      </c>
      <c r="D2311" s="191"/>
      <c r="E2311" s="762"/>
      <c r="F2311" s="189"/>
      <c r="G2311" s="483"/>
      <c r="H2311" s="7"/>
      <c r="I2311" s="256"/>
      <c r="J2311" s="256"/>
      <c r="K2311" s="599"/>
      <c r="L2311" s="194"/>
      <c r="M2311" s="194"/>
      <c r="N2311" s="52" t="str">
        <f>IF(AND('331-CT'!$E$7=TH!H2293,OR(L2311="331",M2311="331")),"331",IF(AND(OR(L2311="131",M2311="131"),H2311='131-CT'!$E$7),"131",""))</f>
        <v/>
      </c>
      <c r="O2311" s="90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IF(OR(TH!L2293=TH!$W$7,M2311=TH!$W$7),"x","")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IF(AND(OR(LEFT(TH!L2293,2)="15",LEFT(TH!M2293,2)="15"),'152-CT'!$J$8=TH!F2293),"x","")</f>
        <v/>
      </c>
      <c r="Z2311" s="52" t="str">
        <f>IF(AND(OR(LEFT(TH!L2293,2)="15",LEFT(TH!M2293,2)="15"),TK!$E$7=TH!F2293),"x","")</f>
        <v/>
      </c>
      <c r="AA2311" s="52" t="str">
        <f>IF(AND(B2311&lt;=NKC!$N$8,B2311&gt;=NKC!$M$8),"x","")</f>
        <v/>
      </c>
      <c r="AB2311" s="834"/>
      <c r="AC2311" s="591"/>
      <c r="AD2311" s="591"/>
    </row>
    <row r="2312" spans="1:30" s="211" customFormat="1" ht="15.75" hidden="1" customHeight="1">
      <c r="A2312" s="204" t="str">
        <f>IF(B2312&lt;&gt;"",IF(AND(B2312&gt;=_TM1,B2312&lt;=_TM2,OR(TH!L2294="1111",TH!M2294="1111")),TH!D2294,""),"")</f>
        <v/>
      </c>
      <c r="B2312" s="36">
        <f t="shared" si="178"/>
        <v>1</v>
      </c>
      <c r="C2312" s="184">
        <f t="shared" si="179"/>
        <v>0</v>
      </c>
      <c r="D2312" s="191"/>
      <c r="E2312" s="762"/>
      <c r="F2312" s="189"/>
      <c r="G2312" s="483"/>
      <c r="H2312" s="7"/>
      <c r="I2312" s="256"/>
      <c r="J2312" s="256"/>
      <c r="K2312" s="599"/>
      <c r="L2312" s="194"/>
      <c r="M2312" s="194"/>
      <c r="N2312" s="52" t="str">
        <f>IF(AND('331-CT'!$E$7=TH!H2294,OR(L2312="331",M2312="331")),"331",IF(AND(OR(L2312="131",M2312="131"),H2312='131-CT'!$E$7),"131",""))</f>
        <v/>
      </c>
      <c r="O2312" s="90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IF(OR(TH!L2294=TH!$W$7,M2312=TH!$W$7),"x","")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IF(AND(OR(LEFT(TH!L2294,2)="15",LEFT(TH!M2294,2)="15"),'152-CT'!$J$8=TH!F2294),"x","")</f>
        <v/>
      </c>
      <c r="Z2312" s="52" t="str">
        <f>IF(AND(OR(LEFT(TH!L2294,2)="15",LEFT(TH!M2294,2)="15"),TK!$E$7=TH!F2294),"x","")</f>
        <v/>
      </c>
      <c r="AA2312" s="52" t="str">
        <f>IF(AND(B2312&lt;=NKC!$N$8,B2312&gt;=NKC!$M$8),"x","")</f>
        <v/>
      </c>
      <c r="AB2312" s="834"/>
      <c r="AC2312" s="591"/>
    </row>
    <row r="2313" spans="1:30" s="211" customFormat="1" ht="15.75" hidden="1" customHeight="1">
      <c r="A2313" s="204" t="str">
        <f>IF(B2313&lt;&gt;"",IF(AND(B2313&gt;=_TM1,B2313&lt;=_TM2,OR(TH!L2295="1111",TH!M2295="1111")),TH!D2295,""),"")</f>
        <v/>
      </c>
      <c r="B2313" s="36">
        <f t="shared" si="178"/>
        <v>1</v>
      </c>
      <c r="C2313" s="184">
        <f t="shared" si="179"/>
        <v>0</v>
      </c>
      <c r="D2313" s="191"/>
      <c r="E2313" s="762"/>
      <c r="F2313" s="189"/>
      <c r="G2313" s="483"/>
      <c r="H2313" s="7"/>
      <c r="I2313" s="739"/>
      <c r="J2313" s="739"/>
      <c r="K2313" s="599"/>
      <c r="L2313" s="194"/>
      <c r="M2313" s="194"/>
      <c r="N2313" s="52" t="str">
        <f>IF(AND('331-CT'!$E$7=TH!H2295,OR(L2313="331",M2313="331")),"331",IF(AND(OR(L2313="131",M2313="131"),H2313='131-CT'!$E$7),"131",""))</f>
        <v/>
      </c>
      <c r="O2313" s="90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IF(OR(TH!L2295=TH!$W$7,M2313=TH!$W$7),"x","")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IF(AND(OR(LEFT(TH!L2295,2)="15",LEFT(TH!M2295,2)="15"),'152-CT'!$J$8=TH!F2295),"x","")</f>
        <v/>
      </c>
      <c r="Z2313" s="52" t="str">
        <f>IF(AND(OR(LEFT(TH!L2295,2)="15",LEFT(TH!M2295,2)="15"),TK!$E$7=TH!F2295),"x","")</f>
        <v/>
      </c>
      <c r="AA2313" s="52" t="str">
        <f>IF(AND(B2313&lt;=NKC!$N$8,B2313&gt;=NKC!$M$8),"x","")</f>
        <v/>
      </c>
      <c r="AB2313" s="834"/>
      <c r="AC2313" s="591"/>
    </row>
    <row r="2314" spans="1:30" s="211" customFormat="1" ht="15.75" hidden="1" customHeight="1">
      <c r="A2314" s="204" t="str">
        <f>IF(B2314&lt;&gt;"",IF(AND(B2314&gt;=_TM1,B2314&lt;=_TM2,OR(TH!L2296="1111",TH!M2296="1111")),TH!D2296,""),"")</f>
        <v/>
      </c>
      <c r="B2314" s="36">
        <f t="shared" si="178"/>
        <v>1</v>
      </c>
      <c r="C2314" s="184">
        <f t="shared" si="179"/>
        <v>0</v>
      </c>
      <c r="D2314" s="37"/>
      <c r="E2314" s="762"/>
      <c r="F2314" s="297"/>
      <c r="G2314" s="483"/>
      <c r="H2314" s="7"/>
      <c r="I2314" s="256"/>
      <c r="J2314" s="256"/>
      <c r="K2314" s="599"/>
      <c r="L2314" s="600"/>
      <c r="M2314" s="600"/>
      <c r="N2314" s="52" t="str">
        <f>IF(AND('331-CT'!$E$7=TH!H2296,OR(L2314="331",M2314="331")),"331",IF(AND(OR(L2314="131",M2314="131"),H2314='131-CT'!$E$7),"131",""))</f>
        <v/>
      </c>
      <c r="O2314" s="90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IF(OR(TH!L2296=TH!$W$7,M2314=TH!$W$7),"x","")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IF(AND(OR(LEFT(TH!L2296,2)="15",LEFT(TH!M2296,2)="15"),'152-CT'!$J$8=TH!F2296),"x","")</f>
        <v/>
      </c>
      <c r="Z2314" s="52" t="str">
        <f>IF(AND(OR(LEFT(TH!L2296,2)="15",LEFT(TH!M2296,2)="15"),TK!$E$7=TH!F2296),"x","")</f>
        <v/>
      </c>
      <c r="AA2314" s="52" t="str">
        <f>IF(AND(B2314&lt;=NKC!$N$8,B2314&gt;=NKC!$M$8),"x","")</f>
        <v/>
      </c>
      <c r="AB2314" s="834"/>
      <c r="AC2314" s="591"/>
      <c r="AD2314" s="591"/>
    </row>
    <row r="2315" spans="1:30" s="211" customFormat="1" ht="15.75" hidden="1" customHeight="1">
      <c r="A2315" s="204" t="str">
        <f>IF(B2315&lt;&gt;"",IF(AND(B2315&gt;=_TM1,B2315&lt;=_TM2,OR(TH!L2297="1111",TH!M2297="1111")),TH!D2297,""),"")</f>
        <v/>
      </c>
      <c r="B2315" s="36">
        <f t="shared" si="178"/>
        <v>1</v>
      </c>
      <c r="C2315" s="184">
        <f t="shared" si="179"/>
        <v>0</v>
      </c>
      <c r="D2315" s="37"/>
      <c r="E2315" s="762"/>
      <c r="F2315" s="297"/>
      <c r="G2315" s="483"/>
      <c r="H2315" s="7"/>
      <c r="I2315" s="256"/>
      <c r="J2315" s="256"/>
      <c r="K2315" s="599"/>
      <c r="L2315" s="600"/>
      <c r="M2315" s="600"/>
      <c r="N2315" s="52" t="str">
        <f>IF(AND('331-CT'!$E$7=TH!H2297,OR(L2315="331",M2315="331")),"331",IF(AND(OR(L2315="131",M2315="131"),H2315='131-CT'!$E$7),"131",""))</f>
        <v/>
      </c>
      <c r="O2315" s="90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IF(OR(TH!L2297=TH!$W$7,M2315=TH!$W$7),"x","")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IF(AND(OR(LEFT(TH!L2297,2)="15",LEFT(TH!M2297,2)="15"),'152-CT'!$J$8=TH!F2297),"x","")</f>
        <v/>
      </c>
      <c r="Z2315" s="52" t="str">
        <f>IF(AND(OR(LEFT(TH!L2297,2)="15",LEFT(TH!M2297,2)="15"),TK!$E$7=TH!F2297),"x","")</f>
        <v/>
      </c>
      <c r="AA2315" s="52" t="str">
        <f>IF(AND(B2315&lt;=NKC!$N$8,B2315&gt;=NKC!$M$8),"x","")</f>
        <v/>
      </c>
      <c r="AB2315" s="834"/>
      <c r="AC2315" s="591"/>
    </row>
    <row r="2316" spans="1:30" s="211" customFormat="1" ht="15.75" hidden="1" customHeight="1">
      <c r="A2316" s="204" t="str">
        <f>IF(B2316&lt;&gt;"",IF(AND(B2316&gt;=_TM1,B2316&lt;=_TM2,OR(TH!L2298="1111",TH!M2298="1111")),TH!D2298,""),"")</f>
        <v/>
      </c>
      <c r="B2316" s="36">
        <f t="shared" si="178"/>
        <v>1</v>
      </c>
      <c r="C2316" s="184">
        <f t="shared" si="179"/>
        <v>0</v>
      </c>
      <c r="D2316" s="37"/>
      <c r="E2316" s="762"/>
      <c r="F2316" s="297"/>
      <c r="G2316" s="483"/>
      <c r="H2316" s="7"/>
      <c r="I2316" s="256"/>
      <c r="J2316" s="256"/>
      <c r="K2316" s="599"/>
      <c r="L2316" s="600"/>
      <c r="M2316" s="600"/>
      <c r="N2316" s="52" t="str">
        <f>IF(AND('331-CT'!$E$7=TH!H2298,OR(L2316="331",M2316="331")),"331",IF(AND(OR(L2316="131",M2316="131"),H2316='131-CT'!$E$7),"131",""))</f>
        <v/>
      </c>
      <c r="O2316" s="90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IF(OR(TH!L2298=TH!$W$7,M2316=TH!$W$7),"x","")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IF(AND(OR(LEFT(TH!L2298,2)="15",LEFT(TH!M2298,2)="15"),'152-CT'!$J$8=TH!F2298),"x","")</f>
        <v/>
      </c>
      <c r="Z2316" s="52" t="str">
        <f>IF(AND(OR(LEFT(TH!L2298,2)="15",LEFT(TH!M2298,2)="15"),TK!$E$7=TH!F2298),"x","")</f>
        <v/>
      </c>
      <c r="AA2316" s="52" t="str">
        <f>IF(AND(B2316&lt;=NKC!$N$8,B2316&gt;=NKC!$M$8),"x","")</f>
        <v/>
      </c>
      <c r="AB2316" s="834"/>
      <c r="AC2316" s="591"/>
    </row>
    <row r="2317" spans="1:30" s="211" customFormat="1" ht="15.75" hidden="1" customHeight="1">
      <c r="A2317" s="204" t="str">
        <f>IF(B2317&lt;&gt;"",IF(AND(B2317&gt;=_TM1,B2317&lt;=_TM2,OR(TH!L2410="1111",TH!M2410="1111")),TH!D2410,""),"")</f>
        <v/>
      </c>
      <c r="B2317" s="36">
        <f t="shared" si="178"/>
        <v>1</v>
      </c>
      <c r="C2317" s="184">
        <f t="shared" si="179"/>
        <v>0</v>
      </c>
      <c r="D2317" s="191"/>
      <c r="E2317" s="191"/>
      <c r="F2317" s="189"/>
      <c r="G2317" s="483"/>
      <c r="H2317" s="7"/>
      <c r="I2317" s="256"/>
      <c r="J2317" s="256"/>
      <c r="K2317" s="599"/>
      <c r="L2317" s="600"/>
      <c r="M2317" s="600"/>
      <c r="N2317" s="52" t="str">
        <f>IF(AND('331-CT'!$E$7=TH!H2410,OR(L2317="331",M2317="331")),"331",IF(AND(OR(L2317="131",M2317="131"),H2317='131-CT'!$E$7),"131",""))</f>
        <v/>
      </c>
      <c r="O2317" s="90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IF(OR(TH!L2410=TH!$W$7,M2317=TH!$W$7),"x","")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IF(AND(OR(LEFT(TH!L2410,2)="15",LEFT(TH!M2410,2)="15"),'152-CT'!$J$8=TH!F2410),"x","")</f>
        <v/>
      </c>
      <c r="Z2317" s="52" t="str">
        <f>IF(AND(OR(LEFT(TH!L2410,2)="15",LEFT(TH!M2410,2)="15"),TK!$E$7=TH!F2410),"x","")</f>
        <v/>
      </c>
      <c r="AA2317" s="52" t="str">
        <f>IF(AND(B2317&lt;=NKC!$N$8,B2317&gt;=NKC!$M$8),"x","")</f>
        <v/>
      </c>
      <c r="AB2317" s="834"/>
      <c r="AC2317" s="591"/>
      <c r="AD2317" s="591"/>
    </row>
    <row r="2318" spans="1:30" s="211" customFormat="1" ht="15.75" hidden="1" customHeight="1">
      <c r="A2318" s="204" t="str">
        <f>IF(B2318&lt;&gt;"",IF(AND(B2318&gt;=_TM1,B2318&lt;=_TM2,OR(TH!L2411="1111",TH!M2411="1111")),TH!D2411,""),"")</f>
        <v/>
      </c>
      <c r="B2318" s="36">
        <f t="shared" si="178"/>
        <v>1</v>
      </c>
      <c r="C2318" s="184">
        <f t="shared" si="179"/>
        <v>0</v>
      </c>
      <c r="D2318" s="191"/>
      <c r="E2318" s="191"/>
      <c r="F2318" s="189"/>
      <c r="G2318" s="483"/>
      <c r="H2318" s="7"/>
      <c r="I2318" s="256"/>
      <c r="J2318" s="256"/>
      <c r="K2318" s="599"/>
      <c r="L2318" s="600"/>
      <c r="M2318" s="600"/>
      <c r="N2318" s="52" t="str">
        <f>IF(AND('331-CT'!$E$7=TH!H2411,OR(L2318="331",M2318="331")),"331",IF(AND(OR(L2318="131",M2318="131"),H2318='131-CT'!$E$7),"131",""))</f>
        <v/>
      </c>
      <c r="O2318" s="90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IF(OR(TH!L2411=TH!$W$7,M2318=TH!$W$7),"x","")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IF(AND(OR(LEFT(TH!L2411,2)="15",LEFT(TH!M2411,2)="15"),'152-CT'!$J$8=TH!F2411),"x","")</f>
        <v/>
      </c>
      <c r="Z2318" s="52" t="str">
        <f>IF(AND(OR(LEFT(TH!L2411,2)="15",LEFT(TH!M2411,2)="15"),TK!$E$7=TH!F2411),"x","")</f>
        <v/>
      </c>
      <c r="AA2318" s="52" t="str">
        <f>IF(AND(B2318&lt;=NKC!$N$8,B2318&gt;=NKC!$M$8),"x","")</f>
        <v/>
      </c>
      <c r="AB2318" s="834"/>
      <c r="AC2318" s="591"/>
      <c r="AD2318" s="591"/>
    </row>
    <row r="2319" spans="1:30" s="211" customFormat="1" ht="15.75" hidden="1" customHeight="1">
      <c r="A2319" s="204" t="str">
        <f>IF(B2319&lt;&gt;"",IF(AND(B2319&gt;=_TM1,B2319&lt;=_TM2,OR(TH!L2412="1111",TH!M2412="1111")),TH!D2412,""),"")</f>
        <v/>
      </c>
      <c r="B2319" s="36">
        <f t="shared" si="178"/>
        <v>1</v>
      </c>
      <c r="C2319" s="184">
        <f t="shared" si="179"/>
        <v>0</v>
      </c>
      <c r="D2319" s="191"/>
      <c r="E2319" s="191"/>
      <c r="F2319" s="189"/>
      <c r="G2319" s="483"/>
      <c r="H2319" s="7"/>
      <c r="I2319" s="256"/>
      <c r="J2319" s="256"/>
      <c r="K2319" s="599"/>
      <c r="L2319" s="600"/>
      <c r="M2319" s="600"/>
      <c r="N2319" s="52" t="str">
        <f>IF(AND('331-CT'!$E$7=TH!H2412,OR(L2319="331",M2319="331")),"331",IF(AND(OR(L2319="131",M2319="131"),H2319='131-CT'!$E$7),"131",""))</f>
        <v/>
      </c>
      <c r="O2319" s="90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IF(OR(TH!L2412=TH!$W$7,M2319=TH!$W$7),"x","")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IF(AND(OR(LEFT(TH!L2412,2)="15",LEFT(TH!M2412,2)="15"),'152-CT'!$J$8=TH!F2412),"x","")</f>
        <v/>
      </c>
      <c r="Z2319" s="52" t="str">
        <f>IF(AND(OR(LEFT(TH!L2412,2)="15",LEFT(TH!M2412,2)="15"),TK!$E$7=TH!F2412),"x","")</f>
        <v/>
      </c>
      <c r="AA2319" s="52" t="str">
        <f>IF(AND(B2319&lt;=NKC!$N$8,B2319&gt;=NKC!$M$8),"x","")</f>
        <v/>
      </c>
      <c r="AB2319" s="834"/>
      <c r="AC2319" s="591"/>
      <c r="AD2319" s="591"/>
    </row>
    <row r="2320" spans="1:30" s="211" customFormat="1" ht="15.75" hidden="1" customHeight="1">
      <c r="A2320" s="204" t="str">
        <f>IF(B2320&lt;&gt;"",IF(AND(B2320&gt;=_TM1,B2320&lt;=_TM2,OR(TH!L2413="1111",TH!M2413="1111")),TH!D2413,""),"")</f>
        <v/>
      </c>
      <c r="B2320" s="36">
        <f t="shared" si="178"/>
        <v>1</v>
      </c>
      <c r="C2320" s="184">
        <f t="shared" si="179"/>
        <v>0</v>
      </c>
      <c r="D2320" s="191"/>
      <c r="E2320" s="191"/>
      <c r="F2320" s="189"/>
      <c r="G2320" s="483"/>
      <c r="H2320" s="7"/>
      <c r="I2320" s="256"/>
      <c r="J2320" s="256"/>
      <c r="K2320" s="599"/>
      <c r="L2320" s="600"/>
      <c r="M2320" s="600"/>
      <c r="N2320" s="52" t="str">
        <f>IF(AND('331-CT'!$E$7=TH!H2413,OR(L2320="331",M2320="331")),"331",IF(AND(OR(L2320="131",M2320="131"),H2320='131-CT'!$E$7),"131",""))</f>
        <v/>
      </c>
      <c r="O2320" s="90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IF(OR(TH!L2413=TH!$W$7,M2320=TH!$W$7),"x","")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IF(AND(OR(LEFT(TH!L2413,2)="15",LEFT(TH!M2413,2)="15"),'152-CT'!$J$8=TH!F2413),"x","")</f>
        <v/>
      </c>
      <c r="Z2320" s="52" t="str">
        <f>IF(AND(OR(LEFT(TH!L2413,2)="15",LEFT(TH!M2413,2)="15"),TK!$E$7=TH!F2413),"x","")</f>
        <v/>
      </c>
      <c r="AA2320" s="52" t="str">
        <f>IF(AND(B2320&lt;=NKC!$N$8,B2320&gt;=NKC!$M$8),"x","")</f>
        <v/>
      </c>
      <c r="AB2320" s="834"/>
      <c r="AC2320" s="591"/>
    </row>
    <row r="2321" spans="1:30" s="211" customFormat="1" ht="15.75" hidden="1" customHeight="1">
      <c r="A2321" s="204" t="str">
        <f>IF(B2321&lt;&gt;"",IF(AND(B2321&gt;=_TM1,B2321&lt;=_TM2,OR(TH!L2299="1111",TH!M2299="1111")),TH!D2299,""),"")</f>
        <v/>
      </c>
      <c r="B2321" s="36">
        <f t="shared" si="178"/>
        <v>1</v>
      </c>
      <c r="C2321" s="184">
        <f t="shared" si="179"/>
        <v>0</v>
      </c>
      <c r="D2321" s="37"/>
      <c r="E2321" s="762"/>
      <c r="F2321" s="297"/>
      <c r="G2321" s="483"/>
      <c r="H2321" s="7"/>
      <c r="I2321" s="256"/>
      <c r="J2321" s="256"/>
      <c r="K2321" s="599"/>
      <c r="L2321" s="600"/>
      <c r="M2321" s="600"/>
      <c r="N2321" s="52" t="str">
        <f>IF(AND('331-CT'!$E$7=TH!H2299,OR(L2321="331",M2321="331")),"331",IF(AND(OR(L2321="131",M2321="131"),H2321='131-CT'!$E$7),"131",""))</f>
        <v/>
      </c>
      <c r="O2321" s="90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IF(OR(TH!L2299=TH!$W$7,M2321=TH!$W$7),"x","")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IF(AND(OR(LEFT(TH!L2299,2)="15",LEFT(TH!M2299,2)="15"),'152-CT'!$J$8=TH!F2299),"x","")</f>
        <v/>
      </c>
      <c r="Z2321" s="52" t="str">
        <f>IF(AND(OR(LEFT(TH!L2299,2)="15",LEFT(TH!M2299,2)="15"),TK!$E$7=TH!F2299),"x","")</f>
        <v/>
      </c>
      <c r="AA2321" s="52" t="str">
        <f>IF(AND(B2321&lt;=NKC!$N$8,B2321&gt;=NKC!$M$8),"x","")</f>
        <v/>
      </c>
      <c r="AB2321" s="834"/>
      <c r="AC2321" s="591"/>
      <c r="AD2321" s="591"/>
    </row>
    <row r="2322" spans="1:30" s="211" customFormat="1" ht="15.75" hidden="1" customHeight="1">
      <c r="A2322" s="204" t="str">
        <f>IF(B2322&lt;&gt;"",IF(AND(B2322&gt;=_TM1,B2322&lt;=_TM2,OR(TH!L2300="1111",TH!M2300="1111")),TH!D2300,""),"")</f>
        <v/>
      </c>
      <c r="B2322" s="36">
        <f t="shared" si="178"/>
        <v>1</v>
      </c>
      <c r="C2322" s="184">
        <f t="shared" si="179"/>
        <v>0</v>
      </c>
      <c r="D2322" s="37"/>
      <c r="E2322" s="762"/>
      <c r="F2322" s="297"/>
      <c r="G2322" s="483"/>
      <c r="H2322" s="7"/>
      <c r="I2322" s="256"/>
      <c r="J2322" s="256"/>
      <c r="K2322" s="599"/>
      <c r="L2322" s="600"/>
      <c r="M2322" s="600"/>
      <c r="N2322" s="52" t="str">
        <f>IF(AND('331-CT'!$E$7=TH!H2300,OR(L2322="331",M2322="331")),"331",IF(AND(OR(L2322="131",M2322="131"),H2322='131-CT'!$E$7),"131",""))</f>
        <v/>
      </c>
      <c r="O2322" s="90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IF(OR(TH!L2300=TH!$W$7,M2322=TH!$W$7),"x","")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IF(AND(OR(LEFT(TH!L2300,2)="15",LEFT(TH!M2300,2)="15"),'152-CT'!$J$8=TH!F2300),"x","")</f>
        <v/>
      </c>
      <c r="Z2322" s="52" t="str">
        <f>IF(AND(OR(LEFT(TH!L2300,2)="15",LEFT(TH!M2300,2)="15"),TK!$E$7=TH!F2300),"x","")</f>
        <v/>
      </c>
      <c r="AA2322" s="52" t="str">
        <f>IF(AND(B2322&lt;=NKC!$N$8,B2322&gt;=NKC!$M$8),"x","")</f>
        <v/>
      </c>
      <c r="AB2322" s="834"/>
      <c r="AC2322" s="591"/>
    </row>
    <row r="2323" spans="1:30" s="211" customFormat="1" ht="15.75" hidden="1" customHeight="1">
      <c r="A2323" s="204" t="str">
        <f>IF(B2323&lt;&gt;"",IF(AND(B2323&gt;=_TM1,B2323&lt;=_TM2,OR(TH!L2301="1111",TH!M2301="1111")),TH!D2301,""),"")</f>
        <v/>
      </c>
      <c r="B2323" s="36">
        <f t="shared" si="178"/>
        <v>1</v>
      </c>
      <c r="C2323" s="184">
        <f t="shared" si="179"/>
        <v>0</v>
      </c>
      <c r="D2323" s="37"/>
      <c r="E2323" s="762"/>
      <c r="F2323" s="297"/>
      <c r="G2323" s="483"/>
      <c r="H2323" s="7"/>
      <c r="I2323" s="256"/>
      <c r="J2323" s="256"/>
      <c r="K2323" s="599"/>
      <c r="L2323" s="600"/>
      <c r="M2323" s="600"/>
      <c r="N2323" s="52" t="str">
        <f>IF(AND('331-CT'!$E$7=TH!H2301,OR(L2323="331",M2323="331")),"331",IF(AND(OR(L2323="131",M2323="131"),H2323='131-CT'!$E$7),"131",""))</f>
        <v/>
      </c>
      <c r="O2323" s="90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IF(OR(TH!L2301=TH!$W$7,M2323=TH!$W$7),"x","")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IF(AND(OR(LEFT(TH!L2301,2)="15",LEFT(TH!M2301,2)="15"),'152-CT'!$J$8=TH!F2301),"x","")</f>
        <v/>
      </c>
      <c r="Z2323" s="52" t="str">
        <f>IF(AND(OR(LEFT(TH!L2301,2)="15",LEFT(TH!M2301,2)="15"),TK!$E$7=TH!F2301),"x","")</f>
        <v/>
      </c>
      <c r="AA2323" s="52" t="str">
        <f>IF(AND(B2323&lt;=NKC!$N$8,B2323&gt;=NKC!$M$8),"x","")</f>
        <v/>
      </c>
      <c r="AB2323" s="834"/>
      <c r="AC2323" s="591"/>
    </row>
    <row r="2324" spans="1:30" s="211" customFormat="1" ht="15.75" hidden="1" customHeight="1">
      <c r="A2324" s="204" t="str">
        <f>IF(B2324&lt;&gt;"",IF(AND(B2324&gt;=_TM1,B2324&lt;=_TM2,OR(TH!L2302="1111",TH!M2302="1111")),TH!D2302,""),"")</f>
        <v/>
      </c>
      <c r="B2324" s="36">
        <f t="shared" si="178"/>
        <v>1</v>
      </c>
      <c r="C2324" s="184">
        <f t="shared" si="179"/>
        <v>0</v>
      </c>
      <c r="D2324" s="37"/>
      <c r="E2324" s="762"/>
      <c r="F2324" s="297"/>
      <c r="G2324" s="483"/>
      <c r="H2324" s="7"/>
      <c r="I2324" s="256"/>
      <c r="J2324" s="256"/>
      <c r="K2324" s="599"/>
      <c r="L2324" s="600"/>
      <c r="M2324" s="600"/>
      <c r="N2324" s="52" t="str">
        <f>IF(AND('331-CT'!$E$7=TH!H2302,OR(L2324="331",M2324="331")),"331",IF(AND(OR(L2324="131",M2324="131"),H2324='131-CT'!$E$7),"131",""))</f>
        <v/>
      </c>
      <c r="O2324" s="90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IF(OR(TH!L2302=TH!$W$7,M2324=TH!$W$7),"x","")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IF(AND(OR(LEFT(TH!L2302,2)="15",LEFT(TH!M2302,2)="15"),'152-CT'!$J$8=TH!F2302),"x","")</f>
        <v/>
      </c>
      <c r="Z2324" s="52" t="str">
        <f>IF(AND(OR(LEFT(TH!L2302,2)="15",LEFT(TH!M2302,2)="15"),TK!$E$7=TH!F2302),"x","")</f>
        <v/>
      </c>
      <c r="AA2324" s="52" t="str">
        <f>IF(AND(B2324&lt;=NKC!$N$8,B2324&gt;=NKC!$M$8),"x","")</f>
        <v/>
      </c>
      <c r="AB2324" s="834"/>
      <c r="AC2324" s="591"/>
      <c r="AD2324" s="591"/>
    </row>
    <row r="2325" spans="1:30" s="211" customFormat="1" ht="15.75" hidden="1" customHeight="1">
      <c r="A2325" s="204" t="str">
        <f>IF(B2325&lt;&gt;"",IF(AND(B2325&gt;=_TM1,B2325&lt;=_TM2,OR(TH!L2303="1111",TH!M2303="1111")),TH!D2303,""),"")</f>
        <v/>
      </c>
      <c r="B2325" s="36">
        <f t="shared" si="178"/>
        <v>1</v>
      </c>
      <c r="C2325" s="184">
        <f t="shared" si="179"/>
        <v>0</v>
      </c>
      <c r="D2325" s="37"/>
      <c r="E2325" s="762"/>
      <c r="F2325" s="297"/>
      <c r="G2325" s="483"/>
      <c r="H2325" s="7"/>
      <c r="I2325" s="256"/>
      <c r="J2325" s="256"/>
      <c r="K2325" s="599"/>
      <c r="L2325" s="600"/>
      <c r="M2325" s="600"/>
      <c r="N2325" s="52" t="str">
        <f>IF(AND('331-CT'!$E$7=TH!H2303,OR(L2325="331",M2325="331")),"331",IF(AND(OR(L2325="131",M2325="131"),H2325='131-CT'!$E$7),"131",""))</f>
        <v/>
      </c>
      <c r="O2325" s="90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IF(OR(TH!L2303=TH!$W$7,M2325=TH!$W$7),"x","")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IF(AND(OR(LEFT(TH!L2303,2)="15",LEFT(TH!M2303,2)="15"),'152-CT'!$J$8=TH!F2303),"x","")</f>
        <v/>
      </c>
      <c r="Z2325" s="52" t="str">
        <f>IF(AND(OR(LEFT(TH!L2303,2)="15",LEFT(TH!M2303,2)="15"),TK!$E$7=TH!F2303),"x","")</f>
        <v/>
      </c>
      <c r="AA2325" s="52" t="str">
        <f>IF(AND(B2325&lt;=NKC!$N$8,B2325&gt;=NKC!$M$8),"x","")</f>
        <v/>
      </c>
      <c r="AB2325" s="834"/>
      <c r="AC2325" s="591"/>
    </row>
    <row r="2326" spans="1:30" s="211" customFormat="1" ht="15.75" hidden="1" customHeight="1">
      <c r="A2326" s="204" t="str">
        <f>IF(B2326&lt;&gt;"",IF(AND(B2326&gt;=_TM1,B2326&lt;=_TM2,OR(TH!L2304="1111",TH!M2304="1111")),TH!D2304,""),"")</f>
        <v/>
      </c>
      <c r="B2326" s="36">
        <f t="shared" si="178"/>
        <v>1</v>
      </c>
      <c r="C2326" s="184">
        <f t="shared" si="179"/>
        <v>0</v>
      </c>
      <c r="D2326" s="37"/>
      <c r="E2326" s="762"/>
      <c r="F2326" s="297"/>
      <c r="G2326" s="483"/>
      <c r="H2326" s="7"/>
      <c r="I2326" s="256"/>
      <c r="J2326" s="256"/>
      <c r="K2326" s="599"/>
      <c r="L2326" s="600"/>
      <c r="M2326" s="600"/>
      <c r="N2326" s="52" t="str">
        <f>IF(AND('331-CT'!$E$7=TH!H2304,OR(L2326="331",M2326="331")),"331",IF(AND(OR(L2326="131",M2326="131"),H2326='131-CT'!$E$7),"131",""))</f>
        <v/>
      </c>
      <c r="O2326" s="90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IF(OR(TH!L2304=TH!$W$7,M2326=TH!$W$7),"x","")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IF(AND(OR(LEFT(TH!L2304,2)="15",LEFT(TH!M2304,2)="15"),'152-CT'!$J$8=TH!F2304),"x","")</f>
        <v/>
      </c>
      <c r="Z2326" s="52" t="str">
        <f>IF(AND(OR(LEFT(TH!L2304,2)="15",LEFT(TH!M2304,2)="15"),TK!$E$7=TH!F2304),"x","")</f>
        <v/>
      </c>
      <c r="AA2326" s="52" t="str">
        <f>IF(AND(B2326&lt;=NKC!$N$8,B2326&gt;=NKC!$M$8),"x","")</f>
        <v/>
      </c>
      <c r="AB2326" s="834"/>
      <c r="AC2326" s="591"/>
    </row>
    <row r="2327" spans="1:30" s="211" customFormat="1" ht="15.75" hidden="1" customHeight="1">
      <c r="A2327" s="204" t="str">
        <f>IF(B2327&lt;&gt;"",IF(AND(B2327&gt;=_TM1,B2327&lt;=_TM2,OR(TH!L2305="1111",TH!M2305="1111")),TH!D2305,""),"")</f>
        <v/>
      </c>
      <c r="B2327" s="36">
        <f t="shared" si="178"/>
        <v>1</v>
      </c>
      <c r="C2327" s="184">
        <f t="shared" si="179"/>
        <v>0</v>
      </c>
      <c r="D2327" s="191"/>
      <c r="E2327" s="762"/>
      <c r="F2327" s="189"/>
      <c r="G2327" s="483"/>
      <c r="H2327" s="7"/>
      <c r="I2327" s="256"/>
      <c r="J2327" s="256"/>
      <c r="K2327" s="599"/>
      <c r="L2327" s="600"/>
      <c r="M2327" s="600"/>
      <c r="N2327" s="52" t="str">
        <f>IF(AND('331-CT'!$E$7=TH!H2305,OR(L2327="331",M2327="331")),"331",IF(AND(OR(L2327="131",M2327="131"),H2327='131-CT'!$E$7),"131",""))</f>
        <v/>
      </c>
      <c r="O2327" s="90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IF(OR(TH!L2305=TH!$W$7,M2327=TH!$W$7),"x","")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IF(AND(OR(LEFT(TH!L2305,2)="15",LEFT(TH!M2305,2)="15"),'152-CT'!$J$8=TH!F2305),"x","")</f>
        <v/>
      </c>
      <c r="Z2327" s="52" t="str">
        <f>IF(AND(OR(LEFT(TH!L2305,2)="15",LEFT(TH!M2305,2)="15"),TK!$E$7=TH!F2305),"x","")</f>
        <v/>
      </c>
      <c r="AA2327" s="52" t="str">
        <f>IF(AND(B2327&lt;=NKC!$N$8,B2327&gt;=NKC!$M$8),"x","")</f>
        <v/>
      </c>
      <c r="AB2327" s="834"/>
    </row>
    <row r="2328" spans="1:30" s="211" customFormat="1" ht="15.75" hidden="1" customHeight="1">
      <c r="A2328" s="204" t="str">
        <f>IF(B2328&lt;&gt;"",IF(AND(B2328&gt;=_TM1,B2328&lt;=_TM2,OR(TH!L2306="1111",TH!M2306="1111")),TH!D2306,""),"")</f>
        <v/>
      </c>
      <c r="B2328" s="36">
        <f t="shared" si="178"/>
        <v>1</v>
      </c>
      <c r="C2328" s="184">
        <f t="shared" si="179"/>
        <v>0</v>
      </c>
      <c r="D2328" s="184"/>
      <c r="E2328" s="762"/>
      <c r="F2328" s="189"/>
      <c r="G2328" s="483"/>
      <c r="H2328" s="7"/>
      <c r="I2328" s="256"/>
      <c r="J2328" s="256"/>
      <c r="K2328" s="599"/>
      <c r="L2328" s="600"/>
      <c r="M2328" s="600"/>
      <c r="N2328" s="52" t="str">
        <f>IF(AND('331-CT'!$E$7=TH!H2306,OR(L2328="331",M2328="331")),"331",IF(AND(OR(L2328="131",M2328="131"),H2328='131-CT'!$E$7),"131",""))</f>
        <v/>
      </c>
      <c r="O2328" s="90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IF(OR(TH!L2306=TH!$W$7,M2328=TH!$W$7),"x","")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IF(AND(OR(LEFT(TH!L2306,2)="15",LEFT(TH!M2306,2)="15"),'152-CT'!$J$8=TH!F2306),"x","")</f>
        <v/>
      </c>
      <c r="Z2328" s="52" t="str">
        <f>IF(AND(OR(LEFT(TH!L2306,2)="15",LEFT(TH!M2306,2)="15"),TK!$E$7=TH!F2306),"x","")</f>
        <v/>
      </c>
      <c r="AA2328" s="52" t="str">
        <f>IF(AND(B2328&lt;=NKC!$N$8,B2328&gt;=NKC!$M$8),"x","")</f>
        <v/>
      </c>
      <c r="AB2328" s="834"/>
    </row>
    <row r="2329" spans="1:30" s="211" customFormat="1" ht="15.75" hidden="1" customHeight="1">
      <c r="A2329" s="204" t="str">
        <f>IF(B2329&lt;&gt;"",IF(AND(B2329&gt;=_TM1,B2329&lt;=_TM2,OR(TH!L2307="1111",TH!M2307="1111")),TH!D2307,""),"")</f>
        <v/>
      </c>
      <c r="B2329" s="36">
        <f t="shared" si="178"/>
        <v>1</v>
      </c>
      <c r="C2329" s="184">
        <f t="shared" si="179"/>
        <v>0</v>
      </c>
      <c r="D2329" s="191"/>
      <c r="E2329" s="762"/>
      <c r="F2329" s="189"/>
      <c r="G2329" s="483"/>
      <c r="H2329" s="7"/>
      <c r="I2329" s="256"/>
      <c r="J2329" s="256"/>
      <c r="K2329" s="599"/>
      <c r="L2329" s="600"/>
      <c r="M2329" s="600"/>
      <c r="N2329" s="52" t="str">
        <f>IF(AND('331-CT'!$E$7=TH!H2307,OR(L2329="331",M2329="331")),"331",IF(AND(OR(L2329="131",M2329="131"),H2329='131-CT'!$E$7),"131",""))</f>
        <v/>
      </c>
      <c r="O2329" s="90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IF(OR(TH!L2307=TH!$W$7,M2329=TH!$W$7),"x","")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IF(AND(OR(LEFT(TH!L2307,2)="15",LEFT(TH!M2307,2)="15"),'152-CT'!$J$8=TH!F2307),"x","")</f>
        <v/>
      </c>
      <c r="Z2329" s="52" t="str">
        <f>IF(AND(OR(LEFT(TH!L2307,2)="15",LEFT(TH!M2307,2)="15"),TK!$E$7=TH!F2307),"x","")</f>
        <v/>
      </c>
      <c r="AA2329" s="52" t="str">
        <f>IF(AND(B2329&lt;=NKC!$N$8,B2329&gt;=NKC!$M$8),"x","")</f>
        <v/>
      </c>
      <c r="AB2329" s="834"/>
    </row>
    <row r="2330" spans="1:30" s="211" customFormat="1" ht="15.75" hidden="1" customHeight="1">
      <c r="A2330" s="204" t="str">
        <f>IF(B2330&lt;&gt;"",IF(AND(B2330&gt;=_TM1,B2330&lt;=_TM2,OR(TH!L2308="1111",TH!M2308="1111")),TH!D2308,""),"")</f>
        <v/>
      </c>
      <c r="B2330" s="36">
        <f t="shared" si="178"/>
        <v>1</v>
      </c>
      <c r="C2330" s="184">
        <f t="shared" si="179"/>
        <v>0</v>
      </c>
      <c r="D2330" s="184"/>
      <c r="E2330" s="762"/>
      <c r="F2330" s="189"/>
      <c r="G2330" s="483"/>
      <c r="H2330" s="7"/>
      <c r="I2330" s="256"/>
      <c r="J2330" s="256"/>
      <c r="K2330" s="599"/>
      <c r="L2330" s="600"/>
      <c r="M2330" s="600"/>
      <c r="N2330" s="52" t="str">
        <f>IF(AND('331-CT'!$E$7=TH!H2308,OR(L2330="331",M2330="331")),"331",IF(AND(OR(L2330="131",M2330="131"),H2330='131-CT'!$E$7),"131",""))</f>
        <v/>
      </c>
      <c r="O2330" s="90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IF(OR(TH!L2308=TH!$W$7,M2330=TH!$W$7),"x","")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IF(AND(OR(LEFT(TH!L2308,2)="15",LEFT(TH!M2308,2)="15"),'152-CT'!$J$8=TH!F2308),"x","")</f>
        <v/>
      </c>
      <c r="Z2330" s="52" t="str">
        <f>IF(AND(OR(LEFT(TH!L2308,2)="15",LEFT(TH!M2308,2)="15"),TK!$E$7=TH!F2308),"x","")</f>
        <v/>
      </c>
      <c r="AA2330" s="52" t="str">
        <f>IF(AND(B2330&lt;=NKC!$N$8,B2330&gt;=NKC!$M$8),"x","")</f>
        <v/>
      </c>
      <c r="AB2330" s="834"/>
    </row>
    <row r="2331" spans="1:30" s="211" customFormat="1" ht="15.75" hidden="1" customHeight="1">
      <c r="A2331" s="204" t="str">
        <f>IF(B2331&lt;&gt;"",IF(AND(B2331&gt;=_TM1,B2331&lt;=_TM2,OR(TH!L2322="1111",TH!M2322="1111")),TH!D2322,""),"")</f>
        <v/>
      </c>
      <c r="B2331" s="36">
        <f t="shared" si="178"/>
        <v>1</v>
      </c>
      <c r="C2331" s="184">
        <f t="shared" si="179"/>
        <v>0</v>
      </c>
      <c r="D2331" s="37"/>
      <c r="E2331" s="762"/>
      <c r="F2331" s="297"/>
      <c r="G2331" s="483"/>
      <c r="H2331" s="7"/>
      <c r="I2331" s="256"/>
      <c r="J2331" s="256"/>
      <c r="K2331" s="599"/>
      <c r="L2331" s="600"/>
      <c r="M2331" s="600"/>
      <c r="N2331" s="52" t="str">
        <f>IF(AND('331-CT'!$E$7=TH!H2322,OR(L2331="331",M2331="331")),"331",IF(AND(OR(L2331="131",M2331="131"),H2331='131-CT'!$E$7),"131",""))</f>
        <v/>
      </c>
      <c r="O2331" s="90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IF(OR(TH!L2322=TH!$W$7,M2331=TH!$W$7),"x","")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IF(AND(OR(LEFT(TH!L2322,2)="15",LEFT(TH!M2322,2)="15"),'152-CT'!$J$8=TH!F2322),"x","")</f>
        <v/>
      </c>
      <c r="Z2331" s="52" t="str">
        <f>IF(AND(OR(LEFT(TH!L2322,2)="15",LEFT(TH!M2322,2)="15"),TK!$E$7=TH!F2322),"x","")</f>
        <v/>
      </c>
      <c r="AA2331" s="52" t="str">
        <f>IF(AND(B2331&lt;=NKC!$N$8,B2331&gt;=NKC!$M$8),"x","")</f>
        <v/>
      </c>
      <c r="AB2331" s="834"/>
      <c r="AC2331" s="591"/>
      <c r="AD2331" s="591"/>
    </row>
    <row r="2332" spans="1:30" s="211" customFormat="1" ht="15.75" hidden="1" customHeight="1">
      <c r="A2332" s="204" t="str">
        <f>IF(B2332&lt;&gt;"",IF(AND(B2332&gt;=_TM1,B2332&lt;=_TM2,OR(TH!L2323="1111",TH!M2323="1111")),TH!D2323,""),"")</f>
        <v/>
      </c>
      <c r="B2332" s="36">
        <f t="shared" si="178"/>
        <v>1</v>
      </c>
      <c r="C2332" s="184">
        <f t="shared" si="179"/>
        <v>0</v>
      </c>
      <c r="D2332" s="37"/>
      <c r="E2332" s="762"/>
      <c r="F2332" s="297"/>
      <c r="G2332" s="483"/>
      <c r="H2332" s="7"/>
      <c r="I2332" s="256"/>
      <c r="J2332" s="256"/>
      <c r="K2332" s="599"/>
      <c r="L2332" s="600"/>
      <c r="M2332" s="600"/>
      <c r="N2332" s="52" t="str">
        <f>IF(AND('331-CT'!$E$7=TH!H2323,OR(L2332="331",M2332="331")),"331",IF(AND(OR(L2332="131",M2332="131"),H2332='131-CT'!$E$7),"131",""))</f>
        <v/>
      </c>
      <c r="O2332" s="90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IF(OR(TH!L2323=TH!$W$7,M2332=TH!$W$7),"x","")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IF(AND(OR(LEFT(TH!L2323,2)="15",LEFT(TH!M2323,2)="15"),'152-CT'!$J$8=TH!F2323),"x","")</f>
        <v/>
      </c>
      <c r="Z2332" s="52" t="str">
        <f>IF(AND(OR(LEFT(TH!L2323,2)="15",LEFT(TH!M2323,2)="15"),TK!$E$7=TH!F2323),"x","")</f>
        <v/>
      </c>
      <c r="AA2332" s="52" t="str">
        <f>IF(AND(B2332&lt;=NKC!$N$8,B2332&gt;=NKC!$M$8),"x","")</f>
        <v/>
      </c>
      <c r="AB2332" s="834"/>
      <c r="AC2332" s="591"/>
    </row>
    <row r="2333" spans="1:30" s="211" customFormat="1" ht="15.75" hidden="1" customHeight="1">
      <c r="A2333" s="204" t="str">
        <f>IF(B2333&lt;&gt;"",IF(AND(B2333&gt;=_TM1,B2333&lt;=_TM2,OR(TH!L2324="1111",TH!M2324="1111")),TH!D2324,""),"")</f>
        <v/>
      </c>
      <c r="B2333" s="36">
        <f t="shared" si="178"/>
        <v>1</v>
      </c>
      <c r="C2333" s="184">
        <f t="shared" si="179"/>
        <v>0</v>
      </c>
      <c r="D2333" s="37"/>
      <c r="E2333" s="762"/>
      <c r="F2333" s="297"/>
      <c r="G2333" s="483"/>
      <c r="H2333" s="7"/>
      <c r="I2333" s="256"/>
      <c r="J2333" s="256"/>
      <c r="K2333" s="599"/>
      <c r="L2333" s="600"/>
      <c r="M2333" s="600"/>
      <c r="N2333" s="52" t="str">
        <f>IF(AND('331-CT'!$E$7=TH!H2324,OR(L2333="331",M2333="331")),"331",IF(AND(OR(L2333="131",M2333="131"),H2333='131-CT'!$E$7),"131",""))</f>
        <v/>
      </c>
      <c r="O2333" s="90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IF(OR(TH!L2324=TH!$W$7,M2333=TH!$W$7),"x","")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IF(AND(OR(LEFT(TH!L2324,2)="15",LEFT(TH!M2324,2)="15"),'152-CT'!$J$8=TH!F2324),"x","")</f>
        <v/>
      </c>
      <c r="Z2333" s="52" t="str">
        <f>IF(AND(OR(LEFT(TH!L2324,2)="15",LEFT(TH!M2324,2)="15"),TK!$E$7=TH!F2324),"x","")</f>
        <v/>
      </c>
      <c r="AA2333" s="52" t="str">
        <f>IF(AND(B2333&lt;=NKC!$N$8,B2333&gt;=NKC!$M$8),"x","")</f>
        <v/>
      </c>
      <c r="AB2333" s="834"/>
      <c r="AC2333" s="591"/>
    </row>
    <row r="2334" spans="1:30" s="211" customFormat="1" ht="15.75" hidden="1" customHeight="1">
      <c r="A2334" s="204" t="str">
        <f>IF(B2334&lt;&gt;"",IF(AND(B2334&gt;=_TM1,B2334&lt;=_TM2,OR(TH!L2398="1111",TH!M2398="1111")),TH!D2398,""),"")</f>
        <v/>
      </c>
      <c r="B2334" s="36">
        <f t="shared" si="178"/>
        <v>1</v>
      </c>
      <c r="C2334" s="184">
        <f t="shared" si="179"/>
        <v>0</v>
      </c>
      <c r="D2334" s="191"/>
      <c r="E2334" s="191"/>
      <c r="F2334" s="189"/>
      <c r="G2334" s="483"/>
      <c r="H2334" s="7"/>
      <c r="I2334" s="256"/>
      <c r="J2334" s="256"/>
      <c r="K2334" s="599"/>
      <c r="L2334" s="600"/>
      <c r="M2334" s="600"/>
      <c r="N2334" s="52" t="str">
        <f>IF(AND('331-CT'!$E$7=TH!H2398,OR(L2334="331",M2334="331")),"331",IF(AND(OR(L2334="131",M2334="131"),H2334='131-CT'!$E$7),"131",""))</f>
        <v/>
      </c>
      <c r="O2334" s="90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IF(OR(TH!L2398=TH!$W$7,M2334=TH!$W$7),"x","")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IF(AND(OR(LEFT(TH!L2398,2)="15",LEFT(TH!M2398,2)="15"),'152-CT'!$J$8=TH!F2398),"x","")</f>
        <v/>
      </c>
      <c r="Z2334" s="52" t="str">
        <f>IF(AND(OR(LEFT(TH!L2398,2)="15",LEFT(TH!M2398,2)="15"),TK!$E$7=TH!F2398),"x","")</f>
        <v/>
      </c>
      <c r="AA2334" s="52" t="str">
        <f>IF(AND(B2334&lt;=NKC!$N$8,B2334&gt;=NKC!$M$8),"x","")</f>
        <v/>
      </c>
      <c r="AB2334" s="834"/>
      <c r="AC2334" s="591"/>
      <c r="AD2334" s="591"/>
    </row>
    <row r="2335" spans="1:30" s="211" customFormat="1" ht="15.75" hidden="1" customHeight="1">
      <c r="A2335" s="204" t="str">
        <f>IF(B2335&lt;&gt;"",IF(AND(B2335&gt;=_TM1,B2335&lt;=_TM2,OR(TH!L2399="1111",TH!M2399="1111")),TH!D2399,""),"")</f>
        <v/>
      </c>
      <c r="B2335" s="36">
        <f t="shared" si="178"/>
        <v>1</v>
      </c>
      <c r="C2335" s="184">
        <f t="shared" si="179"/>
        <v>0</v>
      </c>
      <c r="D2335" s="191"/>
      <c r="E2335" s="191"/>
      <c r="F2335" s="192"/>
      <c r="G2335" s="483"/>
      <c r="H2335" s="7"/>
      <c r="I2335" s="739"/>
      <c r="J2335" s="739"/>
      <c r="K2335" s="599"/>
      <c r="L2335" s="600"/>
      <c r="M2335" s="600"/>
      <c r="N2335" s="52" t="str">
        <f>IF(AND('331-CT'!$E$7=TH!H2399,OR(L2335="331",M2335="331")),"331",IF(AND(OR(L2335="131",M2335="131"),H2335='131-CT'!$E$7),"131",""))</f>
        <v/>
      </c>
      <c r="O2335" s="90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IF(OR(TH!L2399=TH!$W$7,M2335=TH!$W$7),"x","")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IF(AND(OR(LEFT(TH!L2399,2)="15",LEFT(TH!M2399,2)="15"),'152-CT'!$J$8=TH!F2399),"x","")</f>
        <v/>
      </c>
      <c r="Z2335" s="52" t="str">
        <f>IF(AND(OR(LEFT(TH!L2399,2)="15",LEFT(TH!M2399,2)="15"),TK!$E$7=TH!F2399),"x","")</f>
        <v/>
      </c>
      <c r="AA2335" s="52" t="str">
        <f>IF(AND(B2335&lt;=NKC!$N$8,B2335&gt;=NKC!$M$8),"x","")</f>
        <v/>
      </c>
      <c r="AB2335" s="834"/>
      <c r="AC2335" s="591"/>
      <c r="AD2335" s="591"/>
    </row>
    <row r="2336" spans="1:30" s="211" customFormat="1" ht="15.75" hidden="1" customHeight="1">
      <c r="A2336" s="204" t="str">
        <f>IF(B2336&lt;&gt;"",IF(AND(B2336&gt;=_TM1,B2336&lt;=_TM2,OR(TH!L2400="1111",TH!M2400="1111")),TH!D2400,""),"")</f>
        <v/>
      </c>
      <c r="B2336" s="36">
        <f t="shared" si="178"/>
        <v>1</v>
      </c>
      <c r="C2336" s="184">
        <f t="shared" si="179"/>
        <v>0</v>
      </c>
      <c r="D2336" s="191"/>
      <c r="E2336" s="191"/>
      <c r="F2336" s="189"/>
      <c r="G2336" s="483"/>
      <c r="H2336" s="7"/>
      <c r="I2336" s="256"/>
      <c r="J2336" s="256"/>
      <c r="K2336" s="599"/>
      <c r="L2336" s="600"/>
      <c r="M2336" s="600"/>
      <c r="N2336" s="52" t="str">
        <f>IF(AND('331-CT'!$E$7=TH!H2400,OR(L2336="331",M2336="331")),"331",IF(AND(OR(L2336="131",M2336="131"),H2336='131-CT'!$E$7),"131",""))</f>
        <v/>
      </c>
      <c r="O2336" s="90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IF(OR(TH!L2400=TH!$W$7,M2336=TH!$W$7),"x","")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IF(AND(OR(LEFT(TH!L2400,2)="15",LEFT(TH!M2400,2)="15"),'152-CT'!$J$8=TH!F2400),"x","")</f>
        <v/>
      </c>
      <c r="Z2336" s="52" t="str">
        <f>IF(AND(OR(LEFT(TH!L2400,2)="15",LEFT(TH!M2400,2)="15"),TK!$E$7=TH!F2400),"x","")</f>
        <v/>
      </c>
      <c r="AA2336" s="52" t="str">
        <f>IF(AND(B2336&lt;=NKC!$N$8,B2336&gt;=NKC!$M$8),"x","")</f>
        <v/>
      </c>
      <c r="AB2336" s="834"/>
      <c r="AC2336" s="591"/>
    </row>
    <row r="2337" spans="1:30" s="211" customFormat="1" ht="15.75" hidden="1" customHeight="1">
      <c r="A2337" s="204" t="str">
        <f>IF(B2337&lt;&gt;"",IF(AND(B2337&gt;=_TM1,B2337&lt;=_TM2,OR(TH!L2114="1111",TH!M2114="1111")),TH!D2114,""),"")</f>
        <v/>
      </c>
      <c r="B2337" s="36">
        <f t="shared" si="178"/>
        <v>1</v>
      </c>
      <c r="C2337" s="184">
        <f t="shared" si="179"/>
        <v>0</v>
      </c>
      <c r="D2337" s="184"/>
      <c r="E2337" s="191"/>
      <c r="F2337" s="189"/>
      <c r="G2337" s="483"/>
      <c r="H2337" s="45"/>
      <c r="I2337" s="256"/>
      <c r="J2337" s="256"/>
      <c r="K2337" s="599"/>
      <c r="L2337" s="600"/>
      <c r="M2337" s="600"/>
      <c r="N2337" s="52" t="str">
        <f>IF(AND('331-CT'!$E$7=TH!H2114,OR(L2337="331",M2337="331")),"331",IF(AND(OR(L2337="131",M2337="131"),H2337='131-CT'!$E$7),"131",""))</f>
        <v/>
      </c>
      <c r="O2337" s="90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IF(OR(TH!L2114=TH!$W$7,M2337=TH!$W$7),"x","")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IF(AND(OR(LEFT(TH!L2114,2)="15",LEFT(TH!M2114,2)="15"),'152-CT'!$J$8=TH!F2114),"x","")</f>
        <v/>
      </c>
      <c r="Z2337" s="52" t="str">
        <f>IF(AND(OR(LEFT(TH!L2114,2)="15",LEFT(TH!M2114,2)="15"),TK!$E$7=TH!F2114),"x","")</f>
        <v/>
      </c>
      <c r="AA2337" s="52" t="str">
        <f>IF(AND(B2337&lt;=NKC!$N$8,B2337&gt;=NKC!$M$8),"x","")</f>
        <v/>
      </c>
      <c r="AB2337" s="834"/>
    </row>
    <row r="2338" spans="1:30" s="211" customFormat="1" ht="15.75" hidden="1" customHeight="1">
      <c r="A2338" s="204" t="str">
        <f>IF(B2338&lt;&gt;"",IF(AND(B2338&gt;=_TM1,B2338&lt;=_TM2,OR(TH!L2325="1111",TH!M2325="1111")),TH!D2325,""),"")</f>
        <v/>
      </c>
      <c r="B2338" s="36">
        <f t="shared" si="178"/>
        <v>1</v>
      </c>
      <c r="C2338" s="184">
        <f t="shared" si="179"/>
        <v>0</v>
      </c>
      <c r="D2338" s="37"/>
      <c r="E2338" s="762"/>
      <c r="F2338" s="297"/>
      <c r="G2338" s="483"/>
      <c r="H2338" s="7"/>
      <c r="I2338" s="256"/>
      <c r="J2338" s="256"/>
      <c r="K2338" s="599"/>
      <c r="L2338" s="600"/>
      <c r="M2338" s="600"/>
      <c r="N2338" s="52" t="str">
        <f>IF(AND('331-CT'!$E$7=TH!H2325,OR(L2338="331",M2338="331")),"331",IF(AND(OR(L2338="131",M2338="131"),H2338='131-CT'!$E$7),"131",""))</f>
        <v/>
      </c>
      <c r="O2338" s="90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IF(OR(TH!L2325=TH!$W$7,M2338=TH!$W$7),"x","")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IF(AND(OR(LEFT(TH!L2325,2)="15",LEFT(TH!M2325,2)="15"),'152-CT'!$J$8=TH!F2325),"x","")</f>
        <v/>
      </c>
      <c r="Z2338" s="52" t="str">
        <f>IF(AND(OR(LEFT(TH!L2325,2)="15",LEFT(TH!M2325,2)="15"),TK!$E$7=TH!F2325),"x","")</f>
        <v/>
      </c>
      <c r="AA2338" s="52" t="str">
        <f>IF(AND(B2338&lt;=NKC!$N$8,B2338&gt;=NKC!$M$8),"x","")</f>
        <v/>
      </c>
      <c r="AB2338" s="834"/>
      <c r="AC2338" s="591"/>
      <c r="AD2338" s="591"/>
    </row>
    <row r="2339" spans="1:30" s="211" customFormat="1" ht="15.75" hidden="1" customHeight="1">
      <c r="A2339" s="204" t="str">
        <f>IF(B2339&lt;&gt;"",IF(AND(B2339&gt;=_TM1,B2339&lt;=_TM2,OR(TH!L2326="1111",TH!M2326="1111")),TH!D2326,""),"")</f>
        <v/>
      </c>
      <c r="B2339" s="36">
        <f t="shared" si="178"/>
        <v>1</v>
      </c>
      <c r="C2339" s="184">
        <f t="shared" si="179"/>
        <v>0</v>
      </c>
      <c r="D2339" s="37"/>
      <c r="E2339" s="762"/>
      <c r="F2339" s="297"/>
      <c r="G2339" s="483"/>
      <c r="H2339" s="7"/>
      <c r="I2339" s="256"/>
      <c r="J2339" s="256"/>
      <c r="K2339" s="599"/>
      <c r="L2339" s="600"/>
      <c r="M2339" s="600"/>
      <c r="N2339" s="52" t="str">
        <f>IF(AND('331-CT'!$E$7=TH!H2326,OR(L2339="331",M2339="331")),"331",IF(AND(OR(L2339="131",M2339="131"),H2339='131-CT'!$E$7),"131",""))</f>
        <v/>
      </c>
      <c r="O2339" s="90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IF(OR(TH!L2326=TH!$W$7,M2339=TH!$W$7),"x","")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IF(AND(OR(LEFT(TH!L2326,2)="15",LEFT(TH!M2326,2)="15"),'152-CT'!$J$8=TH!F2326),"x","")</f>
        <v/>
      </c>
      <c r="Z2339" s="52" t="str">
        <f>IF(AND(OR(LEFT(TH!L2326,2)="15",LEFT(TH!M2326,2)="15"),TK!$E$7=TH!F2326),"x","")</f>
        <v/>
      </c>
      <c r="AA2339" s="52" t="str">
        <f>IF(AND(B2339&lt;=NKC!$N$8,B2339&gt;=NKC!$M$8),"x","")</f>
        <v/>
      </c>
      <c r="AB2339" s="834"/>
      <c r="AC2339" s="591"/>
    </row>
    <row r="2340" spans="1:30" s="211" customFormat="1" ht="15.75" hidden="1" customHeight="1">
      <c r="A2340" s="204" t="str">
        <f>IF(B2340&lt;&gt;"",IF(AND(B2340&gt;=_TM1,B2340&lt;=_TM2,OR(TH!L2327="1111",TH!M2327="1111")),TH!D2327,""),"")</f>
        <v/>
      </c>
      <c r="B2340" s="36">
        <f t="shared" si="178"/>
        <v>1</v>
      </c>
      <c r="C2340" s="184">
        <f t="shared" si="179"/>
        <v>0</v>
      </c>
      <c r="D2340" s="37"/>
      <c r="E2340" s="762"/>
      <c r="F2340" s="297"/>
      <c r="G2340" s="483"/>
      <c r="H2340" s="7"/>
      <c r="I2340" s="739"/>
      <c r="J2340" s="739"/>
      <c r="K2340" s="599"/>
      <c r="L2340" s="600"/>
      <c r="M2340" s="600"/>
      <c r="N2340" s="52" t="str">
        <f>IF(AND('331-CT'!$E$7=TH!H2327,OR(L2340="331",M2340="331")),"331",IF(AND(OR(L2340="131",M2340="131"),H2340='131-CT'!$E$7),"131",""))</f>
        <v/>
      </c>
      <c r="O2340" s="90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IF(OR(TH!L2327=TH!$W$7,M2340=TH!$W$7),"x","")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IF(AND(OR(LEFT(TH!L2327,2)="15",LEFT(TH!M2327,2)="15"),'152-CT'!$J$8=TH!F2327),"x","")</f>
        <v/>
      </c>
      <c r="Z2340" s="52" t="str">
        <f>IF(AND(OR(LEFT(TH!L2327,2)="15",LEFT(TH!M2327,2)="15"),TK!$E$7=TH!F2327),"x","")</f>
        <v/>
      </c>
      <c r="AA2340" s="52" t="str">
        <f>IF(AND(B2340&lt;=NKC!$N$8,B2340&gt;=NKC!$M$8),"x","")</f>
        <v/>
      </c>
      <c r="AB2340" s="834"/>
      <c r="AC2340" s="591"/>
    </row>
    <row r="2341" spans="1:30" s="211" customFormat="1" ht="15.75" hidden="1" customHeight="1">
      <c r="A2341" s="204" t="str">
        <f>IF(B2341&lt;&gt;"",IF(AND(B2341&gt;=_TM1,B2341&lt;=_TM2,OR(TH!L2401="1111",TH!M2401="1111")),TH!D2401,""),"")</f>
        <v/>
      </c>
      <c r="B2341" s="36">
        <f t="shared" si="178"/>
        <v>1</v>
      </c>
      <c r="C2341" s="184">
        <f t="shared" si="179"/>
        <v>0</v>
      </c>
      <c r="D2341" s="191"/>
      <c r="E2341" s="191"/>
      <c r="F2341" s="189"/>
      <c r="G2341" s="483"/>
      <c r="H2341" s="7"/>
      <c r="I2341" s="256"/>
      <c r="J2341" s="256"/>
      <c r="K2341" s="599"/>
      <c r="L2341" s="600"/>
      <c r="M2341" s="600"/>
      <c r="N2341" s="52" t="str">
        <f>IF(AND('331-CT'!$E$7=TH!H2401,OR(L2341="331",M2341="331")),"331",IF(AND(OR(L2341="131",M2341="131"),H2341='131-CT'!$E$7),"131",""))</f>
        <v/>
      </c>
      <c r="O2341" s="90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IF(OR(TH!L2401=TH!$W$7,M2341=TH!$W$7),"x","")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IF(AND(OR(LEFT(TH!L2401,2)="15",LEFT(TH!M2401,2)="15"),'152-CT'!$J$8=TH!F2401),"x","")</f>
        <v/>
      </c>
      <c r="Z2341" s="52" t="str">
        <f>IF(AND(OR(LEFT(TH!L2401,2)="15",LEFT(TH!M2401,2)="15"),TK!$E$7=TH!F2401),"x","")</f>
        <v/>
      </c>
      <c r="AA2341" s="52" t="str">
        <f>IF(AND(B2341&lt;=NKC!$N$8,B2341&gt;=NKC!$M$8),"x","")</f>
        <v/>
      </c>
      <c r="AB2341" s="834"/>
      <c r="AC2341" s="591"/>
      <c r="AD2341" s="591"/>
    </row>
    <row r="2342" spans="1:30" s="211" customFormat="1" ht="15.75" hidden="1" customHeight="1">
      <c r="A2342" s="204" t="str">
        <f>IF(B2342&lt;&gt;"",IF(AND(B2342&gt;=_TM1,B2342&lt;=_TM2,OR(TH!L2402="1111",TH!M2402="1111")),TH!D2402,""),"")</f>
        <v/>
      </c>
      <c r="B2342" s="36">
        <f t="shared" si="178"/>
        <v>1</v>
      </c>
      <c r="C2342" s="184">
        <f t="shared" si="179"/>
        <v>0</v>
      </c>
      <c r="D2342" s="191"/>
      <c r="E2342" s="191"/>
      <c r="F2342" s="189"/>
      <c r="G2342" s="483"/>
      <c r="H2342" s="7"/>
      <c r="I2342" s="256"/>
      <c r="J2342" s="256"/>
      <c r="K2342" s="599"/>
      <c r="L2342" s="600"/>
      <c r="M2342" s="600"/>
      <c r="N2342" s="52" t="str">
        <f>IF(AND('331-CT'!$E$7=TH!H2402,OR(L2342="331",M2342="331")),"331",IF(AND(OR(L2342="131",M2342="131"),H2342='131-CT'!$E$7),"131",""))</f>
        <v/>
      </c>
      <c r="O2342" s="90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IF(OR(TH!L2402=TH!$W$7,M2342=TH!$W$7),"x","")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IF(AND(OR(LEFT(TH!L2402,2)="15",LEFT(TH!M2402,2)="15"),'152-CT'!$J$8=TH!F2402),"x","")</f>
        <v/>
      </c>
      <c r="Z2342" s="52" t="str">
        <f>IF(AND(OR(LEFT(TH!L2402,2)="15",LEFT(TH!M2402,2)="15"),TK!$E$7=TH!F2402),"x","")</f>
        <v/>
      </c>
      <c r="AA2342" s="52" t="str">
        <f>IF(AND(B2342&lt;=NKC!$N$8,B2342&gt;=NKC!$M$8),"x","")</f>
        <v/>
      </c>
      <c r="AB2342" s="834"/>
      <c r="AC2342" s="591"/>
    </row>
    <row r="2343" spans="1:30" s="211" customFormat="1" ht="15.75" hidden="1" customHeight="1">
      <c r="A2343" s="204" t="str">
        <f>IF(B2343&lt;&gt;"",IF(AND(B2343&gt;=_TM1,B2343&lt;=_TM2,OR(TH!L2328="1111",TH!M2328="1111")),TH!D2328,""),"")</f>
        <v/>
      </c>
      <c r="B2343" s="36">
        <f t="shared" si="178"/>
        <v>1</v>
      </c>
      <c r="C2343" s="184">
        <f t="shared" si="179"/>
        <v>0</v>
      </c>
      <c r="D2343" s="37"/>
      <c r="E2343" s="762"/>
      <c r="F2343" s="297"/>
      <c r="G2343" s="483"/>
      <c r="H2343" s="7"/>
      <c r="I2343" s="256"/>
      <c r="J2343" s="256"/>
      <c r="K2343" s="599"/>
      <c r="L2343" s="600"/>
      <c r="M2343" s="600"/>
      <c r="N2343" s="52" t="str">
        <f>IF(AND('331-CT'!$E$7=TH!H2328,OR(L2343="331",M2343="331")),"331",IF(AND(OR(L2343="131",M2343="131"),H2343='131-CT'!$E$7),"131",""))</f>
        <v/>
      </c>
      <c r="O2343" s="90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IF(OR(TH!L2328=TH!$W$7,M2343=TH!$W$7),"x","")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IF(AND(OR(LEFT(TH!L2328,2)="15",LEFT(TH!M2328,2)="15"),'152-CT'!$J$8=TH!F2328),"x","")</f>
        <v/>
      </c>
      <c r="Z2343" s="52" t="str">
        <f>IF(AND(OR(LEFT(TH!L2328,2)="15",LEFT(TH!M2328,2)="15"),TK!$E$7=TH!F2328),"x","")</f>
        <v/>
      </c>
      <c r="AA2343" s="52" t="str">
        <f>IF(AND(B2343&lt;=NKC!$N$8,B2343&gt;=NKC!$M$8),"x","")</f>
        <v/>
      </c>
      <c r="AB2343" s="834"/>
      <c r="AC2343" s="591"/>
      <c r="AD2343" s="591"/>
    </row>
    <row r="2344" spans="1:30" s="211" customFormat="1" ht="15.75" hidden="1" customHeight="1">
      <c r="A2344" s="204" t="str">
        <f>IF(B2344&lt;&gt;"",IF(AND(B2344&gt;=_TM1,B2344&lt;=_TM2,OR(TH!L2329="1111",TH!M2329="1111")),TH!D2329,""),"")</f>
        <v/>
      </c>
      <c r="B2344" s="36">
        <f t="shared" si="178"/>
        <v>1</v>
      </c>
      <c r="C2344" s="184">
        <f t="shared" si="179"/>
        <v>0</v>
      </c>
      <c r="D2344" s="37"/>
      <c r="E2344" s="762"/>
      <c r="F2344" s="297"/>
      <c r="G2344" s="483"/>
      <c r="H2344" s="7"/>
      <c r="I2344" s="256"/>
      <c r="J2344" s="256"/>
      <c r="K2344" s="599"/>
      <c r="L2344" s="600"/>
      <c r="M2344" s="600"/>
      <c r="N2344" s="52" t="str">
        <f>IF(AND('331-CT'!$E$7=TH!H2329,OR(L2344="331",M2344="331")),"331",IF(AND(OR(L2344="131",M2344="131"),H2344='131-CT'!$E$7),"131",""))</f>
        <v/>
      </c>
      <c r="O2344" s="90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IF(OR(TH!L2329=TH!$W$7,M2344=TH!$W$7),"x","")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IF(AND(OR(LEFT(TH!L2329,2)="15",LEFT(TH!M2329,2)="15"),'152-CT'!$J$8=TH!F2329),"x","")</f>
        <v/>
      </c>
      <c r="Z2344" s="52" t="str">
        <f>IF(AND(OR(LEFT(TH!L2329,2)="15",LEFT(TH!M2329,2)="15"),TK!$E$7=TH!F2329),"x","")</f>
        <v/>
      </c>
      <c r="AA2344" s="52" t="str">
        <f>IF(AND(B2344&lt;=NKC!$N$8,B2344&gt;=NKC!$M$8),"x","")</f>
        <v/>
      </c>
      <c r="AB2344" s="834"/>
      <c r="AC2344" s="591"/>
    </row>
    <row r="2345" spans="1:30" s="211" customFormat="1" ht="15.75" hidden="1" customHeight="1">
      <c r="A2345" s="204" t="str">
        <f>IF(B2345&lt;&gt;"",IF(AND(B2345&gt;=_TM1,B2345&lt;=_TM2,OR(TH!L2330="1111",TH!M2330="1111")),TH!D2330,""),"")</f>
        <v/>
      </c>
      <c r="B2345" s="36">
        <f t="shared" si="178"/>
        <v>1</v>
      </c>
      <c r="C2345" s="184">
        <f t="shared" si="179"/>
        <v>0</v>
      </c>
      <c r="D2345" s="37"/>
      <c r="E2345" s="762"/>
      <c r="F2345" s="297"/>
      <c r="G2345" s="483"/>
      <c r="H2345" s="7"/>
      <c r="I2345" s="256"/>
      <c r="J2345" s="256"/>
      <c r="K2345" s="599"/>
      <c r="L2345" s="600"/>
      <c r="M2345" s="600"/>
      <c r="N2345" s="52" t="str">
        <f>IF(AND('331-CT'!$E$7=TH!H2330,OR(L2345="331",M2345="331")),"331",IF(AND(OR(L2345="131",M2345="131"),H2345='131-CT'!$E$7),"131",""))</f>
        <v/>
      </c>
      <c r="O2345" s="90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IF(OR(TH!L2330=TH!$W$7,M2345=TH!$W$7),"x","")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IF(AND(OR(LEFT(TH!L2330,2)="15",LEFT(TH!M2330,2)="15"),'152-CT'!$J$8=TH!F2330),"x","")</f>
        <v/>
      </c>
      <c r="Z2345" s="52" t="str">
        <f>IF(AND(OR(LEFT(TH!L2330,2)="15",LEFT(TH!M2330,2)="15"),TK!$E$7=TH!F2330),"x","")</f>
        <v/>
      </c>
      <c r="AA2345" s="52" t="str">
        <f>IF(AND(B2345&lt;=NKC!$N$8,B2345&gt;=NKC!$M$8),"x","")</f>
        <v/>
      </c>
      <c r="AB2345" s="834"/>
      <c r="AC2345" s="591"/>
    </row>
    <row r="2346" spans="1:30" s="211" customFormat="1" ht="15.75" hidden="1" customHeight="1">
      <c r="A2346" s="204" t="str">
        <f>IF(B2346&lt;&gt;"",IF(AND(B2346&gt;=_TM1,B2346&lt;=_TM2,OR(TH!L2309="1111",TH!M2309="1111")),TH!D2309,""),"")</f>
        <v/>
      </c>
      <c r="B2346" s="36">
        <f t="shared" si="178"/>
        <v>1</v>
      </c>
      <c r="C2346" s="184">
        <f t="shared" si="179"/>
        <v>0</v>
      </c>
      <c r="D2346" s="191"/>
      <c r="E2346" s="762"/>
      <c r="F2346" s="297"/>
      <c r="G2346" s="483"/>
      <c r="H2346" s="7"/>
      <c r="I2346" s="256"/>
      <c r="J2346" s="256"/>
      <c r="K2346" s="599"/>
      <c r="L2346" s="600"/>
      <c r="M2346" s="600"/>
      <c r="N2346" s="52" t="str">
        <f>IF(AND('331-CT'!$E$7=TH!H2309,OR(L2346="331",M2346="331")),"331",IF(AND(OR(L2346="131",M2346="131"),H2346='131-CT'!$E$7),"131",""))</f>
        <v/>
      </c>
      <c r="O2346" s="90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IF(OR(TH!L2309=TH!$W$7,M2346=TH!$W$7),"x","")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IF(AND(OR(LEFT(TH!L2309,2)="15",LEFT(TH!M2309,2)="15"),'152-CT'!$J$8=TH!F2309),"x","")</f>
        <v/>
      </c>
      <c r="Z2346" s="52" t="str">
        <f>IF(AND(OR(LEFT(TH!L2309,2)="15",LEFT(TH!M2309,2)="15"),TK!$E$7=TH!F2309),"x","")</f>
        <v/>
      </c>
      <c r="AA2346" s="52" t="str">
        <f>IF(AND(B2346&lt;=NKC!$N$8,B2346&gt;=NKC!$M$8),"x","")</f>
        <v/>
      </c>
      <c r="AB2346" s="834"/>
    </row>
    <row r="2347" spans="1:30" s="211" customFormat="1" ht="15.75" hidden="1" customHeight="1">
      <c r="A2347" s="204" t="str">
        <f>IF(B2347&lt;&gt;"",IF(AND(B2347&gt;=_TM1,B2347&lt;=_TM2,OR(TH!L2310="1111",TH!M2310="1111")),TH!D2310,""),"")</f>
        <v/>
      </c>
      <c r="B2347" s="36">
        <f t="shared" si="178"/>
        <v>1</v>
      </c>
      <c r="C2347" s="184">
        <f t="shared" si="179"/>
        <v>0</v>
      </c>
      <c r="D2347" s="184"/>
      <c r="E2347" s="762"/>
      <c r="F2347" s="297"/>
      <c r="G2347" s="483"/>
      <c r="H2347" s="7"/>
      <c r="I2347" s="256"/>
      <c r="J2347" s="256"/>
      <c r="K2347" s="599"/>
      <c r="L2347" s="600"/>
      <c r="M2347" s="600"/>
      <c r="N2347" s="52" t="str">
        <f>IF(AND('331-CT'!$E$7=TH!H2310,OR(L2347="331",M2347="331")),"331",IF(AND(OR(L2347="131",M2347="131"),H2347='131-CT'!$E$7),"131",""))</f>
        <v/>
      </c>
      <c r="O2347" s="90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IF(OR(TH!L2310=TH!$W$7,M2347=TH!$W$7),"x","")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IF(AND(OR(LEFT(TH!L2310,2)="15",LEFT(TH!M2310,2)="15"),'152-CT'!$J$8=TH!F2310),"x","")</f>
        <v/>
      </c>
      <c r="Z2347" s="52" t="str">
        <f>IF(AND(OR(LEFT(TH!L2310,2)="15",LEFT(TH!M2310,2)="15"),TK!$E$7=TH!F2310),"x","")</f>
        <v/>
      </c>
      <c r="AA2347" s="52" t="str">
        <f>IF(AND(B2347&lt;=NKC!$N$8,B2347&gt;=NKC!$M$8),"x","")</f>
        <v/>
      </c>
      <c r="AB2347" s="834"/>
    </row>
    <row r="2348" spans="1:30" s="211" customFormat="1" ht="15.75" hidden="1" customHeight="1">
      <c r="A2348" s="204" t="str">
        <f>IF(B2348&lt;&gt;"",IF(AND(B2348&gt;=_TM1,B2348&lt;=_TM2,OR(TH!L2392="1111",TH!M2392="1111")),TH!D2392,""),"")</f>
        <v/>
      </c>
      <c r="B2348" s="36">
        <f t="shared" si="178"/>
        <v>1</v>
      </c>
      <c r="C2348" s="184">
        <f t="shared" si="179"/>
        <v>0</v>
      </c>
      <c r="D2348" s="191"/>
      <c r="E2348" s="762"/>
      <c r="F2348" s="189"/>
      <c r="G2348" s="482"/>
      <c r="H2348" s="7"/>
      <c r="I2348" s="256"/>
      <c r="J2348" s="256"/>
      <c r="K2348" s="599"/>
      <c r="L2348" s="600"/>
      <c r="M2348" s="600"/>
      <c r="N2348" s="52" t="str">
        <f>IF(AND('331-CT'!$E$7=TH!H2392,OR(L2348="331",M2348="331")),"331",IF(AND(OR(L2348="131",M2348="131"),H2348='131-CT'!$E$7),"131",""))</f>
        <v/>
      </c>
      <c r="O2348" s="90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IF(OR(TH!L2392=TH!$W$7,M2348=TH!$W$7),"x","")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IF(AND(OR(LEFT(TH!L2392,2)="15",LEFT(TH!M2392,2)="15"),'152-CT'!$J$8=TH!F2392),"x","")</f>
        <v/>
      </c>
      <c r="Z2348" s="52" t="str">
        <f>IF(AND(OR(LEFT(TH!L2392,2)="15",LEFT(TH!M2392,2)="15"),TK!$E$7=TH!F2392),"x","")</f>
        <v/>
      </c>
      <c r="AA2348" s="52" t="str">
        <f>IF(AND(B2348&lt;=NKC!$N$8,B2348&gt;=NKC!$M$8),"x","")</f>
        <v/>
      </c>
      <c r="AB2348" s="834"/>
      <c r="AC2348" s="591"/>
      <c r="AD2348" s="591"/>
    </row>
    <row r="2349" spans="1:30" s="211" customFormat="1" ht="15.75" hidden="1" customHeight="1">
      <c r="A2349" s="204" t="str">
        <f>IF(B2349&lt;&gt;"",IF(AND(B2349&gt;=_TM1,B2349&lt;=_TM2,OR(TH!L2393="1111",TH!M2393="1111")),TH!D2393,""),"")</f>
        <v/>
      </c>
      <c r="B2349" s="36">
        <f t="shared" si="178"/>
        <v>1</v>
      </c>
      <c r="C2349" s="184">
        <f t="shared" si="179"/>
        <v>0</v>
      </c>
      <c r="D2349" s="191"/>
      <c r="E2349" s="762"/>
      <c r="F2349" s="189"/>
      <c r="G2349" s="482"/>
      <c r="H2349" s="7"/>
      <c r="I2349" s="256"/>
      <c r="J2349" s="256"/>
      <c r="K2349" s="599"/>
      <c r="L2349" s="600"/>
      <c r="M2349" s="600"/>
      <c r="N2349" s="52" t="str">
        <f>IF(AND('331-CT'!$E$7=TH!H2393,OR(L2349="331",M2349="331")),"331",IF(AND(OR(L2349="131",M2349="131"),H2349='131-CT'!$E$7),"131",""))</f>
        <v/>
      </c>
      <c r="O2349" s="90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IF(OR(TH!L2393=TH!$W$7,M2349=TH!$W$7),"x","")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IF(AND(OR(LEFT(TH!L2393,2)="15",LEFT(TH!M2393,2)="15"),'152-CT'!$J$8=TH!F2393),"x","")</f>
        <v/>
      </c>
      <c r="Z2349" s="52" t="str">
        <f>IF(AND(OR(LEFT(TH!L2393,2)="15",LEFT(TH!M2393,2)="15"),TK!$E$7=TH!F2393),"x","")</f>
        <v/>
      </c>
      <c r="AA2349" s="52" t="str">
        <f>IF(AND(B2349&lt;=NKC!$N$8,B2349&gt;=NKC!$M$8),"x","")</f>
        <v/>
      </c>
      <c r="AB2349" s="834"/>
      <c r="AC2349" s="591"/>
      <c r="AD2349" s="591"/>
    </row>
    <row r="2350" spans="1:30" s="211" customFormat="1" ht="15.75" hidden="1" customHeight="1">
      <c r="A2350" s="204" t="str">
        <f>IF(B2350&lt;&gt;"",IF(AND(B2350&gt;=_TM1,B2350&lt;=_TM2,OR(TH!L2394="1111",TH!M2394="1111")),TH!D2394,""),"")</f>
        <v/>
      </c>
      <c r="B2350" s="36">
        <f t="shared" si="178"/>
        <v>1</v>
      </c>
      <c r="C2350" s="184">
        <f t="shared" si="179"/>
        <v>0</v>
      </c>
      <c r="D2350" s="191"/>
      <c r="E2350" s="762"/>
      <c r="F2350" s="189"/>
      <c r="G2350" s="482"/>
      <c r="H2350" s="7"/>
      <c r="I2350" s="256"/>
      <c r="J2350" s="256"/>
      <c r="K2350" s="599"/>
      <c r="L2350" s="600"/>
      <c r="M2350" s="600"/>
      <c r="N2350" s="52" t="str">
        <f>IF(AND('331-CT'!$E$7=TH!H2394,OR(L2350="331",M2350="331")),"331",IF(AND(OR(L2350="131",M2350="131"),H2350='131-CT'!$E$7),"131",""))</f>
        <v/>
      </c>
      <c r="O2350" s="90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IF(OR(TH!L2394=TH!$W$7,M2350=TH!$W$7),"x","")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IF(AND(OR(LEFT(TH!L2394,2)="15",LEFT(TH!M2394,2)="15"),'152-CT'!$J$8=TH!F2394),"x","")</f>
        <v/>
      </c>
      <c r="Z2350" s="52" t="str">
        <f>IF(AND(OR(LEFT(TH!L2394,2)="15",LEFT(TH!M2394,2)="15"),TK!$E$7=TH!F2394),"x","")</f>
        <v/>
      </c>
      <c r="AA2350" s="52" t="str">
        <f>IF(AND(B2350&lt;=NKC!$N$8,B2350&gt;=NKC!$M$8),"x","")</f>
        <v/>
      </c>
      <c r="AB2350" s="834"/>
      <c r="AC2350" s="591"/>
      <c r="AD2350" s="591"/>
    </row>
    <row r="2351" spans="1:30" s="211" customFormat="1" ht="15.75" hidden="1" customHeight="1">
      <c r="A2351" s="204" t="str">
        <f>IF(B2351&lt;&gt;"",IF(AND(B2351&gt;=_TM1,B2351&lt;=_TM2,OR(TH!L2395="1111",TH!M2395="1111")),TH!D2395,""),"")</f>
        <v/>
      </c>
      <c r="B2351" s="36">
        <f t="shared" si="178"/>
        <v>1</v>
      </c>
      <c r="C2351" s="184">
        <f t="shared" si="179"/>
        <v>0</v>
      </c>
      <c r="D2351" s="191"/>
      <c r="E2351" s="762"/>
      <c r="F2351" s="189"/>
      <c r="G2351" s="482"/>
      <c r="H2351" s="7"/>
      <c r="I2351" s="256"/>
      <c r="J2351" s="256"/>
      <c r="K2351" s="599"/>
      <c r="L2351" s="600"/>
      <c r="M2351" s="600"/>
      <c r="N2351" s="52" t="str">
        <f>IF(AND('331-CT'!$E$7=TH!H2395,OR(L2351="331",M2351="331")),"331",IF(AND(OR(L2351="131",M2351="131"),H2351='131-CT'!$E$7),"131",""))</f>
        <v/>
      </c>
      <c r="O2351" s="90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IF(OR(TH!L2395=TH!$W$7,M2351=TH!$W$7),"x","")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IF(AND(OR(LEFT(TH!L2395,2)="15",LEFT(TH!M2395,2)="15"),'152-CT'!$J$8=TH!F2395),"x","")</f>
        <v/>
      </c>
      <c r="Z2351" s="52" t="str">
        <f>IF(AND(OR(LEFT(TH!L2395,2)="15",LEFT(TH!M2395,2)="15"),TK!$E$7=TH!F2395),"x","")</f>
        <v/>
      </c>
      <c r="AA2351" s="52" t="str">
        <f>IF(AND(B2351&lt;=NKC!$N$8,B2351&gt;=NKC!$M$8),"x","")</f>
        <v/>
      </c>
      <c r="AB2351" s="834"/>
      <c r="AC2351" s="591"/>
    </row>
    <row r="2352" spans="1:30" s="211" customFormat="1" ht="15.75" hidden="1" customHeight="1">
      <c r="A2352" s="204" t="str">
        <f>IF(B2352&lt;&gt;"",IF(AND(B2352&gt;=_TM1,B2352&lt;=_TM2,OR(TH!L2388="1111",TH!M2388="1111")),TH!D2388,""),"")</f>
        <v/>
      </c>
      <c r="B2352" s="36">
        <f t="shared" si="178"/>
        <v>1</v>
      </c>
      <c r="C2352" s="184">
        <f t="shared" si="179"/>
        <v>0</v>
      </c>
      <c r="D2352" s="191"/>
      <c r="E2352" s="762"/>
      <c r="F2352" s="189"/>
      <c r="G2352" s="482"/>
      <c r="H2352" s="7"/>
      <c r="I2352" s="256"/>
      <c r="J2352" s="256"/>
      <c r="K2352" s="599"/>
      <c r="L2352" s="600"/>
      <c r="M2352" s="600"/>
      <c r="N2352" s="52" t="str">
        <f>IF(AND('331-CT'!$E$7=TH!H2388,OR(L2352="331",M2352="331")),"331",IF(AND(OR(L2352="131",M2352="131"),H2352='131-CT'!$E$7),"131",""))</f>
        <v/>
      </c>
      <c r="O2352" s="90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IF(OR(TH!L2388=TH!$W$7,M2352=TH!$W$7),"x","")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IF(AND(OR(LEFT(TH!L2388,2)="15",LEFT(TH!M2388,2)="15"),'152-CT'!$J$8=TH!F2388),"x","")</f>
        <v/>
      </c>
      <c r="Z2352" s="52" t="str">
        <f>IF(AND(OR(LEFT(TH!L2388,2)="15",LEFT(TH!M2388,2)="15"),TK!$E$7=TH!F2388),"x","")</f>
        <v/>
      </c>
      <c r="AA2352" s="52" t="str">
        <f>IF(AND(B2352&lt;=NKC!$N$8,B2352&gt;=NKC!$M$8),"x","")</f>
        <v/>
      </c>
      <c r="AB2352" s="834"/>
      <c r="AC2352" s="591"/>
      <c r="AD2352" s="591"/>
    </row>
    <row r="2353" spans="1:30" s="211" customFormat="1" ht="15.75" hidden="1" customHeight="1">
      <c r="A2353" s="204" t="str">
        <f>IF(B2353&lt;&gt;"",IF(AND(B2353&gt;=_TM1,B2353&lt;=_TM2,OR(TH!L2389="1111",TH!M2389="1111")),TH!D2389,""),"")</f>
        <v/>
      </c>
      <c r="B2353" s="36">
        <f t="shared" si="178"/>
        <v>1</v>
      </c>
      <c r="C2353" s="184">
        <f t="shared" si="179"/>
        <v>0</v>
      </c>
      <c r="D2353" s="191"/>
      <c r="E2353" s="762"/>
      <c r="F2353" s="189"/>
      <c r="G2353" s="482"/>
      <c r="H2353" s="7"/>
      <c r="I2353" s="789"/>
      <c r="J2353" s="256"/>
      <c r="K2353" s="599"/>
      <c r="L2353" s="600"/>
      <c r="M2353" s="600"/>
      <c r="N2353" s="52" t="str">
        <f>IF(AND('331-CT'!$E$7=TH!H2389,OR(L2353="331",M2353="331")),"331",IF(AND(OR(L2353="131",M2353="131"),H2353='131-CT'!$E$7),"131",""))</f>
        <v/>
      </c>
      <c r="O2353" s="90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IF(OR(TH!L2389=TH!$W$7,M2353=TH!$W$7),"x","")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IF(AND(OR(LEFT(TH!L2389,2)="15",LEFT(TH!M2389,2)="15"),'152-CT'!$J$8=TH!F2389),"x","")</f>
        <v/>
      </c>
      <c r="Z2353" s="52" t="str">
        <f>IF(AND(OR(LEFT(TH!L2389,2)="15",LEFT(TH!M2389,2)="15"),TK!$E$7=TH!F2389),"x","")</f>
        <v/>
      </c>
      <c r="AA2353" s="52" t="str">
        <f>IF(AND(B2353&lt;=NKC!$N$8,B2353&gt;=NKC!$M$8),"x","")</f>
        <v/>
      </c>
      <c r="AB2353" s="834"/>
      <c r="AC2353" s="591"/>
    </row>
    <row r="2354" spans="1:30" s="211" customFormat="1" ht="15.75" hidden="1" customHeight="1">
      <c r="A2354" s="204" t="str">
        <f>IF(B2354&lt;&gt;"",IF(AND(B2354&gt;=_TM1,B2354&lt;=_TM2,OR(TH!L2316="1111",TH!M2316="1111")),TH!D2316,""),"")</f>
        <v/>
      </c>
      <c r="B2354" s="36">
        <f t="shared" si="178"/>
        <v>1</v>
      </c>
      <c r="C2354" s="184">
        <f t="shared" si="179"/>
        <v>0</v>
      </c>
      <c r="D2354" s="37"/>
      <c r="E2354" s="762"/>
      <c r="F2354" s="297"/>
      <c r="G2354" s="483"/>
      <c r="H2354" s="7"/>
      <c r="I2354" s="256"/>
      <c r="J2354" s="256"/>
      <c r="K2354" s="599"/>
      <c r="L2354" s="600"/>
      <c r="M2354" s="600"/>
      <c r="N2354" s="52" t="str">
        <f>IF(AND('331-CT'!$E$7=TH!H2316,OR(L2354="331",M2354="331")),"331",IF(AND(OR(L2354="131",M2354="131"),H2354='131-CT'!$E$7),"131",""))</f>
        <v/>
      </c>
      <c r="O2354" s="90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IF(OR(TH!L2316=TH!$W$7,M2354=TH!$W$7),"x","")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IF(AND(OR(LEFT(TH!L2316,2)="15",LEFT(TH!M2316,2)="15"),'152-CT'!$J$8=TH!F2316),"x","")</f>
        <v/>
      </c>
      <c r="Z2354" s="52" t="str">
        <f>IF(AND(OR(LEFT(TH!L2316,2)="15",LEFT(TH!M2316,2)="15"),TK!$E$7=TH!F2316),"x","")</f>
        <v/>
      </c>
      <c r="AA2354" s="52" t="str">
        <f>IF(AND(B2354&lt;=NKC!$N$8,B2354&gt;=NKC!$M$8),"x","")</f>
        <v/>
      </c>
      <c r="AB2354" s="834"/>
      <c r="AC2354" s="591"/>
      <c r="AD2354" s="591"/>
    </row>
    <row r="2355" spans="1:30" s="211" customFormat="1" ht="15.75" hidden="1" customHeight="1">
      <c r="A2355" s="204" t="str">
        <f>IF(B2355&lt;&gt;"",IF(AND(B2355&gt;=_TM1,B2355&lt;=_TM2,OR(TH!L2317="1111",TH!M2317="1111")),TH!D2317,""),"")</f>
        <v/>
      </c>
      <c r="B2355" s="36">
        <f t="shared" si="178"/>
        <v>1</v>
      </c>
      <c r="C2355" s="184">
        <f t="shared" si="179"/>
        <v>0</v>
      </c>
      <c r="D2355" s="37"/>
      <c r="E2355" s="762"/>
      <c r="F2355" s="297"/>
      <c r="G2355" s="483"/>
      <c r="H2355" s="7"/>
      <c r="I2355" s="256"/>
      <c r="J2355" s="256"/>
      <c r="K2355" s="599"/>
      <c r="L2355" s="600"/>
      <c r="M2355" s="600"/>
      <c r="N2355" s="52" t="str">
        <f>IF(AND('331-CT'!$E$7=TH!H2317,OR(L2355="331",M2355="331")),"331",IF(AND(OR(L2355="131",M2355="131"),H2355='131-CT'!$E$7),"131",""))</f>
        <v/>
      </c>
      <c r="O2355" s="90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IF(OR(TH!L2317=TH!$W$7,M2355=TH!$W$7),"x","")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IF(AND(OR(LEFT(TH!L2317,2)="15",LEFT(TH!M2317,2)="15"),'152-CT'!$J$8=TH!F2317),"x","")</f>
        <v/>
      </c>
      <c r="Z2355" s="52" t="str">
        <f>IF(AND(OR(LEFT(TH!L2317,2)="15",LEFT(TH!M2317,2)="15"),TK!$E$7=TH!F2317),"x","")</f>
        <v/>
      </c>
      <c r="AA2355" s="52" t="str">
        <f>IF(AND(B2355&lt;=NKC!$N$8,B2355&gt;=NKC!$M$8),"x","")</f>
        <v/>
      </c>
      <c r="AB2355" s="834"/>
      <c r="AC2355" s="591"/>
    </row>
    <row r="2356" spans="1:30" s="211" customFormat="1" ht="15.75" hidden="1" customHeight="1">
      <c r="A2356" s="204" t="str">
        <f>IF(B2356&lt;&gt;"",IF(AND(B2356&gt;=_TM1,B2356&lt;=_TM2,OR(TH!L2318="1111",TH!M2318="1111")),TH!D2318,""),"")</f>
        <v/>
      </c>
      <c r="B2356" s="36">
        <f t="shared" si="178"/>
        <v>1</v>
      </c>
      <c r="C2356" s="184">
        <f t="shared" si="179"/>
        <v>0</v>
      </c>
      <c r="D2356" s="37"/>
      <c r="E2356" s="762"/>
      <c r="F2356" s="297"/>
      <c r="G2356" s="483"/>
      <c r="H2356" s="7"/>
      <c r="I2356" s="256"/>
      <c r="J2356" s="256"/>
      <c r="K2356" s="599"/>
      <c r="L2356" s="600"/>
      <c r="M2356" s="600"/>
      <c r="N2356" s="52" t="str">
        <f>IF(AND('331-CT'!$E$7=TH!H2318,OR(L2356="331",M2356="331")),"331",IF(AND(OR(L2356="131",M2356="131"),H2356='131-CT'!$E$7),"131",""))</f>
        <v/>
      </c>
      <c r="O2356" s="90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IF(OR(TH!L2318=TH!$W$7,M2356=TH!$W$7),"x","")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IF(AND(OR(LEFT(TH!L2318,2)="15",LEFT(TH!M2318,2)="15"),'152-CT'!$J$8=TH!F2318),"x","")</f>
        <v/>
      </c>
      <c r="Z2356" s="52" t="str">
        <f>IF(AND(OR(LEFT(TH!L2318,2)="15",LEFT(TH!M2318,2)="15"),TK!$E$7=TH!F2318),"x","")</f>
        <v/>
      </c>
      <c r="AA2356" s="52" t="str">
        <f>IF(AND(B2356&lt;=NKC!$N$8,B2356&gt;=NKC!$M$8),"x","")</f>
        <v/>
      </c>
      <c r="AB2356" s="834"/>
      <c r="AC2356" s="591"/>
    </row>
    <row r="2357" spans="1:30" s="211" customFormat="1" ht="15.75" hidden="1" customHeight="1">
      <c r="A2357" s="204" t="str">
        <f>IF(B2357&lt;&gt;"",IF(AND(B2357&gt;=_TM1,B2357&lt;=_TM2,OR(TH!L2319="1111",TH!M2319="1111")),TH!D2319,""),"")</f>
        <v/>
      </c>
      <c r="B2357" s="36">
        <f t="shared" si="178"/>
        <v>1</v>
      </c>
      <c r="C2357" s="184">
        <f t="shared" si="179"/>
        <v>0</v>
      </c>
      <c r="D2357" s="37"/>
      <c r="E2357" s="762"/>
      <c r="F2357" s="297"/>
      <c r="G2357" s="483"/>
      <c r="H2357" s="7"/>
      <c r="I2357" s="256"/>
      <c r="J2357" s="256"/>
      <c r="K2357" s="599"/>
      <c r="L2357" s="600"/>
      <c r="M2357" s="600"/>
      <c r="N2357" s="52" t="str">
        <f>IF(AND('331-CT'!$E$7=TH!H2319,OR(L2357="331",M2357="331")),"331",IF(AND(OR(L2357="131",M2357="131"),H2357='131-CT'!$E$7),"131",""))</f>
        <v/>
      </c>
      <c r="O2357" s="90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IF(OR(TH!L2319=TH!$W$7,M2357=TH!$W$7),"x","")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IF(AND(OR(LEFT(TH!L2319,2)="15",LEFT(TH!M2319,2)="15"),'152-CT'!$J$8=TH!F2319),"x","")</f>
        <v/>
      </c>
      <c r="Z2357" s="52" t="str">
        <f>IF(AND(OR(LEFT(TH!L2319,2)="15",LEFT(TH!M2319,2)="15"),TK!$E$7=TH!F2319),"x","")</f>
        <v/>
      </c>
      <c r="AA2357" s="52" t="str">
        <f>IF(AND(B2357&lt;=NKC!$N$8,B2357&gt;=NKC!$M$8),"x","")</f>
        <v/>
      </c>
      <c r="AB2357" s="834"/>
      <c r="AC2357" s="591"/>
      <c r="AD2357" s="591"/>
    </row>
    <row r="2358" spans="1:30" s="211" customFormat="1" ht="15.75" hidden="1" customHeight="1">
      <c r="A2358" s="204" t="str">
        <f>IF(B2358&lt;&gt;"",IF(AND(B2358&gt;=_TM1,B2358&lt;=_TM2,OR(TH!L2320="1111",TH!M2320="1111")),TH!D2320,""),"")</f>
        <v/>
      </c>
      <c r="B2358" s="36">
        <f t="shared" si="178"/>
        <v>1</v>
      </c>
      <c r="C2358" s="184">
        <f t="shared" si="179"/>
        <v>0</v>
      </c>
      <c r="D2358" s="37"/>
      <c r="E2358" s="762"/>
      <c r="F2358" s="297"/>
      <c r="G2358" s="483"/>
      <c r="H2358" s="7"/>
      <c r="I2358" s="256"/>
      <c r="J2358" s="256"/>
      <c r="K2358" s="599"/>
      <c r="L2358" s="600"/>
      <c r="M2358" s="600"/>
      <c r="N2358" s="52" t="str">
        <f>IF(AND('331-CT'!$E$7=TH!H2320,OR(L2358="331",M2358="331")),"331",IF(AND(OR(L2358="131",M2358="131"),H2358='131-CT'!$E$7),"131",""))</f>
        <v/>
      </c>
      <c r="O2358" s="90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IF(OR(TH!L2320=TH!$W$7,M2358=TH!$W$7),"x","")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IF(AND(OR(LEFT(TH!L2320,2)="15",LEFT(TH!M2320,2)="15"),'152-CT'!$J$8=TH!F2320),"x","")</f>
        <v/>
      </c>
      <c r="Z2358" s="52" t="str">
        <f>IF(AND(OR(LEFT(TH!L2320,2)="15",LEFT(TH!M2320,2)="15"),TK!$E$7=TH!F2320),"x","")</f>
        <v/>
      </c>
      <c r="AA2358" s="52" t="str">
        <f>IF(AND(B2358&lt;=NKC!$N$8,B2358&gt;=NKC!$M$8),"x","")</f>
        <v/>
      </c>
      <c r="AB2358" s="834"/>
      <c r="AC2358" s="591"/>
    </row>
    <row r="2359" spans="1:30" s="211" customFormat="1" ht="15.75" hidden="1" customHeight="1">
      <c r="A2359" s="204" t="str">
        <f>IF(B2359&lt;&gt;"",IF(AND(B2359&gt;=_TM1,B2359&lt;=_TM2,OR(TH!L2321="1111",TH!M2321="1111")),TH!D2321,""),"")</f>
        <v/>
      </c>
      <c r="B2359" s="36">
        <f t="shared" si="178"/>
        <v>1</v>
      </c>
      <c r="C2359" s="184">
        <f t="shared" si="179"/>
        <v>0</v>
      </c>
      <c r="D2359" s="37"/>
      <c r="E2359" s="762"/>
      <c r="F2359" s="297"/>
      <c r="G2359" s="483"/>
      <c r="H2359" s="7"/>
      <c r="I2359" s="256"/>
      <c r="J2359" s="256"/>
      <c r="K2359" s="599"/>
      <c r="L2359" s="600"/>
      <c r="M2359" s="600"/>
      <c r="N2359" s="52" t="str">
        <f>IF(AND('331-CT'!$E$7=TH!H2321,OR(L2359="331",M2359="331")),"331",IF(AND(OR(L2359="131",M2359="131"),H2359='131-CT'!$E$7),"131",""))</f>
        <v/>
      </c>
      <c r="O2359" s="90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IF(OR(TH!L2321=TH!$W$7,M2359=TH!$W$7),"x","")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IF(AND(OR(LEFT(TH!L2321,2)="15",LEFT(TH!M2321,2)="15"),'152-CT'!$J$8=TH!F2321),"x","")</f>
        <v/>
      </c>
      <c r="Z2359" s="52" t="str">
        <f>IF(AND(OR(LEFT(TH!L2321,2)="15",LEFT(TH!M2321,2)="15"),TK!$E$7=TH!F2321),"x","")</f>
        <v/>
      </c>
      <c r="AA2359" s="52" t="str">
        <f>IF(AND(B2359&lt;=NKC!$N$8,B2359&gt;=NKC!$M$8),"x","")</f>
        <v/>
      </c>
      <c r="AB2359" s="834"/>
      <c r="AC2359" s="591"/>
    </row>
    <row r="2360" spans="1:30" s="211" customFormat="1" ht="15.75" hidden="1" customHeight="1">
      <c r="A2360" s="204" t="str">
        <f>IF(B2360&lt;&gt;"",IF(AND(B2360&gt;=_TM1,B2360&lt;=_TM2,OR(TH!L2396="1111",TH!M2396="1111")),TH!D2396,""),"")</f>
        <v/>
      </c>
      <c r="B2360" s="36">
        <f t="shared" si="178"/>
        <v>1</v>
      </c>
      <c r="C2360" s="184">
        <f t="shared" si="179"/>
        <v>0</v>
      </c>
      <c r="D2360" s="191"/>
      <c r="E2360" s="191"/>
      <c r="F2360" s="189"/>
      <c r="G2360" s="482"/>
      <c r="H2360" s="7"/>
      <c r="I2360" s="256"/>
      <c r="J2360" s="256"/>
      <c r="K2360" s="599"/>
      <c r="L2360" s="600"/>
      <c r="M2360" s="600"/>
      <c r="N2360" s="52" t="str">
        <f>IF(AND('331-CT'!$E$7=TH!H2396,OR(L2360="331",M2360="331")),"331",IF(AND(OR(L2360="131",M2360="131"),H2360='131-CT'!$E$7),"131",""))</f>
        <v/>
      </c>
      <c r="O2360" s="90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IF(OR(TH!L2396=TH!$W$7,M2360=TH!$W$7),"x","")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IF(AND(OR(LEFT(TH!L2396,2)="15",LEFT(TH!M2396,2)="15"),'152-CT'!$J$8=TH!F2396),"x","")</f>
        <v/>
      </c>
      <c r="Z2360" s="52" t="str">
        <f>IF(AND(OR(LEFT(TH!L2396,2)="15",LEFT(TH!M2396,2)="15"),TK!$E$7=TH!F2396),"x","")</f>
        <v/>
      </c>
      <c r="AA2360" s="52" t="str">
        <f>IF(AND(B2360&lt;=NKC!$N$8,B2360&gt;=NKC!$M$8),"x","")</f>
        <v/>
      </c>
      <c r="AB2360" s="834"/>
      <c r="AC2360" s="591"/>
      <c r="AD2360" s="591"/>
    </row>
    <row r="2361" spans="1:30" s="211" customFormat="1" ht="15.75" hidden="1" customHeight="1">
      <c r="A2361" s="204" t="str">
        <f>IF(B2361&lt;&gt;"",IF(AND(B2361&gt;=_TM1,B2361&lt;=_TM2,OR(TH!L2397="1111",TH!M2397="1111")),TH!D2397,""),"")</f>
        <v/>
      </c>
      <c r="B2361" s="36">
        <f t="shared" si="178"/>
        <v>1</v>
      </c>
      <c r="C2361" s="184">
        <f t="shared" si="179"/>
        <v>0</v>
      </c>
      <c r="D2361" s="191"/>
      <c r="E2361" s="191"/>
      <c r="F2361" s="189"/>
      <c r="G2361" s="482"/>
      <c r="H2361" s="7"/>
      <c r="I2361" s="789"/>
      <c r="J2361" s="256"/>
      <c r="K2361" s="599"/>
      <c r="L2361" s="600"/>
      <c r="M2361" s="600"/>
      <c r="N2361" s="52" t="str">
        <f>IF(AND('331-CT'!$E$7=TH!H2397,OR(L2361="331",M2361="331")),"331",IF(AND(OR(L2361="131",M2361="131"),H2361='131-CT'!$E$7),"131",""))</f>
        <v/>
      </c>
      <c r="O2361" s="90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IF(OR(TH!L2397=TH!$W$7,M2361=TH!$W$7),"x","")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IF(AND(OR(LEFT(TH!L2397,2)="15",LEFT(TH!M2397,2)="15"),'152-CT'!$J$8=TH!F2397),"x","")</f>
        <v/>
      </c>
      <c r="Z2361" s="52" t="str">
        <f>IF(AND(OR(LEFT(TH!L2397,2)="15",LEFT(TH!M2397,2)="15"),TK!$E$7=TH!F2397),"x","")</f>
        <v/>
      </c>
      <c r="AA2361" s="52" t="str">
        <f>IF(AND(B2361&lt;=NKC!$N$8,B2361&gt;=NKC!$M$8),"x","")</f>
        <v/>
      </c>
      <c r="AB2361" s="834"/>
      <c r="AC2361" s="591"/>
    </row>
    <row r="2362" spans="1:30" s="211" customFormat="1" ht="15.75" hidden="1" customHeight="1">
      <c r="A2362" s="204" t="str">
        <f>IF(B2362&lt;&gt;"",IF(AND(B2362&gt;=_TM1,B2362&lt;=_TM2,OR(TH!L2383="1111",TH!M2383="1111")),TH!D2383,""),"")</f>
        <v/>
      </c>
      <c r="B2362" s="36">
        <f t="shared" si="178"/>
        <v>1</v>
      </c>
      <c r="C2362" s="184">
        <f t="shared" si="179"/>
        <v>0</v>
      </c>
      <c r="D2362" s="191"/>
      <c r="E2362" s="762"/>
      <c r="F2362" s="189"/>
      <c r="G2362" s="482"/>
      <c r="H2362" s="7"/>
      <c r="I2362" s="789"/>
      <c r="J2362" s="256"/>
      <c r="K2362" s="599"/>
      <c r="L2362" s="600"/>
      <c r="M2362" s="600"/>
      <c r="N2362" s="52" t="str">
        <f>IF(AND('331-CT'!$E$7=TH!H2383,OR(L2362="331",M2362="331")),"331",IF(AND(OR(L2362="131",M2362="131"),H2362='131-CT'!$E$7),"131",""))</f>
        <v/>
      </c>
      <c r="O2362" s="90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IF(OR(TH!L2383=TH!$W$7,M2362=TH!$W$7),"x","")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IF(AND(OR(LEFT(TH!L2383,2)="15",LEFT(TH!M2383,2)="15"),'152-CT'!$J$8=TH!F2383),"x","")</f>
        <v/>
      </c>
      <c r="Z2362" s="52" t="str">
        <f>IF(AND(OR(LEFT(TH!L2383,2)="15",LEFT(TH!M2383,2)="15"),TK!$E$7=TH!F2383),"x","")</f>
        <v/>
      </c>
      <c r="AA2362" s="52" t="str">
        <f>IF(AND(B2362&lt;=NKC!$N$8,B2362&gt;=NKC!$M$8),"x","")</f>
        <v/>
      </c>
      <c r="AB2362" s="834"/>
      <c r="AC2362" s="591"/>
      <c r="AD2362" s="591"/>
    </row>
    <row r="2363" spans="1:30" s="211" customFormat="1" ht="15.75" hidden="1" customHeight="1">
      <c r="A2363" s="204" t="str">
        <f>IF(B2363&lt;&gt;"",IF(AND(B2363&gt;=_TM1,B2363&lt;=_TM2,OR(TH!L2384="1111",TH!M2384="1111")),TH!D2384,""),"")</f>
        <v/>
      </c>
      <c r="B2363" s="36">
        <f t="shared" si="178"/>
        <v>1</v>
      </c>
      <c r="C2363" s="184">
        <f t="shared" si="179"/>
        <v>0</v>
      </c>
      <c r="D2363" s="191"/>
      <c r="E2363" s="762"/>
      <c r="F2363" s="189"/>
      <c r="G2363" s="482"/>
      <c r="H2363" s="7"/>
      <c r="I2363" s="789"/>
      <c r="J2363" s="256"/>
      <c r="K2363" s="599"/>
      <c r="L2363" s="600"/>
      <c r="M2363" s="600"/>
      <c r="N2363" s="52" t="str">
        <f>IF(AND('331-CT'!$E$7=TH!H2384,OR(L2363="331",M2363="331")),"331",IF(AND(OR(L2363="131",M2363="131"),H2363='131-CT'!$E$7),"131",""))</f>
        <v/>
      </c>
      <c r="O2363" s="90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IF(OR(TH!L2384=TH!$W$7,M2363=TH!$W$7),"x","")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IF(AND(OR(LEFT(TH!L2384,2)="15",LEFT(TH!M2384,2)="15"),'152-CT'!$J$8=TH!F2384),"x","")</f>
        <v/>
      </c>
      <c r="Z2363" s="52" t="str">
        <f>IF(AND(OR(LEFT(TH!L2384,2)="15",LEFT(TH!M2384,2)="15"),TK!$E$7=TH!F2384),"x","")</f>
        <v/>
      </c>
      <c r="AA2363" s="52" t="str">
        <f>IF(AND(B2363&lt;=NKC!$N$8,B2363&gt;=NKC!$M$8),"x","")</f>
        <v/>
      </c>
      <c r="AB2363" s="834"/>
      <c r="AC2363" s="591"/>
    </row>
    <row r="2364" spans="1:30" s="211" customFormat="1" ht="15.75" hidden="1" customHeight="1">
      <c r="A2364" s="204" t="str">
        <f>IF(B2364&lt;&gt;"",IF(AND(B2364&gt;=_TM1,B2364&lt;=_TM2,OR(TH!L2313="1111",TH!M2313="1111")),TH!D2313,""),"")</f>
        <v/>
      </c>
      <c r="B2364" s="36">
        <f t="shared" si="178"/>
        <v>1</v>
      </c>
      <c r="C2364" s="184">
        <f t="shared" si="179"/>
        <v>0</v>
      </c>
      <c r="D2364" s="191"/>
      <c r="E2364" s="762"/>
      <c r="F2364" s="189"/>
      <c r="G2364" s="483"/>
      <c r="H2364" s="7"/>
      <c r="I2364" s="256"/>
      <c r="J2364" s="256"/>
      <c r="K2364" s="599"/>
      <c r="L2364" s="194"/>
      <c r="M2364" s="194"/>
      <c r="N2364" s="52" t="str">
        <f>IF(AND('331-CT'!$E$7=TH!H2313,OR(L2364="331",M2364="331")),"331",IF(AND(OR(L2364="131",M2364="131"),H2364='131-CT'!$E$7),"131",""))</f>
        <v/>
      </c>
      <c r="O2364" s="90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IF(OR(TH!L2313=TH!$W$7,M2364=TH!$W$7),"x","")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IF(AND(OR(LEFT(TH!L2313,2)="15",LEFT(TH!M2313,2)="15"),'152-CT'!$J$8=TH!F2313),"x","")</f>
        <v/>
      </c>
      <c r="Z2364" s="52" t="str">
        <f>IF(AND(OR(LEFT(TH!L2313,2)="15",LEFT(TH!M2313,2)="15"),TK!$E$7=TH!F2313),"x","")</f>
        <v/>
      </c>
      <c r="AA2364" s="52" t="str">
        <f>IF(AND(B2364&lt;=NKC!$N$8,B2364&gt;=NKC!$M$8),"x","")</f>
        <v/>
      </c>
      <c r="AB2364" s="834"/>
      <c r="AC2364" s="591"/>
      <c r="AD2364" s="591"/>
    </row>
    <row r="2365" spans="1:30" s="211" customFormat="1" ht="15.75" hidden="1" customHeight="1">
      <c r="A2365" s="204" t="str">
        <f>IF(B2365&lt;&gt;"",IF(AND(B2365&gt;=_TM1,B2365&lt;=_TM2,OR(TH!L2314="1111",TH!M2314="1111")),TH!D2314,""),"")</f>
        <v/>
      </c>
      <c r="B2365" s="36">
        <f t="shared" si="178"/>
        <v>1</v>
      </c>
      <c r="C2365" s="184">
        <f t="shared" si="179"/>
        <v>0</v>
      </c>
      <c r="D2365" s="191"/>
      <c r="E2365" s="762"/>
      <c r="F2365" s="189"/>
      <c r="G2365" s="483"/>
      <c r="H2365" s="7"/>
      <c r="I2365" s="256"/>
      <c r="J2365" s="256"/>
      <c r="K2365" s="599"/>
      <c r="L2365" s="194"/>
      <c r="M2365" s="194"/>
      <c r="N2365" s="52" t="str">
        <f>IF(AND('331-CT'!$E$7=TH!H2314,OR(L2365="331",M2365="331")),"331",IF(AND(OR(L2365="131",M2365="131"),H2365='131-CT'!$E$7),"131",""))</f>
        <v/>
      </c>
      <c r="O2365" s="90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IF(OR(TH!L2314=TH!$W$7,M2365=TH!$W$7),"x","")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IF(AND(OR(LEFT(TH!L2314,2)="15",LEFT(TH!M2314,2)="15"),'152-CT'!$J$8=TH!F2314),"x","")</f>
        <v/>
      </c>
      <c r="Z2365" s="52" t="str">
        <f>IF(AND(OR(LEFT(TH!L2314,2)="15",LEFT(TH!M2314,2)="15"),TK!$E$7=TH!F2314),"x","")</f>
        <v/>
      </c>
      <c r="AA2365" s="52" t="str">
        <f>IF(AND(B2365&lt;=NKC!$N$8,B2365&gt;=NKC!$M$8),"x","")</f>
        <v/>
      </c>
      <c r="AB2365" s="834"/>
      <c r="AC2365" s="591"/>
    </row>
    <row r="2366" spans="1:30" s="211" customFormat="1" ht="15.75" hidden="1" customHeight="1">
      <c r="A2366" s="204" t="str">
        <f>IF(B2366&lt;&gt;"",IF(AND(B2366&gt;=_TM1,B2366&lt;=_TM2,OR(TH!L2315="1111",TH!M2315="1111")),TH!D2315,""),"")</f>
        <v/>
      </c>
      <c r="B2366" s="36">
        <f t="shared" si="178"/>
        <v>1</v>
      </c>
      <c r="C2366" s="184">
        <f t="shared" si="179"/>
        <v>0</v>
      </c>
      <c r="D2366" s="191"/>
      <c r="E2366" s="762"/>
      <c r="F2366" s="189"/>
      <c r="G2366" s="483"/>
      <c r="H2366" s="7"/>
      <c r="I2366" s="256"/>
      <c r="J2366" s="256"/>
      <c r="K2366" s="599"/>
      <c r="L2366" s="194"/>
      <c r="M2366" s="194"/>
      <c r="N2366" s="52" t="str">
        <f>IF(AND('331-CT'!$E$7=TH!H2315,OR(L2366="331",M2366="331")),"331",IF(AND(OR(L2366="131",M2366="131"),H2366='131-CT'!$E$7),"131",""))</f>
        <v/>
      </c>
      <c r="O2366" s="90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IF(OR(TH!L2315=TH!$W$7,M2366=TH!$W$7),"x","")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IF(AND(OR(LEFT(TH!L2315,2)="15",LEFT(TH!M2315,2)="15"),'152-CT'!$J$8=TH!F2315),"x","")</f>
        <v/>
      </c>
      <c r="Z2366" s="52" t="str">
        <f>IF(AND(OR(LEFT(TH!L2315,2)="15",LEFT(TH!M2315,2)="15"),TK!$E$7=TH!F2315),"x","")</f>
        <v/>
      </c>
      <c r="AA2366" s="52" t="str">
        <f>IF(AND(B2366&lt;=NKC!$N$8,B2366&gt;=NKC!$M$8),"x","")</f>
        <v/>
      </c>
      <c r="AB2366" s="834"/>
      <c r="AC2366" s="591"/>
    </row>
    <row r="2367" spans="1:30" s="211" customFormat="1" ht="15.75" hidden="1" customHeight="1">
      <c r="A2367" s="204" t="str">
        <f>IF(B2367&lt;&gt;"",IF(AND(B2367&gt;=_TM1,B2367&lt;=_TM2,OR(TH!L2408="1111",TH!M2408="1111")),TH!D2408,""),"")</f>
        <v/>
      </c>
      <c r="B2367" s="36">
        <f t="shared" ref="B2367:B2413" si="180">IF(C2367&lt;&gt;"",MONTH(C2367),"")</f>
        <v>1</v>
      </c>
      <c r="C2367" s="184">
        <f t="shared" si="179"/>
        <v>0</v>
      </c>
      <c r="D2367" s="191"/>
      <c r="E2367" s="191"/>
      <c r="F2367" s="189"/>
      <c r="G2367" s="483"/>
      <c r="H2367" s="7"/>
      <c r="I2367" s="256"/>
      <c r="J2367" s="256"/>
      <c r="K2367" s="599"/>
      <c r="L2367" s="600"/>
      <c r="M2367" s="600"/>
      <c r="N2367" s="52" t="str">
        <f>IF(AND('331-CT'!$E$7=TH!H2408,OR(L2367="331",M2367="331")),"331",IF(AND(OR(L2367="131",M2367="131"),H2367='131-CT'!$E$7),"131",""))</f>
        <v/>
      </c>
      <c r="O2367" s="90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IF(OR(TH!L2408=TH!$W$7,M2367=TH!$W$7),"x","")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IF(AND(OR(LEFT(TH!L2408,2)="15",LEFT(TH!M2408,2)="15"),'152-CT'!$J$8=TH!F2408),"x","")</f>
        <v/>
      </c>
      <c r="Z2367" s="52" t="str">
        <f>IF(AND(OR(LEFT(TH!L2408,2)="15",LEFT(TH!M2408,2)="15"),TK!$E$7=TH!F2408),"x","")</f>
        <v/>
      </c>
      <c r="AA2367" s="52" t="str">
        <f>IF(AND(B2367&lt;=NKC!$N$8,B2367&gt;=NKC!$M$8),"x","")</f>
        <v/>
      </c>
      <c r="AB2367" s="834"/>
      <c r="AC2367" s="591"/>
      <c r="AD2367" s="591"/>
    </row>
    <row r="2368" spans="1:30" s="211" customFormat="1" ht="15.75" hidden="1" customHeight="1">
      <c r="A2368" s="204" t="str">
        <f>IF(B2368&lt;&gt;"",IF(AND(B2368&gt;=_TM1,B2368&lt;=_TM2,OR(TH!L2409="1111",TH!M2409="1111")),TH!D2409,""),"")</f>
        <v/>
      </c>
      <c r="B2368" s="36">
        <f t="shared" si="180"/>
        <v>1</v>
      </c>
      <c r="C2368" s="184">
        <f t="shared" si="179"/>
        <v>0</v>
      </c>
      <c r="D2368" s="191"/>
      <c r="E2368" s="191"/>
      <c r="F2368" s="189"/>
      <c r="G2368" s="483"/>
      <c r="H2368" s="7"/>
      <c r="I2368" s="256"/>
      <c r="J2368" s="256"/>
      <c r="K2368" s="599"/>
      <c r="L2368" s="600"/>
      <c r="M2368" s="600"/>
      <c r="N2368" s="52" t="str">
        <f>IF(AND('331-CT'!$E$7=TH!H2409,OR(L2368="331",M2368="331")),"331",IF(AND(OR(L2368="131",M2368="131"),H2368='131-CT'!$E$7),"131",""))</f>
        <v/>
      </c>
      <c r="O2368" s="90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IF(OR(TH!L2409=TH!$W$7,M2368=TH!$W$7),"x","")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IF(AND(OR(LEFT(TH!L2409,2)="15",LEFT(TH!M2409,2)="15"),'152-CT'!$J$8=TH!F2409),"x","")</f>
        <v/>
      </c>
      <c r="Z2368" s="52" t="str">
        <f>IF(AND(OR(LEFT(TH!L2409,2)="15",LEFT(TH!M2409,2)="15"),TK!$E$7=TH!F2409),"x","")</f>
        <v/>
      </c>
      <c r="AA2368" s="52" t="str">
        <f>IF(AND(B2368&lt;=NKC!$N$8,B2368&gt;=NKC!$M$8),"x","")</f>
        <v/>
      </c>
      <c r="AB2368" s="834"/>
      <c r="AC2368" s="591"/>
    </row>
    <row r="2369" spans="1:30" s="211" customFormat="1" ht="15.75" hidden="1" customHeight="1">
      <c r="A2369" s="204" t="str">
        <f>IF(B2369&lt;&gt;"",IF(AND(B2369&gt;=_TM1,B2369&lt;=_TM2,OR(TH!L2311="1111",TH!M2311="1111")),TH!D2311,""),"")</f>
        <v/>
      </c>
      <c r="B2369" s="36">
        <f t="shared" si="180"/>
        <v>1</v>
      </c>
      <c r="C2369" s="184">
        <f t="shared" si="179"/>
        <v>0</v>
      </c>
      <c r="D2369" s="191"/>
      <c r="E2369" s="762"/>
      <c r="F2369" s="189"/>
      <c r="G2369" s="483"/>
      <c r="H2369" s="7"/>
      <c r="I2369" s="256"/>
      <c r="J2369" s="256"/>
      <c r="K2369" s="599"/>
      <c r="L2369" s="600"/>
      <c r="M2369" s="600"/>
      <c r="N2369" s="52" t="str">
        <f>IF(AND('331-CT'!$E$7=TH!H2311,OR(L2369="331",M2369="331")),"331",IF(AND(OR(L2369="131",M2369="131"),H2369='131-CT'!$E$7),"131",""))</f>
        <v/>
      </c>
      <c r="O2369" s="90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IF(OR(TH!L2311=TH!$W$7,M2369=TH!$W$7),"x","")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IF(AND(OR(LEFT(TH!L2311,2)="15",LEFT(TH!M2311,2)="15"),'152-CT'!$J$8=TH!F2311),"x","")</f>
        <v/>
      </c>
      <c r="Z2369" s="52" t="str">
        <f>IF(AND(OR(LEFT(TH!L2311,2)="15",LEFT(TH!M2311,2)="15"),TK!$E$7=TH!F2311),"x","")</f>
        <v/>
      </c>
      <c r="AA2369" s="52" t="str">
        <f>IF(AND(B2369&lt;=NKC!$N$8,B2369&gt;=NKC!$M$8),"x","")</f>
        <v/>
      </c>
      <c r="AB2369" s="834"/>
    </row>
    <row r="2370" spans="1:30" s="211" customFormat="1" ht="15.75" hidden="1" customHeight="1">
      <c r="A2370" s="204" t="str">
        <f>IF(B2370&lt;&gt;"",IF(AND(B2370&gt;=_TM1,B2370&lt;=_TM2,OR(TH!L2312="1111",TH!M2312="1111")),TH!D2312,""),"")</f>
        <v/>
      </c>
      <c r="B2370" s="36">
        <f t="shared" si="180"/>
        <v>1</v>
      </c>
      <c r="C2370" s="184">
        <f t="shared" si="179"/>
        <v>0</v>
      </c>
      <c r="D2370" s="184"/>
      <c r="E2370" s="762"/>
      <c r="F2370" s="189"/>
      <c r="G2370" s="483"/>
      <c r="H2370" s="7"/>
      <c r="I2370" s="256"/>
      <c r="J2370" s="256"/>
      <c r="K2370" s="599"/>
      <c r="L2370" s="600"/>
      <c r="M2370" s="600"/>
      <c r="N2370" s="52" t="str">
        <f>IF(AND('331-CT'!$E$7=TH!H2312,OR(L2370="331",M2370="331")),"331",IF(AND(OR(L2370="131",M2370="131"),H2370='131-CT'!$E$7),"131",""))</f>
        <v/>
      </c>
      <c r="O2370" s="90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IF(OR(TH!L2312=TH!$W$7,M2370=TH!$W$7),"x","")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IF(AND(OR(LEFT(TH!L2312,2)="15",LEFT(TH!M2312,2)="15"),'152-CT'!$J$8=TH!F2312),"x","")</f>
        <v/>
      </c>
      <c r="Z2370" s="52" t="str">
        <f>IF(AND(OR(LEFT(TH!L2312,2)="15",LEFT(TH!M2312,2)="15"),TK!$E$7=TH!F2312),"x","")</f>
        <v/>
      </c>
      <c r="AA2370" s="52" t="str">
        <f>IF(AND(B2370&lt;=NKC!$N$8,B2370&gt;=NKC!$M$8),"x","")</f>
        <v/>
      </c>
      <c r="AB2370" s="834"/>
    </row>
    <row r="2371" spans="1:30" s="211" customFormat="1" ht="15.75" hidden="1" customHeight="1">
      <c r="A2371" s="204" t="str">
        <f>IF(B2371&lt;&gt;"",IF(AND(B2371&gt;=_TM1,B2371&lt;=_TM2,OR(TH!L2331="1111",TH!M2331="1111")),TH!D2331,""),"")</f>
        <v/>
      </c>
      <c r="B2371" s="36">
        <f t="shared" si="180"/>
        <v>1</v>
      </c>
      <c r="C2371" s="184">
        <f t="shared" ref="C2371:C2413" si="181">E2371</f>
        <v>0</v>
      </c>
      <c r="D2371" s="191"/>
      <c r="E2371" s="762"/>
      <c r="F2371" s="297"/>
      <c r="G2371" s="483"/>
      <c r="H2371" s="7"/>
      <c r="I2371" s="256"/>
      <c r="J2371" s="256"/>
      <c r="K2371" s="599"/>
      <c r="L2371" s="600"/>
      <c r="M2371" s="600"/>
      <c r="N2371" s="52" t="str">
        <f>IF(AND('331-CT'!$E$7=TH!H2331,OR(L2371="331",M2371="331")),"331",IF(AND(OR(L2371="131",M2371="131"),H2371='131-CT'!$E$7),"131",""))</f>
        <v/>
      </c>
      <c r="O2371" s="90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IF(OR(TH!L2331=TH!$W$7,M2371=TH!$W$7),"x","")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IF(AND(OR(LEFT(TH!L2331,2)="15",LEFT(TH!M2331,2)="15"),'152-CT'!$J$8=TH!F2331),"x","")</f>
        <v/>
      </c>
      <c r="Z2371" s="52" t="str">
        <f>IF(AND(OR(LEFT(TH!L2331,2)="15",LEFT(TH!M2331,2)="15"),TK!$E$7=TH!F2331),"x","")</f>
        <v/>
      </c>
      <c r="AA2371" s="52" t="str">
        <f>IF(AND(B2371&lt;=NKC!$N$8,B2371&gt;=NKC!$M$8),"x","")</f>
        <v/>
      </c>
      <c r="AB2371" s="834"/>
    </row>
    <row r="2372" spans="1:30" s="211" customFormat="1" ht="15.75" hidden="1" customHeight="1">
      <c r="A2372" s="204" t="str">
        <f>IF(B2372&lt;&gt;"",IF(AND(B2372&gt;=_TM1,B2372&lt;=_TM2,OR(TH!L2332="1111",TH!M2332="1111")),TH!D2332,""),"")</f>
        <v/>
      </c>
      <c r="B2372" s="36">
        <f t="shared" si="180"/>
        <v>1</v>
      </c>
      <c r="C2372" s="184">
        <f t="shared" si="181"/>
        <v>0</v>
      </c>
      <c r="D2372" s="184"/>
      <c r="E2372" s="762"/>
      <c r="F2372" s="297"/>
      <c r="G2372" s="483"/>
      <c r="H2372" s="7"/>
      <c r="I2372" s="256"/>
      <c r="J2372" s="256"/>
      <c r="K2372" s="599"/>
      <c r="L2372" s="600"/>
      <c r="M2372" s="600"/>
      <c r="N2372" s="52" t="str">
        <f>IF(AND('331-CT'!$E$7=TH!H2332,OR(L2372="331",M2372="331")),"331",IF(AND(OR(L2372="131",M2372="131"),H2372='131-CT'!$E$7),"131",""))</f>
        <v/>
      </c>
      <c r="O2372" s="90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IF(OR(TH!L2332=TH!$W$7,M2372=TH!$W$7),"x","")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IF(AND(OR(LEFT(TH!L2332,2)="15",LEFT(TH!M2332,2)="15"),'152-CT'!$J$8=TH!F2332),"x","")</f>
        <v/>
      </c>
      <c r="Z2372" s="52" t="str">
        <f>IF(AND(OR(LEFT(TH!L2332,2)="15",LEFT(TH!M2332,2)="15"),TK!$E$7=TH!F2332),"x","")</f>
        <v/>
      </c>
      <c r="AA2372" s="52" t="str">
        <f>IF(AND(B2372&lt;=NKC!$N$8,B2372&gt;=NKC!$M$8),"x","")</f>
        <v/>
      </c>
      <c r="AB2372" s="834"/>
    </row>
    <row r="2373" spans="1:30" s="211" customFormat="1" ht="15.75" hidden="1" customHeight="1">
      <c r="A2373" s="204" t="str">
        <f>IF(B2373&lt;&gt;"",IF(AND(B2373&gt;=_TM1,B2373&lt;=_TM2,OR(TH!L2353="1111",TH!M2353="1111")),TH!D2353,""),"")</f>
        <v/>
      </c>
      <c r="B2373" s="36">
        <f t="shared" si="180"/>
        <v>1</v>
      </c>
      <c r="C2373" s="184">
        <f t="shared" si="181"/>
        <v>0</v>
      </c>
      <c r="D2373" s="37"/>
      <c r="E2373" s="762"/>
      <c r="F2373" s="297"/>
      <c r="G2373" s="483"/>
      <c r="H2373" s="7"/>
      <c r="I2373" s="256"/>
      <c r="J2373" s="256"/>
      <c r="K2373" s="599"/>
      <c r="L2373" s="600"/>
      <c r="M2373" s="600"/>
      <c r="N2373" s="52" t="str">
        <f>IF(AND('331-CT'!$E$7=TH!H2353,OR(L2373="331",M2373="331")),"331",IF(AND(OR(L2373="131",M2373="131"),H2373='131-CT'!$E$7),"131",""))</f>
        <v/>
      </c>
      <c r="O2373" s="90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IF(OR(TH!L2353=TH!$W$7,M2373=TH!$W$7),"x","")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IF(AND(OR(LEFT(TH!L2353,2)="15",LEFT(TH!M2353,2)="15"),'152-CT'!$J$8=TH!F2353),"x","")</f>
        <v/>
      </c>
      <c r="Z2373" s="52" t="str">
        <f>IF(AND(OR(LEFT(TH!L2353,2)="15",LEFT(TH!M2353,2)="15"),TK!$E$7=TH!F2353),"x","")</f>
        <v/>
      </c>
      <c r="AA2373" s="52" t="str">
        <f>IF(AND(B2373&lt;=NKC!$N$8,B2373&gt;=NKC!$M$8),"x","")</f>
        <v/>
      </c>
      <c r="AB2373" s="834"/>
      <c r="AC2373" s="591"/>
      <c r="AD2373" s="591"/>
    </row>
    <row r="2374" spans="1:30" s="211" customFormat="1" ht="15.75" hidden="1" customHeight="1">
      <c r="A2374" s="204" t="str">
        <f>IF(B2374&lt;&gt;"",IF(AND(B2374&gt;=_TM1,B2374&lt;=_TM2,OR(TH!L2354="1111",TH!M2354="1111")),TH!D2354,""),"")</f>
        <v/>
      </c>
      <c r="B2374" s="36">
        <f t="shared" si="180"/>
        <v>1</v>
      </c>
      <c r="C2374" s="184">
        <f t="shared" si="181"/>
        <v>0</v>
      </c>
      <c r="D2374" s="37"/>
      <c r="E2374" s="762"/>
      <c r="F2374" s="297"/>
      <c r="G2374" s="483"/>
      <c r="H2374" s="7"/>
      <c r="I2374" s="256"/>
      <c r="J2374" s="256"/>
      <c r="K2374" s="599"/>
      <c r="L2374" s="600"/>
      <c r="M2374" s="600"/>
      <c r="N2374" s="52" t="str">
        <f>IF(AND('331-CT'!$E$7=TH!H2354,OR(L2374="331",M2374="331")),"331",IF(AND(OR(L2374="131",M2374="131"),H2374='131-CT'!$E$7),"131",""))</f>
        <v/>
      </c>
      <c r="O2374" s="90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IF(OR(TH!L2354=TH!$W$7,M2374=TH!$W$7),"x","")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IF(AND(OR(LEFT(TH!L2354,2)="15",LEFT(TH!M2354,2)="15"),'152-CT'!$J$8=TH!F2354),"x","")</f>
        <v/>
      </c>
      <c r="Z2374" s="52" t="str">
        <f>IF(AND(OR(LEFT(TH!L2354,2)="15",LEFT(TH!M2354,2)="15"),TK!$E$7=TH!F2354),"x","")</f>
        <v/>
      </c>
      <c r="AA2374" s="52" t="str">
        <f>IF(AND(B2374&lt;=NKC!$N$8,B2374&gt;=NKC!$M$8),"x","")</f>
        <v/>
      </c>
      <c r="AB2374" s="834"/>
      <c r="AC2374" s="591"/>
    </row>
    <row r="2375" spans="1:30" s="211" customFormat="1" ht="15.75" hidden="1" customHeight="1">
      <c r="A2375" s="204" t="str">
        <f>IF(B2375&lt;&gt;"",IF(AND(B2375&gt;=_TM1,B2375&lt;=_TM2,OR(TH!L2333="1111",TH!M2333="1111")),TH!D2333,""),"")</f>
        <v/>
      </c>
      <c r="B2375" s="36">
        <f t="shared" si="180"/>
        <v>1</v>
      </c>
      <c r="C2375" s="184">
        <f t="shared" si="181"/>
        <v>0</v>
      </c>
      <c r="D2375" s="191"/>
      <c r="E2375" s="762"/>
      <c r="F2375" s="297"/>
      <c r="G2375" s="483"/>
      <c r="H2375" s="7"/>
      <c r="I2375" s="256"/>
      <c r="J2375" s="256"/>
      <c r="K2375" s="599"/>
      <c r="L2375" s="600"/>
      <c r="M2375" s="600"/>
      <c r="N2375" s="52" t="str">
        <f>IF(AND('331-CT'!$E$7=TH!H2333,OR(L2375="331",M2375="331")),"331",IF(AND(OR(L2375="131",M2375="131"),H2375='131-CT'!$E$7),"131",""))</f>
        <v/>
      </c>
      <c r="O2375" s="90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IF(OR(TH!L2333=TH!$W$7,M2375=TH!$W$7),"x","")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IF(AND(OR(LEFT(TH!L2333,2)="15",LEFT(TH!M2333,2)="15"),'152-CT'!$J$8=TH!F2333),"x","")</f>
        <v/>
      </c>
      <c r="Z2375" s="52" t="str">
        <f>IF(AND(OR(LEFT(TH!L2333,2)="15",LEFT(TH!M2333,2)="15"),TK!$E$7=TH!F2333),"x","")</f>
        <v/>
      </c>
      <c r="AA2375" s="52" t="str">
        <f>IF(AND(B2375&lt;=NKC!$N$8,B2375&gt;=NKC!$M$8),"x","")</f>
        <v/>
      </c>
      <c r="AB2375" s="834"/>
    </row>
    <row r="2376" spans="1:30" s="211" customFormat="1" ht="15.75" hidden="1" customHeight="1">
      <c r="A2376" s="204" t="str">
        <f>IF(B2376&lt;&gt;"",IF(AND(B2376&gt;=_TM1,B2376&lt;=_TM2,OR(TH!L2334="1111",TH!M2334="1111")),TH!D2334,""),"")</f>
        <v/>
      </c>
      <c r="B2376" s="36">
        <f t="shared" si="180"/>
        <v>1</v>
      </c>
      <c r="C2376" s="184">
        <f t="shared" si="181"/>
        <v>0</v>
      </c>
      <c r="D2376" s="184"/>
      <c r="E2376" s="762"/>
      <c r="F2376" s="297"/>
      <c r="G2376" s="483"/>
      <c r="H2376" s="7"/>
      <c r="I2376" s="256"/>
      <c r="J2376" s="256"/>
      <c r="K2376" s="599"/>
      <c r="L2376" s="600"/>
      <c r="M2376" s="600"/>
      <c r="N2376" s="52" t="str">
        <f>IF(AND('331-CT'!$E$7=TH!H2334,OR(L2376="331",M2376="331")),"331",IF(AND(OR(L2376="131",M2376="131"),H2376='131-CT'!$E$7),"131",""))</f>
        <v/>
      </c>
      <c r="O2376" s="90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IF(OR(TH!L2334=TH!$W$7,M2376=TH!$W$7),"x","")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IF(AND(OR(LEFT(TH!L2334,2)="15",LEFT(TH!M2334,2)="15"),'152-CT'!$J$8=TH!F2334),"x","")</f>
        <v/>
      </c>
      <c r="Z2376" s="52" t="str">
        <f>IF(AND(OR(LEFT(TH!L2334,2)="15",LEFT(TH!M2334,2)="15"),TK!$E$7=TH!F2334),"x","")</f>
        <v/>
      </c>
      <c r="AA2376" s="52" t="str">
        <f>IF(AND(B2376&lt;=NKC!$N$8,B2376&gt;=NKC!$M$8),"x","")</f>
        <v/>
      </c>
      <c r="AB2376" s="834"/>
    </row>
    <row r="2377" spans="1:30" s="211" customFormat="1" ht="15.75" hidden="1" customHeight="1">
      <c r="A2377" s="204" t="str">
        <f>IF(B2377&lt;&gt;"",IF(AND(B2377&gt;=_TM1,B2377&lt;=_TM2,OR(TH!L2390="1111",TH!M2390="1111")),TH!D2390,""),"")</f>
        <v/>
      </c>
      <c r="B2377" s="36">
        <f t="shared" si="180"/>
        <v>1</v>
      </c>
      <c r="C2377" s="184">
        <f t="shared" si="181"/>
        <v>0</v>
      </c>
      <c r="D2377" s="191"/>
      <c r="E2377" s="762"/>
      <c r="F2377" s="192"/>
      <c r="G2377" s="482"/>
      <c r="H2377" s="7"/>
      <c r="I2377" s="256"/>
      <c r="J2377" s="256"/>
      <c r="K2377" s="599"/>
      <c r="L2377" s="600"/>
      <c r="M2377" s="600"/>
      <c r="N2377" s="52" t="str">
        <f>IF(AND('331-CT'!$E$7=TH!H2390,OR(L2377="331",M2377="331")),"331",IF(AND(OR(L2377="131",M2377="131"),H2377='131-CT'!$E$7),"131",""))</f>
        <v/>
      </c>
      <c r="O2377" s="90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IF(OR(TH!L2390=TH!$W$7,M2377=TH!$W$7),"x","")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IF(AND(OR(LEFT(TH!L2390,2)="15",LEFT(TH!M2390,2)="15"),'152-CT'!$J$8=TH!F2390),"x","")</f>
        <v/>
      </c>
      <c r="Z2377" s="52" t="str">
        <f>IF(AND(OR(LEFT(TH!L2390,2)="15",LEFT(TH!M2390,2)="15"),TK!$E$7=TH!F2390),"x","")</f>
        <v/>
      </c>
      <c r="AA2377" s="52" t="str">
        <f>IF(AND(B2377&lt;=NKC!$N$8,B2377&gt;=NKC!$M$8),"x","")</f>
        <v/>
      </c>
      <c r="AB2377" s="834"/>
      <c r="AC2377" s="591"/>
      <c r="AD2377" s="591"/>
    </row>
    <row r="2378" spans="1:30" s="211" customFormat="1" ht="15.75" hidden="1" customHeight="1">
      <c r="A2378" s="204" t="str">
        <f>IF(B2378&lt;&gt;"",IF(AND(B2378&gt;=_TM1,B2378&lt;=_TM2,OR(TH!L2391="1111",TH!M2391="1111")),TH!D2391,""),"")</f>
        <v/>
      </c>
      <c r="B2378" s="36">
        <f t="shared" si="180"/>
        <v>1</v>
      </c>
      <c r="C2378" s="184">
        <f t="shared" si="181"/>
        <v>0</v>
      </c>
      <c r="D2378" s="191"/>
      <c r="E2378" s="762"/>
      <c r="F2378" s="189"/>
      <c r="G2378" s="482"/>
      <c r="H2378" s="7"/>
      <c r="I2378" s="256"/>
      <c r="J2378" s="256"/>
      <c r="K2378" s="599"/>
      <c r="L2378" s="600"/>
      <c r="M2378" s="600"/>
      <c r="N2378" s="52" t="str">
        <f>IF(AND('331-CT'!$E$7=TH!H2391,OR(L2378="331",M2378="331")),"331",IF(AND(OR(L2378="131",M2378="131"),H2378='131-CT'!$E$7),"131",""))</f>
        <v/>
      </c>
      <c r="O2378" s="90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IF(OR(TH!L2391=TH!$W$7,M2378=TH!$W$7),"x","")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IF(AND(OR(LEFT(TH!L2391,2)="15",LEFT(TH!M2391,2)="15"),'152-CT'!$J$8=TH!F2391),"x","")</f>
        <v/>
      </c>
      <c r="Z2378" s="52" t="str">
        <f>IF(AND(OR(LEFT(TH!L2391,2)="15",LEFT(TH!M2391,2)="15"),TK!$E$7=TH!F2391),"x","")</f>
        <v/>
      </c>
      <c r="AA2378" s="52" t="str">
        <f>IF(AND(B2378&lt;=NKC!$N$8,B2378&gt;=NKC!$M$8),"x","")</f>
        <v/>
      </c>
      <c r="AB2378" s="834"/>
      <c r="AC2378" s="591"/>
    </row>
    <row r="2379" spans="1:30" s="211" customFormat="1" ht="15.75" hidden="1" customHeight="1">
      <c r="A2379" s="204" t="str">
        <f>IF(B2379&lt;&gt;"",IF(AND(B2379&gt;=_TM1,B2379&lt;=_TM2,OR(TH!L2359="1111",TH!M2359="1111")),TH!D2359,""),"")</f>
        <v/>
      </c>
      <c r="B2379" s="36">
        <f t="shared" si="180"/>
        <v>1</v>
      </c>
      <c r="C2379" s="184">
        <f t="shared" si="181"/>
        <v>0</v>
      </c>
      <c r="D2379" s="37"/>
      <c r="E2379" s="762"/>
      <c r="F2379" s="297"/>
      <c r="G2379" s="483"/>
      <c r="H2379" s="7"/>
      <c r="I2379" s="256"/>
      <c r="J2379" s="256"/>
      <c r="K2379" s="599"/>
      <c r="L2379" s="600"/>
      <c r="M2379" s="600"/>
      <c r="N2379" s="52" t="str">
        <f>IF(AND('331-CT'!$E$7=TH!H2359,OR(L2379="331",M2379="331")),"331",IF(AND(OR(L2379="131",M2379="131"),H2379='131-CT'!$E$7),"131",""))</f>
        <v/>
      </c>
      <c r="O2379" s="90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IF(OR(TH!L2359=TH!$W$7,M2379=TH!$W$7),"x","")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IF(AND(OR(LEFT(TH!L2359,2)="15",LEFT(TH!M2359,2)="15"),'152-CT'!$J$8=TH!F2359),"x","")</f>
        <v/>
      </c>
      <c r="Z2379" s="52" t="str">
        <f>IF(AND(OR(LEFT(TH!L2359,2)="15",LEFT(TH!M2359,2)="15"),TK!$E$7=TH!F2359),"x","")</f>
        <v/>
      </c>
      <c r="AA2379" s="52" t="str">
        <f>IF(AND(B2379&lt;=NKC!$N$8,B2379&gt;=NKC!$M$8),"x","")</f>
        <v/>
      </c>
      <c r="AB2379" s="834"/>
      <c r="AC2379" s="591"/>
      <c r="AD2379" s="591"/>
    </row>
    <row r="2380" spans="1:30" s="211" customFormat="1" ht="15.75" hidden="1" customHeight="1">
      <c r="A2380" s="204" t="str">
        <f>IF(B2380&lt;&gt;"",IF(AND(B2380&gt;=_TM1,B2380&lt;=_TM2,OR(TH!L2360="1111",TH!M2360="1111")),TH!D2360,""),"")</f>
        <v/>
      </c>
      <c r="B2380" s="36">
        <f t="shared" si="180"/>
        <v>1</v>
      </c>
      <c r="C2380" s="184">
        <f t="shared" si="181"/>
        <v>0</v>
      </c>
      <c r="D2380" s="37"/>
      <c r="E2380" s="762"/>
      <c r="F2380" s="297"/>
      <c r="G2380" s="483"/>
      <c r="H2380" s="7"/>
      <c r="I2380" s="256"/>
      <c r="J2380" s="256"/>
      <c r="K2380" s="599"/>
      <c r="L2380" s="600"/>
      <c r="M2380" s="600"/>
      <c r="N2380" s="52" t="str">
        <f>IF(AND('331-CT'!$E$7=TH!H2360,OR(L2380="331",M2380="331")),"331",IF(AND(OR(L2380="131",M2380="131"),H2380='131-CT'!$E$7),"131",""))</f>
        <v/>
      </c>
      <c r="O2380" s="90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IF(OR(TH!L2360=TH!$W$7,M2380=TH!$W$7),"x","")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IF(AND(OR(LEFT(TH!L2360,2)="15",LEFT(TH!M2360,2)="15"),'152-CT'!$J$8=TH!F2360),"x","")</f>
        <v/>
      </c>
      <c r="Z2380" s="52" t="str">
        <f>IF(AND(OR(LEFT(TH!L2360,2)="15",LEFT(TH!M2360,2)="15"),TK!$E$7=TH!F2360),"x","")</f>
        <v/>
      </c>
      <c r="AA2380" s="52" t="str">
        <f>IF(AND(B2380&lt;=NKC!$N$8,B2380&gt;=NKC!$M$8),"x","")</f>
        <v/>
      </c>
      <c r="AB2380" s="834"/>
      <c r="AC2380" s="591"/>
      <c r="AD2380" s="591"/>
    </row>
    <row r="2381" spans="1:30" s="211" customFormat="1" ht="15.75" hidden="1" customHeight="1">
      <c r="A2381" s="204" t="str">
        <f>IF(B2381&lt;&gt;"",IF(AND(B2381&gt;=_TM1,B2381&lt;=_TM2,OR(TH!L2361="1111",TH!M2361="1111")),TH!D2361,""),"")</f>
        <v/>
      </c>
      <c r="B2381" s="36">
        <f t="shared" si="180"/>
        <v>1</v>
      </c>
      <c r="C2381" s="184">
        <f t="shared" si="181"/>
        <v>0</v>
      </c>
      <c r="D2381" s="37"/>
      <c r="E2381" s="762"/>
      <c r="F2381" s="297"/>
      <c r="G2381" s="483"/>
      <c r="H2381" s="7"/>
      <c r="I2381" s="256"/>
      <c r="J2381" s="256"/>
      <c r="K2381" s="599"/>
      <c r="L2381" s="600"/>
      <c r="M2381" s="600"/>
      <c r="N2381" s="52" t="str">
        <f>IF(AND('331-CT'!$E$7=TH!H2361,OR(L2381="331",M2381="331")),"331",IF(AND(OR(L2381="131",M2381="131"),H2381='131-CT'!$E$7),"131",""))</f>
        <v/>
      </c>
      <c r="O2381" s="90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IF(OR(TH!L2361=TH!$W$7,M2381=TH!$W$7),"x","")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IF(AND(OR(LEFT(TH!L2361,2)="15",LEFT(TH!M2361,2)="15"),'152-CT'!$J$8=TH!F2361),"x","")</f>
        <v/>
      </c>
      <c r="Z2381" s="52" t="str">
        <f>IF(AND(OR(LEFT(TH!L2361,2)="15",LEFT(TH!M2361,2)="15"),TK!$E$7=TH!F2361),"x","")</f>
        <v/>
      </c>
      <c r="AA2381" s="52" t="str">
        <f>IF(AND(B2381&lt;=NKC!$N$8,B2381&gt;=NKC!$M$8),"x","")</f>
        <v/>
      </c>
      <c r="AB2381" s="834"/>
      <c r="AC2381" s="591"/>
    </row>
    <row r="2382" spans="1:30" s="211" customFormat="1" ht="15.75" hidden="1" customHeight="1">
      <c r="A2382" s="204" t="str">
        <f>IF(B2382&lt;&gt;"",IF(AND(B2382&gt;=_TM1,B2382&lt;=_TM2,OR(TH!L2351="1111",TH!M2351="1111")),TH!D2351,""),"")</f>
        <v/>
      </c>
      <c r="B2382" s="36">
        <f t="shared" si="180"/>
        <v>1</v>
      </c>
      <c r="C2382" s="184">
        <f t="shared" si="181"/>
        <v>0</v>
      </c>
      <c r="D2382" s="37"/>
      <c r="E2382" s="762"/>
      <c r="F2382" s="297"/>
      <c r="G2382" s="483"/>
      <c r="H2382" s="7"/>
      <c r="I2382" s="256"/>
      <c r="J2382" s="256"/>
      <c r="K2382" s="599"/>
      <c r="L2382" s="600"/>
      <c r="M2382" s="600"/>
      <c r="N2382" s="52" t="str">
        <f>IF(AND('331-CT'!$E$7=TH!H2351,OR(L2382="331",M2382="331")),"331",IF(AND(OR(L2382="131",M2382="131"),H2382='131-CT'!$E$7),"131",""))</f>
        <v/>
      </c>
      <c r="O2382" s="90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IF(OR(TH!L2351=TH!$W$7,M2382=TH!$W$7),"x","")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IF(AND(OR(LEFT(TH!L2351,2)="15",LEFT(TH!M2351,2)="15"),'152-CT'!$J$8=TH!F2351),"x","")</f>
        <v/>
      </c>
      <c r="Z2382" s="52" t="str">
        <f>IF(AND(OR(LEFT(TH!L2351,2)="15",LEFT(TH!M2351,2)="15"),TK!$E$7=TH!F2351),"x","")</f>
        <v/>
      </c>
      <c r="AA2382" s="52" t="str">
        <f>IF(AND(B2382&lt;=NKC!$N$8,B2382&gt;=NKC!$M$8),"x","")</f>
        <v/>
      </c>
      <c r="AB2382" s="834"/>
      <c r="AC2382" s="591"/>
      <c r="AD2382" s="591"/>
    </row>
    <row r="2383" spans="1:30" s="211" customFormat="1" ht="15.75" hidden="1" customHeight="1">
      <c r="A2383" s="204" t="str">
        <f>IF(B2383&lt;&gt;"",IF(AND(B2383&gt;=_TM1,B2383&lt;=_TM2,OR(TH!L2352="1111",TH!M2352="1111")),TH!D2352,""),"")</f>
        <v/>
      </c>
      <c r="B2383" s="36">
        <f t="shared" si="180"/>
        <v>1</v>
      </c>
      <c r="C2383" s="184">
        <f t="shared" si="181"/>
        <v>0</v>
      </c>
      <c r="D2383" s="37"/>
      <c r="E2383" s="762"/>
      <c r="F2383" s="297"/>
      <c r="G2383" s="483"/>
      <c r="H2383" s="7"/>
      <c r="I2383" s="256"/>
      <c r="J2383" s="256"/>
      <c r="K2383" s="599"/>
      <c r="L2383" s="600"/>
      <c r="M2383" s="600"/>
      <c r="N2383" s="52" t="str">
        <f>IF(AND('331-CT'!$E$7=TH!H2352,OR(L2383="331",M2383="331")),"331",IF(AND(OR(L2383="131",M2383="131"),H2383='131-CT'!$E$7),"131",""))</f>
        <v/>
      </c>
      <c r="O2383" s="90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IF(OR(TH!L2352=TH!$W$7,M2383=TH!$W$7),"x","")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IF(AND(OR(LEFT(TH!L2352,2)="15",LEFT(TH!M2352,2)="15"),'152-CT'!$J$8=TH!F2352),"x","")</f>
        <v/>
      </c>
      <c r="Z2383" s="52" t="str">
        <f>IF(AND(OR(LEFT(TH!L2352,2)="15",LEFT(TH!M2352,2)="15"),TK!$E$7=TH!F2352),"x","")</f>
        <v/>
      </c>
      <c r="AA2383" s="52" t="str">
        <f>IF(AND(B2383&lt;=NKC!$N$8,B2383&gt;=NKC!$M$8),"x","")</f>
        <v/>
      </c>
      <c r="AB2383" s="834"/>
      <c r="AC2383" s="591"/>
    </row>
    <row r="2384" spans="1:30" s="211" customFormat="1" ht="15.75" hidden="1" customHeight="1">
      <c r="A2384" s="204" t="str">
        <f>IF(B2384&lt;&gt;"",IF(AND(B2384&gt;=_TM1,B2384&lt;=_TM2,OR(TH!L2349="1111",TH!M2349="1111")),TH!D2349,""),"")</f>
        <v/>
      </c>
      <c r="B2384" s="36">
        <f t="shared" si="180"/>
        <v>1</v>
      </c>
      <c r="C2384" s="184">
        <f t="shared" si="181"/>
        <v>0</v>
      </c>
      <c r="D2384" s="37"/>
      <c r="E2384" s="762"/>
      <c r="F2384" s="297"/>
      <c r="G2384" s="483"/>
      <c r="H2384" s="7"/>
      <c r="I2384" s="256"/>
      <c r="J2384" s="256"/>
      <c r="K2384" s="599"/>
      <c r="L2384" s="600"/>
      <c r="M2384" s="600"/>
      <c r="N2384" s="52" t="str">
        <f>IF(AND('331-CT'!$E$7=TH!H2349,OR(L2384="331",M2384="331")),"331",IF(AND(OR(L2384="131",M2384="131"),H2384='131-CT'!$E$7),"131",""))</f>
        <v/>
      </c>
      <c r="O2384" s="90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IF(OR(TH!L2349=TH!$W$7,M2384=TH!$W$7),"x","")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IF(AND(OR(LEFT(TH!L2349,2)="15",LEFT(TH!M2349,2)="15"),'152-CT'!$J$8=TH!F2349),"x","")</f>
        <v/>
      </c>
      <c r="Z2384" s="52" t="str">
        <f>IF(AND(OR(LEFT(TH!L2349,2)="15",LEFT(TH!M2349,2)="15"),TK!$E$7=TH!F2349),"x","")</f>
        <v/>
      </c>
      <c r="AA2384" s="52" t="str">
        <f>IF(AND(B2384&lt;=NKC!$N$8,B2384&gt;=NKC!$M$8),"x","")</f>
        <v/>
      </c>
      <c r="AB2384" s="834"/>
      <c r="AC2384" s="591"/>
      <c r="AD2384" s="591"/>
    </row>
    <row r="2385" spans="1:30" s="211" customFormat="1" ht="15.75" hidden="1" customHeight="1">
      <c r="A2385" s="204" t="str">
        <f>IF(B2385&lt;&gt;"",IF(AND(B2385&gt;=_TM1,B2385&lt;=_TM2,OR(TH!L2350="1111",TH!M2350="1111")),TH!D2350,""),"")</f>
        <v/>
      </c>
      <c r="B2385" s="36">
        <f t="shared" si="180"/>
        <v>1</v>
      </c>
      <c r="C2385" s="184">
        <f t="shared" si="181"/>
        <v>0</v>
      </c>
      <c r="D2385" s="37"/>
      <c r="E2385" s="760"/>
      <c r="F2385" s="297"/>
      <c r="G2385" s="483"/>
      <c r="H2385" s="7"/>
      <c r="I2385" s="256"/>
      <c r="J2385" s="256"/>
      <c r="K2385" s="599"/>
      <c r="L2385" s="600"/>
      <c r="M2385" s="600"/>
      <c r="N2385" s="52" t="str">
        <f>IF(AND('331-CT'!$E$7=TH!H2350,OR(L2385="331",M2385="331")),"331",IF(AND(OR(L2385="131",M2385="131"),H2385='131-CT'!$E$7),"131",""))</f>
        <v/>
      </c>
      <c r="O2385" s="90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IF(OR(TH!L2350=TH!$W$7,M2385=TH!$W$7),"x","")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IF(AND(OR(LEFT(TH!L2350,2)="15",LEFT(TH!M2350,2)="15"),'152-CT'!$J$8=TH!F2350),"x","")</f>
        <v/>
      </c>
      <c r="Z2385" s="52" t="str">
        <f>IF(AND(OR(LEFT(TH!L2350,2)="15",LEFT(TH!M2350,2)="15"),TK!$E$7=TH!F2350),"x","")</f>
        <v/>
      </c>
      <c r="AA2385" s="52" t="str">
        <f>IF(AND(B2385&lt;=NKC!$N$8,B2385&gt;=NKC!$M$8),"x","")</f>
        <v/>
      </c>
      <c r="AB2385" s="834"/>
      <c r="AC2385" s="591"/>
    </row>
    <row r="2386" spans="1:30" s="211" customFormat="1" ht="15.75" hidden="1" customHeight="1">
      <c r="A2386" s="204" t="str">
        <f>IF(B2386&lt;&gt;"",IF(AND(B2386&gt;=_TM1,B2386&lt;=_TM2,OR(TH!L2347="1111",TH!M2347="1111")),TH!D2347,""),"")</f>
        <v/>
      </c>
      <c r="B2386" s="36">
        <f t="shared" si="180"/>
        <v>1</v>
      </c>
      <c r="C2386" s="184">
        <f t="shared" si="181"/>
        <v>0</v>
      </c>
      <c r="D2386" s="37"/>
      <c r="E2386" s="760"/>
      <c r="F2386" s="297"/>
      <c r="G2386" s="483"/>
      <c r="H2386" s="7"/>
      <c r="I2386" s="256"/>
      <c r="J2386" s="256"/>
      <c r="K2386" s="599"/>
      <c r="L2386" s="600"/>
      <c r="M2386" s="600"/>
      <c r="N2386" s="52" t="str">
        <f>IF(AND('331-CT'!$E$7=TH!H2347,OR(L2386="331",M2386="331")),"331",IF(AND(OR(L2386="131",M2386="131"),H2386='131-CT'!$E$7),"131",""))</f>
        <v/>
      </c>
      <c r="O2386" s="90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IF(OR(TH!L2347=TH!$W$7,M2386=TH!$W$7),"x","")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IF(AND(OR(LEFT(TH!L2347,2)="15",LEFT(TH!M2347,2)="15"),'152-CT'!$J$8=TH!F2347),"x","")</f>
        <v/>
      </c>
      <c r="Z2386" s="52" t="str">
        <f>IF(AND(OR(LEFT(TH!L2347,2)="15",LEFT(TH!M2347,2)="15"),TK!$E$7=TH!F2347),"x","")</f>
        <v/>
      </c>
      <c r="AA2386" s="52" t="str">
        <f>IF(AND(B2386&lt;=NKC!$N$8,B2386&gt;=NKC!$M$8),"x","")</f>
        <v/>
      </c>
      <c r="AB2386" s="834"/>
      <c r="AC2386" s="591"/>
      <c r="AD2386" s="591"/>
    </row>
    <row r="2387" spans="1:30" s="211" customFormat="1" ht="15.75" hidden="1" customHeight="1">
      <c r="A2387" s="204" t="str">
        <f>IF(B2387&lt;&gt;"",IF(AND(B2387&gt;=_TM1,B2387&lt;=_TM2,OR(TH!L2348="1111",TH!M2348="1111")),TH!D2348,""),"")</f>
        <v/>
      </c>
      <c r="B2387" s="36">
        <f t="shared" si="180"/>
        <v>1</v>
      </c>
      <c r="C2387" s="184">
        <f t="shared" si="181"/>
        <v>0</v>
      </c>
      <c r="D2387" s="37"/>
      <c r="E2387" s="760"/>
      <c r="F2387" s="297"/>
      <c r="G2387" s="483"/>
      <c r="H2387" s="7"/>
      <c r="I2387" s="256"/>
      <c r="J2387" s="256"/>
      <c r="K2387" s="599"/>
      <c r="L2387" s="600"/>
      <c r="M2387" s="600"/>
      <c r="N2387" s="52" t="str">
        <f>IF(AND('331-CT'!$E$7=TH!H2348,OR(L2387="331",M2387="331")),"331",IF(AND(OR(L2387="131",M2387="131"),H2387='131-CT'!$E$7),"131",""))</f>
        <v/>
      </c>
      <c r="O2387" s="90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IF(OR(TH!L2348=TH!$W$7,M2387=TH!$W$7),"x","")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IF(AND(OR(LEFT(TH!L2348,2)="15",LEFT(TH!M2348,2)="15"),'152-CT'!$J$8=TH!F2348),"x","")</f>
        <v/>
      </c>
      <c r="Z2387" s="52" t="str">
        <f>IF(AND(OR(LEFT(TH!L2348,2)="15",LEFT(TH!M2348,2)="15"),TK!$E$7=TH!F2348),"x","")</f>
        <v/>
      </c>
      <c r="AA2387" s="52" t="str">
        <f>IF(AND(B2387&lt;=NKC!$N$8,B2387&gt;=NKC!$M$8),"x","")</f>
        <v/>
      </c>
      <c r="AB2387" s="834"/>
      <c r="AC2387" s="591"/>
    </row>
    <row r="2388" spans="1:30" s="211" customFormat="1" ht="15.75" hidden="1" customHeight="1">
      <c r="A2388" s="204" t="str">
        <f>IF(B2388&lt;&gt;"",IF(AND(B2388&gt;=_TM1,B2388&lt;=_TM2,OR(TH!L2335="1111",TH!M2335="1111")),TH!D2335,""),"")</f>
        <v/>
      </c>
      <c r="B2388" s="36">
        <f t="shared" si="180"/>
        <v>1</v>
      </c>
      <c r="C2388" s="184">
        <f t="shared" si="181"/>
        <v>0</v>
      </c>
      <c r="D2388" s="191"/>
      <c r="E2388" s="760"/>
      <c r="F2388" s="189"/>
      <c r="G2388" s="483"/>
      <c r="H2388" s="7"/>
      <c r="I2388" s="256"/>
      <c r="J2388" s="256"/>
      <c r="K2388" s="599"/>
      <c r="L2388" s="194"/>
      <c r="M2388" s="194"/>
      <c r="N2388" s="52" t="str">
        <f>IF(AND('331-CT'!$E$7=TH!H2335,OR(L2388="331",M2388="331")),"331",IF(AND(OR(L2388="131",M2388="131"),H2388='131-CT'!$E$7),"131",""))</f>
        <v/>
      </c>
      <c r="O2388" s="90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IF(OR(TH!L2335=TH!$W$7,M2388=TH!$W$7),"x","")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IF(AND(OR(LEFT(TH!L2335,2)="15",LEFT(TH!M2335,2)="15"),'152-CT'!$J$8=TH!F2335),"x","")</f>
        <v/>
      </c>
      <c r="Z2388" s="52" t="str">
        <f>IF(AND(OR(LEFT(TH!L2335,2)="15",LEFT(TH!M2335,2)="15"),TK!$E$7=TH!F2335),"x","")</f>
        <v/>
      </c>
      <c r="AA2388" s="52" t="str">
        <f>IF(AND(B2388&lt;=NKC!$N$8,B2388&gt;=NKC!$M$8),"x","")</f>
        <v/>
      </c>
      <c r="AB2388" s="834"/>
      <c r="AC2388" s="591"/>
      <c r="AD2388" s="591"/>
    </row>
    <row r="2389" spans="1:30" s="211" customFormat="1" ht="15.75" hidden="1" customHeight="1">
      <c r="A2389" s="204" t="str">
        <f>IF(B2389&lt;&gt;"",IF(AND(B2389&gt;=_TM1,B2389&lt;=_TM2,OR(TH!L2336="1111",TH!M2336="1111")),TH!D2336,""),"")</f>
        <v/>
      </c>
      <c r="B2389" s="36">
        <f t="shared" si="180"/>
        <v>1</v>
      </c>
      <c r="C2389" s="184">
        <f t="shared" si="181"/>
        <v>0</v>
      </c>
      <c r="D2389" s="191"/>
      <c r="E2389" s="760"/>
      <c r="F2389" s="189"/>
      <c r="G2389" s="483"/>
      <c r="H2389" s="7"/>
      <c r="I2389" s="256"/>
      <c r="J2389" s="256"/>
      <c r="K2389" s="599"/>
      <c r="L2389" s="194"/>
      <c r="M2389" s="194"/>
      <c r="N2389" s="52" t="str">
        <f>IF(AND('331-CT'!$E$7=TH!H2336,OR(L2389="331",M2389="331")),"331",IF(AND(OR(L2389="131",M2389="131"),H2389='131-CT'!$E$7),"131",""))</f>
        <v/>
      </c>
      <c r="O2389" s="90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IF(OR(TH!L2336=TH!$W$7,M2389=TH!$W$7),"x","")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IF(AND(OR(LEFT(TH!L2336,2)="15",LEFT(TH!M2336,2)="15"),'152-CT'!$J$8=TH!F2336),"x","")</f>
        <v/>
      </c>
      <c r="Z2389" s="52" t="str">
        <f>IF(AND(OR(LEFT(TH!L2336,2)="15",LEFT(TH!M2336,2)="15"),TK!$E$7=TH!F2336),"x","")</f>
        <v/>
      </c>
      <c r="AA2389" s="52" t="str">
        <f>IF(AND(B2389&lt;=NKC!$N$8,B2389&gt;=NKC!$M$8),"x","")</f>
        <v/>
      </c>
      <c r="AB2389" s="834"/>
      <c r="AC2389" s="591"/>
    </row>
    <row r="2390" spans="1:30" s="211" customFormat="1" ht="15.75" hidden="1" customHeight="1">
      <c r="A2390" s="204" t="str">
        <f>IF(B2390&lt;&gt;"",IF(AND(B2390&gt;=_TM1,B2390&lt;=_TM2,OR(TH!L2337="1111",TH!M2337="1111")),TH!D2337,""),"")</f>
        <v/>
      </c>
      <c r="B2390" s="36">
        <f t="shared" si="180"/>
        <v>1</v>
      </c>
      <c r="C2390" s="184">
        <f t="shared" si="181"/>
        <v>0</v>
      </c>
      <c r="D2390" s="191"/>
      <c r="E2390" s="760"/>
      <c r="F2390" s="189"/>
      <c r="G2390" s="483"/>
      <c r="H2390" s="7"/>
      <c r="I2390" s="256"/>
      <c r="J2390" s="256"/>
      <c r="K2390" s="599"/>
      <c r="L2390" s="194"/>
      <c r="M2390" s="194"/>
      <c r="N2390" s="52" t="str">
        <f>IF(AND('331-CT'!$E$7=TH!H2337,OR(L2390="331",M2390="331")),"331",IF(AND(OR(L2390="131",M2390="131"),H2390='131-CT'!$E$7),"131",""))</f>
        <v/>
      </c>
      <c r="O2390" s="90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IF(OR(TH!L2337=TH!$W$7,M2390=TH!$W$7),"x","")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IF(AND(OR(LEFT(TH!L2337,2)="15",LEFT(TH!M2337,2)="15"),'152-CT'!$J$8=TH!F2337),"x","")</f>
        <v/>
      </c>
      <c r="Z2390" s="52" t="str">
        <f>IF(AND(OR(LEFT(TH!L2337,2)="15",LEFT(TH!M2337,2)="15"),TK!$E$7=TH!F2337),"x","")</f>
        <v/>
      </c>
      <c r="AA2390" s="52" t="str">
        <f>IF(AND(B2390&lt;=NKC!$N$8,B2390&gt;=NKC!$M$8),"x","")</f>
        <v/>
      </c>
      <c r="AB2390" s="834"/>
      <c r="AC2390" s="591"/>
    </row>
    <row r="2391" spans="1:30" s="211" customFormat="1" ht="15.75" hidden="1" customHeight="1">
      <c r="A2391" s="204" t="str">
        <f>IF(B2391&lt;&gt;"",IF(AND(B2391&gt;=_TM1,B2391&lt;=_TM2,OR(TH!L2343="1111",TH!M2343="1111")),TH!D2343,""),"")</f>
        <v/>
      </c>
      <c r="B2391" s="36">
        <f t="shared" si="180"/>
        <v>1</v>
      </c>
      <c r="C2391" s="184">
        <f t="shared" si="181"/>
        <v>0</v>
      </c>
      <c r="D2391" s="37"/>
      <c r="E2391" s="760"/>
      <c r="F2391" s="297"/>
      <c r="G2391" s="483"/>
      <c r="H2391" s="7"/>
      <c r="I2391" s="256"/>
      <c r="J2391" s="256"/>
      <c r="K2391" s="599"/>
      <c r="L2391" s="600"/>
      <c r="M2391" s="600"/>
      <c r="N2391" s="52" t="str">
        <f>IF(AND('331-CT'!$E$7=TH!H2343,OR(L2391="331",M2391="331")),"331",IF(AND(OR(L2391="131",M2391="131"),H2391='131-CT'!$E$7),"131",""))</f>
        <v/>
      </c>
      <c r="O2391" s="90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IF(OR(TH!L2343=TH!$W$7,M2391=TH!$W$7),"x","")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IF(AND(OR(LEFT(TH!L2343,2)="15",LEFT(TH!M2343,2)="15"),'152-CT'!$J$8=TH!F2343),"x","")</f>
        <v/>
      </c>
      <c r="Z2391" s="52" t="str">
        <f>IF(AND(OR(LEFT(TH!L2343,2)="15",LEFT(TH!M2343,2)="15"),TK!$E$7=TH!F2343),"x","")</f>
        <v/>
      </c>
      <c r="AA2391" s="52" t="str">
        <f>IF(AND(B2391&lt;=NKC!$N$8,B2391&gt;=NKC!$M$8),"x","")</f>
        <v/>
      </c>
      <c r="AB2391" s="834"/>
      <c r="AC2391" s="591"/>
      <c r="AD2391" s="591"/>
    </row>
    <row r="2392" spans="1:30" s="211" customFormat="1" ht="15.75" hidden="1" customHeight="1">
      <c r="A2392" s="204" t="str">
        <f>IF(B2392&lt;&gt;"",IF(AND(B2392&gt;=_TM1,B2392&lt;=_TM2,OR(TH!L2344="1111",TH!M2344="1111")),TH!D2344,""),"")</f>
        <v/>
      </c>
      <c r="B2392" s="36">
        <f t="shared" si="180"/>
        <v>1</v>
      </c>
      <c r="C2392" s="184">
        <f t="shared" si="181"/>
        <v>0</v>
      </c>
      <c r="D2392" s="37"/>
      <c r="E2392" s="760"/>
      <c r="F2392" s="297"/>
      <c r="G2392" s="483"/>
      <c r="H2392" s="7"/>
      <c r="I2392" s="256"/>
      <c r="J2392" s="256"/>
      <c r="K2392" s="599"/>
      <c r="L2392" s="600"/>
      <c r="M2392" s="600"/>
      <c r="N2392" s="52" t="str">
        <f>IF(AND('331-CT'!$E$7=TH!H2344,OR(L2392="331",M2392="331")),"331",IF(AND(OR(L2392="131",M2392="131"),H2392='131-CT'!$E$7),"131",""))</f>
        <v/>
      </c>
      <c r="O2392" s="90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IF(OR(TH!L2344=TH!$W$7,M2392=TH!$W$7),"x","")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IF(AND(OR(LEFT(TH!L2344,2)="15",LEFT(TH!M2344,2)="15"),'152-CT'!$J$8=TH!F2344),"x","")</f>
        <v/>
      </c>
      <c r="Z2392" s="52" t="str">
        <f>IF(AND(OR(LEFT(TH!L2344,2)="15",LEFT(TH!M2344,2)="15"),TK!$E$7=TH!F2344),"x","")</f>
        <v/>
      </c>
      <c r="AA2392" s="52" t="str">
        <f>IF(AND(B2392&lt;=NKC!$N$8,B2392&gt;=NKC!$M$8),"x","")</f>
        <v/>
      </c>
      <c r="AB2392" s="834"/>
      <c r="AC2392" s="591"/>
    </row>
    <row r="2393" spans="1:30" s="211" customFormat="1" ht="15.75" hidden="1" customHeight="1">
      <c r="A2393" s="204" t="str">
        <f>IF(B2393&lt;&gt;"",IF(AND(B2393&gt;=_TM1,B2393&lt;=_TM2,OR(TH!L2355="1111",TH!M2355="1111")),TH!D2355,""),"")</f>
        <v/>
      </c>
      <c r="B2393" s="36">
        <f t="shared" si="180"/>
        <v>1</v>
      </c>
      <c r="C2393" s="184">
        <f t="shared" si="181"/>
        <v>0</v>
      </c>
      <c r="D2393" s="37"/>
      <c r="E2393" s="760"/>
      <c r="F2393" s="297"/>
      <c r="G2393" s="483"/>
      <c r="H2393" s="7"/>
      <c r="I2393" s="256"/>
      <c r="J2393" s="256"/>
      <c r="K2393" s="599"/>
      <c r="L2393" s="600"/>
      <c r="M2393" s="600"/>
      <c r="N2393" s="52" t="str">
        <f>IF(AND('331-CT'!$E$7=TH!H2355,OR(L2393="331",M2393="331")),"331",IF(AND(OR(L2393="131",M2393="131"),H2393='131-CT'!$E$7),"131",""))</f>
        <v/>
      </c>
      <c r="O2393" s="90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IF(OR(TH!L2355=TH!$W$7,M2393=TH!$W$7),"x","")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IF(AND(OR(LEFT(TH!L2355,2)="15",LEFT(TH!M2355,2)="15"),'152-CT'!$J$8=TH!F2355),"x","")</f>
        <v/>
      </c>
      <c r="Z2393" s="52" t="str">
        <f>IF(AND(OR(LEFT(TH!L2355,2)="15",LEFT(TH!M2355,2)="15"),TK!$E$7=TH!F2355),"x","")</f>
        <v/>
      </c>
      <c r="AA2393" s="52" t="str">
        <f>IF(AND(B2393&lt;=NKC!$N$8,B2393&gt;=NKC!$M$8),"x","")</f>
        <v/>
      </c>
      <c r="AB2393" s="834"/>
      <c r="AC2393" s="591"/>
      <c r="AD2393" s="591"/>
    </row>
    <row r="2394" spans="1:30" s="211" customFormat="1" ht="15.75" hidden="1" customHeight="1">
      <c r="A2394" s="204" t="str">
        <f>IF(B2394&lt;&gt;"",IF(AND(B2394&gt;=_TM1,B2394&lt;=_TM2,OR(TH!L2356="1111",TH!M2356="1111")),TH!D2356,""),"")</f>
        <v/>
      </c>
      <c r="B2394" s="36">
        <f t="shared" si="180"/>
        <v>1</v>
      </c>
      <c r="C2394" s="184">
        <f t="shared" si="181"/>
        <v>0</v>
      </c>
      <c r="D2394" s="37"/>
      <c r="E2394" s="760"/>
      <c r="F2394" s="297"/>
      <c r="G2394" s="483"/>
      <c r="H2394" s="7"/>
      <c r="I2394" s="256"/>
      <c r="J2394" s="256"/>
      <c r="K2394" s="599"/>
      <c r="L2394" s="600"/>
      <c r="M2394" s="600"/>
      <c r="N2394" s="52" t="str">
        <f>IF(AND('331-CT'!$E$7=TH!H2356,OR(L2394="331",M2394="331")),"331",IF(AND(OR(L2394="131",M2394="131"),H2394='131-CT'!$E$7),"131",""))</f>
        <v/>
      </c>
      <c r="O2394" s="90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IF(OR(TH!L2356=TH!$W$7,M2394=TH!$W$7),"x","")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IF(AND(OR(LEFT(TH!L2356,2)="15",LEFT(TH!M2356,2)="15"),'152-CT'!$J$8=TH!F2356),"x","")</f>
        <v/>
      </c>
      <c r="Z2394" s="52" t="str">
        <f>IF(AND(OR(LEFT(TH!L2356,2)="15",LEFT(TH!M2356,2)="15"),TK!$E$7=TH!F2356),"x","")</f>
        <v/>
      </c>
      <c r="AA2394" s="52" t="str">
        <f>IF(AND(B2394&lt;=NKC!$N$8,B2394&gt;=NKC!$M$8),"x","")</f>
        <v/>
      </c>
      <c r="AB2394" s="834"/>
      <c r="AC2394" s="591"/>
    </row>
    <row r="2395" spans="1:30" s="211" customFormat="1" ht="15.75" hidden="1" customHeight="1">
      <c r="A2395" s="204" t="str">
        <f>IF(B2395&lt;&gt;"",IF(AND(B2395&gt;=_TM1,B2395&lt;=_TM2,OR(TH!L2378="1111",TH!M2378="1111")),TH!D2378,""),"")</f>
        <v/>
      </c>
      <c r="B2395" s="36">
        <f t="shared" si="180"/>
        <v>1</v>
      </c>
      <c r="C2395" s="184">
        <f t="shared" si="181"/>
        <v>0</v>
      </c>
      <c r="D2395" s="191"/>
      <c r="E2395" s="760"/>
      <c r="F2395" s="189"/>
      <c r="G2395" s="482"/>
      <c r="H2395" s="7"/>
      <c r="I2395" s="256"/>
      <c r="J2395" s="256"/>
      <c r="K2395" s="599"/>
      <c r="L2395" s="600"/>
      <c r="M2395" s="600"/>
      <c r="N2395" s="52" t="str">
        <f>IF(AND('331-CT'!$E$7=TH!H2378,OR(L2395="331",M2395="331")),"331",IF(AND(OR(L2395="131",M2395="131"),H2395='131-CT'!$E$7),"131",""))</f>
        <v/>
      </c>
      <c r="O2395" s="90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IF(OR(TH!L2378=TH!$W$7,M2395=TH!$W$7),"x","")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IF(AND(OR(LEFT(TH!L2378,2)="15",LEFT(TH!M2378,2)="15"),'152-CT'!$J$8=TH!F2378),"x","")</f>
        <v/>
      </c>
      <c r="Z2395" s="52" t="str">
        <f>IF(AND(OR(LEFT(TH!L2378,2)="15",LEFT(TH!M2378,2)="15"),TK!$E$7=TH!F2378),"x","")</f>
        <v/>
      </c>
      <c r="AA2395" s="52" t="str">
        <f>IF(AND(B2395&lt;=NKC!$N$8,B2395&gt;=NKC!$M$8),"x","")</f>
        <v/>
      </c>
      <c r="AB2395" s="834"/>
      <c r="AC2395" s="591"/>
      <c r="AD2395" s="591"/>
    </row>
    <row r="2396" spans="1:30" s="211" customFormat="1" ht="15.75" hidden="1" customHeight="1">
      <c r="A2396" s="204" t="str">
        <f>IF(B2396&lt;&gt;"",IF(AND(B2396&gt;=_TM1,B2396&lt;=_TM2,OR(TH!L2379="1111",TH!M2379="1111")),TH!D2379,""),"")</f>
        <v/>
      </c>
      <c r="B2396" s="36">
        <f t="shared" si="180"/>
        <v>1</v>
      </c>
      <c r="C2396" s="184">
        <f t="shared" si="181"/>
        <v>0</v>
      </c>
      <c r="D2396" s="191"/>
      <c r="E2396" s="760"/>
      <c r="F2396" s="189"/>
      <c r="G2396" s="482"/>
      <c r="H2396" s="7"/>
      <c r="I2396" s="789"/>
      <c r="J2396" s="256"/>
      <c r="K2396" s="599"/>
      <c r="L2396" s="600"/>
      <c r="M2396" s="600"/>
      <c r="N2396" s="52" t="str">
        <f>IF(AND('331-CT'!$E$7=TH!H2379,OR(L2396="331",M2396="331")),"331",IF(AND(OR(L2396="131",M2396="131"),H2396='131-CT'!$E$7),"131",""))</f>
        <v/>
      </c>
      <c r="O2396" s="90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IF(OR(TH!L2379=TH!$W$7,M2396=TH!$W$7),"x","")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IF(AND(OR(LEFT(TH!L2379,2)="15",LEFT(TH!M2379,2)="15"),'152-CT'!$J$8=TH!F2379),"x","")</f>
        <v/>
      </c>
      <c r="Z2396" s="52" t="str">
        <f>IF(AND(OR(LEFT(TH!L2379,2)="15",LEFT(TH!M2379,2)="15"),TK!$E$7=TH!F2379),"x","")</f>
        <v/>
      </c>
      <c r="AA2396" s="52" t="str">
        <f>IF(AND(B2396&lt;=NKC!$N$8,B2396&gt;=NKC!$M$8),"x","")</f>
        <v/>
      </c>
      <c r="AB2396" s="834"/>
      <c r="AC2396" s="591"/>
      <c r="AD2396" s="591"/>
    </row>
    <row r="2397" spans="1:30" s="211" customFormat="1" ht="15.75" hidden="1" customHeight="1">
      <c r="A2397" s="204" t="str">
        <f>IF(B2397&lt;&gt;"",IF(AND(B2397&gt;=_TM1,B2397&lt;=_TM2,OR(TH!L2380="1111",TH!M2380="1111")),TH!D2380,""),"")</f>
        <v/>
      </c>
      <c r="B2397" s="36">
        <f t="shared" si="180"/>
        <v>1</v>
      </c>
      <c r="C2397" s="184">
        <f t="shared" si="181"/>
        <v>0</v>
      </c>
      <c r="D2397" s="191"/>
      <c r="E2397" s="760"/>
      <c r="F2397" s="189"/>
      <c r="G2397" s="482"/>
      <c r="H2397" s="7"/>
      <c r="I2397" s="789"/>
      <c r="J2397" s="256"/>
      <c r="K2397" s="599"/>
      <c r="L2397" s="600"/>
      <c r="M2397" s="600"/>
      <c r="N2397" s="52" t="str">
        <f>IF(AND('331-CT'!$E$7=TH!H2380,OR(L2397="331",M2397="331")),"331",IF(AND(OR(L2397="131",M2397="131"),H2397='131-CT'!$E$7),"131",""))</f>
        <v/>
      </c>
      <c r="O2397" s="90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IF(OR(TH!L2380=TH!$W$7,M2397=TH!$W$7),"x","")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IF(AND(OR(LEFT(TH!L2380,2)="15",LEFT(TH!M2380,2)="15"),'152-CT'!$J$8=TH!F2380),"x","")</f>
        <v/>
      </c>
      <c r="Z2397" s="52" t="str">
        <f>IF(AND(OR(LEFT(TH!L2380,2)="15",LEFT(TH!M2380,2)="15"),TK!$E$7=TH!F2380),"x","")</f>
        <v/>
      </c>
      <c r="AA2397" s="52" t="str">
        <f>IF(AND(B2397&lt;=NKC!$N$8,B2397&gt;=NKC!$M$8),"x","")</f>
        <v/>
      </c>
      <c r="AB2397" s="834"/>
      <c r="AC2397" s="591"/>
    </row>
    <row r="2398" spans="1:30" s="211" customFormat="1" ht="15.75" hidden="1" customHeight="1">
      <c r="A2398" s="204" t="str">
        <f>IF(B2398&lt;&gt;"",IF(AND(B2398&gt;=_TM1,B2398&lt;=_TM2,OR(TH!L2385="1111",TH!M2385="1111")),TH!D2385,""),"")</f>
        <v/>
      </c>
      <c r="B2398" s="36">
        <f t="shared" si="180"/>
        <v>1</v>
      </c>
      <c r="C2398" s="184">
        <f t="shared" si="181"/>
        <v>0</v>
      </c>
      <c r="D2398" s="191"/>
      <c r="E2398" s="760"/>
      <c r="F2398" s="189"/>
      <c r="G2398" s="482"/>
      <c r="H2398" s="7"/>
      <c r="I2398" s="789"/>
      <c r="J2398" s="256"/>
      <c r="K2398" s="599"/>
      <c r="L2398" s="600"/>
      <c r="M2398" s="600"/>
      <c r="N2398" s="52" t="str">
        <f>IF(AND('331-CT'!$E$7=TH!H2385,OR(L2398="331",M2398="331")),"331",IF(AND(OR(L2398="131",M2398="131"),H2398='131-CT'!$E$7),"131",""))</f>
        <v/>
      </c>
      <c r="O2398" s="90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IF(OR(TH!L2385=TH!$W$7,M2398=TH!$W$7),"x","")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IF(AND(OR(LEFT(TH!L2385,2)="15",LEFT(TH!M2385,2)="15"),'152-CT'!$J$8=TH!F2385),"x","")</f>
        <v/>
      </c>
      <c r="Z2398" s="52" t="str">
        <f>IF(AND(OR(LEFT(TH!L2385,2)="15",LEFT(TH!M2385,2)="15"),TK!$E$7=TH!F2385),"x","")</f>
        <v/>
      </c>
      <c r="AA2398" s="52" t="str">
        <f>IF(AND(B2398&lt;=NKC!$N$8,B2398&gt;=NKC!$M$8),"x","")</f>
        <v/>
      </c>
      <c r="AB2398" s="834"/>
      <c r="AC2398" s="591"/>
      <c r="AD2398" s="591"/>
    </row>
    <row r="2399" spans="1:30" s="211" customFormat="1" ht="15.75" hidden="1" customHeight="1">
      <c r="A2399" s="204" t="str">
        <f>IF(B2399&lt;&gt;"",IF(AND(B2399&gt;=_TM1,B2399&lt;=_TM2,OR(TH!L2386="1111",TH!M2386="1111")),TH!D2386,""),"")</f>
        <v/>
      </c>
      <c r="B2399" s="36">
        <f t="shared" si="180"/>
        <v>1</v>
      </c>
      <c r="C2399" s="184">
        <f t="shared" si="181"/>
        <v>0</v>
      </c>
      <c r="D2399" s="191"/>
      <c r="E2399" s="760"/>
      <c r="F2399" s="189"/>
      <c r="G2399" s="482"/>
      <c r="H2399" s="7"/>
      <c r="I2399" s="256"/>
      <c r="J2399" s="256"/>
      <c r="K2399" s="599"/>
      <c r="L2399" s="600"/>
      <c r="M2399" s="600"/>
      <c r="N2399" s="52" t="str">
        <f>IF(AND('331-CT'!$E$7=TH!H2386,OR(L2399="331",M2399="331")),"331",IF(AND(OR(L2399="131",M2399="131"),H2399='131-CT'!$E$7),"131",""))</f>
        <v/>
      </c>
      <c r="O2399" s="90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IF(OR(TH!L2386=TH!$W$7,M2399=TH!$W$7),"x","")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IF(AND(OR(LEFT(TH!L2386,2)="15",LEFT(TH!M2386,2)="15"),'152-CT'!$J$8=TH!F2386),"x","")</f>
        <v/>
      </c>
      <c r="Z2399" s="52" t="str">
        <f>IF(AND(OR(LEFT(TH!L2386,2)="15",LEFT(TH!M2386,2)="15"),TK!$E$7=TH!F2386),"x","")</f>
        <v/>
      </c>
      <c r="AA2399" s="52" t="str">
        <f>IF(AND(B2399&lt;=NKC!$N$8,B2399&gt;=NKC!$M$8),"x","")</f>
        <v/>
      </c>
      <c r="AB2399" s="834"/>
      <c r="AC2399" s="591"/>
      <c r="AD2399" s="591"/>
    </row>
    <row r="2400" spans="1:30" s="211" customFormat="1" ht="15.75" hidden="1" customHeight="1">
      <c r="A2400" s="204" t="str">
        <f>IF(B2400&lt;&gt;"",IF(AND(B2400&gt;=_TM1,B2400&lt;=_TM2,OR(TH!L2387="1111",TH!M2387="1111")),TH!D2387,""),"")</f>
        <v/>
      </c>
      <c r="B2400" s="36">
        <f t="shared" si="180"/>
        <v>1</v>
      </c>
      <c r="C2400" s="184">
        <f t="shared" si="181"/>
        <v>0</v>
      </c>
      <c r="D2400" s="191"/>
      <c r="E2400" s="760"/>
      <c r="F2400" s="189"/>
      <c r="G2400" s="482"/>
      <c r="H2400" s="7"/>
      <c r="I2400" s="256"/>
      <c r="J2400" s="256"/>
      <c r="K2400" s="599"/>
      <c r="L2400" s="600"/>
      <c r="M2400" s="600"/>
      <c r="N2400" s="52" t="str">
        <f>IF(AND('331-CT'!$E$7=TH!H2387,OR(L2400="331",M2400="331")),"331",IF(AND(OR(L2400="131",M2400="131"),H2400='131-CT'!$E$7),"131",""))</f>
        <v/>
      </c>
      <c r="O2400" s="90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IF(OR(TH!L2387=TH!$W$7,M2400=TH!$W$7),"x","")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IF(AND(OR(LEFT(TH!L2387,2)="15",LEFT(TH!M2387,2)="15"),'152-CT'!$J$8=TH!F2387),"x","")</f>
        <v/>
      </c>
      <c r="Z2400" s="52" t="str">
        <f>IF(AND(OR(LEFT(TH!L2387,2)="15",LEFT(TH!M2387,2)="15"),TK!$E$7=TH!F2387),"x","")</f>
        <v/>
      </c>
      <c r="AA2400" s="52" t="str">
        <f>IF(AND(B2400&lt;=NKC!$N$8,B2400&gt;=NKC!$M$8),"x","")</f>
        <v/>
      </c>
      <c r="AB2400" s="834"/>
      <c r="AC2400" s="591"/>
    </row>
    <row r="2401" spans="1:30" s="211" customFormat="1" ht="15.75" hidden="1" customHeight="1">
      <c r="A2401" s="204" t="str">
        <f>IF(B2401&lt;&gt;"",IF(AND(B2401&gt;=_TM1,B2401&lt;=_TM2,OR(TH!L2381="1111",TH!M2381="1111")),TH!D2381,""),"")</f>
        <v/>
      </c>
      <c r="B2401" s="36">
        <f t="shared" si="180"/>
        <v>1</v>
      </c>
      <c r="C2401" s="184">
        <f t="shared" si="181"/>
        <v>0</v>
      </c>
      <c r="D2401" s="191"/>
      <c r="E2401" s="760"/>
      <c r="F2401" s="189"/>
      <c r="G2401" s="482"/>
      <c r="H2401" s="7"/>
      <c r="I2401" s="789"/>
      <c r="J2401" s="256"/>
      <c r="K2401" s="599"/>
      <c r="L2401" s="600"/>
      <c r="M2401" s="600"/>
      <c r="N2401" s="52" t="str">
        <f>IF(AND('331-CT'!$E$7=TH!H2381,OR(L2401="331",M2401="331")),"331",IF(AND(OR(L2401="131",M2401="131"),H2401='131-CT'!$E$7),"131",""))</f>
        <v/>
      </c>
      <c r="O2401" s="90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IF(OR(TH!L2381=TH!$W$7,M2401=TH!$W$7),"x","")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IF(AND(OR(LEFT(TH!L2381,2)="15",LEFT(TH!M2381,2)="15"),'152-CT'!$J$8=TH!F2381),"x","")</f>
        <v/>
      </c>
      <c r="Z2401" s="52" t="str">
        <f>IF(AND(OR(LEFT(TH!L2381,2)="15",LEFT(TH!M2381,2)="15"),TK!$E$7=TH!F2381),"x","")</f>
        <v/>
      </c>
      <c r="AA2401" s="52" t="str">
        <f>IF(AND(B2401&lt;=NKC!$N$8,B2401&gt;=NKC!$M$8),"x","")</f>
        <v/>
      </c>
      <c r="AB2401" s="834"/>
      <c r="AC2401" s="591"/>
      <c r="AD2401" s="591"/>
    </row>
    <row r="2402" spans="1:30" s="211" customFormat="1" ht="15.75" hidden="1" customHeight="1">
      <c r="A2402" s="204" t="str">
        <f>IF(B2402&lt;&gt;"",IF(AND(B2402&gt;=_TM1,B2402&lt;=_TM2,OR(TH!L2382="1111",TH!M2382="1111")),TH!D2382,""),"")</f>
        <v/>
      </c>
      <c r="B2402" s="36">
        <f t="shared" si="180"/>
        <v>1</v>
      </c>
      <c r="C2402" s="184">
        <f t="shared" si="181"/>
        <v>0</v>
      </c>
      <c r="D2402" s="191"/>
      <c r="E2402" s="760"/>
      <c r="F2402" s="189"/>
      <c r="G2402" s="482"/>
      <c r="H2402" s="7"/>
      <c r="I2402" s="789"/>
      <c r="J2402" s="256"/>
      <c r="K2402" s="599"/>
      <c r="L2402" s="600"/>
      <c r="M2402" s="600"/>
      <c r="N2402" s="52" t="str">
        <f>IF(AND('331-CT'!$E$7=TH!H2382,OR(L2402="331",M2402="331")),"331",IF(AND(OR(L2402="131",M2402="131"),H2402='131-CT'!$E$7),"131",""))</f>
        <v/>
      </c>
      <c r="O2402" s="90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IF(OR(TH!L2382=TH!$W$7,M2402=TH!$W$7),"x","")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IF(AND(OR(LEFT(TH!L2382,2)="15",LEFT(TH!M2382,2)="15"),'152-CT'!$J$8=TH!F2382),"x","")</f>
        <v/>
      </c>
      <c r="Z2402" s="52" t="str">
        <f>IF(AND(OR(LEFT(TH!L2382,2)="15",LEFT(TH!M2382,2)="15"),TK!$E$7=TH!F2382),"x","")</f>
        <v/>
      </c>
      <c r="AA2402" s="52" t="str">
        <f>IF(AND(B2402&lt;=NKC!$N$8,B2402&gt;=NKC!$M$8),"x","")</f>
        <v/>
      </c>
      <c r="AB2402" s="834"/>
      <c r="AC2402" s="591"/>
    </row>
    <row r="2403" spans="1:30" s="211" customFormat="1" ht="15.75" hidden="1" customHeight="1">
      <c r="A2403" s="204" t="str">
        <f>IF(B2403&lt;&gt;"",IF(AND(B2403&gt;=_TM1,B2403&lt;=_TM2,OR(TH!L2345="1111",TH!M2345="1111")),TH!D2345,""),"")</f>
        <v/>
      </c>
      <c r="B2403" s="36">
        <f t="shared" si="180"/>
        <v>1</v>
      </c>
      <c r="C2403" s="184">
        <f t="shared" si="181"/>
        <v>0</v>
      </c>
      <c r="D2403" s="37"/>
      <c r="E2403" s="760"/>
      <c r="F2403" s="297"/>
      <c r="G2403" s="483"/>
      <c r="H2403" s="7"/>
      <c r="I2403" s="256"/>
      <c r="J2403" s="256"/>
      <c r="K2403" s="599"/>
      <c r="L2403" s="600"/>
      <c r="M2403" s="600"/>
      <c r="N2403" s="52" t="str">
        <f>IF(AND('331-CT'!$E$7=TH!H2345,OR(L2403="331",M2403="331")),"331",IF(AND(OR(L2403="131",M2403="131"),H2403='131-CT'!$E$7),"131",""))</f>
        <v/>
      </c>
      <c r="O2403" s="90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IF(OR(TH!L2345=TH!$W$7,M2403=TH!$W$7),"x","")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IF(AND(OR(LEFT(TH!L2345,2)="15",LEFT(TH!M2345,2)="15"),'152-CT'!$J$8=TH!F2345),"x","")</f>
        <v/>
      </c>
      <c r="Z2403" s="52" t="str">
        <f>IF(AND(OR(LEFT(TH!L2345,2)="15",LEFT(TH!M2345,2)="15"),TK!$E$7=TH!F2345),"x","")</f>
        <v/>
      </c>
      <c r="AA2403" s="52" t="str">
        <f>IF(AND(B2403&lt;=NKC!$N$8,B2403&gt;=NKC!$M$8),"x","")</f>
        <v/>
      </c>
      <c r="AB2403" s="834"/>
      <c r="AC2403" s="591"/>
      <c r="AD2403" s="591"/>
    </row>
    <row r="2404" spans="1:30" s="211" customFormat="1" ht="15.75" hidden="1" customHeight="1">
      <c r="A2404" s="204" t="str">
        <f>IF(B2404&lt;&gt;"",IF(AND(B2404&gt;=_TM1,B2404&lt;=_TM2,OR(TH!L2346="1111",TH!M2346="1111")),TH!D2346,""),"")</f>
        <v/>
      </c>
      <c r="B2404" s="36">
        <f t="shared" si="180"/>
        <v>1</v>
      </c>
      <c r="C2404" s="184">
        <f t="shared" si="181"/>
        <v>0</v>
      </c>
      <c r="D2404" s="37"/>
      <c r="E2404" s="760"/>
      <c r="F2404" s="297"/>
      <c r="G2404" s="483"/>
      <c r="H2404" s="7"/>
      <c r="I2404" s="256"/>
      <c r="J2404" s="256"/>
      <c r="K2404" s="599"/>
      <c r="L2404" s="600"/>
      <c r="M2404" s="600"/>
      <c r="N2404" s="52" t="str">
        <f>IF(AND('331-CT'!$E$7=TH!H2346,OR(L2404="331",M2404="331")),"331",IF(AND(OR(L2404="131",M2404="131"),H2404='131-CT'!$E$7),"131",""))</f>
        <v/>
      </c>
      <c r="O2404" s="90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IF(OR(TH!L2346=TH!$W$7,M2404=TH!$W$7),"x","")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IF(AND(OR(LEFT(TH!L2346,2)="15",LEFT(TH!M2346,2)="15"),'152-CT'!$J$8=TH!F2346),"x","")</f>
        <v/>
      </c>
      <c r="Z2404" s="52" t="str">
        <f>IF(AND(OR(LEFT(TH!L2346,2)="15",LEFT(TH!M2346,2)="15"),TK!$E$7=TH!F2346),"x","")</f>
        <v/>
      </c>
      <c r="AA2404" s="52" t="str">
        <f>IF(AND(B2404&lt;=NKC!$N$8,B2404&gt;=NKC!$M$8),"x","")</f>
        <v/>
      </c>
      <c r="AB2404" s="834"/>
      <c r="AC2404" s="591"/>
    </row>
    <row r="2405" spans="1:30" s="211" customFormat="1" ht="15.75" hidden="1" customHeight="1">
      <c r="A2405" s="204" t="str">
        <f>IF(B2405&lt;&gt;"",IF(AND(B2405&gt;=_TM1,B2405&lt;=_TM2,OR(TH!L2338="1111",TH!M2338="1111")),TH!D2338,""),"")</f>
        <v/>
      </c>
      <c r="B2405" s="36">
        <f t="shared" si="180"/>
        <v>1</v>
      </c>
      <c r="C2405" s="184">
        <f t="shared" si="181"/>
        <v>0</v>
      </c>
      <c r="D2405" s="191"/>
      <c r="E2405" s="760"/>
      <c r="F2405" s="189"/>
      <c r="G2405" s="483"/>
      <c r="H2405" s="7"/>
      <c r="I2405" s="256"/>
      <c r="J2405" s="256"/>
      <c r="K2405" s="599"/>
      <c r="L2405" s="600"/>
      <c r="M2405" s="600"/>
      <c r="N2405" s="52" t="str">
        <f>IF(AND('331-CT'!$E$7=TH!H2338,OR(L2405="331",M2405="331")),"331",IF(AND(OR(L2405="131",M2405="131"),H2405='131-CT'!$E$7),"131",""))</f>
        <v/>
      </c>
      <c r="O2405" s="90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IF(OR(TH!L2338=TH!$W$7,M2405=TH!$W$7),"x","")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IF(AND(OR(LEFT(TH!L2338,2)="15",LEFT(TH!M2338,2)="15"),'152-CT'!$J$8=TH!F2338),"x","")</f>
        <v/>
      </c>
      <c r="Z2405" s="52" t="str">
        <f>IF(AND(OR(LEFT(TH!L2338,2)="15",LEFT(TH!M2338,2)="15"),TK!$E$7=TH!F2338),"x","")</f>
        <v/>
      </c>
      <c r="AA2405" s="52" t="str">
        <f>IF(AND(B2405&lt;=NKC!$N$8,B2405&gt;=NKC!$M$8),"x","")</f>
        <v/>
      </c>
      <c r="AB2405" s="834"/>
    </row>
    <row r="2406" spans="1:30" s="211" customFormat="1" ht="15.75" hidden="1" customHeight="1">
      <c r="A2406" s="204" t="str">
        <f>IF(B2406&lt;&gt;"",IF(AND(B2406&gt;=_TM1,B2406&lt;=_TM2,OR(TH!L2339="1111",TH!M2339="1111")),TH!D2339,""),"")</f>
        <v/>
      </c>
      <c r="B2406" s="36">
        <f t="shared" si="180"/>
        <v>1</v>
      </c>
      <c r="C2406" s="184">
        <f t="shared" si="181"/>
        <v>0</v>
      </c>
      <c r="D2406" s="191"/>
      <c r="E2406" s="760"/>
      <c r="F2406" s="189"/>
      <c r="G2406" s="483"/>
      <c r="H2406" s="7"/>
      <c r="I2406" s="256"/>
      <c r="J2406" s="256"/>
      <c r="K2406" s="599"/>
      <c r="L2406" s="600"/>
      <c r="M2406" s="600"/>
      <c r="N2406" s="52" t="str">
        <f>IF(AND('331-CT'!$E$7=TH!H2339,OR(L2406="331",M2406="331")),"331",IF(AND(OR(L2406="131",M2406="131"),H2406='131-CT'!$E$7),"131",""))</f>
        <v/>
      </c>
      <c r="O2406" s="90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IF(OR(TH!L2339=TH!$W$7,M2406=TH!$W$7),"x","")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IF(AND(OR(LEFT(TH!L2339,2)="15",LEFT(TH!M2339,2)="15"),'152-CT'!$J$8=TH!F2339),"x","")</f>
        <v/>
      </c>
      <c r="Z2406" s="52" t="str">
        <f>IF(AND(OR(LEFT(TH!L2339,2)="15",LEFT(TH!M2339,2)="15"),TK!$E$7=TH!F2339),"x","")</f>
        <v/>
      </c>
      <c r="AA2406" s="52" t="str">
        <f>IF(AND(B2406&lt;=NKC!$N$8,B2406&gt;=NKC!$M$8),"x","")</f>
        <v/>
      </c>
      <c r="AB2406" s="834"/>
    </row>
    <row r="2407" spans="1:30" s="211" customFormat="1" ht="15.75" hidden="1" customHeight="1">
      <c r="A2407" s="204" t="str">
        <f>IF(B2407&lt;&gt;"",IF(AND(B2407&gt;=_TM1,B2407&lt;=_TM2,OR(TH!L2357="1111",TH!M2357="1111")),TH!D2357,""),"")</f>
        <v/>
      </c>
      <c r="B2407" s="36">
        <f t="shared" si="180"/>
        <v>1</v>
      </c>
      <c r="C2407" s="184">
        <f t="shared" si="181"/>
        <v>0</v>
      </c>
      <c r="D2407" s="37"/>
      <c r="E2407" s="760"/>
      <c r="F2407" s="297"/>
      <c r="G2407" s="483"/>
      <c r="H2407" s="7"/>
      <c r="I2407" s="256"/>
      <c r="J2407" s="256"/>
      <c r="K2407" s="599"/>
      <c r="L2407" s="600"/>
      <c r="M2407" s="600"/>
      <c r="N2407" s="52" t="str">
        <f>IF(AND('331-CT'!$E$7=TH!H2357,OR(L2407="331",M2407="331")),"331",IF(AND(OR(L2407="131",M2407="131"),H2407='131-CT'!$E$7),"131",""))</f>
        <v/>
      </c>
      <c r="O2407" s="90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IF(OR(TH!L2357=TH!$W$7,M2407=TH!$W$7),"x","")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IF(AND(OR(LEFT(TH!L2357,2)="15",LEFT(TH!M2357,2)="15"),'152-CT'!$J$8=TH!F2357),"x","")</f>
        <v/>
      </c>
      <c r="Z2407" s="52" t="str">
        <f>IF(AND(OR(LEFT(TH!L2357,2)="15",LEFT(TH!M2357,2)="15"),TK!$E$7=TH!F2357),"x","")</f>
        <v/>
      </c>
      <c r="AA2407" s="52" t="str">
        <f>IF(AND(B2407&lt;=NKC!$N$8,B2407&gt;=NKC!$M$8),"x","")</f>
        <v/>
      </c>
      <c r="AB2407" s="834"/>
      <c r="AC2407" s="591"/>
      <c r="AD2407" s="591"/>
    </row>
    <row r="2408" spans="1:30" s="211" customFormat="1" ht="15.75" hidden="1" customHeight="1">
      <c r="A2408" s="204" t="str">
        <f>IF(B2408&lt;&gt;"",IF(AND(B2408&gt;=_TM1,B2408&lt;=_TM2,OR(TH!L2358="1111",TH!M2358="1111")),TH!D2358,""),"")</f>
        <v/>
      </c>
      <c r="B2408" s="36">
        <f t="shared" si="180"/>
        <v>1</v>
      </c>
      <c r="C2408" s="184">
        <f t="shared" si="181"/>
        <v>0</v>
      </c>
      <c r="D2408" s="37"/>
      <c r="E2408" s="760"/>
      <c r="F2408" s="297"/>
      <c r="G2408" s="483"/>
      <c r="H2408" s="7"/>
      <c r="I2408" s="256"/>
      <c r="J2408" s="256"/>
      <c r="K2408" s="599"/>
      <c r="L2408" s="600"/>
      <c r="M2408" s="600"/>
      <c r="N2408" s="52" t="str">
        <f>IF(AND('331-CT'!$E$7=TH!H2358,OR(L2408="331",M2408="331")),"331",IF(AND(OR(L2408="131",M2408="131"),H2408='131-CT'!$E$7),"131",""))</f>
        <v/>
      </c>
      <c r="O2408" s="90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IF(OR(TH!L2358=TH!$W$7,M2408=TH!$W$7),"x","")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IF(AND(OR(LEFT(TH!L2358,2)="15",LEFT(TH!M2358,2)="15"),'152-CT'!$J$8=TH!F2358),"x","")</f>
        <v/>
      </c>
      <c r="Z2408" s="52" t="str">
        <f>IF(AND(OR(LEFT(TH!L2358,2)="15",LEFT(TH!M2358,2)="15"),TK!$E$7=TH!F2358),"x","")</f>
        <v/>
      </c>
      <c r="AA2408" s="52" t="str">
        <f>IF(AND(B2408&lt;=NKC!$N$8,B2408&gt;=NKC!$M$8),"x","")</f>
        <v/>
      </c>
      <c r="AB2408" s="834"/>
      <c r="AC2408" s="591"/>
    </row>
    <row r="2409" spans="1:30" s="211" customFormat="1" ht="15.75" hidden="1" customHeight="1">
      <c r="A2409" s="204" t="str">
        <f>IF(B2409&lt;&gt;"",IF(AND(B2409&gt;=_TM1,B2409&lt;=_TM2,OR(TH!L2406="1111",TH!M2406="1111")),TH!D2406,""),"")</f>
        <v/>
      </c>
      <c r="B2409" s="36">
        <f t="shared" si="180"/>
        <v>1</v>
      </c>
      <c r="C2409" s="184">
        <f t="shared" si="181"/>
        <v>0</v>
      </c>
      <c r="D2409" s="191"/>
      <c r="E2409" s="800"/>
      <c r="F2409" s="189"/>
      <c r="G2409" s="483"/>
      <c r="H2409" s="7"/>
      <c r="I2409" s="256"/>
      <c r="J2409" s="256"/>
      <c r="K2409" s="599"/>
      <c r="L2409" s="600"/>
      <c r="M2409" s="600"/>
      <c r="N2409" s="52" t="str">
        <f>IF(AND('331-CT'!$E$7=TH!H2406,OR(L2409="331",M2409="331")),"331",IF(AND(OR(L2409="131",M2409="131"),H2409='131-CT'!$E$7),"131",""))</f>
        <v/>
      </c>
      <c r="O2409" s="90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IF(OR(TH!L2406=TH!$W$7,M2409=TH!$W$7),"x","")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IF(AND(OR(LEFT(TH!L2406,2)="15",LEFT(TH!M2406,2)="15"),'152-CT'!$J$8=TH!F2406),"x","")</f>
        <v/>
      </c>
      <c r="Z2409" s="52" t="str">
        <f>IF(AND(OR(LEFT(TH!L2406,2)="15",LEFT(TH!M2406,2)="15"),TK!$E$7=TH!F2406),"x","")</f>
        <v/>
      </c>
      <c r="AA2409" s="52" t="str">
        <f>IF(AND(B2409&lt;=NKC!$N$8,B2409&gt;=NKC!$M$8),"x","")</f>
        <v/>
      </c>
      <c r="AB2409" s="834"/>
      <c r="AC2409" s="591"/>
      <c r="AD2409" s="591"/>
    </row>
    <row r="2410" spans="1:30" s="211" customFormat="1" ht="15.75" hidden="1" customHeight="1">
      <c r="A2410" s="204" t="str">
        <f>IF(B2410&lt;&gt;"",IF(AND(B2410&gt;=_TM1,B2410&lt;=_TM2,OR(TH!L2407="1111",TH!M2407="1111")),TH!D2407,""),"")</f>
        <v/>
      </c>
      <c r="B2410" s="36">
        <f t="shared" si="180"/>
        <v>1</v>
      </c>
      <c r="C2410" s="184">
        <f t="shared" si="181"/>
        <v>0</v>
      </c>
      <c r="D2410" s="191"/>
      <c r="E2410" s="800"/>
      <c r="F2410" s="189"/>
      <c r="G2410" s="483"/>
      <c r="H2410" s="7"/>
      <c r="I2410" s="256"/>
      <c r="J2410" s="256"/>
      <c r="K2410" s="599"/>
      <c r="L2410" s="600"/>
      <c r="M2410" s="600"/>
      <c r="N2410" s="52" t="str">
        <f>IF(AND('331-CT'!$E$7=TH!H2407,OR(L2410="331",M2410="331")),"331",IF(AND(OR(L2410="131",M2410="131"),H2410='131-CT'!$E$7),"131",""))</f>
        <v/>
      </c>
      <c r="O2410" s="90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IF(OR(TH!L2407=TH!$W$7,M2410=TH!$W$7),"x","")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IF(AND(OR(LEFT(TH!L2407,2)="15",LEFT(TH!M2407,2)="15"),'152-CT'!$J$8=TH!F2407),"x","")</f>
        <v/>
      </c>
      <c r="Z2410" s="52" t="str">
        <f>IF(AND(OR(LEFT(TH!L2407,2)="15",LEFT(TH!M2407,2)="15"),TK!$E$7=TH!F2407),"x","")</f>
        <v/>
      </c>
      <c r="AA2410" s="52" t="str">
        <f>IF(AND(B2410&lt;=NKC!$N$8,B2410&gt;=NKC!$M$8),"x","")</f>
        <v/>
      </c>
      <c r="AB2410" s="834"/>
      <c r="AC2410" s="591"/>
    </row>
    <row r="2411" spans="1:30" s="211" customFormat="1" ht="15.75" hidden="1" customHeight="1">
      <c r="A2411" s="204" t="str">
        <f>IF(B2411&lt;&gt;"",IF(AND(B2411&gt;=_TM1,B2411&lt;=_TM2,OR(TH!L2340="1111",TH!M2340="1111")),TH!D2340,""),"")</f>
        <v/>
      </c>
      <c r="B2411" s="36">
        <f t="shared" si="180"/>
        <v>1</v>
      </c>
      <c r="C2411" s="184">
        <f t="shared" si="181"/>
        <v>0</v>
      </c>
      <c r="D2411" s="191"/>
      <c r="E2411" s="760"/>
      <c r="F2411" s="189"/>
      <c r="G2411" s="483"/>
      <c r="H2411" s="7"/>
      <c r="I2411" s="256"/>
      <c r="J2411" s="256"/>
      <c r="K2411" s="599"/>
      <c r="L2411" s="194"/>
      <c r="M2411" s="194"/>
      <c r="N2411" s="52" t="str">
        <f>IF(AND('331-CT'!$E$7=TH!H2340,OR(L2411="331",M2411="331")),"331",IF(AND(OR(L2411="131",M2411="131"),H2411='131-CT'!$E$7),"131",""))</f>
        <v/>
      </c>
      <c r="O2411" s="90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IF(OR(TH!L2340=TH!$W$7,M2411=TH!$W$7),"x","")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IF(AND(OR(LEFT(TH!L2340,2)="15",LEFT(TH!M2340,2)="15"),'152-CT'!$J$8=TH!F2340),"x","")</f>
        <v/>
      </c>
      <c r="Z2411" s="52" t="str">
        <f>IF(AND(OR(LEFT(TH!L2340,2)="15",LEFT(TH!M2340,2)="15"),TK!$E$7=TH!F2340),"x","")</f>
        <v/>
      </c>
      <c r="AA2411" s="52" t="str">
        <f>IF(AND(B2411&lt;=NKC!$N$8,B2411&gt;=NKC!$M$8),"x","")</f>
        <v/>
      </c>
      <c r="AB2411" s="834"/>
      <c r="AC2411" s="591"/>
      <c r="AD2411" s="591"/>
    </row>
    <row r="2412" spans="1:30" s="211" customFormat="1" ht="15.75" hidden="1" customHeight="1">
      <c r="A2412" s="204" t="str">
        <f>IF(B2412&lt;&gt;"",IF(AND(B2412&gt;=_TM1,B2412&lt;=_TM2,OR(TH!L2341="1111",TH!M2341="1111")),TH!D2341,""),"")</f>
        <v/>
      </c>
      <c r="B2412" s="36">
        <f t="shared" si="180"/>
        <v>1</v>
      </c>
      <c r="C2412" s="184">
        <f t="shared" si="181"/>
        <v>0</v>
      </c>
      <c r="D2412" s="191"/>
      <c r="E2412" s="760"/>
      <c r="F2412" s="189"/>
      <c r="G2412" s="483"/>
      <c r="H2412" s="7"/>
      <c r="I2412" s="256"/>
      <c r="J2412" s="256"/>
      <c r="K2412" s="599"/>
      <c r="L2412" s="194"/>
      <c r="M2412" s="194"/>
      <c r="N2412" s="52" t="str">
        <f>IF(AND('331-CT'!$E$7=TH!H2341,OR(L2412="331",M2412="331")),"331",IF(AND(OR(L2412="131",M2412="131"),H2412='131-CT'!$E$7),"131",""))</f>
        <v/>
      </c>
      <c r="O2412" s="90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IF(OR(TH!L2341=TH!$W$7,M2412=TH!$W$7),"x","")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IF(AND(OR(LEFT(TH!L2341,2)="15",LEFT(TH!M2341,2)="15"),'152-CT'!$J$8=TH!F2341),"x","")</f>
        <v/>
      </c>
      <c r="Z2412" s="52" t="str">
        <f>IF(AND(OR(LEFT(TH!L2341,2)="15",LEFT(TH!M2341,2)="15"),TK!$E$7=TH!F2341),"x","")</f>
        <v/>
      </c>
      <c r="AA2412" s="52" t="str">
        <f>IF(AND(B2412&lt;=NKC!$N$8,B2412&gt;=NKC!$M$8),"x","")</f>
        <v/>
      </c>
      <c r="AB2412" s="834"/>
      <c r="AC2412" s="591"/>
    </row>
    <row r="2413" spans="1:30" s="211" customFormat="1" ht="15.75" hidden="1" customHeight="1">
      <c r="A2413" s="204" t="str">
        <f>IF(B2413&lt;&gt;"",IF(AND(B2413&gt;=_TM1,B2413&lt;=_TM2,OR(TH!L2342="1111",TH!M2342="1111")),TH!D2342,""),"")</f>
        <v/>
      </c>
      <c r="B2413" s="36">
        <f t="shared" si="180"/>
        <v>1</v>
      </c>
      <c r="C2413" s="184">
        <f t="shared" si="181"/>
        <v>0</v>
      </c>
      <c r="D2413" s="191"/>
      <c r="E2413" s="760"/>
      <c r="F2413" s="189"/>
      <c r="G2413" s="483"/>
      <c r="H2413" s="7"/>
      <c r="I2413" s="256"/>
      <c r="J2413" s="256"/>
      <c r="K2413" s="599"/>
      <c r="L2413" s="194"/>
      <c r="M2413" s="194"/>
      <c r="N2413" s="52" t="str">
        <f>IF(AND('331-CT'!$E$7=TH!H2342,OR(L2413="331",M2413="331")),"331",IF(AND(OR(L2413="131",M2413="131"),H2413='131-CT'!$E$7),"131",""))</f>
        <v/>
      </c>
      <c r="O2413" s="90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IF(OR(TH!L2342=TH!$W$7,M2413=TH!$W$7),"x","")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IF(AND(OR(LEFT(TH!L2342,2)="15",LEFT(TH!M2342,2)="15"),'152-CT'!$J$8=TH!F2342),"x","")</f>
        <v/>
      </c>
      <c r="Z2413" s="52" t="str">
        <f>IF(AND(OR(LEFT(TH!L2342,2)="15",LEFT(TH!M2342,2)="15"),TK!$E$7=TH!F2342),"x","")</f>
        <v/>
      </c>
      <c r="AA2413" s="52" t="str">
        <f>IF(AND(B2413&lt;=NKC!$N$8,B2413&gt;=NKC!$M$8),"x","")</f>
        <v/>
      </c>
      <c r="AB2413" s="834"/>
      <c r="AC2413" s="591"/>
    </row>
    <row r="2414" spans="1:30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ref="B2414:B2463" si="182">IF(C2414&lt;&gt;"",MONTH(C2414),"")</f>
        <v>1</v>
      </c>
      <c r="C2414" s="184">
        <f t="shared" ref="C2414:C2435" si="183">E2414</f>
        <v>0</v>
      </c>
      <c r="D2414" s="191"/>
      <c r="E2414" s="800"/>
      <c r="F2414" s="192"/>
      <c r="G2414" s="192"/>
      <c r="H2414" s="193"/>
      <c r="I2414" s="256"/>
      <c r="J2414" s="256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0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4"/>
    </row>
    <row r="2415" spans="1:30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182"/>
        <v>1</v>
      </c>
      <c r="C2415" s="184">
        <f t="shared" si="183"/>
        <v>0</v>
      </c>
      <c r="D2415" s="184"/>
      <c r="E2415" s="800"/>
      <c r="F2415" s="192"/>
      <c r="G2415" s="192"/>
      <c r="H2415" s="193"/>
      <c r="I2415" s="256"/>
      <c r="J2415" s="256"/>
      <c r="K2415" s="599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0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4"/>
    </row>
    <row r="2416" spans="1:30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182"/>
        <v>1</v>
      </c>
      <c r="C2416" s="184">
        <f t="shared" si="183"/>
        <v>0</v>
      </c>
      <c r="D2416" s="191"/>
      <c r="E2416" s="800"/>
      <c r="F2416" s="192"/>
      <c r="G2416" s="192"/>
      <c r="H2416" s="7"/>
      <c r="I2416" s="257"/>
      <c r="J2416" s="257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0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4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182"/>
        <v>1</v>
      </c>
      <c r="C2417" s="184">
        <f t="shared" si="183"/>
        <v>0</v>
      </c>
      <c r="D2417" s="191"/>
      <c r="E2417" s="800"/>
      <c r="F2417" s="192"/>
      <c r="G2417" s="192"/>
      <c r="H2417" s="7"/>
      <c r="I2417" s="256"/>
      <c r="J2417" s="256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0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4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182"/>
        <v>1</v>
      </c>
      <c r="C2418" s="184">
        <f t="shared" si="183"/>
        <v>0</v>
      </c>
      <c r="D2418" s="191"/>
      <c r="E2418" s="800"/>
      <c r="F2418" s="192"/>
      <c r="G2418" s="192"/>
      <c r="H2418" s="7"/>
      <c r="I2418" s="257"/>
      <c r="J2418" s="257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0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4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182"/>
        <v>1</v>
      </c>
      <c r="C2419" s="184">
        <f t="shared" si="183"/>
        <v>0</v>
      </c>
      <c r="D2419" s="191"/>
      <c r="E2419" s="800"/>
      <c r="F2419" s="192"/>
      <c r="G2419" s="483"/>
      <c r="H2419" s="7"/>
      <c r="I2419" s="256"/>
      <c r="J2419" s="256"/>
      <c r="K2419" s="599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0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4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182"/>
        <v>1</v>
      </c>
      <c r="C2420" s="184">
        <f t="shared" si="183"/>
        <v>0</v>
      </c>
      <c r="D2420" s="191"/>
      <c r="E2420" s="800"/>
      <c r="F2420" s="192"/>
      <c r="G2420" s="483"/>
      <c r="H2420" s="7"/>
      <c r="I2420" s="256"/>
      <c r="J2420" s="256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0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4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182"/>
        <v>1</v>
      </c>
      <c r="C2421" s="184">
        <f t="shared" si="183"/>
        <v>0</v>
      </c>
      <c r="D2421" s="184"/>
      <c r="E2421" s="800"/>
      <c r="F2421" s="192"/>
      <c r="G2421" s="192"/>
      <c r="H2421" s="7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0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4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182"/>
        <v>1</v>
      </c>
      <c r="C2422" s="184">
        <f t="shared" si="183"/>
        <v>0</v>
      </c>
      <c r="D2422" s="184"/>
      <c r="E2422" s="800"/>
      <c r="F2422" s="192"/>
      <c r="G2422" s="192"/>
      <c r="H2422" s="7"/>
      <c r="I2422" s="256"/>
      <c r="J2422" s="256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0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4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182"/>
        <v>1</v>
      </c>
      <c r="C2423" s="184">
        <f t="shared" si="183"/>
        <v>0</v>
      </c>
      <c r="D2423" s="184"/>
      <c r="E2423" s="800"/>
      <c r="F2423" s="192"/>
      <c r="G2423" s="192"/>
      <c r="H2423" s="193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0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4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182"/>
        <v>1</v>
      </c>
      <c r="C2424" s="184">
        <f t="shared" si="183"/>
        <v>0</v>
      </c>
      <c r="D2424" s="191"/>
      <c r="E2424" s="760"/>
      <c r="F2424" s="192"/>
      <c r="G2424" s="192"/>
      <c r="H2424" s="7"/>
      <c r="I2424" s="257"/>
      <c r="J2424" s="257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0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4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182"/>
        <v>1</v>
      </c>
      <c r="C2425" s="184">
        <f t="shared" si="183"/>
        <v>0</v>
      </c>
      <c r="D2425" s="191"/>
      <c r="E2425" s="760"/>
      <c r="F2425" s="192"/>
      <c r="G2425" s="192"/>
      <c r="H2425" s="7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0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4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182"/>
        <v>1</v>
      </c>
      <c r="C2426" s="184">
        <f t="shared" si="183"/>
        <v>0</v>
      </c>
      <c r="D2426" s="191"/>
      <c r="E2426" s="760"/>
      <c r="F2426" s="192"/>
      <c r="G2426" s="192"/>
      <c r="H2426" s="7"/>
      <c r="I2426" s="257"/>
      <c r="J2426" s="257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0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4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182"/>
        <v>1</v>
      </c>
      <c r="C2427" s="184">
        <f t="shared" si="183"/>
        <v>0</v>
      </c>
      <c r="D2427" s="191"/>
      <c r="E2427" s="760"/>
      <c r="F2427" s="192"/>
      <c r="G2427" s="483"/>
      <c r="H2427" s="7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0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4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182"/>
        <v>1</v>
      </c>
      <c r="C2428" s="184">
        <f t="shared" si="183"/>
        <v>0</v>
      </c>
      <c r="D2428" s="191"/>
      <c r="E2428" s="760"/>
      <c r="F2428" s="192"/>
      <c r="G2428" s="483"/>
      <c r="H2428" s="7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0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4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182"/>
        <v>1</v>
      </c>
      <c r="C2429" s="184">
        <f t="shared" si="183"/>
        <v>0</v>
      </c>
      <c r="D2429" s="184"/>
      <c r="E2429" s="760"/>
      <c r="F2429" s="192"/>
      <c r="G2429" s="192"/>
      <c r="H2429" s="193"/>
      <c r="I2429" s="256"/>
      <c r="J2429" s="256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0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4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182"/>
        <v>1</v>
      </c>
      <c r="C2430" s="184">
        <f t="shared" si="183"/>
        <v>0</v>
      </c>
      <c r="D2430" s="191"/>
      <c r="E2430" s="760"/>
      <c r="F2430" s="192"/>
      <c r="G2430" s="192"/>
      <c r="H2430" s="7"/>
      <c r="I2430" s="257"/>
      <c r="J2430" s="257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0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4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182"/>
        <v>1</v>
      </c>
      <c r="C2431" s="184">
        <f t="shared" si="183"/>
        <v>0</v>
      </c>
      <c r="D2431" s="191"/>
      <c r="E2431" s="760"/>
      <c r="F2431" s="192"/>
      <c r="G2431" s="192"/>
      <c r="H2431" s="7"/>
      <c r="I2431" s="256"/>
      <c r="J2431" s="256"/>
      <c r="K2431" s="599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0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4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182"/>
        <v>1</v>
      </c>
      <c r="C2432" s="184">
        <f t="shared" si="183"/>
        <v>0</v>
      </c>
      <c r="D2432" s="184"/>
      <c r="E2432" s="760"/>
      <c r="F2432" s="7"/>
      <c r="G2432" s="192"/>
      <c r="H2432" s="7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0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4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182"/>
        <v>1</v>
      </c>
      <c r="C2433" s="184">
        <f t="shared" si="183"/>
        <v>0</v>
      </c>
      <c r="D2433" s="191"/>
      <c r="E2433" s="760"/>
      <c r="F2433" s="192"/>
      <c r="G2433" s="192"/>
      <c r="H2433" s="193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0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4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182"/>
        <v>1</v>
      </c>
      <c r="C2434" s="184">
        <f t="shared" si="183"/>
        <v>0</v>
      </c>
      <c r="D2434" s="191"/>
      <c r="E2434" s="760"/>
      <c r="F2434" s="192"/>
      <c r="G2434" s="192"/>
      <c r="H2434" s="193"/>
      <c r="I2434" s="256"/>
      <c r="J2434" s="256"/>
      <c r="K2434" s="599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0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4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182"/>
        <v>1</v>
      </c>
      <c r="C2435" s="184">
        <f t="shared" si="183"/>
        <v>0</v>
      </c>
      <c r="D2435" s="184"/>
      <c r="E2435" s="760"/>
      <c r="F2435" s="192"/>
      <c r="G2435" s="192"/>
      <c r="H2435" s="193"/>
      <c r="I2435" s="256"/>
      <c r="J2435" s="256"/>
      <c r="K2435" s="599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90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4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182"/>
        <v>1</v>
      </c>
      <c r="C2436" s="184">
        <f t="shared" ref="C2436:C2453" si="184">E2436</f>
        <v>0</v>
      </c>
      <c r="D2436" s="191"/>
      <c r="E2436" s="760"/>
      <c r="F2436" s="192"/>
      <c r="G2436" s="192"/>
      <c r="H2436" s="7"/>
      <c r="I2436" s="257"/>
      <c r="J2436" s="257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90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4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182"/>
        <v>1</v>
      </c>
      <c r="C2437" s="184">
        <f t="shared" si="184"/>
        <v>0</v>
      </c>
      <c r="D2437" s="191"/>
      <c r="E2437" s="760"/>
      <c r="F2437" s="192"/>
      <c r="G2437" s="192"/>
      <c r="H2437" s="7"/>
      <c r="I2437" s="256"/>
      <c r="J2437" s="256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90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4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182"/>
        <v>1</v>
      </c>
      <c r="C2438" s="184">
        <f t="shared" si="184"/>
        <v>0</v>
      </c>
      <c r="D2438" s="191"/>
      <c r="E2438" s="760"/>
      <c r="F2438" s="192"/>
      <c r="G2438" s="192"/>
      <c r="H2438" s="7"/>
      <c r="I2438" s="257"/>
      <c r="J2438" s="257"/>
      <c r="K2438" s="599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0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4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182"/>
        <v>1</v>
      </c>
      <c r="C2439" s="184">
        <f t="shared" si="184"/>
        <v>0</v>
      </c>
      <c r="D2439" s="191"/>
      <c r="E2439" s="760"/>
      <c r="F2439" s="192"/>
      <c r="G2439" s="483"/>
      <c r="H2439" s="7"/>
      <c r="I2439" s="256"/>
      <c r="J2439" s="256"/>
      <c r="K2439" s="599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90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4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182"/>
        <v>1</v>
      </c>
      <c r="C2440" s="184">
        <f t="shared" si="184"/>
        <v>0</v>
      </c>
      <c r="D2440" s="184"/>
      <c r="E2440" s="760"/>
      <c r="F2440" s="192"/>
      <c r="G2440" s="192"/>
      <c r="H2440" s="7"/>
      <c r="I2440" s="256"/>
      <c r="J2440" s="256"/>
      <c r="K2440" s="599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90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4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182"/>
        <v>1</v>
      </c>
      <c r="C2441" s="184">
        <f t="shared" si="184"/>
        <v>0</v>
      </c>
      <c r="D2441" s="184"/>
      <c r="E2441" s="760"/>
      <c r="F2441" s="192"/>
      <c r="G2441" s="192"/>
      <c r="H2441" s="7"/>
      <c r="I2441" s="256"/>
      <c r="J2441" s="256"/>
      <c r="K2441" s="599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90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4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182"/>
        <v>1</v>
      </c>
      <c r="C2442" s="184">
        <f t="shared" si="184"/>
        <v>0</v>
      </c>
      <c r="D2442" s="184"/>
      <c r="E2442" s="760"/>
      <c r="F2442" s="192"/>
      <c r="G2442" s="192"/>
      <c r="H2442" s="193"/>
      <c r="I2442" s="256"/>
      <c r="J2442" s="256"/>
      <c r="K2442" s="599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90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4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182"/>
        <v>1</v>
      </c>
      <c r="C2443" s="184">
        <f t="shared" si="184"/>
        <v>0</v>
      </c>
      <c r="D2443" s="191"/>
      <c r="E2443" s="760"/>
      <c r="F2443" s="192"/>
      <c r="G2443" s="192"/>
      <c r="H2443" s="7"/>
      <c r="I2443" s="257"/>
      <c r="J2443" s="257"/>
      <c r="K2443" s="599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90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4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182"/>
        <v>1</v>
      </c>
      <c r="C2444" s="184">
        <f t="shared" si="184"/>
        <v>0</v>
      </c>
      <c r="D2444" s="191"/>
      <c r="E2444" s="760"/>
      <c r="F2444" s="192"/>
      <c r="G2444" s="192"/>
      <c r="H2444" s="7"/>
      <c r="I2444" s="256"/>
      <c r="J2444" s="256"/>
      <c r="K2444" s="599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90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4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182"/>
        <v>1</v>
      </c>
      <c r="C2445" s="184">
        <f t="shared" si="184"/>
        <v>0</v>
      </c>
      <c r="D2445" s="191"/>
      <c r="E2445" s="760"/>
      <c r="F2445" s="192"/>
      <c r="G2445" s="192"/>
      <c r="H2445" s="7"/>
      <c r="I2445" s="257"/>
      <c r="J2445" s="257"/>
      <c r="K2445" s="599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90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4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182"/>
        <v>1</v>
      </c>
      <c r="C2446" s="184">
        <f t="shared" si="184"/>
        <v>0</v>
      </c>
      <c r="D2446" s="191"/>
      <c r="E2446" s="760"/>
      <c r="F2446" s="192"/>
      <c r="G2446" s="483"/>
      <c r="H2446" s="7"/>
      <c r="I2446" s="256"/>
      <c r="J2446" s="256"/>
      <c r="K2446" s="599"/>
      <c r="L2446" s="194"/>
      <c r="M2446" s="194"/>
      <c r="N2446" s="52" t="str">
        <f>IF(AND('331-CT'!$E$7=TH!H2446,OR(L2446="331",M2446="331")),"331",IF(AND(OR(L2446="131",M2446="131"),H2446='131-CT'!$E$7),"131",""))</f>
        <v/>
      </c>
      <c r="O2446" s="90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4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182"/>
        <v>1</v>
      </c>
      <c r="C2447" s="184">
        <f t="shared" si="184"/>
        <v>0</v>
      </c>
      <c r="D2447" s="191"/>
      <c r="E2447" s="760"/>
      <c r="F2447" s="192"/>
      <c r="G2447" s="483"/>
      <c r="H2447" s="7"/>
      <c r="I2447" s="256"/>
      <c r="J2447" s="256"/>
      <c r="K2447" s="599"/>
      <c r="L2447" s="194"/>
      <c r="M2447" s="600"/>
      <c r="N2447" s="52" t="str">
        <f>IF(AND('331-CT'!$E$7=TH!H2447,OR(L2447="331",M2447="331")),"331",IF(AND(OR(L2447="131",M2447="131"),H2447='131-CT'!$E$7),"131",""))</f>
        <v/>
      </c>
      <c r="O2447" s="90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4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182"/>
        <v>1</v>
      </c>
      <c r="C2448" s="184">
        <f t="shared" si="184"/>
        <v>0</v>
      </c>
      <c r="D2448" s="191"/>
      <c r="E2448" s="760"/>
      <c r="F2448" s="40"/>
      <c r="G2448" s="483"/>
      <c r="H2448" s="7"/>
      <c r="I2448" s="256"/>
      <c r="J2448" s="256"/>
      <c r="K2448" s="599"/>
      <c r="L2448" s="194"/>
      <c r="M2448" s="600"/>
      <c r="N2448" s="52" t="str">
        <f>IF(AND('331-CT'!$E$7=TH!H2448,OR(L2448="331",M2448="331")),"331",IF(AND(OR(L2448="131",M2448="131"),H2448='131-CT'!$E$7),"131",""))</f>
        <v/>
      </c>
      <c r="O2448" s="90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4"/>
    </row>
    <row r="2449" spans="1:31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182"/>
        <v>1</v>
      </c>
      <c r="C2449" s="184">
        <f t="shared" si="184"/>
        <v>0</v>
      </c>
      <c r="D2449" s="191"/>
      <c r="E2449" s="760"/>
      <c r="F2449" s="192"/>
      <c r="G2449" s="483"/>
      <c r="H2449" s="7"/>
      <c r="I2449" s="256"/>
      <c r="J2449" s="256"/>
      <c r="K2449" s="599"/>
      <c r="L2449" s="194"/>
      <c r="M2449" s="600"/>
      <c r="N2449" s="52" t="str">
        <f>IF(AND('331-CT'!$E$7=TH!H2449,OR(L2449="331",M2449="331")),"331",IF(AND(OR(L2449="131",M2449="131"),H2449='131-CT'!$E$7),"131",""))</f>
        <v/>
      </c>
      <c r="O2449" s="90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4"/>
    </row>
    <row r="2450" spans="1:31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182"/>
        <v>1</v>
      </c>
      <c r="C2450" s="184">
        <f t="shared" si="184"/>
        <v>0</v>
      </c>
      <c r="D2450" s="191"/>
      <c r="E2450" s="760"/>
      <c r="F2450" s="40"/>
      <c r="G2450" s="483"/>
      <c r="H2450" s="7"/>
      <c r="I2450" s="256"/>
      <c r="J2450" s="256"/>
      <c r="K2450" s="599"/>
      <c r="L2450" s="194"/>
      <c r="M2450" s="600"/>
      <c r="N2450" s="52" t="str">
        <f>IF(AND('331-CT'!$E$7=TH!H2450,OR(L2450="331",M2450="331")),"331",IF(AND(OR(L2450="131",M2450="131"),H2450='131-CT'!$E$7),"131",""))</f>
        <v/>
      </c>
      <c r="O2450" s="90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4"/>
    </row>
    <row r="2451" spans="1:31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182"/>
        <v>1</v>
      </c>
      <c r="C2451" s="184">
        <f t="shared" si="184"/>
        <v>0</v>
      </c>
      <c r="D2451" s="191"/>
      <c r="E2451" s="760"/>
      <c r="F2451" s="192"/>
      <c r="G2451" s="483"/>
      <c r="H2451" s="7"/>
      <c r="I2451" s="256"/>
      <c r="J2451" s="256"/>
      <c r="K2451" s="599"/>
      <c r="L2451" s="194"/>
      <c r="M2451" s="600"/>
      <c r="N2451" s="52" t="str">
        <f>IF(AND('331-CT'!$E$7=TH!H2451,OR(L2451="331",M2451="331")),"331",IF(AND(OR(L2451="131",M2451="131"),H2451='131-CT'!$E$7),"131",""))</f>
        <v/>
      </c>
      <c r="O2451" s="90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4"/>
    </row>
    <row r="2452" spans="1:31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182"/>
        <v>1</v>
      </c>
      <c r="C2452" s="184">
        <f t="shared" si="184"/>
        <v>0</v>
      </c>
      <c r="D2452" s="191"/>
      <c r="E2452" s="760"/>
      <c r="F2452" s="40"/>
      <c r="G2452" s="483"/>
      <c r="H2452" s="7"/>
      <c r="I2452" s="256"/>
      <c r="J2452" s="256"/>
      <c r="K2452" s="599"/>
      <c r="L2452" s="194"/>
      <c r="M2452" s="600"/>
      <c r="N2452" s="52" t="str">
        <f>IF(AND('331-CT'!$E$7=TH!H2452,OR(L2452="331",M2452="331")),"331",IF(AND(OR(L2452="131",M2452="131"),H2452='131-CT'!$E$7),"131",""))</f>
        <v/>
      </c>
      <c r="O2452" s="90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4"/>
    </row>
    <row r="2453" spans="1:31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182"/>
        <v>1</v>
      </c>
      <c r="C2453" s="184">
        <f t="shared" si="184"/>
        <v>0</v>
      </c>
      <c r="D2453" s="191"/>
      <c r="E2453" s="760"/>
      <c r="F2453" s="192"/>
      <c r="G2453" s="483"/>
      <c r="H2453" s="7"/>
      <c r="I2453" s="256"/>
      <c r="J2453" s="256"/>
      <c r="K2453" s="599"/>
      <c r="L2453" s="194"/>
      <c r="M2453" s="600"/>
      <c r="N2453" s="52" t="str">
        <f>IF(AND('331-CT'!$E$7=TH!H2453,OR(L2453="331",M2453="331")),"331",IF(AND(OR(L2453="131",M2453="131"),H2453='131-CT'!$E$7),"131",""))</f>
        <v/>
      </c>
      <c r="O2453" s="90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4"/>
    </row>
    <row r="2454" spans="1:31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82"/>
        <v>1</v>
      </c>
      <c r="C2454" s="184">
        <f t="shared" ref="C2454:C2457" si="185">E2454</f>
        <v>0</v>
      </c>
      <c r="D2454" s="191"/>
      <c r="E2454" s="760"/>
      <c r="F2454" s="40"/>
      <c r="G2454" s="483"/>
      <c r="H2454" s="7"/>
      <c r="I2454" s="256"/>
      <c r="J2454" s="256"/>
      <c r="K2454" s="599"/>
      <c r="L2454" s="194"/>
      <c r="M2454" s="600"/>
      <c r="N2454" s="52" t="str">
        <f>IF(AND('331-CT'!$E$7=TH!H2454,OR(L2454="331",M2454="331")),"331",IF(AND(OR(L2454="131",M2454="131"),H2454='131-CT'!$E$7),"131",""))</f>
        <v/>
      </c>
      <c r="O2454" s="90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4"/>
    </row>
    <row r="2455" spans="1:31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182"/>
        <v>1</v>
      </c>
      <c r="C2455" s="184">
        <f t="shared" si="185"/>
        <v>0</v>
      </c>
      <c r="D2455" s="191"/>
      <c r="E2455" s="760"/>
      <c r="F2455" s="192"/>
      <c r="G2455" s="483"/>
      <c r="H2455" s="7"/>
      <c r="I2455" s="256"/>
      <c r="J2455" s="256"/>
      <c r="K2455" s="599"/>
      <c r="L2455" s="194"/>
      <c r="M2455" s="600"/>
      <c r="N2455" s="52" t="str">
        <f>IF(AND('331-CT'!$E$7=TH!H2455,OR(L2455="331",M2455="331")),"331",IF(AND(OR(L2455="131",M2455="131"),H2455='131-CT'!$E$7),"131",""))</f>
        <v/>
      </c>
      <c r="O2455" s="90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4"/>
    </row>
    <row r="2456" spans="1:31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182"/>
        <v>1</v>
      </c>
      <c r="C2456" s="184">
        <f t="shared" si="185"/>
        <v>0</v>
      </c>
      <c r="D2456" s="191"/>
      <c r="E2456" s="760"/>
      <c r="F2456" s="40"/>
      <c r="G2456" s="483"/>
      <c r="H2456" s="7"/>
      <c r="I2456" s="256"/>
      <c r="J2456" s="256"/>
      <c r="K2456" s="599"/>
      <c r="L2456" s="194"/>
      <c r="M2456" s="600"/>
      <c r="N2456" s="52" t="str">
        <f>IF(AND('331-CT'!$E$7=TH!H2456,OR(L2456="331",M2456="331")),"331",IF(AND(OR(L2456="131",M2456="131"),H2456='131-CT'!$E$7),"131",""))</f>
        <v/>
      </c>
      <c r="O2456" s="90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4"/>
    </row>
    <row r="2457" spans="1:31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182"/>
        <v>1</v>
      </c>
      <c r="C2457" s="184">
        <f t="shared" si="185"/>
        <v>0</v>
      </c>
      <c r="D2457" s="191"/>
      <c r="E2457" s="760"/>
      <c r="F2457" s="192"/>
      <c r="G2457" s="483"/>
      <c r="H2457" s="7"/>
      <c r="I2457" s="256"/>
      <c r="J2457" s="256"/>
      <c r="K2457" s="599"/>
      <c r="L2457" s="194"/>
      <c r="M2457" s="600"/>
      <c r="N2457" s="52" t="str">
        <f>IF(AND('331-CT'!$E$7=TH!H2457,OR(L2457="331",M2457="331")),"331",IF(AND(OR(L2457="131",M2457="131"),H2457='131-CT'!$E$7),"131",""))</f>
        <v/>
      </c>
      <c r="O2457" s="90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4"/>
    </row>
    <row r="2458" spans="1:31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82"/>
        <v>1</v>
      </c>
      <c r="C2458" s="184">
        <f t="shared" ref="C2458" si="186">E2458</f>
        <v>0</v>
      </c>
      <c r="D2458" s="191"/>
      <c r="E2458" s="760"/>
      <c r="F2458" s="192"/>
      <c r="G2458" s="483"/>
      <c r="H2458" s="193"/>
      <c r="I2458" s="256"/>
      <c r="J2458" s="256"/>
      <c r="K2458" s="599"/>
      <c r="L2458" s="600"/>
      <c r="M2458" s="600"/>
      <c r="N2458" s="52" t="str">
        <f>IF(AND('331-CT'!$E$7=TH!H2458,OR(L2458="331",M2458="331")),"331",IF(AND(OR(L2458="131",M2458="131"),H2458='131-CT'!$E$7),"131",""))</f>
        <v/>
      </c>
      <c r="O2458" s="90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4"/>
    </row>
    <row r="2459" spans="1:31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82"/>
        <v>1</v>
      </c>
      <c r="C2459" s="184">
        <f t="shared" ref="C2459" si="187">E2459</f>
        <v>0</v>
      </c>
      <c r="D2459" s="191"/>
      <c r="E2459" s="760"/>
      <c r="F2459" s="192"/>
      <c r="G2459" s="483"/>
      <c r="H2459" s="193"/>
      <c r="I2459" s="256"/>
      <c r="J2459" s="256"/>
      <c r="K2459" s="599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90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4"/>
      <c r="AE2459" s="910"/>
    </row>
    <row r="2460" spans="1:31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82"/>
        <v>1</v>
      </c>
      <c r="C2460" s="184">
        <f t="shared" ref="C2460:C2474" si="188">E2460</f>
        <v>0</v>
      </c>
      <c r="D2460" s="191"/>
      <c r="E2460" s="760"/>
      <c r="F2460" s="192"/>
      <c r="G2460" s="483"/>
      <c r="H2460" s="193"/>
      <c r="I2460" s="256"/>
      <c r="J2460" s="256"/>
      <c r="K2460" s="599"/>
      <c r="L2460" s="194"/>
      <c r="M2460" s="600"/>
      <c r="N2460" s="52" t="str">
        <f>IF(AND('331-CT'!$E$7=TH!H2460,OR(L2460="331",M2460="331")),"331",IF(AND(OR(L2460="131",M2460="131"),H2460='131-CT'!$E$7),"131",""))</f>
        <v/>
      </c>
      <c r="O2460" s="90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4"/>
    </row>
    <row r="2461" spans="1:31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82"/>
        <v>1</v>
      </c>
      <c r="C2461" s="184">
        <f t="shared" si="188"/>
        <v>0</v>
      </c>
      <c r="D2461" s="191"/>
      <c r="E2461" s="760"/>
      <c r="F2461" s="192"/>
      <c r="G2461" s="483"/>
      <c r="H2461" s="7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0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4"/>
    </row>
    <row r="2462" spans="1:31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82"/>
        <v>1</v>
      </c>
      <c r="C2462" s="184">
        <f t="shared" si="188"/>
        <v>0</v>
      </c>
      <c r="D2462" s="191"/>
      <c r="E2462" s="760"/>
      <c r="F2462" s="192"/>
      <c r="G2462" s="483"/>
      <c r="H2462" s="193"/>
      <c r="I2462" s="256"/>
      <c r="J2462" s="256"/>
      <c r="K2462" s="599"/>
      <c r="L2462" s="600"/>
      <c r="M2462" s="600"/>
      <c r="N2462" s="52" t="str">
        <f>IF(AND('331-CT'!$E$7=TH!H2462,OR(L2462="331",M2462="331")),"331",IF(AND(OR(L2462="131",M2462="131"),H2462='131-CT'!$E$7),"131",""))</f>
        <v/>
      </c>
      <c r="O2462" s="90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4"/>
    </row>
    <row r="2463" spans="1:31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182"/>
        <v>1</v>
      </c>
      <c r="C2463" s="184">
        <f t="shared" si="188"/>
        <v>0</v>
      </c>
      <c r="D2463" s="191"/>
      <c r="E2463" s="760"/>
      <c r="F2463" s="192"/>
      <c r="G2463" s="483"/>
      <c r="H2463" s="193"/>
      <c r="I2463" s="256"/>
      <c r="J2463" s="256"/>
      <c r="K2463" s="599"/>
      <c r="L2463" s="600"/>
      <c r="M2463" s="600"/>
      <c r="N2463" s="52" t="str">
        <f>IF(AND('331-CT'!$E$7=TH!H2463,OR(L2463="331",M2463="331")),"331",IF(AND(OR(L2463="131",M2463="131"),H2463='131-CT'!$E$7),"131",""))</f>
        <v/>
      </c>
      <c r="O2463" s="90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4"/>
    </row>
    <row r="2464" spans="1:31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ref="B2464:B2525" si="189">IF(C2464&lt;&gt;"",MONTH(C2464),"")</f>
        <v>1</v>
      </c>
      <c r="C2464" s="184">
        <f t="shared" si="188"/>
        <v>0</v>
      </c>
      <c r="D2464" s="191"/>
      <c r="E2464" s="760"/>
      <c r="F2464" s="192"/>
      <c r="G2464" s="483"/>
      <c r="H2464" s="193"/>
      <c r="I2464" s="256"/>
      <c r="J2464" s="256"/>
      <c r="K2464" s="599"/>
      <c r="L2464" s="600"/>
      <c r="M2464" s="600"/>
      <c r="N2464" s="52" t="str">
        <f>IF(AND('331-CT'!$E$7=TH!H2464,OR(L2464="331",M2464="331")),"331",IF(AND(OR(L2464="131",M2464="131"),H2464='131-CT'!$E$7),"131",""))</f>
        <v/>
      </c>
      <c r="O2464" s="90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4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89"/>
        <v>1</v>
      </c>
      <c r="C2465" s="184">
        <f t="shared" si="188"/>
        <v>0</v>
      </c>
      <c r="D2465" s="191"/>
      <c r="E2465" s="760"/>
      <c r="F2465" s="192"/>
      <c r="G2465" s="483"/>
      <c r="H2465" s="7"/>
      <c r="I2465" s="256"/>
      <c r="J2465" s="256"/>
      <c r="K2465" s="599"/>
      <c r="L2465" s="600"/>
      <c r="M2465" s="600"/>
      <c r="N2465" s="52" t="str">
        <f>IF(AND('331-CT'!$E$7=TH!H2465,OR(L2465="331",M2465="331")),"331",IF(AND(OR(L2465="131",M2465="131"),H2465='131-CT'!$E$7),"131",""))</f>
        <v/>
      </c>
      <c r="O2465" s="90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4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89"/>
        <v>1</v>
      </c>
      <c r="C2466" s="184">
        <f t="shared" si="188"/>
        <v>0</v>
      </c>
      <c r="D2466" s="191"/>
      <c r="E2466" s="760"/>
      <c r="F2466" s="192"/>
      <c r="G2466" s="483"/>
      <c r="H2466" s="193"/>
      <c r="I2466" s="256"/>
      <c r="J2466" s="256"/>
      <c r="K2466" s="7"/>
      <c r="L2466" s="600"/>
      <c r="M2466" s="600"/>
      <c r="N2466" s="52" t="str">
        <f>IF(AND('331-CT'!$E$7=TH!H2466,OR(L2466="331",M2466="331")),"331",IF(AND(OR(L2466="131",M2466="131"),H2466='131-CT'!$E$7),"131",""))</f>
        <v/>
      </c>
      <c r="O2466" s="90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4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89"/>
        <v>1</v>
      </c>
      <c r="C2467" s="184">
        <f t="shared" si="188"/>
        <v>0</v>
      </c>
      <c r="D2467" s="191"/>
      <c r="E2467" s="760"/>
      <c r="F2467" s="192"/>
      <c r="G2467" s="483"/>
      <c r="H2467" s="193"/>
      <c r="I2467" s="256"/>
      <c r="J2467" s="256"/>
      <c r="K2467" s="599"/>
      <c r="L2467" s="600"/>
      <c r="M2467" s="600"/>
      <c r="N2467" s="52" t="str">
        <f>IF(AND('331-CT'!$E$7=TH!H2467,OR(L2467="331",M2467="331")),"331",IF(AND(OR(L2467="131",M2467="131"),H2467='131-CT'!$E$7),"131",""))</f>
        <v/>
      </c>
      <c r="O2467" s="90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4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89"/>
        <v>1</v>
      </c>
      <c r="C2468" s="184">
        <f t="shared" si="188"/>
        <v>0</v>
      </c>
      <c r="D2468" s="191"/>
      <c r="E2468" s="760"/>
      <c r="F2468" s="192"/>
      <c r="G2468" s="483"/>
      <c r="H2468" s="193"/>
      <c r="I2468" s="256"/>
      <c r="J2468" s="256"/>
      <c r="K2468" s="599"/>
      <c r="L2468" s="600"/>
      <c r="M2468" s="600"/>
      <c r="N2468" s="52" t="str">
        <f>IF(AND('331-CT'!$E$7=TH!H2468,OR(L2468="331",M2468="331")),"331",IF(AND(OR(L2468="131",M2468="131"),H2468='131-CT'!$E$7),"131",""))</f>
        <v/>
      </c>
      <c r="O2468" s="90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4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189"/>
        <v>1</v>
      </c>
      <c r="C2469" s="184">
        <f t="shared" si="188"/>
        <v>0</v>
      </c>
      <c r="D2469" s="191"/>
      <c r="E2469" s="760"/>
      <c r="F2469" s="192"/>
      <c r="G2469" s="483"/>
      <c r="H2469" s="193"/>
      <c r="I2469" s="256"/>
      <c r="J2469" s="256"/>
      <c r="K2469" s="599"/>
      <c r="L2469" s="600"/>
      <c r="M2469" s="600"/>
      <c r="N2469" s="52" t="str">
        <f>IF(AND('331-CT'!$E$7=TH!H2469,OR(L2469="331",M2469="331")),"331",IF(AND(OR(L2469="131",M2469="131"),H2469='131-CT'!$E$7),"131",""))</f>
        <v/>
      </c>
      <c r="O2469" s="90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4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89"/>
        <v>1</v>
      </c>
      <c r="C2470" s="184">
        <f t="shared" si="188"/>
        <v>0</v>
      </c>
      <c r="D2470" s="191"/>
      <c r="E2470" s="760"/>
      <c r="F2470" s="192"/>
      <c r="G2470" s="483"/>
      <c r="H2470" s="193"/>
      <c r="I2470" s="256"/>
      <c r="J2470" s="256"/>
      <c r="K2470" s="599"/>
      <c r="L2470" s="600"/>
      <c r="M2470" s="600"/>
      <c r="N2470" s="52" t="str">
        <f>IF(AND('331-CT'!$E$7=TH!H2470,OR(L2470="331",M2470="331")),"331",IF(AND(OR(L2470="131",M2470="131"),H2470='131-CT'!$E$7),"131",""))</f>
        <v/>
      </c>
      <c r="O2470" s="901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4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89"/>
        <v>1</v>
      </c>
      <c r="C2471" s="184">
        <f t="shared" si="188"/>
        <v>0</v>
      </c>
      <c r="D2471" s="191"/>
      <c r="E2471" s="760"/>
      <c r="F2471" s="192"/>
      <c r="G2471" s="483"/>
      <c r="H2471" s="193"/>
      <c r="I2471" s="256"/>
      <c r="J2471" s="256"/>
      <c r="K2471" s="599"/>
      <c r="L2471" s="600"/>
      <c r="M2471" s="600"/>
      <c r="N2471" s="52" t="str">
        <f>IF(AND('331-CT'!$E$7=TH!H2471,OR(L2471="331",M2471="331")),"331",IF(AND(OR(L2471="131",M2471="131"),H2471='131-CT'!$E$7),"131",""))</f>
        <v/>
      </c>
      <c r="O2471" s="901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4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89"/>
        <v>1</v>
      </c>
      <c r="C2472" s="184">
        <f t="shared" si="188"/>
        <v>0</v>
      </c>
      <c r="D2472" s="191"/>
      <c r="E2472" s="760"/>
      <c r="F2472" s="192"/>
      <c r="G2472" s="483"/>
      <c r="H2472" s="193"/>
      <c r="I2472" s="256"/>
      <c r="J2472" s="256"/>
      <c r="K2472" s="599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901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4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89"/>
        <v>1</v>
      </c>
      <c r="C2473" s="184">
        <f t="shared" si="188"/>
        <v>0</v>
      </c>
      <c r="D2473" s="191"/>
      <c r="E2473" s="760"/>
      <c r="F2473" s="192"/>
      <c r="G2473" s="483"/>
      <c r="H2473" s="193"/>
      <c r="I2473" s="256"/>
      <c r="J2473" s="256"/>
      <c r="K2473" s="599"/>
      <c r="L2473" s="600"/>
      <c r="M2473" s="600"/>
      <c r="N2473" s="52" t="str">
        <f>IF(AND('331-CT'!$E$7=TH!H2473,OR(L2473="331",M2473="331")),"331",IF(AND(OR(L2473="131",M2473="131"),H2473='131-CT'!$E$7),"131",""))</f>
        <v/>
      </c>
      <c r="O2473" s="901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4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89"/>
        <v>1</v>
      </c>
      <c r="C2474" s="184">
        <f t="shared" si="188"/>
        <v>0</v>
      </c>
      <c r="D2474" s="191"/>
      <c r="E2474" s="760"/>
      <c r="F2474" s="192"/>
      <c r="G2474" s="483"/>
      <c r="H2474" s="193"/>
      <c r="I2474" s="256"/>
      <c r="J2474" s="256"/>
      <c r="K2474" s="599"/>
      <c r="L2474" s="600"/>
      <c r="M2474" s="600"/>
      <c r="N2474" s="52" t="str">
        <f>IF(AND('331-CT'!$E$7=TH!H2474,OR(L2474="331",M2474="331")),"331",IF(AND(OR(L2474="131",M2474="131"),H2474='131-CT'!$E$7),"131",""))</f>
        <v/>
      </c>
      <c r="O2474" s="901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4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89"/>
        <v>1</v>
      </c>
      <c r="C2475" s="184">
        <f t="shared" ref="C2475:C2491" si="190">E2475</f>
        <v>0</v>
      </c>
      <c r="D2475" s="191"/>
      <c r="E2475" s="760"/>
      <c r="F2475" s="192"/>
      <c r="G2475" s="483"/>
      <c r="H2475" s="193"/>
      <c r="I2475" s="256"/>
      <c r="J2475" s="256"/>
      <c r="K2475" s="599"/>
      <c r="L2475" s="600"/>
      <c r="M2475" s="600"/>
      <c r="N2475" s="52" t="str">
        <f>IF(AND('331-CT'!$E$7=TH!H2475,OR(L2475="331",M2475="331")),"331",IF(AND(OR(L2475="131",M2475="131"),H2475='131-CT'!$E$7),"131",""))</f>
        <v/>
      </c>
      <c r="O2475" s="901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4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89"/>
        <v>1</v>
      </c>
      <c r="C2476" s="184">
        <f t="shared" si="190"/>
        <v>0</v>
      </c>
      <c r="D2476" s="191"/>
      <c r="E2476" s="760"/>
      <c r="F2476" s="192"/>
      <c r="G2476" s="483"/>
      <c r="H2476" s="193"/>
      <c r="I2476" s="256"/>
      <c r="J2476" s="256"/>
      <c r="K2476" s="599"/>
      <c r="L2476" s="194"/>
      <c r="M2476" s="600"/>
      <c r="N2476" s="52" t="str">
        <f>IF(AND('331-CT'!$E$7=TH!H2476,OR(L2476="331",M2476="331")),"331",IF(AND(OR(L2476="131",M2476="131"),H2476='131-CT'!$E$7),"131",""))</f>
        <v/>
      </c>
      <c r="O2476" s="901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4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89"/>
        <v>1</v>
      </c>
      <c r="C2477" s="184">
        <f t="shared" si="190"/>
        <v>0</v>
      </c>
      <c r="D2477" s="191"/>
      <c r="E2477" s="760"/>
      <c r="F2477" s="192"/>
      <c r="G2477" s="483"/>
      <c r="H2477" s="193"/>
      <c r="I2477" s="256"/>
      <c r="J2477" s="256"/>
      <c r="K2477" s="599"/>
      <c r="L2477" s="600"/>
      <c r="M2477" s="600"/>
      <c r="N2477" s="52" t="str">
        <f>IF(AND('331-CT'!$E$7=TH!H2477,OR(L2477="331",M2477="331")),"331",IF(AND(OR(L2477="131",M2477="131"),H2477='131-CT'!$E$7),"131",""))</f>
        <v/>
      </c>
      <c r="O2477" s="901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4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89"/>
        <v>1</v>
      </c>
      <c r="C2478" s="184">
        <f t="shared" si="190"/>
        <v>0</v>
      </c>
      <c r="D2478" s="191"/>
      <c r="E2478" s="760"/>
      <c r="F2478" s="192"/>
      <c r="G2478" s="483"/>
      <c r="H2478" s="193"/>
      <c r="I2478" s="256"/>
      <c r="J2478" s="256"/>
      <c r="K2478" s="599"/>
      <c r="L2478" s="600"/>
      <c r="M2478" s="600"/>
      <c r="N2478" s="52" t="str">
        <f>IF(AND('331-CT'!$E$7=TH!H2478,OR(L2478="331",M2478="331")),"331",IF(AND(OR(L2478="131",M2478="131"),H2478='131-CT'!$E$7),"131",""))</f>
        <v/>
      </c>
      <c r="O2478" s="901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4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89"/>
        <v>1</v>
      </c>
      <c r="C2479" s="184">
        <f t="shared" si="190"/>
        <v>0</v>
      </c>
      <c r="D2479" s="191"/>
      <c r="E2479" s="760"/>
      <c r="F2479" s="192"/>
      <c r="G2479" s="483"/>
      <c r="H2479" s="193"/>
      <c r="I2479" s="256"/>
      <c r="J2479" s="256"/>
      <c r="K2479" s="599"/>
      <c r="L2479" s="600"/>
      <c r="M2479" s="600"/>
      <c r="N2479" s="52" t="str">
        <f>IF(AND('331-CT'!$E$7=TH!H2479,OR(L2479="331",M2479="331")),"331",IF(AND(OR(L2479="131",M2479="131"),H2479='131-CT'!$E$7),"131",""))</f>
        <v/>
      </c>
      <c r="O2479" s="901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4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89"/>
        <v>1</v>
      </c>
      <c r="C2480" s="184">
        <f t="shared" si="190"/>
        <v>0</v>
      </c>
      <c r="D2480" s="191"/>
      <c r="E2480" s="760"/>
      <c r="F2480" s="192"/>
      <c r="G2480" s="483"/>
      <c r="H2480" s="193"/>
      <c r="I2480" s="256"/>
      <c r="J2480" s="256"/>
      <c r="K2480" s="599"/>
      <c r="L2480" s="600"/>
      <c r="M2480" s="600"/>
      <c r="N2480" s="52" t="str">
        <f>IF(AND('331-CT'!$E$7=TH!H2480,OR(L2480="331",M2480="331")),"331",IF(AND(OR(L2480="131",M2480="131"),H2480='131-CT'!$E$7),"131",""))</f>
        <v/>
      </c>
      <c r="O2480" s="901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4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89"/>
        <v>1</v>
      </c>
      <c r="C2481" s="184">
        <f t="shared" si="190"/>
        <v>0</v>
      </c>
      <c r="D2481" s="191"/>
      <c r="E2481" s="760"/>
      <c r="F2481" s="192"/>
      <c r="G2481" s="483"/>
      <c r="H2481" s="193"/>
      <c r="I2481" s="256"/>
      <c r="J2481" s="256"/>
      <c r="K2481" s="599"/>
      <c r="L2481" s="194"/>
      <c r="M2481" s="600"/>
      <c r="N2481" s="52" t="str">
        <f>IF(AND('331-CT'!$E$7=TH!H2481,OR(L2481="331",M2481="331")),"331",IF(AND(OR(L2481="131",M2481="131"),H2481='131-CT'!$E$7),"131",""))</f>
        <v/>
      </c>
      <c r="O2481" s="901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4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89"/>
        <v>1</v>
      </c>
      <c r="C2482" s="184">
        <f t="shared" si="190"/>
        <v>0</v>
      </c>
      <c r="D2482" s="191"/>
      <c r="E2482" s="760"/>
      <c r="F2482" s="192"/>
      <c r="G2482" s="483"/>
      <c r="H2482" s="193"/>
      <c r="I2482" s="256"/>
      <c r="J2482" s="256"/>
      <c r="K2482" s="599"/>
      <c r="L2482" s="600"/>
      <c r="M2482" s="600"/>
      <c r="N2482" s="52" t="str">
        <f>IF(AND('331-CT'!$E$7=TH!H2482,OR(L2482="331",M2482="331")),"331",IF(AND(OR(L2482="131",M2482="131"),H2482='131-CT'!$E$7),"131",""))</f>
        <v/>
      </c>
      <c r="O2482" s="901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4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89"/>
        <v>1</v>
      </c>
      <c r="C2483" s="184">
        <f t="shared" si="190"/>
        <v>0</v>
      </c>
      <c r="D2483" s="191"/>
      <c r="E2483" s="760"/>
      <c r="F2483" s="192"/>
      <c r="G2483" s="483"/>
      <c r="H2483" s="193"/>
      <c r="I2483" s="256"/>
      <c r="J2483" s="256"/>
      <c r="K2483" s="599"/>
      <c r="L2483" s="194"/>
      <c r="M2483" s="600"/>
      <c r="N2483" s="52" t="str">
        <f>IF(AND('331-CT'!$E$7=TH!H2483,OR(L2483="331",M2483="331")),"331",IF(AND(OR(L2483="131",M2483="131"),H2483='131-CT'!$E$7),"131",""))</f>
        <v/>
      </c>
      <c r="O2483" s="901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4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89"/>
        <v>1</v>
      </c>
      <c r="C2484" s="184">
        <f t="shared" si="190"/>
        <v>0</v>
      </c>
      <c r="D2484" s="191"/>
      <c r="E2484" s="760"/>
      <c r="F2484" s="192"/>
      <c r="G2484" s="483"/>
      <c r="H2484" s="7"/>
      <c r="I2484" s="256"/>
      <c r="J2484" s="256"/>
      <c r="K2484" s="599"/>
      <c r="L2484" s="600"/>
      <c r="M2484" s="600"/>
      <c r="N2484" s="52" t="str">
        <f>IF(AND('331-CT'!$E$7=TH!H2484,OR(L2484="331",M2484="331")),"331",IF(AND(OR(L2484="131",M2484="131"),H2484='131-CT'!$E$7),"131",""))</f>
        <v/>
      </c>
      <c r="O2484" s="901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4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89"/>
        <v>1</v>
      </c>
      <c r="C2485" s="184">
        <f t="shared" si="190"/>
        <v>0</v>
      </c>
      <c r="D2485" s="191"/>
      <c r="E2485" s="760"/>
      <c r="F2485" s="192"/>
      <c r="G2485" s="483"/>
      <c r="H2485" s="193"/>
      <c r="I2485" s="256"/>
      <c r="J2485" s="256"/>
      <c r="K2485" s="599"/>
      <c r="L2485" s="600"/>
      <c r="M2485" s="600"/>
      <c r="N2485" s="52" t="str">
        <f>IF(AND('331-CT'!$E$7=TH!H2485,OR(L2485="331",M2485="331")),"331",IF(AND(OR(L2485="131",M2485="131"),H2485='131-CT'!$E$7),"131",""))</f>
        <v/>
      </c>
      <c r="O2485" s="901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4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89"/>
        <v>1</v>
      </c>
      <c r="C2486" s="184">
        <f t="shared" si="190"/>
        <v>0</v>
      </c>
      <c r="D2486" s="191"/>
      <c r="E2486" s="760"/>
      <c r="F2486" s="192"/>
      <c r="G2486" s="483"/>
      <c r="H2486" s="193"/>
      <c r="I2486" s="256"/>
      <c r="J2486" s="256"/>
      <c r="K2486" s="599"/>
      <c r="L2486" s="600"/>
      <c r="M2486" s="600"/>
      <c r="N2486" s="52" t="str">
        <f>IF(AND('331-CT'!$E$7=TH!H2486,OR(L2486="331",M2486="331")),"331",IF(AND(OR(L2486="131",M2486="131"),H2486='131-CT'!$E$7),"131",""))</f>
        <v/>
      </c>
      <c r="O2486" s="901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4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89"/>
        <v>1</v>
      </c>
      <c r="C2487" s="184">
        <f t="shared" si="190"/>
        <v>0</v>
      </c>
      <c r="D2487" s="191"/>
      <c r="E2487" s="760"/>
      <c r="F2487" s="192"/>
      <c r="G2487" s="483"/>
      <c r="H2487" s="7"/>
      <c r="I2487" s="256"/>
      <c r="J2487" s="256"/>
      <c r="K2487" s="599"/>
      <c r="L2487" s="600"/>
      <c r="M2487" s="600"/>
      <c r="N2487" s="52" t="str">
        <f>IF(AND('331-CT'!$E$7=TH!H2487,OR(L2487="331",M2487="331")),"331",IF(AND(OR(L2487="131",M2487="131"),H2487='131-CT'!$E$7),"131",""))</f>
        <v/>
      </c>
      <c r="O2487" s="901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4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89"/>
        <v>1</v>
      </c>
      <c r="C2488" s="184">
        <f t="shared" si="190"/>
        <v>0</v>
      </c>
      <c r="D2488" s="191"/>
      <c r="E2488" s="760"/>
      <c r="F2488" s="192"/>
      <c r="G2488" s="483"/>
      <c r="H2488" s="193"/>
      <c r="I2488" s="256"/>
      <c r="J2488" s="256"/>
      <c r="K2488" s="599"/>
      <c r="L2488" s="600"/>
      <c r="M2488" s="600"/>
      <c r="N2488" s="52" t="str">
        <f>IF(AND('331-CT'!$E$7=TH!H2488,OR(L2488="331",M2488="331")),"331",IF(AND(OR(L2488="131",M2488="131"),H2488='131-CT'!$E$7),"131",""))</f>
        <v/>
      </c>
      <c r="O2488" s="901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4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89"/>
        <v>1</v>
      </c>
      <c r="C2489" s="184">
        <f t="shared" si="190"/>
        <v>0</v>
      </c>
      <c r="D2489" s="191"/>
      <c r="E2489" s="760"/>
      <c r="F2489" s="192"/>
      <c r="G2489" s="483"/>
      <c r="H2489" s="193"/>
      <c r="I2489" s="256"/>
      <c r="J2489" s="256"/>
      <c r="K2489" s="599"/>
      <c r="L2489" s="600"/>
      <c r="M2489" s="600"/>
      <c r="N2489" s="52" t="str">
        <f>IF(AND('331-CT'!$E$7=TH!H2489,OR(L2489="331",M2489="331")),"331",IF(AND(OR(L2489="131",M2489="131"),H2489='131-CT'!$E$7),"131",""))</f>
        <v/>
      </c>
      <c r="O2489" s="901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4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89"/>
        <v>1</v>
      </c>
      <c r="C2490" s="184">
        <f t="shared" si="190"/>
        <v>0</v>
      </c>
      <c r="D2490" s="191"/>
      <c r="E2490" s="760"/>
      <c r="F2490" s="192"/>
      <c r="G2490" s="483"/>
      <c r="H2490" s="193"/>
      <c r="I2490" s="256"/>
      <c r="J2490" s="256"/>
      <c r="K2490" s="599"/>
      <c r="L2490" s="194"/>
      <c r="M2490" s="600"/>
      <c r="N2490" s="52" t="str">
        <f>IF(AND('331-CT'!$E$7=TH!H2490,OR(L2490="331",M2490="331")),"331",IF(AND(OR(L2490="131",M2490="131"),H2490='131-CT'!$E$7),"131",""))</f>
        <v/>
      </c>
      <c r="O2490" s="901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4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89"/>
        <v>1</v>
      </c>
      <c r="C2491" s="184">
        <f t="shared" si="190"/>
        <v>0</v>
      </c>
      <c r="D2491" s="191"/>
      <c r="E2491" s="760"/>
      <c r="F2491" s="192"/>
      <c r="G2491" s="483"/>
      <c r="H2491" s="193"/>
      <c r="I2491" s="256"/>
      <c r="J2491" s="256"/>
      <c r="K2491" s="599"/>
      <c r="L2491" s="600"/>
      <c r="M2491" s="600"/>
      <c r="N2491" s="52" t="str">
        <f>IF(AND('331-CT'!$E$7=TH!H2491,OR(L2491="331",M2491="331")),"331",IF(AND(OR(L2491="131",M2491="131"),H2491='131-CT'!$E$7),"131",""))</f>
        <v/>
      </c>
      <c r="O2491" s="901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4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89"/>
        <v>1</v>
      </c>
      <c r="C2492" s="184">
        <f t="shared" ref="C2492:C2555" si="191">E2492</f>
        <v>0</v>
      </c>
      <c r="D2492" s="191"/>
      <c r="E2492" s="760"/>
      <c r="F2492" s="192"/>
      <c r="G2492" s="483"/>
      <c r="H2492" s="193"/>
      <c r="I2492" s="256"/>
      <c r="J2492" s="256"/>
      <c r="K2492" s="599"/>
      <c r="L2492" s="600"/>
      <c r="M2492" s="600"/>
      <c r="N2492" s="52" t="str">
        <f>IF(AND('331-CT'!$E$7=TH!H2492,OR(L2492="331",M2492="331")),"331",IF(AND(OR(L2492="131",M2492="131"),H2492='131-CT'!$E$7),"131",""))</f>
        <v/>
      </c>
      <c r="O2492" s="901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4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89"/>
        <v>1</v>
      </c>
      <c r="C2493" s="184">
        <f t="shared" si="191"/>
        <v>0</v>
      </c>
      <c r="D2493" s="191"/>
      <c r="E2493" s="808"/>
      <c r="F2493" s="192"/>
      <c r="G2493" s="483"/>
      <c r="H2493" s="193"/>
      <c r="I2493" s="256"/>
      <c r="J2493" s="256"/>
      <c r="K2493" s="599"/>
      <c r="L2493" s="600"/>
      <c r="M2493" s="600"/>
      <c r="N2493" s="52" t="str">
        <f>IF(AND('331-CT'!$E$7=TH!H2493,OR(L2493="331",M2493="331")),"331",IF(AND(OR(L2493="131",M2493="131"),H2493='131-CT'!$E$7),"131",""))</f>
        <v/>
      </c>
      <c r="O2493" s="901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4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89"/>
        <v>1</v>
      </c>
      <c r="C2494" s="184">
        <f t="shared" si="191"/>
        <v>0</v>
      </c>
      <c r="D2494" s="191"/>
      <c r="E2494" s="808"/>
      <c r="F2494" s="192"/>
      <c r="G2494" s="483"/>
      <c r="H2494" s="193"/>
      <c r="I2494" s="256"/>
      <c r="J2494" s="256"/>
      <c r="K2494" s="599"/>
      <c r="L2494" s="600"/>
      <c r="M2494" s="600"/>
      <c r="N2494" s="52" t="str">
        <f>IF(AND('331-CT'!$E$7=TH!H2494,OR(L2494="331",M2494="331")),"331",IF(AND(OR(L2494="131",M2494="131"),H2494='131-CT'!$E$7),"131",""))</f>
        <v/>
      </c>
      <c r="O2494" s="901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4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89"/>
        <v>1</v>
      </c>
      <c r="C2495" s="184">
        <f t="shared" si="191"/>
        <v>0</v>
      </c>
      <c r="D2495" s="191"/>
      <c r="E2495" s="800"/>
      <c r="F2495" s="192"/>
      <c r="G2495" s="483"/>
      <c r="H2495" s="193"/>
      <c r="I2495" s="256"/>
      <c r="J2495" s="256"/>
      <c r="K2495" s="599"/>
      <c r="L2495" s="194"/>
      <c r="M2495" s="600"/>
      <c r="N2495" s="52" t="str">
        <f>IF(AND('331-CT'!$E$7=TH!H2495,OR(L2495="331",M2495="331")),"331",IF(AND(OR(L2495="131",M2495="131"),H2495='131-CT'!$E$7),"131",""))</f>
        <v/>
      </c>
      <c r="O2495" s="901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4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89"/>
        <v>1</v>
      </c>
      <c r="C2496" s="184">
        <f t="shared" si="191"/>
        <v>0</v>
      </c>
      <c r="D2496" s="191"/>
      <c r="E2496" s="800"/>
      <c r="F2496" s="192"/>
      <c r="G2496" s="483"/>
      <c r="H2496" s="193"/>
      <c r="I2496" s="256"/>
      <c r="J2496" s="256"/>
      <c r="K2496" s="599"/>
      <c r="L2496" s="600"/>
      <c r="M2496" s="600"/>
      <c r="N2496" s="52" t="str">
        <f>IF(AND('331-CT'!$E$7=TH!H2496,OR(L2496="331",M2496="331")),"331",IF(AND(OR(L2496="131",M2496="131"),H2496='131-CT'!$E$7),"131",""))</f>
        <v/>
      </c>
      <c r="O2496" s="901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4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89"/>
        <v>1</v>
      </c>
      <c r="C2497" s="184">
        <f t="shared" si="191"/>
        <v>0</v>
      </c>
      <c r="D2497" s="191"/>
      <c r="E2497" s="800"/>
      <c r="F2497" s="192"/>
      <c r="G2497" s="483"/>
      <c r="H2497" s="193"/>
      <c r="I2497" s="256"/>
      <c r="J2497" s="256"/>
      <c r="K2497" s="599"/>
      <c r="L2497" s="194"/>
      <c r="M2497" s="600"/>
      <c r="N2497" s="52" t="str">
        <f>IF(AND('331-CT'!$E$7=TH!H2497,OR(L2497="331",M2497="331")),"331",IF(AND(OR(L2497="131",M2497="131"),H2497='131-CT'!$E$7),"131",""))</f>
        <v/>
      </c>
      <c r="O2497" s="901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4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89"/>
        <v>1</v>
      </c>
      <c r="C2498" s="184">
        <f t="shared" si="191"/>
        <v>0</v>
      </c>
      <c r="D2498" s="191"/>
      <c r="E2498" s="800"/>
      <c r="F2498" s="192"/>
      <c r="G2498" s="483"/>
      <c r="H2498" s="193"/>
      <c r="I2498" s="256"/>
      <c r="J2498" s="256"/>
      <c r="K2498" s="38"/>
      <c r="L2498" s="194"/>
      <c r="M2498" s="600"/>
      <c r="N2498" s="52" t="str">
        <f>IF(AND('331-CT'!$E$7=TH!H2498,OR(L2498="331",M2498="331")),"331",IF(AND(OR(L2498="131",M2498="131"),H2498='131-CT'!$E$7),"131",""))</f>
        <v/>
      </c>
      <c r="O2498" s="901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4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89"/>
        <v>1</v>
      </c>
      <c r="C2499" s="184">
        <f t="shared" si="191"/>
        <v>0</v>
      </c>
      <c r="D2499" s="191"/>
      <c r="E2499" s="800"/>
      <c r="F2499" s="192"/>
      <c r="G2499" s="483"/>
      <c r="H2499" s="193"/>
      <c r="I2499" s="256"/>
      <c r="J2499" s="256"/>
      <c r="K2499" s="599"/>
      <c r="L2499" s="600"/>
      <c r="M2499" s="600"/>
      <c r="N2499" s="52" t="str">
        <f>IF(AND('331-CT'!$E$7=TH!H2499,OR(L2499="331",M2499="331")),"331",IF(AND(OR(L2499="131",M2499="131"),H2499='131-CT'!$E$7),"131",""))</f>
        <v/>
      </c>
      <c r="O2499" s="901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4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89"/>
        <v>1</v>
      </c>
      <c r="C2500" s="184">
        <f t="shared" si="191"/>
        <v>0</v>
      </c>
      <c r="D2500" s="191"/>
      <c r="E2500" s="800"/>
      <c r="F2500" s="192"/>
      <c r="G2500" s="483"/>
      <c r="H2500" s="193"/>
      <c r="I2500" s="256"/>
      <c r="J2500" s="256"/>
      <c r="K2500" s="599"/>
      <c r="L2500" s="194"/>
      <c r="M2500" s="600"/>
      <c r="N2500" s="52" t="str">
        <f>IF(AND('331-CT'!$E$7=TH!H2500,OR(L2500="331",M2500="331")),"331",IF(AND(OR(L2500="131",M2500="131"),H2500='131-CT'!$E$7),"131",""))</f>
        <v/>
      </c>
      <c r="O2500" s="901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4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89"/>
        <v>1</v>
      </c>
      <c r="C2501" s="184">
        <f t="shared" si="191"/>
        <v>0</v>
      </c>
      <c r="D2501" s="191"/>
      <c r="E2501" s="800"/>
      <c r="F2501" s="192"/>
      <c r="G2501" s="483"/>
      <c r="H2501" s="193"/>
      <c r="I2501" s="256"/>
      <c r="J2501" s="256"/>
      <c r="K2501" s="599"/>
      <c r="L2501" s="600"/>
      <c r="M2501" s="600"/>
      <c r="N2501" s="52" t="str">
        <f>IF(AND('331-CT'!$E$7=TH!H2501,OR(L2501="331",M2501="331")),"331",IF(AND(OR(L2501="131",M2501="131"),H2501='131-CT'!$E$7),"131",""))</f>
        <v/>
      </c>
      <c r="O2501" s="901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4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89"/>
        <v>1</v>
      </c>
      <c r="C2502" s="184">
        <f t="shared" si="191"/>
        <v>0</v>
      </c>
      <c r="D2502" s="191"/>
      <c r="E2502" s="800"/>
      <c r="F2502" s="192"/>
      <c r="G2502" s="483"/>
      <c r="H2502" s="193"/>
      <c r="I2502" s="256"/>
      <c r="J2502" s="256"/>
      <c r="K2502" s="599"/>
      <c r="L2502" s="600"/>
      <c r="M2502" s="600"/>
      <c r="N2502" s="52" t="str">
        <f>IF(AND('331-CT'!$E$7=TH!H2502,OR(L2502="331",M2502="331")),"331",IF(AND(OR(L2502="131",M2502="131"),H2502='131-CT'!$E$7),"131",""))</f>
        <v/>
      </c>
      <c r="O2502" s="901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4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89"/>
        <v>1</v>
      </c>
      <c r="C2503" s="184">
        <f t="shared" si="191"/>
        <v>0</v>
      </c>
      <c r="D2503" s="191"/>
      <c r="E2503" s="800"/>
      <c r="F2503" s="192"/>
      <c r="G2503" s="483"/>
      <c r="H2503" s="193"/>
      <c r="I2503" s="256"/>
      <c r="J2503" s="256"/>
      <c r="K2503" s="599"/>
      <c r="L2503" s="600"/>
      <c r="M2503" s="600"/>
      <c r="N2503" s="52" t="str">
        <f>IF(AND('331-CT'!$E$7=TH!H2503,OR(L2503="331",M2503="331")),"331",IF(AND(OR(L2503="131",M2503="131"),H2503='131-CT'!$E$7),"131",""))</f>
        <v/>
      </c>
      <c r="O2503" s="901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4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89"/>
        <v>1</v>
      </c>
      <c r="C2504" s="184">
        <f t="shared" si="191"/>
        <v>0</v>
      </c>
      <c r="D2504" s="191"/>
      <c r="E2504" s="800"/>
      <c r="F2504" s="192"/>
      <c r="G2504" s="483"/>
      <c r="H2504" s="193"/>
      <c r="I2504" s="256"/>
      <c r="J2504" s="256"/>
      <c r="K2504" s="599"/>
      <c r="L2504" s="600"/>
      <c r="M2504" s="600"/>
      <c r="N2504" s="52" t="str">
        <f>IF(AND('331-CT'!$E$7=TH!H2504,OR(L2504="331",M2504="331")),"331",IF(AND(OR(L2504="131",M2504="131"),H2504='131-CT'!$E$7),"131",""))</f>
        <v/>
      </c>
      <c r="O2504" s="901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4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89"/>
        <v>1</v>
      </c>
      <c r="C2505" s="184">
        <f t="shared" si="191"/>
        <v>0</v>
      </c>
      <c r="D2505" s="191"/>
      <c r="E2505" s="800"/>
      <c r="F2505" s="192"/>
      <c r="G2505" s="483"/>
      <c r="H2505" s="193"/>
      <c r="I2505" s="256"/>
      <c r="J2505" s="256"/>
      <c r="K2505" s="599"/>
      <c r="L2505" s="600"/>
      <c r="M2505" s="600"/>
      <c r="N2505" s="52" t="str">
        <f>IF(AND('331-CT'!$E$7=TH!H2505,OR(L2505="331",M2505="331")),"331",IF(AND(OR(L2505="131",M2505="131"),H2505='131-CT'!$E$7),"131",""))</f>
        <v/>
      </c>
      <c r="O2505" s="901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4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89"/>
        <v>1</v>
      </c>
      <c r="C2506" s="184">
        <f t="shared" si="191"/>
        <v>0</v>
      </c>
      <c r="D2506" s="191"/>
      <c r="E2506" s="800"/>
      <c r="F2506" s="192"/>
      <c r="G2506" s="483"/>
      <c r="H2506" s="193"/>
      <c r="I2506" s="256"/>
      <c r="J2506" s="256"/>
      <c r="K2506" s="599"/>
      <c r="L2506" s="600"/>
      <c r="M2506" s="600"/>
      <c r="N2506" s="52" t="str">
        <f>IF(AND('331-CT'!$E$7=TH!H2506,OR(L2506="331",M2506="331")),"331",IF(AND(OR(L2506="131",M2506="131"),H2506='131-CT'!$E$7),"131",""))</f>
        <v/>
      </c>
      <c r="O2506" s="901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4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89"/>
        <v>1</v>
      </c>
      <c r="C2507" s="184">
        <f t="shared" si="191"/>
        <v>0</v>
      </c>
      <c r="D2507" s="191"/>
      <c r="E2507" s="760"/>
      <c r="F2507" s="192"/>
      <c r="G2507" s="483"/>
      <c r="H2507" s="193"/>
      <c r="I2507" s="256"/>
      <c r="J2507" s="256"/>
      <c r="K2507" s="38"/>
      <c r="L2507" s="194"/>
      <c r="M2507" s="600"/>
      <c r="N2507" s="52" t="str">
        <f>IF(AND('331-CT'!$E$7=TH!H2507,OR(L2507="331",M2507="331")),"331",IF(AND(OR(L2507="131",M2507="131"),H2507='131-CT'!$E$7),"131",""))</f>
        <v/>
      </c>
      <c r="O2507" s="901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4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89"/>
        <v>1</v>
      </c>
      <c r="C2508" s="184">
        <f t="shared" si="191"/>
        <v>0</v>
      </c>
      <c r="D2508" s="191"/>
      <c r="E2508" s="760"/>
      <c r="F2508" s="192"/>
      <c r="G2508" s="483"/>
      <c r="H2508" s="193"/>
      <c r="I2508" s="256"/>
      <c r="J2508" s="256"/>
      <c r="K2508" s="599"/>
      <c r="L2508" s="600"/>
      <c r="M2508" s="600"/>
      <c r="N2508" s="52" t="str">
        <f>IF(AND('331-CT'!$E$7=TH!H2508,OR(L2508="331",M2508="331")),"331",IF(AND(OR(L2508="131",M2508="131"),H2508='131-CT'!$E$7),"131",""))</f>
        <v/>
      </c>
      <c r="O2508" s="901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4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89"/>
        <v>1</v>
      </c>
      <c r="C2509" s="184">
        <f t="shared" si="191"/>
        <v>0</v>
      </c>
      <c r="D2509" s="191"/>
      <c r="E2509" s="760"/>
      <c r="F2509" s="192"/>
      <c r="G2509" s="483"/>
      <c r="H2509" s="193"/>
      <c r="I2509" s="256"/>
      <c r="J2509" s="256"/>
      <c r="K2509" s="599"/>
      <c r="L2509" s="194"/>
      <c r="M2509" s="600"/>
      <c r="N2509" s="52" t="str">
        <f>IF(AND('331-CT'!$E$7=TH!H2509,OR(L2509="331",M2509="331")),"331",IF(AND(OR(L2509="131",M2509="131"),H2509='131-CT'!$E$7),"131",""))</f>
        <v/>
      </c>
      <c r="O2509" s="901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4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89"/>
        <v>1</v>
      </c>
      <c r="C2510" s="184">
        <f t="shared" si="191"/>
        <v>0</v>
      </c>
      <c r="D2510" s="191"/>
      <c r="E2510" s="760"/>
      <c r="F2510" s="192"/>
      <c r="G2510" s="483"/>
      <c r="H2510" s="193"/>
      <c r="I2510" s="256"/>
      <c r="J2510" s="256"/>
      <c r="K2510" s="38"/>
      <c r="L2510" s="194"/>
      <c r="M2510" s="600"/>
      <c r="N2510" s="52" t="str">
        <f>IF(AND('331-CT'!$E$7=TH!H2510,OR(L2510="331",M2510="331")),"331",IF(AND(OR(L2510="131",M2510="131"),H2510='131-CT'!$E$7),"131",""))</f>
        <v/>
      </c>
      <c r="O2510" s="901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4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89"/>
        <v>1</v>
      </c>
      <c r="C2511" s="184">
        <f t="shared" si="191"/>
        <v>0</v>
      </c>
      <c r="D2511" s="191"/>
      <c r="E2511" s="760"/>
      <c r="F2511" s="192"/>
      <c r="G2511" s="483"/>
      <c r="H2511" s="193"/>
      <c r="I2511" s="256"/>
      <c r="J2511" s="256"/>
      <c r="K2511" s="599"/>
      <c r="L2511" s="600"/>
      <c r="M2511" s="600"/>
      <c r="N2511" s="52" t="str">
        <f>IF(AND('331-CT'!$E$7=TH!H2511,OR(L2511="331",M2511="331")),"331",IF(AND(OR(L2511="131",M2511="131"),H2511='131-CT'!$E$7),"131",""))</f>
        <v/>
      </c>
      <c r="O2511" s="901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4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89"/>
        <v>1</v>
      </c>
      <c r="C2512" s="184">
        <f t="shared" si="191"/>
        <v>0</v>
      </c>
      <c r="D2512" s="191"/>
      <c r="E2512" s="760"/>
      <c r="F2512" s="40"/>
      <c r="G2512" s="483"/>
      <c r="H2512" s="7"/>
      <c r="I2512" s="256"/>
      <c r="J2512" s="256"/>
      <c r="K2512" s="599"/>
      <c r="L2512" s="39"/>
      <c r="M2512" s="600"/>
      <c r="N2512" s="52" t="str">
        <f>IF(AND('331-CT'!$E$7=TH!H2512,OR(L2512="331",M2512="331")),"331",IF(AND(OR(L2512="131",M2512="131"),H2512='131-CT'!$E$7),"131",""))</f>
        <v/>
      </c>
      <c r="O2512" s="901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4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189"/>
        <v>1</v>
      </c>
      <c r="C2513" s="184">
        <f t="shared" si="191"/>
        <v>0</v>
      </c>
      <c r="D2513" s="191"/>
      <c r="E2513" s="760"/>
      <c r="F2513" s="40"/>
      <c r="G2513" s="483"/>
      <c r="H2513" s="7"/>
      <c r="I2513" s="256"/>
      <c r="J2513" s="256"/>
      <c r="K2513" s="599"/>
      <c r="L2513" s="39"/>
      <c r="M2513" s="600"/>
      <c r="N2513" s="52" t="str">
        <f>IF(AND('331-CT'!$E$7=TH!H2513,OR(L2513="331",M2513="331")),"331",IF(AND(OR(L2513="131",M2513="131"),H2513='131-CT'!$E$7),"131",""))</f>
        <v/>
      </c>
      <c r="O2513" s="901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4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89"/>
        <v>1</v>
      </c>
      <c r="C2514" s="184">
        <f t="shared" si="191"/>
        <v>0</v>
      </c>
      <c r="D2514" s="191"/>
      <c r="E2514" s="760"/>
      <c r="F2514" s="192"/>
      <c r="G2514" s="483"/>
      <c r="H2514" s="193"/>
      <c r="I2514" s="256"/>
      <c r="J2514" s="256"/>
      <c r="K2514" s="599"/>
      <c r="L2514" s="39"/>
      <c r="M2514" s="600"/>
      <c r="N2514" s="52" t="str">
        <f>IF(AND('331-CT'!$E$7=TH!H2514,OR(L2514="331",M2514="331")),"331",IF(AND(OR(L2514="131",M2514="131"),H2514='131-CT'!$E$7),"131",""))</f>
        <v/>
      </c>
      <c r="O2514" s="901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4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89"/>
        <v>1</v>
      </c>
      <c r="C2515" s="184">
        <f t="shared" si="191"/>
        <v>0</v>
      </c>
      <c r="D2515" s="191"/>
      <c r="E2515" s="760"/>
      <c r="F2515" s="192"/>
      <c r="G2515" s="483"/>
      <c r="H2515" s="193"/>
      <c r="I2515" s="256"/>
      <c r="J2515" s="256"/>
      <c r="K2515" s="599"/>
      <c r="L2515" s="39"/>
      <c r="M2515" s="600"/>
      <c r="N2515" s="52" t="str">
        <f>IF(AND('331-CT'!$E$7=TH!H2515,OR(L2515="331",M2515="331")),"331",IF(AND(OR(L2515="131",M2515="131"),H2515='131-CT'!$E$7),"131",""))</f>
        <v/>
      </c>
      <c r="O2515" s="901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4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89"/>
        <v>1</v>
      </c>
      <c r="C2516" s="184">
        <f t="shared" si="191"/>
        <v>0</v>
      </c>
      <c r="D2516" s="191"/>
      <c r="E2516" s="760"/>
      <c r="F2516" s="192"/>
      <c r="G2516" s="483"/>
      <c r="H2516" s="193"/>
      <c r="I2516" s="256"/>
      <c r="J2516" s="256"/>
      <c r="K2516" s="599"/>
      <c r="L2516" s="39"/>
      <c r="M2516" s="600"/>
      <c r="N2516" s="52" t="str">
        <f>IF(AND('331-CT'!$E$7=TH!H2516,OR(L2516="331",M2516="331")),"331",IF(AND(OR(L2516="131",M2516="131"),H2516='131-CT'!$E$7),"131",""))</f>
        <v/>
      </c>
      <c r="O2516" s="901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4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89"/>
        <v>1</v>
      </c>
      <c r="C2517" s="184">
        <f t="shared" si="191"/>
        <v>0</v>
      </c>
      <c r="D2517" s="191"/>
      <c r="E2517" s="760"/>
      <c r="F2517" s="192"/>
      <c r="G2517" s="483"/>
      <c r="H2517" s="193"/>
      <c r="I2517" s="256"/>
      <c r="J2517" s="256"/>
      <c r="K2517" s="599"/>
      <c r="L2517" s="39"/>
      <c r="M2517" s="600"/>
      <c r="N2517" s="52" t="str">
        <f>IF(AND('331-CT'!$E$7=TH!H2517,OR(L2517="331",M2517="331")),"331",IF(AND(OR(L2517="131",M2517="131"),H2517='131-CT'!$E$7),"131",""))</f>
        <v/>
      </c>
      <c r="O2517" s="901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4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89"/>
        <v>1</v>
      </c>
      <c r="C2518" s="184">
        <f t="shared" si="191"/>
        <v>0</v>
      </c>
      <c r="D2518" s="191"/>
      <c r="E2518" s="760"/>
      <c r="F2518" s="192"/>
      <c r="G2518" s="483"/>
      <c r="H2518" s="193"/>
      <c r="I2518" s="256"/>
      <c r="J2518" s="256"/>
      <c r="K2518" s="599"/>
      <c r="L2518" s="39"/>
      <c r="M2518" s="600"/>
      <c r="N2518" s="52" t="str">
        <f>IF(AND('331-CT'!$E$7=TH!H2518,OR(L2518="331",M2518="331")),"331",IF(AND(OR(L2518="131",M2518="131"),H2518='131-CT'!$E$7),"131",""))</f>
        <v/>
      </c>
      <c r="O2518" s="901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4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89"/>
        <v>1</v>
      </c>
      <c r="C2519" s="184">
        <f t="shared" si="191"/>
        <v>0</v>
      </c>
      <c r="D2519" s="191"/>
      <c r="E2519" s="760"/>
      <c r="F2519" s="192"/>
      <c r="G2519" s="483"/>
      <c r="H2519" s="193"/>
      <c r="I2519" s="256"/>
      <c r="J2519" s="256"/>
      <c r="K2519" s="599"/>
      <c r="L2519" s="39"/>
      <c r="M2519" s="600"/>
      <c r="N2519" s="52" t="str">
        <f>IF(AND('331-CT'!$E$7=TH!H2519,OR(L2519="331",M2519="331")),"331",IF(AND(OR(L2519="131",M2519="131"),H2519='131-CT'!$E$7),"131",""))</f>
        <v/>
      </c>
      <c r="O2519" s="901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4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89"/>
        <v>1</v>
      </c>
      <c r="C2520" s="184">
        <f t="shared" si="191"/>
        <v>0</v>
      </c>
      <c r="D2520" s="191"/>
      <c r="E2520" s="760"/>
      <c r="F2520" s="192"/>
      <c r="G2520" s="483"/>
      <c r="H2520" s="193"/>
      <c r="I2520" s="256"/>
      <c r="J2520" s="256"/>
      <c r="K2520" s="599"/>
      <c r="L2520" s="39"/>
      <c r="M2520" s="600"/>
      <c r="N2520" s="52" t="str">
        <f>IF(AND('331-CT'!$E$7=TH!H2520,OR(L2520="331",M2520="331")),"331",IF(AND(OR(L2520="131",M2520="131"),H2520='131-CT'!$E$7),"131",""))</f>
        <v/>
      </c>
      <c r="O2520" s="901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4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89"/>
        <v>1</v>
      </c>
      <c r="C2521" s="184">
        <f t="shared" si="191"/>
        <v>0</v>
      </c>
      <c r="D2521" s="191"/>
      <c r="E2521" s="800"/>
      <c r="F2521" s="192"/>
      <c r="G2521" s="483"/>
      <c r="H2521" s="193"/>
      <c r="I2521" s="256"/>
      <c r="J2521" s="256"/>
      <c r="K2521" s="599"/>
      <c r="L2521" s="194"/>
      <c r="M2521" s="600"/>
      <c r="N2521" s="52" t="str">
        <f>IF(AND('331-CT'!$E$7=TH!H2521,OR(L2521="331",M2521="331")),"331",IF(AND(OR(L2521="131",M2521="131"),H2521='131-CT'!$E$7),"131",""))</f>
        <v/>
      </c>
      <c r="O2521" s="901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4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89"/>
        <v>1</v>
      </c>
      <c r="C2522" s="184">
        <f t="shared" si="191"/>
        <v>0</v>
      </c>
      <c r="D2522" s="191"/>
      <c r="E2522" s="800"/>
      <c r="F2522" s="192"/>
      <c r="G2522" s="483"/>
      <c r="H2522" s="193"/>
      <c r="I2522" s="256"/>
      <c r="J2522" s="256"/>
      <c r="K2522" s="38"/>
      <c r="L2522" s="194"/>
      <c r="M2522" s="600"/>
      <c r="N2522" s="52" t="str">
        <f>IF(AND('331-CT'!$E$7=TH!H2522,OR(L2522="331",M2522="331")),"331",IF(AND(OR(L2522="131",M2522="131"),H2522='131-CT'!$E$7),"131",""))</f>
        <v/>
      </c>
      <c r="O2522" s="901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4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89"/>
        <v>1</v>
      </c>
      <c r="C2523" s="184">
        <f t="shared" si="191"/>
        <v>0</v>
      </c>
      <c r="D2523" s="191"/>
      <c r="E2523" s="800"/>
      <c r="F2523" s="192"/>
      <c r="G2523" s="483"/>
      <c r="H2523" s="7"/>
      <c r="I2523" s="257"/>
      <c r="J2523" s="257"/>
      <c r="K2523" s="599"/>
      <c r="L2523" s="194"/>
      <c r="M2523" s="600"/>
      <c r="N2523" s="52" t="str">
        <f>IF(AND('331-CT'!$E$7=TH!H2523,OR(L2523="331",M2523="331")),"331",IF(AND(OR(L2523="131",M2523="131"),H2523='131-CT'!$E$7),"131",""))</f>
        <v/>
      </c>
      <c r="O2523" s="901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4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89"/>
        <v>1</v>
      </c>
      <c r="C2524" s="184">
        <f t="shared" si="191"/>
        <v>0</v>
      </c>
      <c r="D2524" s="191"/>
      <c r="E2524" s="800"/>
      <c r="F2524" s="192"/>
      <c r="G2524" s="483"/>
      <c r="H2524" s="7"/>
      <c r="I2524" s="257"/>
      <c r="J2524" s="257"/>
      <c r="K2524" s="38"/>
      <c r="L2524" s="194"/>
      <c r="M2524" s="600"/>
      <c r="N2524" s="52" t="str">
        <f>IF(AND('331-CT'!$E$7=TH!H2524,OR(L2524="331",M2524="331")),"331",IF(AND(OR(L2524="131",M2524="131"),H2524='131-CT'!$E$7),"131",""))</f>
        <v/>
      </c>
      <c r="O2524" s="901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4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89"/>
        <v>1</v>
      </c>
      <c r="C2525" s="184">
        <f t="shared" si="191"/>
        <v>0</v>
      </c>
      <c r="D2525" s="191"/>
      <c r="E2525" s="808"/>
      <c r="F2525" s="189"/>
      <c r="G2525" s="483"/>
      <c r="H2525" s="7"/>
      <c r="I2525" s="256"/>
      <c r="J2525" s="256"/>
      <c r="K2525" s="599"/>
      <c r="L2525" s="600"/>
      <c r="M2525" s="600"/>
      <c r="N2525" s="52" t="str">
        <f>IF(AND('331-CT'!$E$7=TH!H2525,OR(L2525="331",M2525="331")),"331",IF(AND(OR(L2525="131",M2525="131"),H2525='131-CT'!$E$7),"131",""))</f>
        <v/>
      </c>
      <c r="O2525" s="901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4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ref="B2526:B2589" si="192">IF(C2526&lt;&gt;"",MONTH(C2526),"")</f>
        <v>1</v>
      </c>
      <c r="C2526" s="184">
        <f t="shared" si="191"/>
        <v>0</v>
      </c>
      <c r="D2526" s="191"/>
      <c r="E2526" s="800"/>
      <c r="F2526" s="192"/>
      <c r="G2526" s="483"/>
      <c r="H2526" s="193"/>
      <c r="I2526" s="256"/>
      <c r="J2526" s="256"/>
      <c r="K2526" s="599"/>
      <c r="L2526" s="194"/>
      <c r="M2526" s="600"/>
      <c r="N2526" s="52" t="str">
        <f>IF(AND('331-CT'!$E$7=TH!H2526,OR(L2526="331",M2526="331")),"331",IF(AND(OR(L2526="131",M2526="131"),H2526='131-CT'!$E$7),"131",""))</f>
        <v/>
      </c>
      <c r="O2526" s="901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4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92"/>
        <v>1</v>
      </c>
      <c r="C2527" s="184">
        <f t="shared" si="191"/>
        <v>0</v>
      </c>
      <c r="D2527" s="191"/>
      <c r="E2527" s="800"/>
      <c r="F2527" s="192"/>
      <c r="G2527" s="483"/>
      <c r="H2527" s="193"/>
      <c r="I2527" s="256"/>
      <c r="J2527" s="256"/>
      <c r="K2527" s="599"/>
      <c r="L2527" s="194"/>
      <c r="M2527" s="600"/>
      <c r="N2527" s="52" t="str">
        <f>IF(AND('331-CT'!$E$7=TH!H2527,OR(L2527="331",M2527="331")),"331",IF(AND(OR(L2527="131",M2527="131"),H2527='131-CT'!$E$7),"131",""))</f>
        <v/>
      </c>
      <c r="O2527" s="901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4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92"/>
        <v>1</v>
      </c>
      <c r="C2528" s="184">
        <f t="shared" si="191"/>
        <v>0</v>
      </c>
      <c r="D2528" s="191"/>
      <c r="E2528" s="800"/>
      <c r="F2528" s="192"/>
      <c r="G2528" s="483"/>
      <c r="H2528" s="193"/>
      <c r="I2528" s="256"/>
      <c r="J2528" s="256"/>
      <c r="K2528" s="599"/>
      <c r="L2528" s="194"/>
      <c r="M2528" s="600"/>
      <c r="N2528" s="52" t="str">
        <f>IF(AND('331-CT'!$E$7=TH!H2528,OR(L2528="331",M2528="331")),"331",IF(AND(OR(L2528="131",M2528="131"),H2528='131-CT'!$E$7),"131",""))</f>
        <v/>
      </c>
      <c r="O2528" s="901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4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92"/>
        <v>1</v>
      </c>
      <c r="C2529" s="184">
        <f t="shared" si="191"/>
        <v>0</v>
      </c>
      <c r="D2529" s="191"/>
      <c r="E2529" s="800"/>
      <c r="F2529" s="192"/>
      <c r="G2529" s="483"/>
      <c r="H2529" s="193"/>
      <c r="I2529" s="256"/>
      <c r="J2529" s="256"/>
      <c r="K2529" s="38"/>
      <c r="L2529" s="194"/>
      <c r="M2529" s="600"/>
      <c r="N2529" s="52" t="str">
        <f>IF(AND('331-CT'!$E$7=TH!H2529,OR(L2529="331",M2529="331")),"331",IF(AND(OR(L2529="131",M2529="131"),H2529='131-CT'!$E$7),"131",""))</f>
        <v/>
      </c>
      <c r="O2529" s="901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4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92"/>
        <v>1</v>
      </c>
      <c r="C2530" s="184">
        <f t="shared" si="191"/>
        <v>0</v>
      </c>
      <c r="D2530" s="191"/>
      <c r="E2530" s="760"/>
      <c r="F2530" s="189"/>
      <c r="G2530" s="483"/>
      <c r="H2530" s="7"/>
      <c r="I2530" s="789"/>
      <c r="J2530" s="256"/>
      <c r="K2530" s="599"/>
      <c r="L2530" s="39"/>
      <c r="M2530" s="600"/>
      <c r="N2530" s="52" t="str">
        <f>IF(AND('331-CT'!$E$7=TH!H2530,OR(L2530="331",M2530="331")),"331",IF(AND(OR(L2530="131",M2530="131"),H2530='131-CT'!$E$7),"131",""))</f>
        <v/>
      </c>
      <c r="O2530" s="901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4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92"/>
        <v>1</v>
      </c>
      <c r="C2531" s="184">
        <f t="shared" si="191"/>
        <v>0</v>
      </c>
      <c r="D2531" s="191"/>
      <c r="E2531" s="760"/>
      <c r="F2531" s="189"/>
      <c r="G2531" s="483"/>
      <c r="H2531" s="7"/>
      <c r="I2531" s="789"/>
      <c r="J2531" s="256"/>
      <c r="K2531" s="599"/>
      <c r="L2531" s="39"/>
      <c r="M2531" s="600"/>
      <c r="N2531" s="52" t="str">
        <f>IF(AND('331-CT'!$E$7=TH!H2531,OR(L2531="331",M2531="331")),"331",IF(AND(OR(L2531="131",M2531="131"),H2531='131-CT'!$E$7),"131",""))</f>
        <v/>
      </c>
      <c r="O2531" s="901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4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92"/>
        <v>1</v>
      </c>
      <c r="C2532" s="184">
        <f t="shared" si="191"/>
        <v>0</v>
      </c>
      <c r="D2532" s="191"/>
      <c r="E2532" s="760"/>
      <c r="F2532" s="189"/>
      <c r="G2532" s="483"/>
      <c r="H2532" s="7"/>
      <c r="I2532" s="256"/>
      <c r="J2532" s="256"/>
      <c r="K2532" s="599"/>
      <c r="L2532" s="39"/>
      <c r="M2532" s="600"/>
      <c r="N2532" s="52" t="str">
        <f>IF(AND('331-CT'!$E$7=TH!H2532,OR(L2532="331",M2532="331")),"331",IF(AND(OR(L2532="131",M2532="131"),H2532='131-CT'!$E$7),"131",""))</f>
        <v/>
      </c>
      <c r="O2532" s="901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4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92"/>
        <v>1</v>
      </c>
      <c r="C2533" s="184">
        <f t="shared" si="191"/>
        <v>0</v>
      </c>
      <c r="D2533" s="191"/>
      <c r="E2533" s="760"/>
      <c r="F2533" s="40"/>
      <c r="G2533" s="483"/>
      <c r="H2533" s="7"/>
      <c r="I2533" s="256"/>
      <c r="J2533" s="256"/>
      <c r="K2533" s="599"/>
      <c r="L2533" s="39"/>
      <c r="M2533" s="600"/>
      <c r="N2533" s="52" t="str">
        <f>IF(AND('331-CT'!$E$7=TH!H2533,OR(L2533="331",M2533="331")),"331",IF(AND(OR(L2533="131",M2533="131"),H2533='131-CT'!$E$7),"131",""))</f>
        <v/>
      </c>
      <c r="O2533" s="901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4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92"/>
        <v>1</v>
      </c>
      <c r="C2534" s="184">
        <f t="shared" si="191"/>
        <v>0</v>
      </c>
      <c r="D2534" s="191"/>
      <c r="E2534" s="760"/>
      <c r="F2534" s="40"/>
      <c r="G2534" s="483"/>
      <c r="H2534" s="7"/>
      <c r="I2534" s="256"/>
      <c r="J2534" s="256"/>
      <c r="K2534" s="599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901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4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92"/>
        <v>1</v>
      </c>
      <c r="C2535" s="184">
        <f t="shared" si="191"/>
        <v>0</v>
      </c>
      <c r="D2535" s="191"/>
      <c r="E2535" s="800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01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4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92"/>
        <v>1</v>
      </c>
      <c r="C2536" s="184">
        <f t="shared" si="191"/>
        <v>0</v>
      </c>
      <c r="D2536" s="191"/>
      <c r="E2536" s="800"/>
      <c r="F2536" s="192"/>
      <c r="G2536" s="483"/>
      <c r="H2536" s="193"/>
      <c r="I2536" s="256"/>
      <c r="J2536" s="256"/>
      <c r="K2536" s="38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01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4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92"/>
        <v>1</v>
      </c>
      <c r="C2537" s="184">
        <f t="shared" si="191"/>
        <v>0</v>
      </c>
      <c r="D2537" s="191"/>
      <c r="E2537" s="800"/>
      <c r="F2537" s="192"/>
      <c r="G2537" s="483"/>
      <c r="H2537" s="45"/>
      <c r="I2537" s="256"/>
      <c r="J2537" s="256"/>
      <c r="K2537" s="38"/>
      <c r="L2537" s="194"/>
      <c r="M2537" s="600"/>
      <c r="N2537" s="52" t="str">
        <f>IF(AND('331-CT'!$E$7=TH!H2537,OR(L2537="331",M2537="331")),"331",IF(AND(OR(L2537="131",M2537="131"),H2537='131-CT'!$E$7),"131",""))</f>
        <v/>
      </c>
      <c r="O2537" s="901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4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92"/>
        <v>1</v>
      </c>
      <c r="C2538" s="184">
        <f t="shared" si="191"/>
        <v>0</v>
      </c>
      <c r="D2538" s="191"/>
      <c r="E2538" s="800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01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4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92"/>
        <v>1</v>
      </c>
      <c r="C2539" s="184">
        <f t="shared" si="191"/>
        <v>0</v>
      </c>
      <c r="D2539" s="191"/>
      <c r="E2539" s="800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01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4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92"/>
        <v>1</v>
      </c>
      <c r="C2540" s="184">
        <f t="shared" si="191"/>
        <v>0</v>
      </c>
      <c r="D2540" s="191"/>
      <c r="E2540" s="800"/>
      <c r="F2540" s="192"/>
      <c r="G2540" s="483"/>
      <c r="H2540" s="193"/>
      <c r="I2540" s="256"/>
      <c r="J2540" s="256"/>
      <c r="K2540" s="38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01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4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92"/>
        <v>1</v>
      </c>
      <c r="C2541" s="184">
        <f t="shared" si="191"/>
        <v>0</v>
      </c>
      <c r="D2541" s="191"/>
      <c r="E2541" s="800"/>
      <c r="F2541" s="189"/>
      <c r="G2541" s="483"/>
      <c r="H2541" s="7"/>
      <c r="I2541" s="256"/>
      <c r="J2541" s="256"/>
      <c r="K2541" s="599"/>
      <c r="L2541" s="600"/>
      <c r="M2541" s="600"/>
      <c r="N2541" s="52" t="str">
        <f>IF(AND('331-CT'!$E$7=TH!H2541,OR(L2541="331",M2541="331")),"331",IF(AND(OR(L2541="131",M2541="131"),H2541='131-CT'!$E$7),"131",""))</f>
        <v/>
      </c>
      <c r="O2541" s="901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4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92"/>
        <v>1</v>
      </c>
      <c r="C2542" s="184">
        <f t="shared" si="191"/>
        <v>0</v>
      </c>
      <c r="D2542" s="191"/>
      <c r="E2542" s="800"/>
      <c r="F2542" s="189"/>
      <c r="G2542" s="483"/>
      <c r="H2542" s="7"/>
      <c r="I2542" s="256"/>
      <c r="J2542" s="256"/>
      <c r="K2542" s="599"/>
      <c r="L2542" s="600"/>
      <c r="M2542" s="600"/>
      <c r="N2542" s="52" t="str">
        <f>IF(AND('331-CT'!$E$7=TH!H2542,OR(L2542="331",M2542="331")),"331",IF(AND(OR(L2542="131",M2542="131"),H2542='131-CT'!$E$7),"131",""))</f>
        <v/>
      </c>
      <c r="O2542" s="901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4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92"/>
        <v>1</v>
      </c>
      <c r="C2543" s="184">
        <f t="shared" si="191"/>
        <v>0</v>
      </c>
      <c r="D2543" s="191"/>
      <c r="E2543" s="800"/>
      <c r="F2543" s="189"/>
      <c r="G2543" s="483"/>
      <c r="H2543" s="7"/>
      <c r="I2543" s="256"/>
      <c r="J2543" s="256"/>
      <c r="K2543" s="599"/>
      <c r="L2543" s="600"/>
      <c r="M2543" s="600"/>
      <c r="N2543" s="52" t="str">
        <f>IF(AND('331-CT'!$E$7=TH!H2543,OR(L2543="331",M2543="331")),"331",IF(AND(OR(L2543="131",M2543="131"),H2543='131-CT'!$E$7),"131",""))</f>
        <v/>
      </c>
      <c r="O2543" s="901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4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92"/>
        <v>1</v>
      </c>
      <c r="C2544" s="184">
        <f t="shared" si="191"/>
        <v>0</v>
      </c>
      <c r="D2544" s="191"/>
      <c r="E2544" s="800"/>
      <c r="F2544" s="192"/>
      <c r="G2544" s="483"/>
      <c r="H2544" s="193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01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4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92"/>
        <v>1</v>
      </c>
      <c r="C2545" s="184">
        <f t="shared" si="191"/>
        <v>0</v>
      </c>
      <c r="D2545" s="191"/>
      <c r="E2545" s="800"/>
      <c r="F2545" s="192"/>
      <c r="G2545" s="483"/>
      <c r="H2545" s="193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01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4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92"/>
        <v>1</v>
      </c>
      <c r="C2546" s="184">
        <f t="shared" si="191"/>
        <v>0</v>
      </c>
      <c r="D2546" s="191"/>
      <c r="E2546" s="800"/>
      <c r="F2546" s="192"/>
      <c r="G2546" s="483"/>
      <c r="H2546" s="193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01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4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92"/>
        <v>1</v>
      </c>
      <c r="C2547" s="184">
        <f t="shared" si="191"/>
        <v>0</v>
      </c>
      <c r="D2547" s="191"/>
      <c r="E2547" s="800"/>
      <c r="F2547" s="192"/>
      <c r="G2547" s="483"/>
      <c r="H2547" s="193"/>
      <c r="I2547" s="256"/>
      <c r="J2547" s="256"/>
      <c r="K2547" s="599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901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4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92"/>
        <v>1</v>
      </c>
      <c r="C2548" s="184">
        <f t="shared" si="191"/>
        <v>0</v>
      </c>
      <c r="D2548" s="191"/>
      <c r="E2548" s="800"/>
      <c r="F2548" s="192"/>
      <c r="G2548" s="483"/>
      <c r="H2548" s="193"/>
      <c r="I2548" s="256"/>
      <c r="J2548" s="256"/>
      <c r="K2548" s="599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901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4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92"/>
        <v>1</v>
      </c>
      <c r="C2549" s="184">
        <f t="shared" si="191"/>
        <v>0</v>
      </c>
      <c r="D2549" s="191"/>
      <c r="E2549" s="800"/>
      <c r="F2549" s="192"/>
      <c r="G2549" s="483"/>
      <c r="H2549" s="193"/>
      <c r="I2549" s="256"/>
      <c r="J2549" s="256"/>
      <c r="K2549" s="599"/>
      <c r="L2549" s="194"/>
      <c r="M2549" s="194"/>
      <c r="N2549" s="52" t="str">
        <f>IF(AND('331-CT'!$E$7=TH!H2549,OR(L2549="331",M2549="331")),"331",IF(AND(OR(L2549="131",M2549="131"),H2549='131-CT'!$E$7),"131",""))</f>
        <v/>
      </c>
      <c r="O2549" s="901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4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92"/>
        <v>1</v>
      </c>
      <c r="C2550" s="184">
        <f t="shared" si="191"/>
        <v>0</v>
      </c>
      <c r="D2550" s="191"/>
      <c r="E2550" s="800"/>
      <c r="F2550" s="192"/>
      <c r="G2550" s="483"/>
      <c r="H2550" s="193"/>
      <c r="I2550" s="256"/>
      <c r="J2550" s="256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01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4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92"/>
        <v>1</v>
      </c>
      <c r="C2551" s="184">
        <f t="shared" si="191"/>
        <v>0</v>
      </c>
      <c r="D2551" s="191"/>
      <c r="E2551" s="800"/>
      <c r="F2551" s="192"/>
      <c r="G2551" s="483"/>
      <c r="H2551" s="193"/>
      <c r="I2551" s="256"/>
      <c r="J2551" s="256"/>
      <c r="K2551" s="599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01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4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92"/>
        <v>1</v>
      </c>
      <c r="C2552" s="184">
        <f t="shared" si="191"/>
        <v>0</v>
      </c>
      <c r="D2552" s="191"/>
      <c r="E2552" s="800"/>
      <c r="F2552" s="192"/>
      <c r="G2552" s="483"/>
      <c r="H2552" s="193"/>
      <c r="I2552" s="256"/>
      <c r="J2552" s="256"/>
      <c r="K2552" s="38"/>
      <c r="L2552" s="194"/>
      <c r="M2552" s="194"/>
      <c r="N2552" s="52" t="str">
        <f>IF(AND('331-CT'!$E$7=TH!H2552,OR(L2552="331",M2552="331")),"331",IF(AND(OR(L2552="131",M2552="131"),H2552='131-CT'!$E$7),"131",""))</f>
        <v/>
      </c>
      <c r="O2552" s="901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4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92"/>
        <v>1</v>
      </c>
      <c r="C2553" s="184">
        <f t="shared" si="191"/>
        <v>0</v>
      </c>
      <c r="D2553" s="191"/>
      <c r="E2553" s="800"/>
      <c r="F2553" s="192"/>
      <c r="G2553" s="483"/>
      <c r="H2553" s="193"/>
      <c r="I2553" s="256"/>
      <c r="J2553" s="256"/>
      <c r="K2553" s="599"/>
      <c r="L2553" s="194"/>
      <c r="M2553" s="194"/>
      <c r="N2553" s="52" t="str">
        <f>IF(AND('331-CT'!$E$7=TH!H2553,OR(L2553="331",M2553="331")),"331",IF(AND(OR(L2553="131",M2553="131"),H2553='131-CT'!$E$7),"131",""))</f>
        <v/>
      </c>
      <c r="O2553" s="901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4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92"/>
        <v>1</v>
      </c>
      <c r="C2554" s="184">
        <f t="shared" si="191"/>
        <v>0</v>
      </c>
      <c r="D2554" s="191"/>
      <c r="E2554" s="800"/>
      <c r="F2554" s="192"/>
      <c r="G2554" s="483"/>
      <c r="H2554" s="193"/>
      <c r="I2554" s="256"/>
      <c r="J2554" s="256"/>
      <c r="K2554" s="599"/>
      <c r="L2554" s="194"/>
      <c r="M2554" s="194"/>
      <c r="N2554" s="52" t="str">
        <f>IF(AND('331-CT'!$E$7=TH!H2554,OR(L2554="331",M2554="331")),"331",IF(AND(OR(L2554="131",M2554="131"),H2554='131-CT'!$E$7),"131",""))</f>
        <v/>
      </c>
      <c r="O2554" s="901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4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92"/>
        <v>1</v>
      </c>
      <c r="C2555" s="184">
        <f t="shared" si="191"/>
        <v>0</v>
      </c>
      <c r="D2555" s="191"/>
      <c r="E2555" s="800"/>
      <c r="F2555" s="192"/>
      <c r="G2555" s="483"/>
      <c r="H2555" s="193"/>
      <c r="I2555" s="256"/>
      <c r="J2555" s="256"/>
      <c r="K2555" s="38"/>
      <c r="L2555" s="194"/>
      <c r="M2555" s="194"/>
      <c r="N2555" s="52" t="str">
        <f>IF(AND('331-CT'!$E$7=TH!H2555,OR(L2555="331",M2555="331")),"331",IF(AND(OR(L2555="131",M2555="131"),H2555='131-CT'!$E$7),"131",""))</f>
        <v/>
      </c>
      <c r="O2555" s="901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4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92"/>
        <v>1</v>
      </c>
      <c r="C2556" s="184">
        <f t="shared" ref="C2556:C2585" si="193">E2556</f>
        <v>0</v>
      </c>
      <c r="D2556" s="191"/>
      <c r="E2556" s="800"/>
      <c r="F2556" s="192"/>
      <c r="G2556" s="483"/>
      <c r="H2556" s="193"/>
      <c r="I2556" s="256"/>
      <c r="J2556" s="256"/>
      <c r="K2556" s="599"/>
      <c r="L2556" s="194"/>
      <c r="M2556" s="194"/>
      <c r="N2556" s="52" t="str">
        <f>IF(AND('331-CT'!$E$7=TH!H2556,OR(L2556="331",M2556="331")),"331",IF(AND(OR(L2556="131",M2556="131"),H2556='131-CT'!$E$7),"131",""))</f>
        <v/>
      </c>
      <c r="O2556" s="901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4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92"/>
        <v>1</v>
      </c>
      <c r="C2557" s="184">
        <f t="shared" si="193"/>
        <v>0</v>
      </c>
      <c r="D2557" s="191"/>
      <c r="E2557" s="800"/>
      <c r="F2557" s="192"/>
      <c r="G2557" s="483"/>
      <c r="H2557" s="193"/>
      <c r="I2557" s="256"/>
      <c r="J2557" s="256"/>
      <c r="K2557" s="599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901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4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92"/>
        <v>1</v>
      </c>
      <c r="C2558" s="184">
        <f t="shared" si="193"/>
        <v>0</v>
      </c>
      <c r="D2558" s="191"/>
      <c r="E2558" s="800"/>
      <c r="F2558" s="192"/>
      <c r="G2558" s="483"/>
      <c r="H2558" s="193"/>
      <c r="I2558" s="256"/>
      <c r="J2558" s="256"/>
      <c r="K2558" s="599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901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4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92"/>
        <v>1</v>
      </c>
      <c r="C2559" s="184">
        <f t="shared" si="193"/>
        <v>0</v>
      </c>
      <c r="D2559" s="191"/>
      <c r="E2559" s="800"/>
      <c r="F2559" s="192"/>
      <c r="G2559" s="483"/>
      <c r="H2559" s="193"/>
      <c r="I2559" s="257"/>
      <c r="J2559" s="257"/>
      <c r="K2559" s="599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901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4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92"/>
        <v>1</v>
      </c>
      <c r="C2560" s="184">
        <f t="shared" si="193"/>
        <v>0</v>
      </c>
      <c r="D2560" s="191"/>
      <c r="E2560" s="800"/>
      <c r="F2560" s="192"/>
      <c r="G2560" s="483"/>
      <c r="H2560" s="7"/>
      <c r="I2560" s="256"/>
      <c r="J2560" s="256"/>
      <c r="K2560" s="599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901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4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92"/>
        <v>1</v>
      </c>
      <c r="C2561" s="184">
        <f t="shared" si="193"/>
        <v>0</v>
      </c>
      <c r="D2561" s="191"/>
      <c r="E2561" s="800"/>
      <c r="F2561" s="192"/>
      <c r="G2561" s="483"/>
      <c r="H2561" s="7"/>
      <c r="I2561" s="256"/>
      <c r="J2561" s="256"/>
      <c r="K2561" s="599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901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4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92"/>
        <v>1</v>
      </c>
      <c r="C2562" s="184">
        <f t="shared" si="193"/>
        <v>0</v>
      </c>
      <c r="D2562" s="191"/>
      <c r="E2562" s="800"/>
      <c r="F2562" s="192"/>
      <c r="G2562" s="483"/>
      <c r="H2562" s="7"/>
      <c r="I2562" s="256"/>
      <c r="J2562" s="256"/>
      <c r="K2562" s="599"/>
      <c r="L2562" s="194"/>
      <c r="M2562" s="194"/>
      <c r="N2562" s="52" t="str">
        <f>IF(AND('331-CT'!$E$7=TH!H2562,OR(L2562="331",M2562="331")),"331",IF(AND(OR(L2562="131",M2562="131"),H2562='131-CT'!$E$7),"131",""))</f>
        <v/>
      </c>
      <c r="O2562" s="901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4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92"/>
        <v>1</v>
      </c>
      <c r="C2563" s="184">
        <f t="shared" si="193"/>
        <v>0</v>
      </c>
      <c r="D2563" s="191"/>
      <c r="E2563" s="760"/>
      <c r="F2563" s="40"/>
      <c r="G2563" s="483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1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4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92"/>
        <v>1</v>
      </c>
      <c r="C2564" s="184">
        <f t="shared" si="193"/>
        <v>0</v>
      </c>
      <c r="D2564" s="191"/>
      <c r="E2564" s="760"/>
      <c r="F2564" s="40"/>
      <c r="G2564" s="483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1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4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92"/>
        <v>1</v>
      </c>
      <c r="C2565" s="184">
        <f t="shared" si="193"/>
        <v>0</v>
      </c>
      <c r="D2565" s="191"/>
      <c r="E2565" s="760"/>
      <c r="F2565" s="40"/>
      <c r="G2565" s="483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1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4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92"/>
        <v>1</v>
      </c>
      <c r="C2566" s="184">
        <f t="shared" si="193"/>
        <v>0</v>
      </c>
      <c r="D2566" s="191"/>
      <c r="E2566" s="760"/>
      <c r="F2566" s="40"/>
      <c r="G2566" s="483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01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4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92"/>
        <v>1</v>
      </c>
      <c r="C2567" s="184">
        <f t="shared" si="193"/>
        <v>0</v>
      </c>
      <c r="D2567" s="191"/>
      <c r="E2567" s="760"/>
      <c r="F2567" s="40"/>
      <c r="G2567" s="483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01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4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92"/>
        <v>1</v>
      </c>
      <c r="C2568" s="184">
        <f t="shared" si="193"/>
        <v>0</v>
      </c>
      <c r="D2568" s="191"/>
      <c r="E2568" s="760"/>
      <c r="F2568" s="192"/>
      <c r="G2568" s="483"/>
      <c r="H2568" s="193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01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4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92"/>
        <v>1</v>
      </c>
      <c r="C2569" s="184">
        <f t="shared" si="193"/>
        <v>0</v>
      </c>
      <c r="D2569" s="191"/>
      <c r="E2569" s="760"/>
      <c r="F2569" s="192"/>
      <c r="G2569" s="483"/>
      <c r="H2569" s="193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01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4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192"/>
        <v>1</v>
      </c>
      <c r="C2570" s="184">
        <f t="shared" si="193"/>
        <v>0</v>
      </c>
      <c r="D2570" s="191"/>
      <c r="E2570" s="760"/>
      <c r="F2570" s="192"/>
      <c r="G2570" s="483"/>
      <c r="H2570" s="193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01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4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92"/>
        <v>1</v>
      </c>
      <c r="C2571" s="184">
        <f t="shared" si="193"/>
        <v>0</v>
      </c>
      <c r="D2571" s="191"/>
      <c r="E2571" s="760"/>
      <c r="F2571" s="192"/>
      <c r="G2571" s="483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01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4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92"/>
        <v>1</v>
      </c>
      <c r="C2572" s="184">
        <f t="shared" si="193"/>
        <v>0</v>
      </c>
      <c r="D2572" s="191"/>
      <c r="E2572" s="760"/>
      <c r="F2572" s="192"/>
      <c r="G2572" s="483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01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4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92"/>
        <v>1</v>
      </c>
      <c r="C2573" s="184">
        <f t="shared" si="193"/>
        <v>0</v>
      </c>
      <c r="D2573" s="191"/>
      <c r="E2573" s="808"/>
      <c r="F2573" s="189"/>
      <c r="G2573" s="483"/>
      <c r="H2573" s="785"/>
      <c r="I2573" s="256"/>
      <c r="J2573" s="256"/>
      <c r="K2573" s="599"/>
      <c r="L2573" s="600"/>
      <c r="M2573" s="600"/>
      <c r="N2573" s="52" t="str">
        <f>IF(AND('331-CT'!$E$7=TH!H2573,OR(L2573="331",M2573="331")),"331",IF(AND(OR(L2573="131",M2573="131"),H2573='131-CT'!$E$7),"131",""))</f>
        <v/>
      </c>
      <c r="O2573" s="901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4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92"/>
        <v>1</v>
      </c>
      <c r="C2574" s="184">
        <f t="shared" si="193"/>
        <v>0</v>
      </c>
      <c r="D2574" s="191"/>
      <c r="E2574" s="800"/>
      <c r="F2574" s="189"/>
      <c r="G2574" s="483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01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4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92"/>
        <v>1</v>
      </c>
      <c r="C2575" s="184">
        <f t="shared" si="193"/>
        <v>0</v>
      </c>
      <c r="D2575" s="191"/>
      <c r="E2575" s="800"/>
      <c r="F2575" s="40"/>
      <c r="G2575" s="483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01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4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92"/>
        <v>1</v>
      </c>
      <c r="C2576" s="184">
        <f t="shared" si="193"/>
        <v>0</v>
      </c>
      <c r="D2576" s="191"/>
      <c r="E2576" s="800"/>
      <c r="F2576" s="189"/>
      <c r="G2576" s="483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01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4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92"/>
        <v>1</v>
      </c>
      <c r="C2577" s="184">
        <f t="shared" si="193"/>
        <v>0</v>
      </c>
      <c r="D2577" s="191"/>
      <c r="E2577" s="800"/>
      <c r="F2577" s="40"/>
      <c r="G2577" s="483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1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4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92"/>
        <v>1</v>
      </c>
      <c r="C2578" s="184">
        <f t="shared" si="193"/>
        <v>0</v>
      </c>
      <c r="D2578" s="191"/>
      <c r="E2578" s="800"/>
      <c r="F2578" s="40"/>
      <c r="G2578" s="483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1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4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92"/>
        <v>1</v>
      </c>
      <c r="C2579" s="184">
        <f t="shared" si="193"/>
        <v>0</v>
      </c>
      <c r="D2579" s="191"/>
      <c r="E2579" s="800"/>
      <c r="F2579" s="40"/>
      <c r="G2579" s="483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1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4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92"/>
        <v>1</v>
      </c>
      <c r="C2580" s="184">
        <f t="shared" si="193"/>
        <v>0</v>
      </c>
      <c r="D2580" s="191"/>
      <c r="E2580" s="800"/>
      <c r="F2580" s="40"/>
      <c r="G2580" s="483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1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4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92"/>
        <v>1</v>
      </c>
      <c r="C2581" s="184">
        <f t="shared" si="193"/>
        <v>0</v>
      </c>
      <c r="D2581" s="191"/>
      <c r="E2581" s="800"/>
      <c r="F2581" s="40"/>
      <c r="G2581" s="483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01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4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92"/>
        <v>1</v>
      </c>
      <c r="C2582" s="184">
        <f t="shared" si="193"/>
        <v>0</v>
      </c>
      <c r="D2582" s="191"/>
      <c r="E2582" s="808"/>
      <c r="F2582" s="189"/>
      <c r="G2582" s="483"/>
      <c r="H2582" s="193"/>
      <c r="I2582" s="256"/>
      <c r="J2582" s="256"/>
      <c r="K2582" s="599"/>
      <c r="L2582" s="600"/>
      <c r="M2582" s="600"/>
      <c r="N2582" s="52" t="str">
        <f>IF(AND('331-CT'!$E$7=TH!H2582,OR(L2582="331",M2582="331")),"331",IF(AND(OR(L2582="131",M2582="131"),H2582='131-CT'!$E$7),"131",""))</f>
        <v/>
      </c>
      <c r="O2582" s="901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4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192"/>
        <v>1</v>
      </c>
      <c r="C2583" s="184">
        <f t="shared" si="193"/>
        <v>0</v>
      </c>
      <c r="D2583" s="191"/>
      <c r="E2583" s="808"/>
      <c r="F2583" s="189"/>
      <c r="G2583" s="483"/>
      <c r="H2583" s="193"/>
      <c r="I2583" s="256"/>
      <c r="J2583" s="256"/>
      <c r="K2583" s="599"/>
      <c r="L2583" s="600"/>
      <c r="M2583" s="600"/>
      <c r="N2583" s="52" t="str">
        <f>IF(AND('331-CT'!$E$7=TH!H2583,OR(L2583="331",M2583="331")),"331",IF(AND(OR(L2583="131",M2583="131"),H2583='131-CT'!$E$7),"131",""))</f>
        <v/>
      </c>
      <c r="O2583" s="901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4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192"/>
        <v>1</v>
      </c>
      <c r="C2584" s="184">
        <f t="shared" si="193"/>
        <v>0</v>
      </c>
      <c r="D2584" s="191"/>
      <c r="E2584" s="800"/>
      <c r="F2584" s="192"/>
      <c r="G2584" s="483"/>
      <c r="H2584" s="7"/>
      <c r="I2584" s="256"/>
      <c r="J2584" s="256"/>
      <c r="K2584" s="599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901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4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192"/>
        <v>1</v>
      </c>
      <c r="C2585" s="184">
        <f t="shared" si="193"/>
        <v>0</v>
      </c>
      <c r="D2585" s="191"/>
      <c r="E2585" s="800"/>
      <c r="F2585" s="192"/>
      <c r="G2585" s="483"/>
      <c r="H2585" s="7"/>
      <c r="I2585" s="256"/>
      <c r="J2585" s="256"/>
      <c r="K2585" s="599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901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4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192"/>
        <v/>
      </c>
      <c r="C2586" s="191"/>
      <c r="D2586" s="37"/>
      <c r="E2586" s="800"/>
      <c r="F2586" s="445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1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4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192"/>
        <v/>
      </c>
      <c r="C2587" s="191"/>
      <c r="D2587" s="37"/>
      <c r="E2587" s="800"/>
      <c r="F2587" s="192"/>
      <c r="G2587" s="483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01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4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192"/>
        <v/>
      </c>
      <c r="C2588" s="184"/>
      <c r="D2588" s="184"/>
      <c r="E2588" s="808"/>
      <c r="F2588" s="189"/>
      <c r="G2588" s="601"/>
      <c r="H2588" s="193"/>
      <c r="I2588" s="256"/>
      <c r="J2588" s="256"/>
      <c r="K2588" s="599"/>
      <c r="L2588" s="600"/>
      <c r="M2588" s="600"/>
      <c r="N2588" s="52" t="str">
        <f>IF(AND('331-CT'!$E$7=TH!H2588,OR(L2588="331",M2588="331")),"331",IF(AND(OR(L2588="131",M2588="131"),H2588='131-CT'!$E$7),"131",""))</f>
        <v/>
      </c>
      <c r="O2588" s="901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4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192"/>
        <v/>
      </c>
      <c r="C2589" s="191"/>
      <c r="D2589" s="191"/>
      <c r="E2589" s="800"/>
      <c r="F2589" s="192"/>
      <c r="G2589" s="483"/>
      <c r="H2589" s="7"/>
      <c r="I2589" s="257"/>
      <c r="J2589" s="257"/>
      <c r="K2589" s="599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901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4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ref="B2590:B2653" si="194">IF(C2590&lt;&gt;"",MONTH(C2590),"")</f>
        <v/>
      </c>
      <c r="C2590" s="191"/>
      <c r="D2590" s="191"/>
      <c r="E2590" s="800"/>
      <c r="F2590" s="192"/>
      <c r="G2590" s="483"/>
      <c r="H2590" s="7"/>
      <c r="I2590" s="257"/>
      <c r="J2590" s="257"/>
      <c r="K2590" s="38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901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4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194"/>
        <v/>
      </c>
      <c r="C2591" s="191"/>
      <c r="D2591" s="191"/>
      <c r="E2591" s="800"/>
      <c r="F2591" s="40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1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4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194"/>
        <v/>
      </c>
      <c r="C2592" s="191"/>
      <c r="D2592" s="191"/>
      <c r="E2592" s="800"/>
      <c r="F2592" s="189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1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4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194"/>
        <v/>
      </c>
      <c r="C2593" s="191"/>
      <c r="D2593" s="191"/>
      <c r="E2593" s="800"/>
      <c r="F2593" s="189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01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4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194"/>
        <v/>
      </c>
      <c r="C2594" s="191"/>
      <c r="D2594" s="191"/>
      <c r="E2594" s="800"/>
      <c r="F2594" s="189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01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4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194"/>
        <v/>
      </c>
      <c r="C2595" s="191"/>
      <c r="D2595" s="191"/>
      <c r="E2595" s="800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01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4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194"/>
        <v/>
      </c>
      <c r="C2596" s="191"/>
      <c r="D2596" s="191"/>
      <c r="E2596" s="800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01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4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194"/>
        <v/>
      </c>
      <c r="C2597" s="191"/>
      <c r="D2597" s="191"/>
      <c r="E2597" s="800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1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4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194"/>
        <v/>
      </c>
      <c r="C2598" s="191"/>
      <c r="D2598" s="191"/>
      <c r="E2598" s="800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1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4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194"/>
        <v/>
      </c>
      <c r="C2599" s="191"/>
      <c r="D2599" s="191"/>
      <c r="E2599" s="800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1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4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194"/>
        <v/>
      </c>
      <c r="C2600" s="191"/>
      <c r="D2600" s="191"/>
      <c r="E2600" s="800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1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4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194"/>
        <v/>
      </c>
      <c r="C2601" s="191"/>
      <c r="D2601" s="191"/>
      <c r="E2601" s="800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1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4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194"/>
        <v/>
      </c>
      <c r="C2602" s="191"/>
      <c r="D2602" s="191"/>
      <c r="E2602" s="800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1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4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194"/>
        <v/>
      </c>
      <c r="C2603" s="191"/>
      <c r="D2603" s="191"/>
      <c r="E2603" s="800"/>
      <c r="F2603" s="40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01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4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194"/>
        <v/>
      </c>
      <c r="C2604" s="191"/>
      <c r="D2604" s="191"/>
      <c r="E2604" s="800"/>
      <c r="F2604" s="40"/>
      <c r="G2604" s="40"/>
      <c r="H2604" s="7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01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4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194"/>
        <v/>
      </c>
      <c r="C2605" s="191"/>
      <c r="D2605" s="191"/>
      <c r="E2605" s="800"/>
      <c r="F2605" s="40"/>
      <c r="G2605" s="40"/>
      <c r="H2605" s="7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01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4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194"/>
        <v/>
      </c>
      <c r="C2606" s="191"/>
      <c r="D2606" s="191"/>
      <c r="E2606" s="800"/>
      <c r="F2606" s="40"/>
      <c r="G2606" s="40"/>
      <c r="H2606" s="7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01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4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194"/>
        <v/>
      </c>
      <c r="C2607" s="191"/>
      <c r="D2607" s="191"/>
      <c r="E2607" s="800"/>
      <c r="F2607" s="40"/>
      <c r="G2607" s="40"/>
      <c r="H2607" s="7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01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4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194"/>
        <v/>
      </c>
      <c r="C2608" s="191"/>
      <c r="D2608" s="191"/>
      <c r="E2608" s="800"/>
      <c r="F2608" s="40"/>
      <c r="G2608" s="40"/>
      <c r="H2608" s="7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01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4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194"/>
        <v/>
      </c>
      <c r="C2609" s="191"/>
      <c r="D2609" s="191"/>
      <c r="E2609" s="800"/>
      <c r="F2609" s="40"/>
      <c r="G2609" s="40"/>
      <c r="H2609" s="7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1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4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194"/>
        <v/>
      </c>
      <c r="C2610" s="191"/>
      <c r="D2610" s="191"/>
      <c r="E2610" s="800"/>
      <c r="F2610" s="40"/>
      <c r="G2610" s="40"/>
      <c r="H2610" s="7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01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4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194"/>
        <v/>
      </c>
      <c r="C2611" s="191"/>
      <c r="D2611" s="191"/>
      <c r="E2611" s="800"/>
      <c r="F2611" s="40"/>
      <c r="G2611" s="40"/>
      <c r="H2611" s="7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1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4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194"/>
        <v/>
      </c>
      <c r="C2612" s="191"/>
      <c r="D2612" s="191"/>
      <c r="E2612" s="800"/>
      <c r="F2612" s="189"/>
      <c r="G2612" s="40"/>
      <c r="H2612" s="7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1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4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194"/>
        <v/>
      </c>
      <c r="C2613" s="191"/>
      <c r="D2613" s="191"/>
      <c r="E2613" s="800"/>
      <c r="F2613" s="40"/>
      <c r="G2613" s="40"/>
      <c r="H2613" s="7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01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4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194"/>
        <v/>
      </c>
      <c r="C2614" s="191"/>
      <c r="D2614" s="191"/>
      <c r="E2614" s="800"/>
      <c r="F2614" s="40"/>
      <c r="G2614" s="40"/>
      <c r="H2614" s="7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01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4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194"/>
        <v/>
      </c>
      <c r="C2615" s="191"/>
      <c r="D2615" s="191"/>
      <c r="E2615" s="800"/>
      <c r="F2615" s="40"/>
      <c r="G2615" s="40"/>
      <c r="H2615" s="7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01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4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194"/>
        <v/>
      </c>
      <c r="C2616" s="191"/>
      <c r="D2616" s="191"/>
      <c r="E2616" s="800"/>
      <c r="F2616" s="40"/>
      <c r="G2616" s="40"/>
      <c r="H2616" s="7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01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4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194"/>
        <v/>
      </c>
      <c r="C2617" s="191"/>
      <c r="D2617" s="191"/>
      <c r="E2617" s="800"/>
      <c r="F2617" s="189"/>
      <c r="G2617" s="40"/>
      <c r="H2617" s="7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01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4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194"/>
        <v/>
      </c>
      <c r="C2618" s="184"/>
      <c r="D2618" s="184"/>
      <c r="E2618" s="808"/>
      <c r="F2618" s="189"/>
      <c r="G2618" s="601"/>
      <c r="H2618" s="7"/>
      <c r="I2618" s="256"/>
      <c r="J2618" s="256"/>
      <c r="K2618" s="599"/>
      <c r="L2618" s="600"/>
      <c r="M2618" s="600"/>
      <c r="N2618" s="52" t="str">
        <f>IF(AND('331-CT'!$E$7=TH!H2618,OR(L2618="331",M2618="331")),"331",IF(AND(OR(L2618="131",M2618="131"),H2618='131-CT'!$E$7),"131",""))</f>
        <v/>
      </c>
      <c r="O2618" s="901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4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194"/>
        <v/>
      </c>
      <c r="C2619" s="191"/>
      <c r="D2619" s="191"/>
      <c r="E2619" s="800"/>
      <c r="F2619" s="192"/>
      <c r="G2619" s="483"/>
      <c r="H2619" s="45"/>
      <c r="I2619" s="256"/>
      <c r="J2619" s="256"/>
      <c r="K2619" s="38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01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4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194"/>
        <v/>
      </c>
      <c r="C2620" s="191"/>
      <c r="D2620" s="191"/>
      <c r="E2620" s="800"/>
      <c r="F2620" s="192"/>
      <c r="G2620" s="483"/>
      <c r="H2620" s="45"/>
      <c r="I2620" s="256"/>
      <c r="J2620" s="256"/>
      <c r="K2620" s="38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01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4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194"/>
        <v/>
      </c>
      <c r="C2621" s="191"/>
      <c r="D2621" s="191"/>
      <c r="E2621" s="800"/>
      <c r="F2621" s="192"/>
      <c r="G2621" s="483"/>
      <c r="H2621" s="7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01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4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194"/>
        <v/>
      </c>
      <c r="C2622" s="191"/>
      <c r="D2622" s="191"/>
      <c r="E2622" s="800"/>
      <c r="F2622" s="192"/>
      <c r="G2622" s="483"/>
      <c r="H2622" s="7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01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4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194"/>
        <v/>
      </c>
      <c r="C2623" s="191"/>
      <c r="D2623" s="191"/>
      <c r="E2623" s="800"/>
      <c r="F2623" s="40"/>
      <c r="G2623" s="40"/>
      <c r="H2623" s="7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01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4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194"/>
        <v/>
      </c>
      <c r="C2624" s="191"/>
      <c r="D2624" s="191"/>
      <c r="E2624" s="800"/>
      <c r="F2624" s="40"/>
      <c r="G2624" s="40"/>
      <c r="H2624" s="7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01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4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194"/>
        <v/>
      </c>
      <c r="C2625" s="191"/>
      <c r="D2625" s="191"/>
      <c r="E2625" s="800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01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4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194"/>
        <v/>
      </c>
      <c r="C2626" s="191"/>
      <c r="D2626" s="191"/>
      <c r="E2626" s="800"/>
      <c r="F2626" s="40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01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4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194"/>
        <v/>
      </c>
      <c r="C2627" s="191"/>
      <c r="D2627" s="37"/>
      <c r="E2627" s="800"/>
      <c r="F2627" s="445"/>
      <c r="G2627" s="40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01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4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194"/>
        <v/>
      </c>
      <c r="C2628" s="191"/>
      <c r="D2628" s="37"/>
      <c r="E2628" s="800"/>
      <c r="F2628" s="192"/>
      <c r="G2628" s="483"/>
      <c r="H2628" s="7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01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4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194"/>
        <v/>
      </c>
      <c r="C2629" s="191"/>
      <c r="D2629" s="191"/>
      <c r="E2629" s="800"/>
      <c r="F2629" s="192"/>
      <c r="G2629" s="483"/>
      <c r="H2629" s="193"/>
      <c r="I2629" s="256"/>
      <c r="J2629" s="256"/>
      <c r="K2629" s="599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901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4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194"/>
        <v/>
      </c>
      <c r="C2630" s="191"/>
      <c r="D2630" s="191"/>
      <c r="E2630" s="800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01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4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194"/>
        <v/>
      </c>
      <c r="C2631" s="191"/>
      <c r="D2631" s="191"/>
      <c r="E2631" s="800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01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4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194"/>
        <v/>
      </c>
      <c r="C2632" s="191"/>
      <c r="D2632" s="191"/>
      <c r="E2632" s="800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01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4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194"/>
        <v/>
      </c>
      <c r="C2633" s="191"/>
      <c r="D2633" s="191"/>
      <c r="E2633" s="800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01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4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194"/>
        <v/>
      </c>
      <c r="C2634" s="191"/>
      <c r="D2634" s="191"/>
      <c r="E2634" s="800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01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4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194"/>
        <v/>
      </c>
      <c r="C2635" s="191"/>
      <c r="D2635" s="191"/>
      <c r="E2635" s="800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01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4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194"/>
        <v/>
      </c>
      <c r="C2636" s="191"/>
      <c r="D2636" s="191"/>
      <c r="E2636" s="800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01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4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194"/>
        <v/>
      </c>
      <c r="C2637" s="191"/>
      <c r="D2637" s="191"/>
      <c r="E2637" s="800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01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4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194"/>
        <v/>
      </c>
      <c r="C2638" s="191"/>
      <c r="D2638" s="191"/>
      <c r="E2638" s="800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01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4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194"/>
        <v/>
      </c>
      <c r="C2639" s="191"/>
      <c r="D2639" s="191"/>
      <c r="E2639" s="800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01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4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194"/>
        <v/>
      </c>
      <c r="C2640" s="191"/>
      <c r="D2640" s="191"/>
      <c r="E2640" s="800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01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4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194"/>
        <v/>
      </c>
      <c r="C2641" s="191"/>
      <c r="D2641" s="191"/>
      <c r="E2641" s="800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01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4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194"/>
        <v/>
      </c>
      <c r="C2642" s="191"/>
      <c r="D2642" s="191"/>
      <c r="E2642" s="800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01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4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194"/>
        <v/>
      </c>
      <c r="C2643" s="191"/>
      <c r="D2643" s="191"/>
      <c r="E2643" s="800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01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4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94"/>
        <v/>
      </c>
      <c r="C2644" s="191"/>
      <c r="D2644" s="191"/>
      <c r="E2644" s="800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01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4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94"/>
        <v/>
      </c>
      <c r="C2645" s="191"/>
      <c r="D2645" s="191"/>
      <c r="E2645" s="800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01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4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94"/>
        <v/>
      </c>
      <c r="C2646" s="191"/>
      <c r="D2646" s="191"/>
      <c r="E2646" s="800"/>
      <c r="F2646" s="192"/>
      <c r="G2646" s="483"/>
      <c r="H2646" s="193"/>
      <c r="I2646" s="256"/>
      <c r="J2646" s="256"/>
      <c r="K2646" s="599"/>
      <c r="L2646" s="194"/>
      <c r="M2646" s="194"/>
      <c r="N2646" s="52" t="str">
        <f>IF(AND('331-CT'!$E$7=TH!H2646,OR(L2646="331",M2646="331")),"331",IF(AND(OR(L2646="131",M2646="131"),H2646='131-CT'!$E$7),"131",""))</f>
        <v/>
      </c>
      <c r="O2646" s="901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4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94"/>
        <v/>
      </c>
      <c r="C2647" s="191"/>
      <c r="D2647" s="191"/>
      <c r="E2647" s="800"/>
      <c r="F2647" s="192"/>
      <c r="G2647" s="483"/>
      <c r="H2647" s="193"/>
      <c r="I2647" s="256"/>
      <c r="J2647" s="256"/>
      <c r="K2647" s="599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901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4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94"/>
        <v/>
      </c>
      <c r="C2648" s="191"/>
      <c r="D2648" s="191"/>
      <c r="E2648" s="800"/>
      <c r="F2648" s="192"/>
      <c r="G2648" s="483"/>
      <c r="H2648" s="193"/>
      <c r="I2648" s="256"/>
      <c r="J2648" s="256"/>
      <c r="K2648" s="599"/>
      <c r="L2648" s="194"/>
      <c r="M2648" s="194"/>
      <c r="N2648" s="52" t="str">
        <f>IF(AND('331-CT'!$E$7=TH!H2648,OR(L2648="331",M2648="331")),"331",IF(AND(OR(L2648="131",M2648="131"),H2648='131-CT'!$E$7),"131",""))</f>
        <v/>
      </c>
      <c r="O2648" s="901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4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194"/>
        <v/>
      </c>
      <c r="C2649" s="191"/>
      <c r="D2649" s="191"/>
      <c r="E2649" s="800"/>
      <c r="F2649" s="192"/>
      <c r="G2649" s="483"/>
      <c r="H2649" s="193"/>
      <c r="I2649" s="256"/>
      <c r="J2649" s="256"/>
      <c r="K2649" s="599"/>
      <c r="L2649" s="194"/>
      <c r="M2649" s="194"/>
      <c r="N2649" s="52" t="str">
        <f>IF(AND('331-CT'!$E$7=TH!H2649,OR(L2649="331",M2649="331")),"331",IF(AND(OR(L2649="131",M2649="131"),H2649='131-CT'!$E$7),"131",""))</f>
        <v/>
      </c>
      <c r="O2649" s="901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4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94"/>
        <v/>
      </c>
      <c r="C2650" s="191"/>
      <c r="D2650" s="191"/>
      <c r="E2650" s="800"/>
      <c r="F2650" s="192"/>
      <c r="G2650" s="483"/>
      <c r="H2650" s="193"/>
      <c r="I2650" s="256"/>
      <c r="J2650" s="256"/>
      <c r="K2650" s="599"/>
      <c r="L2650" s="194"/>
      <c r="M2650" s="194"/>
      <c r="N2650" s="52" t="str">
        <f>IF(AND('331-CT'!$E$7=TH!H2650,OR(L2650="331",M2650="331")),"331",IF(AND(OR(L2650="131",M2650="131"),H2650='131-CT'!$E$7),"131",""))</f>
        <v/>
      </c>
      <c r="O2650" s="901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4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94"/>
        <v/>
      </c>
      <c r="C2651" s="191"/>
      <c r="D2651" s="191"/>
      <c r="E2651" s="800"/>
      <c r="F2651" s="192"/>
      <c r="G2651" s="483"/>
      <c r="H2651" s="193"/>
      <c r="I2651" s="256"/>
      <c r="J2651" s="256"/>
      <c r="K2651" s="599"/>
      <c r="L2651" s="194"/>
      <c r="M2651" s="194"/>
      <c r="N2651" s="52" t="str">
        <f>IF(AND('331-CT'!$E$7=TH!H2651,OR(L2651="331",M2651="331")),"331",IF(AND(OR(L2651="131",M2651="131"),H2651='131-CT'!$E$7),"131",""))</f>
        <v/>
      </c>
      <c r="O2651" s="901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4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194"/>
        <v/>
      </c>
      <c r="C2652" s="191"/>
      <c r="D2652" s="191"/>
      <c r="E2652" s="800"/>
      <c r="F2652" s="192"/>
      <c r="G2652" s="483"/>
      <c r="H2652" s="193"/>
      <c r="I2652" s="256"/>
      <c r="J2652" s="256"/>
      <c r="K2652" s="599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901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4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194"/>
        <v/>
      </c>
      <c r="C2653" s="191"/>
      <c r="D2653" s="191"/>
      <c r="E2653" s="800"/>
      <c r="F2653" s="192"/>
      <c r="G2653" s="483"/>
      <c r="H2653" s="193"/>
      <c r="I2653" s="256"/>
      <c r="J2653" s="256"/>
      <c r="K2653" s="599"/>
      <c r="L2653" s="194"/>
      <c r="M2653" s="194"/>
      <c r="N2653" s="52" t="str">
        <f>IF(AND('331-CT'!$E$7=TH!H2653,OR(L2653="331",M2653="331")),"331",IF(AND(OR(L2653="131",M2653="131"),H2653='131-CT'!$E$7),"131",""))</f>
        <v/>
      </c>
      <c r="O2653" s="901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4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ref="B2654:B2717" si="195">IF(C2654&lt;&gt;"",MONTH(C2654),"")</f>
        <v/>
      </c>
      <c r="C2654" s="191"/>
      <c r="D2654" s="191"/>
      <c r="E2654" s="800"/>
      <c r="F2654" s="192"/>
      <c r="G2654" s="483"/>
      <c r="H2654" s="193"/>
      <c r="I2654" s="256"/>
      <c r="J2654" s="256"/>
      <c r="K2654" s="599"/>
      <c r="L2654" s="194"/>
      <c r="M2654" s="194"/>
      <c r="N2654" s="52" t="str">
        <f>IF(AND('331-CT'!$E$7=TH!H2654,OR(L2654="331",M2654="331")),"331",IF(AND(OR(L2654="131",M2654="131"),H2654='131-CT'!$E$7),"131",""))</f>
        <v/>
      </c>
      <c r="O2654" s="901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4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95"/>
        <v/>
      </c>
      <c r="C2655" s="191"/>
      <c r="D2655" s="191"/>
      <c r="E2655" s="800"/>
      <c r="F2655" s="192"/>
      <c r="G2655" s="483"/>
      <c r="H2655" s="193"/>
      <c r="I2655" s="256"/>
      <c r="J2655" s="256"/>
      <c r="K2655" s="599"/>
      <c r="L2655" s="194"/>
      <c r="M2655" s="194"/>
      <c r="N2655" s="52" t="str">
        <f>IF(AND('331-CT'!$E$7=TH!H2655,OR(L2655="331",M2655="331")),"331",IF(AND(OR(L2655="131",M2655="131"),H2655='131-CT'!$E$7),"131",""))</f>
        <v/>
      </c>
      <c r="O2655" s="901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4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95"/>
        <v/>
      </c>
      <c r="C2656" s="191"/>
      <c r="D2656" s="191"/>
      <c r="E2656" s="800"/>
      <c r="F2656" s="192"/>
      <c r="G2656" s="483"/>
      <c r="H2656" s="193"/>
      <c r="I2656" s="256"/>
      <c r="J2656" s="256"/>
      <c r="K2656" s="599"/>
      <c r="L2656" s="194"/>
      <c r="M2656" s="194"/>
      <c r="N2656" s="52" t="str">
        <f>IF(AND('331-CT'!$E$7=TH!H2656,OR(L2656="331",M2656="331")),"331",IF(AND(OR(L2656="131",M2656="131"),H2656='131-CT'!$E$7),"131",""))</f>
        <v/>
      </c>
      <c r="O2656" s="901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4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95"/>
        <v/>
      </c>
      <c r="C2657" s="191"/>
      <c r="D2657" s="191"/>
      <c r="E2657" s="800"/>
      <c r="F2657" s="192"/>
      <c r="G2657" s="483"/>
      <c r="H2657" s="193"/>
      <c r="I2657" s="256"/>
      <c r="J2657" s="256"/>
      <c r="K2657" s="599"/>
      <c r="L2657" s="194"/>
      <c r="M2657" s="194"/>
      <c r="N2657" s="52" t="str">
        <f>IF(AND('331-CT'!$E$7=TH!H2657,OR(L2657="331",M2657="331")),"331",IF(AND(OR(L2657="131",M2657="131"),H2657='131-CT'!$E$7),"131",""))</f>
        <v/>
      </c>
      <c r="O2657" s="901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4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95"/>
        <v/>
      </c>
      <c r="C2658" s="191"/>
      <c r="D2658" s="191"/>
      <c r="E2658" s="800"/>
      <c r="F2658" s="192"/>
      <c r="G2658" s="483"/>
      <c r="H2658" s="193"/>
      <c r="I2658" s="256"/>
      <c r="J2658" s="256"/>
      <c r="K2658" s="599"/>
      <c r="L2658" s="194"/>
      <c r="M2658" s="194"/>
      <c r="N2658" s="52" t="str">
        <f>IF(AND('331-CT'!$E$7=TH!H2658,OR(L2658="331",M2658="331")),"331",IF(AND(OR(L2658="131",M2658="131"),H2658='131-CT'!$E$7),"131",""))</f>
        <v/>
      </c>
      <c r="O2658" s="901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4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95"/>
        <v/>
      </c>
      <c r="C2659" s="191"/>
      <c r="D2659" s="191"/>
      <c r="E2659" s="800"/>
      <c r="F2659" s="192"/>
      <c r="G2659" s="483"/>
      <c r="H2659" s="193"/>
      <c r="I2659" s="256"/>
      <c r="J2659" s="256"/>
      <c r="K2659" s="599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901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4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95"/>
        <v/>
      </c>
      <c r="C2660" s="191"/>
      <c r="D2660" s="191"/>
      <c r="E2660" s="800"/>
      <c r="F2660" s="192"/>
      <c r="G2660" s="483"/>
      <c r="H2660" s="193"/>
      <c r="I2660" s="256"/>
      <c r="J2660" s="256"/>
      <c r="K2660" s="599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901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4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95"/>
        <v/>
      </c>
      <c r="C2661" s="191"/>
      <c r="D2661" s="191"/>
      <c r="E2661" s="800"/>
      <c r="F2661" s="192"/>
      <c r="G2661" s="483"/>
      <c r="H2661" s="193"/>
      <c r="I2661" s="256"/>
      <c r="J2661" s="256"/>
      <c r="K2661" s="599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901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4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95"/>
        <v/>
      </c>
      <c r="C2662" s="191"/>
      <c r="D2662" s="191"/>
      <c r="E2662" s="800"/>
      <c r="F2662" s="192"/>
      <c r="G2662" s="483"/>
      <c r="H2662" s="193"/>
      <c r="I2662" s="256"/>
      <c r="J2662" s="256"/>
      <c r="K2662" s="599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901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4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95"/>
        <v/>
      </c>
      <c r="C2663" s="191"/>
      <c r="D2663" s="191"/>
      <c r="E2663" s="800"/>
      <c r="F2663" s="192"/>
      <c r="G2663" s="483"/>
      <c r="H2663" s="193"/>
      <c r="I2663" s="256"/>
      <c r="J2663" s="256"/>
      <c r="K2663" s="599"/>
      <c r="L2663" s="194"/>
      <c r="M2663" s="194"/>
      <c r="N2663" s="52" t="str">
        <f>IF(AND('331-CT'!$E$7=TH!H2663,OR(L2663="331",M2663="331")),"331",IF(AND(OR(L2663="131",M2663="131"),H2663='131-CT'!$E$7),"131",""))</f>
        <v/>
      </c>
      <c r="O2663" s="901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4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95"/>
        <v/>
      </c>
      <c r="C2664" s="191"/>
      <c r="D2664" s="191"/>
      <c r="E2664" s="800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1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4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95"/>
        <v/>
      </c>
      <c r="C2665" s="191"/>
      <c r="D2665" s="191"/>
      <c r="E2665" s="800"/>
      <c r="F2665" s="189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1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4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95"/>
        <v/>
      </c>
      <c r="C2666" s="191"/>
      <c r="D2666" s="191"/>
      <c r="E2666" s="800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1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4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95"/>
        <v/>
      </c>
      <c r="C2667" s="191"/>
      <c r="D2667" s="191"/>
      <c r="E2667" s="800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1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4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95"/>
        <v/>
      </c>
      <c r="C2668" s="191"/>
      <c r="D2668" s="191"/>
      <c r="E2668" s="800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1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4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95"/>
        <v/>
      </c>
      <c r="C2669" s="191"/>
      <c r="D2669" s="191"/>
      <c r="E2669" s="800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1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4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95"/>
        <v/>
      </c>
      <c r="C2670" s="191"/>
      <c r="D2670" s="191"/>
      <c r="E2670" s="800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1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4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95"/>
        <v/>
      </c>
      <c r="C2671" s="191"/>
      <c r="D2671" s="191"/>
      <c r="E2671" s="800"/>
      <c r="F2671" s="40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1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4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95"/>
        <v/>
      </c>
      <c r="C2672" s="191"/>
      <c r="D2672" s="191"/>
      <c r="E2672" s="800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01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4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95"/>
        <v/>
      </c>
      <c r="C2673" s="191"/>
      <c r="D2673" s="191"/>
      <c r="E2673" s="800"/>
      <c r="F2673" s="40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01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4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95"/>
        <v/>
      </c>
      <c r="C2674" s="191"/>
      <c r="D2674" s="191"/>
      <c r="E2674" s="800"/>
      <c r="F2674" s="189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01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4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95"/>
        <v/>
      </c>
      <c r="C2675" s="191"/>
      <c r="D2675" s="191"/>
      <c r="E2675" s="800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01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4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95"/>
        <v/>
      </c>
      <c r="C2676" s="191"/>
      <c r="D2676" s="37"/>
      <c r="E2676" s="800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1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4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95"/>
        <v/>
      </c>
      <c r="C2677" s="191"/>
      <c r="D2677" s="37"/>
      <c r="E2677" s="800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1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4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95"/>
        <v/>
      </c>
      <c r="C2678" s="191"/>
      <c r="D2678" s="37"/>
      <c r="E2678" s="800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1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4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95"/>
        <v/>
      </c>
      <c r="C2679" s="191"/>
      <c r="D2679" s="37"/>
      <c r="E2679" s="800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1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4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95"/>
        <v/>
      </c>
      <c r="C2680" s="191"/>
      <c r="D2680" s="37"/>
      <c r="E2680" s="800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1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4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95"/>
        <v/>
      </c>
      <c r="C2681" s="191"/>
      <c r="D2681" s="37"/>
      <c r="E2681" s="800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1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4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95"/>
        <v/>
      </c>
      <c r="C2682" s="191"/>
      <c r="D2682" s="37"/>
      <c r="E2682" s="800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01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4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95"/>
        <v/>
      </c>
      <c r="C2683" s="191"/>
      <c r="D2683" s="37"/>
      <c r="E2683" s="800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01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4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95"/>
        <v/>
      </c>
      <c r="C2684" s="191"/>
      <c r="D2684" s="37"/>
      <c r="E2684" s="800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01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4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95"/>
        <v/>
      </c>
      <c r="C2685" s="191"/>
      <c r="D2685" s="37"/>
      <c r="E2685" s="800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01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4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95"/>
        <v/>
      </c>
      <c r="C2686" s="191"/>
      <c r="D2686" s="37"/>
      <c r="E2686" s="800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01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4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95"/>
        <v/>
      </c>
      <c r="C2687" s="191"/>
      <c r="D2687" s="37"/>
      <c r="E2687" s="800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01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4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95"/>
        <v/>
      </c>
      <c r="C2688" s="191"/>
      <c r="D2688" s="37"/>
      <c r="E2688" s="800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01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4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95"/>
        <v/>
      </c>
      <c r="C2689" s="191"/>
      <c r="D2689" s="37"/>
      <c r="E2689" s="800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01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4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95"/>
        <v/>
      </c>
      <c r="C2690" s="191"/>
      <c r="D2690" s="37"/>
      <c r="E2690" s="800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01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4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95"/>
        <v/>
      </c>
      <c r="C2691" s="191"/>
      <c r="D2691" s="37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01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4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95"/>
        <v/>
      </c>
      <c r="C2692" s="191"/>
      <c r="D2692" s="37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01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4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95"/>
        <v/>
      </c>
      <c r="C2693" s="191"/>
      <c r="D2693" s="37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01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4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95"/>
        <v/>
      </c>
      <c r="C2694" s="191"/>
      <c r="D2694" s="37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01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4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95"/>
        <v/>
      </c>
      <c r="C2695" s="191"/>
      <c r="D2695" s="37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01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4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95"/>
        <v/>
      </c>
      <c r="C2696" s="191"/>
      <c r="D2696" s="37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01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4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95"/>
        <v/>
      </c>
      <c r="C2697" s="191"/>
      <c r="D2697" s="37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01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4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95"/>
        <v/>
      </c>
      <c r="C2698" s="191"/>
      <c r="D2698" s="37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01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4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95"/>
        <v/>
      </c>
      <c r="C2699" s="191"/>
      <c r="D2699" s="37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01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4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95"/>
        <v/>
      </c>
      <c r="C2700" s="191"/>
      <c r="D2700" s="37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01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4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95"/>
        <v/>
      </c>
      <c r="C2701" s="191"/>
      <c r="D2701" s="37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1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4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95"/>
        <v/>
      </c>
      <c r="C2702" s="191"/>
      <c r="D2702" s="37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1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4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95"/>
        <v/>
      </c>
      <c r="C2703" s="191"/>
      <c r="D2703" s="37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1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4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95"/>
        <v/>
      </c>
      <c r="C2704" s="191"/>
      <c r="D2704" s="37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1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4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95"/>
        <v/>
      </c>
      <c r="C2705" s="191"/>
      <c r="D2705" s="37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01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4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95"/>
        <v/>
      </c>
      <c r="C2706" s="191"/>
      <c r="D2706" s="37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01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4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95"/>
        <v/>
      </c>
      <c r="C2707" s="191"/>
      <c r="D2707" s="37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01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4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95"/>
        <v/>
      </c>
      <c r="C2708" s="191"/>
      <c r="D2708" s="37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01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4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95"/>
        <v/>
      </c>
      <c r="C2709" s="191"/>
      <c r="D2709" s="37"/>
      <c r="E2709" s="191"/>
      <c r="F2709" s="40"/>
      <c r="G2709" s="40"/>
      <c r="H2709" s="7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01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4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95"/>
        <v/>
      </c>
      <c r="C2710" s="191"/>
      <c r="D2710" s="37"/>
      <c r="E2710" s="191"/>
      <c r="F2710" s="192"/>
      <c r="G2710" s="483"/>
      <c r="H2710" s="193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01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4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95"/>
        <v/>
      </c>
      <c r="C2711" s="191"/>
      <c r="D2711" s="37"/>
      <c r="E2711" s="191"/>
      <c r="F2711" s="192"/>
      <c r="G2711" s="483"/>
      <c r="H2711" s="193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01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4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95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01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4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195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01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4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95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01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4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95"/>
        <v/>
      </c>
      <c r="C2715" s="191"/>
      <c r="D2715" s="37"/>
      <c r="E2715" s="191"/>
      <c r="F2715" s="192"/>
      <c r="G2715" s="483"/>
      <c r="H2715" s="193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01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4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195"/>
        <v/>
      </c>
      <c r="C2716" s="191"/>
      <c r="D2716" s="37"/>
      <c r="E2716" s="191"/>
      <c r="F2716" s="192"/>
      <c r="G2716" s="483"/>
      <c r="H2716" s="193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01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4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195"/>
        <v/>
      </c>
      <c r="C2717" s="191"/>
      <c r="D2717" s="37"/>
      <c r="E2717" s="191"/>
      <c r="F2717" s="192"/>
      <c r="G2717" s="483"/>
      <c r="H2717" s="193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01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4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ref="B2718:B2781" si="196">IF(C2718&lt;&gt;"",MONTH(C2718),"")</f>
        <v/>
      </c>
      <c r="C2718" s="191"/>
      <c r="D2718" s="37"/>
      <c r="E2718" s="191"/>
      <c r="F2718" s="192"/>
      <c r="G2718" s="483"/>
      <c r="H2718" s="193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01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4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96"/>
        <v/>
      </c>
      <c r="C2719" s="191"/>
      <c r="D2719" s="37"/>
      <c r="E2719" s="191"/>
      <c r="F2719" s="192"/>
      <c r="G2719" s="483"/>
      <c r="H2719" s="193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01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4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96"/>
        <v/>
      </c>
      <c r="C2720" s="191"/>
      <c r="D2720" s="37"/>
      <c r="E2720" s="191"/>
      <c r="F2720" s="192"/>
      <c r="G2720" s="483"/>
      <c r="H2720" s="193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01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4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96"/>
        <v/>
      </c>
      <c r="C2721" s="191"/>
      <c r="D2721" s="37"/>
      <c r="E2721" s="191"/>
      <c r="F2721" s="192"/>
      <c r="G2721" s="483"/>
      <c r="H2721" s="193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01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4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96"/>
        <v/>
      </c>
      <c r="C2722" s="191"/>
      <c r="D2722" s="37"/>
      <c r="E2722" s="191"/>
      <c r="F2722" s="192"/>
      <c r="G2722" s="483"/>
      <c r="H2722" s="193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01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4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96"/>
        <v/>
      </c>
      <c r="C2723" s="191"/>
      <c r="D2723" s="37"/>
      <c r="E2723" s="191"/>
      <c r="F2723" s="192"/>
      <c r="G2723" s="483"/>
      <c r="H2723" s="193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01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4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96"/>
        <v/>
      </c>
      <c r="C2724" s="191"/>
      <c r="D2724" s="37"/>
      <c r="E2724" s="191"/>
      <c r="F2724" s="192"/>
      <c r="G2724" s="483"/>
      <c r="H2724" s="193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01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4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96"/>
        <v/>
      </c>
      <c r="C2725" s="191"/>
      <c r="D2725" s="37"/>
      <c r="E2725" s="191"/>
      <c r="F2725" s="192"/>
      <c r="G2725" s="483"/>
      <c r="H2725" s="193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1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4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96"/>
        <v/>
      </c>
      <c r="C2726" s="191"/>
      <c r="D2726" s="37"/>
      <c r="E2726" s="191"/>
      <c r="F2726" s="192"/>
      <c r="G2726" s="483"/>
      <c r="H2726" s="193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1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4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96"/>
        <v/>
      </c>
      <c r="C2727" s="191"/>
      <c r="D2727" s="37"/>
      <c r="E2727" s="191"/>
      <c r="F2727" s="192"/>
      <c r="G2727" s="483"/>
      <c r="H2727" s="193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1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4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96"/>
        <v/>
      </c>
      <c r="C2728" s="191"/>
      <c r="D2728" s="37"/>
      <c r="E2728" s="191"/>
      <c r="F2728" s="192"/>
      <c r="G2728" s="483"/>
      <c r="H2728" s="193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01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4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96"/>
        <v/>
      </c>
      <c r="C2729" s="191"/>
      <c r="D2729" s="37"/>
      <c r="E2729" s="191"/>
      <c r="F2729" s="192"/>
      <c r="G2729" s="483"/>
      <c r="H2729" s="193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01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4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96"/>
        <v/>
      </c>
      <c r="C2730" s="191"/>
      <c r="D2730" s="37"/>
      <c r="E2730" s="191"/>
      <c r="F2730" s="192"/>
      <c r="G2730" s="483"/>
      <c r="H2730" s="193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01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4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96"/>
        <v/>
      </c>
      <c r="C2731" s="191"/>
      <c r="D2731" s="37"/>
      <c r="E2731" s="191"/>
      <c r="F2731" s="192"/>
      <c r="G2731" s="483"/>
      <c r="H2731" s="193"/>
      <c r="I2731" s="256"/>
      <c r="J2731" s="256"/>
      <c r="K2731" s="599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01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4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96"/>
        <v/>
      </c>
      <c r="C2732" s="191"/>
      <c r="D2732" s="37"/>
      <c r="E2732" s="191"/>
      <c r="F2732" s="192"/>
      <c r="G2732" s="483"/>
      <c r="H2732" s="193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01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4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96"/>
        <v/>
      </c>
      <c r="C2733" s="191"/>
      <c r="D2733" s="37"/>
      <c r="E2733" s="191"/>
      <c r="F2733" s="192"/>
      <c r="G2733" s="483"/>
      <c r="H2733" s="193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01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4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96"/>
        <v/>
      </c>
      <c r="C2734" s="191"/>
      <c r="D2734" s="37"/>
      <c r="E2734" s="191"/>
      <c r="F2734" s="192"/>
      <c r="G2734" s="483"/>
      <c r="H2734" s="193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1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4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96"/>
        <v/>
      </c>
      <c r="C2735" s="191"/>
      <c r="D2735" s="37"/>
      <c r="E2735" s="191"/>
      <c r="F2735" s="192"/>
      <c r="G2735" s="483"/>
      <c r="H2735" s="193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1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4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96"/>
        <v/>
      </c>
      <c r="C2736" s="191"/>
      <c r="D2736" s="37"/>
      <c r="E2736" s="191"/>
      <c r="F2736" s="192"/>
      <c r="G2736" s="483"/>
      <c r="H2736" s="193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1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4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96"/>
        <v/>
      </c>
      <c r="C2737" s="191"/>
      <c r="D2737" s="37"/>
      <c r="E2737" s="191"/>
      <c r="F2737" s="192"/>
      <c r="G2737" s="483"/>
      <c r="H2737" s="193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1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4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96"/>
        <v/>
      </c>
      <c r="C2738" s="191"/>
      <c r="D2738" s="37"/>
      <c r="E2738" s="191"/>
      <c r="F2738" s="192"/>
      <c r="G2738" s="483"/>
      <c r="H2738" s="193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01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4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96"/>
        <v/>
      </c>
      <c r="C2739" s="191"/>
      <c r="D2739" s="37"/>
      <c r="E2739" s="191"/>
      <c r="F2739" s="192"/>
      <c r="G2739" s="483"/>
      <c r="H2739" s="193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01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4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96"/>
        <v/>
      </c>
      <c r="C2740" s="191"/>
      <c r="D2740" s="37"/>
      <c r="E2740" s="191"/>
      <c r="F2740" s="192"/>
      <c r="G2740" s="483"/>
      <c r="H2740" s="193"/>
      <c r="I2740" s="256"/>
      <c r="J2740" s="256"/>
      <c r="K2740" s="599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01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4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96"/>
        <v/>
      </c>
      <c r="C2741" s="191"/>
      <c r="D2741" s="37"/>
      <c r="E2741" s="191"/>
      <c r="F2741" s="192"/>
      <c r="G2741" s="483"/>
      <c r="H2741" s="193"/>
      <c r="I2741" s="256"/>
      <c r="J2741" s="256"/>
      <c r="K2741" s="599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01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4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96"/>
        <v/>
      </c>
      <c r="C2742" s="191"/>
      <c r="D2742" s="37"/>
      <c r="E2742" s="191"/>
      <c r="F2742" s="192"/>
      <c r="G2742" s="483"/>
      <c r="H2742" s="193"/>
      <c r="I2742" s="256"/>
      <c r="J2742" s="256"/>
      <c r="K2742" s="599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01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4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96"/>
        <v/>
      </c>
      <c r="C2743" s="191"/>
      <c r="D2743" s="37"/>
      <c r="E2743" s="191"/>
      <c r="F2743" s="192"/>
      <c r="G2743" s="483"/>
      <c r="H2743" s="193"/>
      <c r="I2743" s="256"/>
      <c r="J2743" s="256"/>
      <c r="K2743" s="599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901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4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96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01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4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96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01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4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96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01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4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96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01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4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96"/>
        <v/>
      </c>
      <c r="C2748" s="191"/>
      <c r="D2748" s="37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01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4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96"/>
        <v/>
      </c>
      <c r="C2749" s="191"/>
      <c r="D2749" s="37"/>
      <c r="E2749" s="191"/>
      <c r="F2749" s="40"/>
      <c r="G2749" s="40"/>
      <c r="H2749" s="7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01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4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96"/>
        <v/>
      </c>
      <c r="C2750" s="191"/>
      <c r="D2750" s="37"/>
      <c r="E2750" s="191"/>
      <c r="F2750" s="40"/>
      <c r="G2750" s="40"/>
      <c r="H2750" s="7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01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4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96"/>
        <v/>
      </c>
      <c r="C2751" s="191"/>
      <c r="D2751" s="37"/>
      <c r="E2751" s="191"/>
      <c r="F2751" s="192"/>
      <c r="G2751" s="483"/>
      <c r="H2751" s="193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01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4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96"/>
        <v/>
      </c>
      <c r="C2752" s="191"/>
      <c r="D2752" s="37"/>
      <c r="E2752" s="191"/>
      <c r="F2752" s="192"/>
      <c r="G2752" s="483"/>
      <c r="H2752" s="193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01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4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96"/>
        <v/>
      </c>
      <c r="C2753" s="191"/>
      <c r="D2753" s="37"/>
      <c r="E2753" s="191"/>
      <c r="F2753" s="192"/>
      <c r="G2753" s="483"/>
      <c r="H2753" s="193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01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4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96"/>
        <v/>
      </c>
      <c r="C2754" s="191"/>
      <c r="D2754" s="191"/>
      <c r="E2754" s="191"/>
      <c r="F2754" s="192"/>
      <c r="G2754" s="483"/>
      <c r="H2754" s="193"/>
      <c r="I2754" s="256"/>
      <c r="J2754" s="256"/>
      <c r="K2754" s="599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901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4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96"/>
        <v/>
      </c>
      <c r="C2755" s="191"/>
      <c r="D2755" s="191"/>
      <c r="E2755" s="191"/>
      <c r="F2755" s="192"/>
      <c r="G2755" s="483"/>
      <c r="H2755" s="193"/>
      <c r="I2755" s="256"/>
      <c r="J2755" s="256"/>
      <c r="K2755" s="599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901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4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96"/>
        <v/>
      </c>
      <c r="C2756" s="191"/>
      <c r="D2756" s="191"/>
      <c r="E2756" s="191"/>
      <c r="F2756" s="192"/>
      <c r="G2756" s="483"/>
      <c r="H2756" s="193"/>
      <c r="I2756" s="256"/>
      <c r="J2756" s="256"/>
      <c r="K2756" s="599"/>
      <c r="L2756" s="194"/>
      <c r="M2756" s="194"/>
      <c r="N2756" s="52" t="str">
        <f>IF(AND('331-CT'!$E$7=TH!H2756,OR(L2756="331",M2756="331")),"331",IF(AND(OR(L2756="131",M2756="131"),H2756='131-CT'!$E$7),"131",""))</f>
        <v/>
      </c>
      <c r="O2756" s="901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4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96"/>
        <v/>
      </c>
      <c r="C2757" s="191"/>
      <c r="D2757" s="191"/>
      <c r="E2757" s="191"/>
      <c r="F2757" s="192"/>
      <c r="G2757" s="483"/>
      <c r="H2757" s="193"/>
      <c r="I2757" s="256"/>
      <c r="J2757" s="256"/>
      <c r="K2757" s="599"/>
      <c r="L2757" s="194"/>
      <c r="M2757" s="194"/>
      <c r="N2757" s="52" t="str">
        <f>IF(AND('331-CT'!$E$7=TH!H2757,OR(L2757="331",M2757="331")),"331",IF(AND(OR(L2757="131",M2757="131"),H2757='131-CT'!$E$7),"131",""))</f>
        <v/>
      </c>
      <c r="O2757" s="901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4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96"/>
        <v/>
      </c>
      <c r="C2758" s="191"/>
      <c r="D2758" s="191"/>
      <c r="E2758" s="191"/>
      <c r="F2758" s="192"/>
      <c r="G2758" s="483"/>
      <c r="H2758" s="193"/>
      <c r="I2758" s="256"/>
      <c r="J2758" s="256"/>
      <c r="K2758" s="599"/>
      <c r="L2758" s="194"/>
      <c r="M2758" s="194"/>
      <c r="N2758" s="52" t="str">
        <f>IF(AND('331-CT'!$E$7=TH!H2758,OR(L2758="331",M2758="331")),"331",IF(AND(OR(L2758="131",M2758="131"),H2758='131-CT'!$E$7),"131",""))</f>
        <v/>
      </c>
      <c r="O2758" s="901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4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96"/>
        <v/>
      </c>
      <c r="C2759" s="191"/>
      <c r="D2759" s="191"/>
      <c r="E2759" s="191"/>
      <c r="F2759" s="192"/>
      <c r="G2759" s="483"/>
      <c r="H2759" s="193"/>
      <c r="I2759" s="256"/>
      <c r="J2759" s="256"/>
      <c r="K2759" s="599"/>
      <c r="L2759" s="194"/>
      <c r="M2759" s="194"/>
      <c r="N2759" s="52" t="str">
        <f>IF(AND('331-CT'!$E$7=TH!H2759,OR(L2759="331",M2759="331")),"331",IF(AND(OR(L2759="131",M2759="131"),H2759='131-CT'!$E$7),"131",""))</f>
        <v/>
      </c>
      <c r="O2759" s="901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4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96"/>
        <v/>
      </c>
      <c r="C2760" s="191"/>
      <c r="D2760" s="191"/>
      <c r="E2760" s="191"/>
      <c r="F2760" s="192"/>
      <c r="G2760" s="483"/>
      <c r="H2760" s="193"/>
      <c r="I2760" s="256"/>
      <c r="J2760" s="256"/>
      <c r="K2760" s="599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901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4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96"/>
        <v/>
      </c>
      <c r="C2761" s="191"/>
      <c r="D2761" s="191"/>
      <c r="E2761" s="191"/>
      <c r="F2761" s="192"/>
      <c r="G2761" s="483"/>
      <c r="H2761" s="193"/>
      <c r="I2761" s="256"/>
      <c r="J2761" s="256"/>
      <c r="K2761" s="599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901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4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96"/>
        <v/>
      </c>
      <c r="C2762" s="191"/>
      <c r="D2762" s="191"/>
      <c r="E2762" s="191"/>
      <c r="F2762" s="192"/>
      <c r="G2762" s="483"/>
      <c r="H2762" s="193"/>
      <c r="I2762" s="256"/>
      <c r="J2762" s="256"/>
      <c r="K2762" s="599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01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4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96"/>
        <v/>
      </c>
      <c r="C2763" s="191"/>
      <c r="D2763" s="191"/>
      <c r="E2763" s="191"/>
      <c r="F2763" s="192"/>
      <c r="G2763" s="483"/>
      <c r="H2763" s="193"/>
      <c r="I2763" s="256"/>
      <c r="J2763" s="256"/>
      <c r="K2763" s="599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01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4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96"/>
        <v/>
      </c>
      <c r="C2764" s="191"/>
      <c r="D2764" s="191"/>
      <c r="E2764" s="191"/>
      <c r="F2764" s="192"/>
      <c r="G2764" s="483"/>
      <c r="H2764" s="193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01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4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96"/>
        <v/>
      </c>
      <c r="C2765" s="191"/>
      <c r="D2765" s="191"/>
      <c r="E2765" s="191"/>
      <c r="F2765" s="192"/>
      <c r="G2765" s="483"/>
      <c r="H2765" s="193"/>
      <c r="I2765" s="256"/>
      <c r="J2765" s="256"/>
      <c r="K2765" s="599"/>
      <c r="L2765" s="194"/>
      <c r="M2765" s="194"/>
      <c r="N2765" s="52" t="str">
        <f>IF(AND('331-CT'!$E$7=TH!H2765,OR(L2765="331",M2765="331")),"331",IF(AND(OR(L2765="131",M2765="131"),H2765='131-CT'!$E$7),"131",""))</f>
        <v/>
      </c>
      <c r="O2765" s="901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4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96"/>
        <v/>
      </c>
      <c r="C2766" s="191"/>
      <c r="D2766" s="191"/>
      <c r="E2766" s="191"/>
      <c r="F2766" s="192"/>
      <c r="G2766" s="483"/>
      <c r="H2766" s="193"/>
      <c r="I2766" s="256"/>
      <c r="J2766" s="256"/>
      <c r="K2766" s="599"/>
      <c r="L2766" s="194"/>
      <c r="M2766" s="194"/>
      <c r="N2766" s="52" t="str">
        <f>IF(AND('331-CT'!$E$7=TH!H2766,OR(L2766="331",M2766="331")),"331",IF(AND(OR(L2766="131",M2766="131"),H2766='131-CT'!$E$7),"131",""))</f>
        <v/>
      </c>
      <c r="O2766" s="901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4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96"/>
        <v/>
      </c>
      <c r="C2767" s="191"/>
      <c r="D2767" s="191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1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4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96"/>
        <v/>
      </c>
      <c r="C2768" s="191"/>
      <c r="D2768" s="191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1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4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96"/>
        <v/>
      </c>
      <c r="C2769" s="191"/>
      <c r="D2769" s="191"/>
      <c r="E2769" s="191"/>
      <c r="F2769" s="189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1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4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96"/>
        <v/>
      </c>
      <c r="C2770" s="191"/>
      <c r="D2770" s="191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1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4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96"/>
        <v/>
      </c>
      <c r="C2771" s="191"/>
      <c r="D2771" s="191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1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4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96"/>
        <v/>
      </c>
      <c r="C2772" s="191"/>
      <c r="D2772" s="191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1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4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96"/>
        <v/>
      </c>
      <c r="C2773" s="191"/>
      <c r="D2773" s="191"/>
      <c r="E2773" s="191"/>
      <c r="F2773" s="189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1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4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96"/>
        <v/>
      </c>
      <c r="C2774" s="191"/>
      <c r="D2774" s="191"/>
      <c r="E2774" s="191"/>
      <c r="F2774" s="40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1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4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96"/>
        <v/>
      </c>
      <c r="C2775" s="191"/>
      <c r="D2775" s="191"/>
      <c r="E2775" s="191"/>
      <c r="F2775" s="189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1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4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96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1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4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196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1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4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96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1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4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96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1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4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196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1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4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196"/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1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4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ref="B2782:B2845" si="197">IF(C2782&lt;&gt;"",MONTH(C2782),"")</f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1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4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97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1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4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97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01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4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97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1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4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97"/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01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4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97"/>
        <v/>
      </c>
      <c r="C2787" s="191"/>
      <c r="D2787" s="37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01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4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97"/>
        <v/>
      </c>
      <c r="C2788" s="191"/>
      <c r="D2788" s="37"/>
      <c r="E2788" s="191"/>
      <c r="F2788" s="192"/>
      <c r="G2788" s="483"/>
      <c r="H2788" s="193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01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4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97"/>
        <v/>
      </c>
      <c r="C2789" s="191"/>
      <c r="D2789" s="37"/>
      <c r="E2789" s="191"/>
      <c r="F2789" s="192"/>
      <c r="G2789" s="483"/>
      <c r="H2789" s="193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01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4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97"/>
        <v/>
      </c>
      <c r="C2790" s="191"/>
      <c r="D2790" s="37"/>
      <c r="E2790" s="191"/>
      <c r="F2790" s="192"/>
      <c r="G2790" s="483"/>
      <c r="H2790" s="193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1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4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97"/>
        <v/>
      </c>
      <c r="C2791" s="191"/>
      <c r="D2791" s="37"/>
      <c r="E2791" s="191"/>
      <c r="F2791" s="192"/>
      <c r="G2791" s="483"/>
      <c r="H2791" s="193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1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4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97"/>
        <v/>
      </c>
      <c r="C2792" s="191"/>
      <c r="D2792" s="37"/>
      <c r="E2792" s="191"/>
      <c r="F2792" s="192"/>
      <c r="G2792" s="483"/>
      <c r="H2792" s="193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1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4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97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1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4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97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1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4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97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1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4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97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1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4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97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1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4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97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1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4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97"/>
        <v/>
      </c>
      <c r="C2799" s="191"/>
      <c r="D2799" s="37"/>
      <c r="E2799" s="191"/>
      <c r="F2799" s="192"/>
      <c r="G2799" s="483"/>
      <c r="H2799" s="193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01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4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97"/>
        <v/>
      </c>
      <c r="C2800" s="184"/>
      <c r="D2800" s="184"/>
      <c r="E2800" s="184"/>
      <c r="F2800" s="189"/>
      <c r="G2800" s="601"/>
      <c r="H2800" s="7"/>
      <c r="I2800" s="256"/>
      <c r="J2800" s="256"/>
      <c r="K2800" s="599"/>
      <c r="L2800" s="600"/>
      <c r="M2800" s="600"/>
      <c r="N2800" s="52" t="str">
        <f>IF(AND('331-CT'!$E$7=TH!H2800,OR(L2800="331",M2800="331")),"331",IF(AND(OR(L2800="131",M2800="131"),H2800='131-CT'!$E$7),"131",""))</f>
        <v/>
      </c>
      <c r="O2800" s="901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4"/>
    </row>
    <row r="2801" spans="1:30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97"/>
        <v/>
      </c>
      <c r="C2801" s="191"/>
      <c r="D2801" s="184"/>
      <c r="E2801" s="184"/>
      <c r="F2801" s="189"/>
      <c r="G2801" s="483"/>
      <c r="H2801" s="7"/>
      <c r="I2801" s="256"/>
      <c r="J2801" s="256"/>
      <c r="K2801" s="38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901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4"/>
      <c r="AC2801" s="591"/>
      <c r="AD2801" s="591"/>
    </row>
    <row r="2802" spans="1:30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97"/>
        <v/>
      </c>
      <c r="C2802" s="191"/>
      <c r="D2802" s="184"/>
      <c r="E2802" s="184"/>
      <c r="F2802" s="189"/>
      <c r="G2802" s="483"/>
      <c r="H2802" s="7"/>
      <c r="I2802" s="256"/>
      <c r="J2802" s="256"/>
      <c r="K2802" s="38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901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4"/>
      <c r="AC2802" s="591"/>
      <c r="AD2802" s="591"/>
    </row>
    <row r="2803" spans="1:30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97"/>
        <v/>
      </c>
      <c r="C2803" s="191"/>
      <c r="D2803" s="191"/>
      <c r="E2803" s="184"/>
      <c r="F2803" s="192"/>
      <c r="G2803" s="483"/>
      <c r="H2803" s="785"/>
      <c r="I2803" s="256"/>
      <c r="J2803" s="256"/>
      <c r="K2803" s="599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901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4"/>
    </row>
    <row r="2804" spans="1:30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97"/>
        <v/>
      </c>
      <c r="C2804" s="191"/>
      <c r="D2804" s="191"/>
      <c r="E2804" s="191"/>
      <c r="F2804" s="189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1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4"/>
    </row>
    <row r="2805" spans="1:30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97"/>
        <v/>
      </c>
      <c r="C2805" s="191"/>
      <c r="D2805" s="191"/>
      <c r="E2805" s="191"/>
      <c r="F2805" s="189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1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4"/>
    </row>
    <row r="2806" spans="1:30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97"/>
        <v/>
      </c>
      <c r="C2806" s="191"/>
      <c r="D2806" s="191"/>
      <c r="E2806" s="191"/>
      <c r="F2806" s="189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1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4"/>
    </row>
    <row r="2807" spans="1:30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97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1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4"/>
    </row>
    <row r="2808" spans="1:30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97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1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4"/>
    </row>
    <row r="2809" spans="1:30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97"/>
        <v/>
      </c>
      <c r="C2809" s="191"/>
      <c r="D2809" s="191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1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4"/>
    </row>
    <row r="2810" spans="1:30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97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1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4"/>
    </row>
    <row r="2811" spans="1:30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97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1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4"/>
    </row>
    <row r="2812" spans="1:30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97"/>
        <v/>
      </c>
      <c r="C2812" s="191"/>
      <c r="D2812" s="191"/>
      <c r="E2812" s="191"/>
      <c r="F2812" s="40"/>
      <c r="G2812" s="40"/>
      <c r="H2812" s="7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1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4"/>
    </row>
    <row r="2813" spans="1:30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97"/>
        <v/>
      </c>
      <c r="C2813" s="191"/>
      <c r="D2813" s="191"/>
      <c r="E2813" s="191"/>
      <c r="F2813" s="189"/>
      <c r="G2813" s="40"/>
      <c r="H2813" s="7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1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4"/>
    </row>
    <row r="2814" spans="1:30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97"/>
        <v/>
      </c>
      <c r="C2814" s="191"/>
      <c r="D2814" s="191"/>
      <c r="E2814" s="191"/>
      <c r="F2814" s="189"/>
      <c r="G2814" s="40"/>
      <c r="H2814" s="7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1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4"/>
    </row>
    <row r="2815" spans="1:30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97"/>
        <v/>
      </c>
      <c r="C2815" s="191"/>
      <c r="D2815" s="191"/>
      <c r="E2815" s="191"/>
      <c r="F2815" s="189"/>
      <c r="G2815" s="40"/>
      <c r="H2815" s="7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1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4"/>
    </row>
    <row r="2816" spans="1:30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97"/>
        <v/>
      </c>
      <c r="C2816" s="191"/>
      <c r="D2816" s="191"/>
      <c r="E2816" s="191"/>
      <c r="F2816" s="40"/>
      <c r="G2816" s="40"/>
      <c r="H2816" s="7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1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4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97"/>
        <v/>
      </c>
      <c r="C2817" s="191"/>
      <c r="D2817" s="191"/>
      <c r="E2817" s="191"/>
      <c r="F2817" s="40"/>
      <c r="G2817" s="40"/>
      <c r="H2817" s="7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01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4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97"/>
        <v/>
      </c>
      <c r="C2818" s="191"/>
      <c r="D2818" s="191"/>
      <c r="E2818" s="191"/>
      <c r="F2818" s="40"/>
      <c r="G2818" s="40"/>
      <c r="H2818" s="7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01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4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97"/>
        <v/>
      </c>
      <c r="C2819" s="191"/>
      <c r="D2819" s="191"/>
      <c r="E2819" s="191"/>
      <c r="F2819" s="40"/>
      <c r="G2819" s="40"/>
      <c r="H2819" s="7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01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4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97"/>
        <v/>
      </c>
      <c r="C2820" s="191"/>
      <c r="D2820" s="191"/>
      <c r="E2820" s="191"/>
      <c r="F2820" s="40"/>
      <c r="G2820" s="40"/>
      <c r="H2820" s="7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01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4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97"/>
        <v/>
      </c>
      <c r="C2821" s="191"/>
      <c r="D2821" s="191"/>
      <c r="E2821" s="191"/>
      <c r="F2821" s="40"/>
      <c r="G2821" s="40"/>
      <c r="H2821" s="7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01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4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97"/>
        <v/>
      </c>
      <c r="C2822" s="191"/>
      <c r="D2822" s="191"/>
      <c r="E2822" s="191"/>
      <c r="F2822" s="40"/>
      <c r="G2822" s="40"/>
      <c r="H2822" s="7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01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4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97"/>
        <v/>
      </c>
      <c r="C2823" s="191"/>
      <c r="D2823" s="191"/>
      <c r="E2823" s="191"/>
      <c r="F2823" s="40"/>
      <c r="G2823" s="40"/>
      <c r="H2823" s="7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01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4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97"/>
        <v/>
      </c>
      <c r="C2824" s="191"/>
      <c r="D2824" s="191"/>
      <c r="E2824" s="191"/>
      <c r="F2824" s="40"/>
      <c r="G2824" s="40"/>
      <c r="H2824" s="7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01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4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197"/>
        <v/>
      </c>
      <c r="C2825" s="191"/>
      <c r="D2825" s="191"/>
      <c r="E2825" s="191"/>
      <c r="F2825" s="40"/>
      <c r="G2825" s="40"/>
      <c r="H2825" s="7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01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4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197"/>
        <v/>
      </c>
      <c r="C2826" s="191"/>
      <c r="D2826" s="191"/>
      <c r="E2826" s="191"/>
      <c r="F2826" s="40"/>
      <c r="G2826" s="40"/>
      <c r="H2826" s="7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01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4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97"/>
        <v/>
      </c>
      <c r="C2827" s="191"/>
      <c r="D2827" s="191"/>
      <c r="E2827" s="191"/>
      <c r="F2827" s="40"/>
      <c r="G2827" s="40"/>
      <c r="H2827" s="7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01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4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97"/>
        <v/>
      </c>
      <c r="C2828" s="191"/>
      <c r="D2828" s="191"/>
      <c r="E2828" s="191"/>
      <c r="F2828" s="40"/>
      <c r="G2828" s="40"/>
      <c r="H2828" s="7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01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4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97"/>
        <v/>
      </c>
      <c r="C2829" s="191"/>
      <c r="D2829" s="191"/>
      <c r="E2829" s="191"/>
      <c r="F2829" s="40"/>
      <c r="G2829" s="40"/>
      <c r="H2829" s="7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01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4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97"/>
        <v/>
      </c>
      <c r="C2830" s="191"/>
      <c r="D2830" s="191"/>
      <c r="E2830" s="191"/>
      <c r="F2830" s="40"/>
      <c r="G2830" s="40"/>
      <c r="H2830" s="7"/>
      <c r="I2830" s="256"/>
      <c r="J2830" s="256"/>
      <c r="K2830" s="599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01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4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197"/>
        <v/>
      </c>
      <c r="C2831" s="191"/>
      <c r="D2831" s="191"/>
      <c r="E2831" s="191"/>
      <c r="F2831" s="40"/>
      <c r="G2831" s="40"/>
      <c r="H2831" s="7"/>
      <c r="I2831" s="256"/>
      <c r="J2831" s="256"/>
      <c r="K2831" s="599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01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4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197"/>
        <v/>
      </c>
      <c r="C2832" s="191"/>
      <c r="D2832" s="191"/>
      <c r="E2832" s="191"/>
      <c r="F2832" s="40"/>
      <c r="G2832" s="40"/>
      <c r="H2832" s="7"/>
      <c r="I2832" s="256"/>
      <c r="J2832" s="256"/>
      <c r="K2832" s="599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901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4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197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01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4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197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01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4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197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01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4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197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01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4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197"/>
        <v/>
      </c>
      <c r="C2837" s="191"/>
      <c r="D2837" s="191"/>
      <c r="E2837" s="191"/>
      <c r="F2837" s="192"/>
      <c r="G2837" s="483"/>
      <c r="H2837" s="193"/>
      <c r="I2837" s="256"/>
      <c r="J2837" s="256"/>
      <c r="K2837" s="599"/>
      <c r="L2837" s="194"/>
      <c r="M2837" s="194"/>
      <c r="N2837" s="52" t="str">
        <f>IF(AND('331-CT'!$E$7=TH!H2837,OR(L2837="331",M2837="331")),"331",IF(AND(OR(L2837="131",M2837="131"),H2837='131-CT'!$E$7),"131",""))</f>
        <v/>
      </c>
      <c r="O2837" s="901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4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197"/>
        <v/>
      </c>
      <c r="C2838" s="191"/>
      <c r="D2838" s="191"/>
      <c r="E2838" s="191"/>
      <c r="F2838" s="192"/>
      <c r="G2838" s="483"/>
      <c r="H2838" s="193"/>
      <c r="I2838" s="256"/>
      <c r="J2838" s="256"/>
      <c r="K2838" s="599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901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4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197"/>
        <v/>
      </c>
      <c r="C2839" s="191"/>
      <c r="D2839" s="191"/>
      <c r="E2839" s="191"/>
      <c r="F2839" s="192"/>
      <c r="G2839" s="483"/>
      <c r="H2839" s="193"/>
      <c r="I2839" s="256"/>
      <c r="J2839" s="256"/>
      <c r="K2839" s="599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901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4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197"/>
        <v/>
      </c>
      <c r="C2840" s="191"/>
      <c r="D2840" s="191"/>
      <c r="E2840" s="191"/>
      <c r="F2840" s="192"/>
      <c r="G2840" s="483"/>
      <c r="H2840" s="193"/>
      <c r="I2840" s="256"/>
      <c r="J2840" s="256"/>
      <c r="K2840" s="599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901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4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197"/>
        <v/>
      </c>
      <c r="C2841" s="191"/>
      <c r="D2841" s="191"/>
      <c r="E2841" s="191"/>
      <c r="F2841" s="192"/>
      <c r="G2841" s="483"/>
      <c r="H2841" s="193"/>
      <c r="I2841" s="256"/>
      <c r="J2841" s="256"/>
      <c r="K2841" s="599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901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4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197"/>
        <v/>
      </c>
      <c r="C2842" s="191"/>
      <c r="D2842" s="191"/>
      <c r="E2842" s="191"/>
      <c r="F2842" s="192"/>
      <c r="G2842" s="483"/>
      <c r="H2842" s="193"/>
      <c r="I2842" s="256"/>
      <c r="J2842" s="256"/>
      <c r="K2842" s="599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901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4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197"/>
        <v/>
      </c>
      <c r="C2843" s="191"/>
      <c r="D2843" s="191"/>
      <c r="E2843" s="191"/>
      <c r="F2843" s="192"/>
      <c r="G2843" s="483"/>
      <c r="H2843" s="193"/>
      <c r="I2843" s="256"/>
      <c r="J2843" s="256"/>
      <c r="K2843" s="599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901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4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si="197"/>
        <v/>
      </c>
      <c r="C2844" s="191"/>
      <c r="D2844" s="191"/>
      <c r="E2844" s="191"/>
      <c r="F2844" s="192"/>
      <c r="G2844" s="483"/>
      <c r="H2844" s="193"/>
      <c r="I2844" s="256"/>
      <c r="J2844" s="256"/>
      <c r="K2844" s="599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901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4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si="197"/>
        <v/>
      </c>
      <c r="C2845" s="191"/>
      <c r="D2845" s="191"/>
      <c r="E2845" s="191"/>
      <c r="F2845" s="192"/>
      <c r="G2845" s="483"/>
      <c r="H2845" s="193"/>
      <c r="I2845" s="256"/>
      <c r="J2845" s="256"/>
      <c r="K2845" s="599"/>
      <c r="L2845" s="194"/>
      <c r="M2845" s="194"/>
      <c r="N2845" s="52" t="str">
        <f>IF(AND('331-CT'!$E$7=TH!H2845,OR(L2845="331",M2845="331")),"331",IF(AND(OR(L2845="131",M2845="131"),H2845='131-CT'!$E$7),"131",""))</f>
        <v/>
      </c>
      <c r="O2845" s="901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4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ref="B2846:B2909" si="198">IF(C2846&lt;&gt;"",MONTH(C2846),"")</f>
        <v/>
      </c>
      <c r="C2846" s="191"/>
      <c r="D2846" s="191"/>
      <c r="E2846" s="191"/>
      <c r="F2846" s="192"/>
      <c r="G2846" s="483"/>
      <c r="H2846" s="193"/>
      <c r="I2846" s="256"/>
      <c r="J2846" s="256"/>
      <c r="K2846" s="599"/>
      <c r="L2846" s="194"/>
      <c r="M2846" s="194"/>
      <c r="N2846" s="52" t="str">
        <f>IF(AND('331-CT'!$E$7=TH!H2846,OR(L2846="331",M2846="331")),"331",IF(AND(OR(L2846="131",M2846="131"),H2846='131-CT'!$E$7),"131",""))</f>
        <v/>
      </c>
      <c r="O2846" s="901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4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198"/>
        <v/>
      </c>
      <c r="C2847" s="191"/>
      <c r="D2847" s="191"/>
      <c r="E2847" s="191"/>
      <c r="F2847" s="192"/>
      <c r="G2847" s="483"/>
      <c r="H2847" s="193"/>
      <c r="I2847" s="256"/>
      <c r="J2847" s="256"/>
      <c r="K2847" s="599"/>
      <c r="L2847" s="194"/>
      <c r="M2847" s="194"/>
      <c r="N2847" s="52" t="str">
        <f>IF(AND('331-CT'!$E$7=TH!H2847,OR(L2847="331",M2847="331")),"331",IF(AND(OR(L2847="131",M2847="131"),H2847='131-CT'!$E$7),"131",""))</f>
        <v/>
      </c>
      <c r="O2847" s="901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4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198"/>
        <v/>
      </c>
      <c r="C2848" s="191"/>
      <c r="D2848" s="191"/>
      <c r="E2848" s="191"/>
      <c r="F2848" s="192"/>
      <c r="G2848" s="483"/>
      <c r="H2848" s="193"/>
      <c r="I2848" s="256"/>
      <c r="J2848" s="256"/>
      <c r="K2848" s="599"/>
      <c r="L2848" s="194"/>
      <c r="M2848" s="194"/>
      <c r="N2848" s="52" t="str">
        <f>IF(AND('331-CT'!$E$7=TH!H2848,OR(L2848="331",M2848="331")),"331",IF(AND(OR(L2848="131",M2848="131"),H2848='131-CT'!$E$7),"131",""))</f>
        <v/>
      </c>
      <c r="O2848" s="901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4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198"/>
        <v/>
      </c>
      <c r="C2849" s="191"/>
      <c r="D2849" s="191"/>
      <c r="E2849" s="191"/>
      <c r="F2849" s="192"/>
      <c r="G2849" s="483"/>
      <c r="H2849" s="193"/>
      <c r="I2849" s="256"/>
      <c r="J2849" s="256"/>
      <c r="K2849" s="599"/>
      <c r="L2849" s="194"/>
      <c r="M2849" s="194"/>
      <c r="N2849" s="52" t="str">
        <f>IF(AND('331-CT'!$E$7=TH!H2849,OR(L2849="331",M2849="331")),"331",IF(AND(OR(L2849="131",M2849="131"),H2849='131-CT'!$E$7),"131",""))</f>
        <v/>
      </c>
      <c r="O2849" s="901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4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198"/>
        <v/>
      </c>
      <c r="C2850" s="191"/>
      <c r="D2850" s="191"/>
      <c r="E2850" s="191"/>
      <c r="F2850" s="192"/>
      <c r="G2850" s="483"/>
      <c r="H2850" s="193"/>
      <c r="I2850" s="256"/>
      <c r="J2850" s="256"/>
      <c r="K2850" s="599"/>
      <c r="L2850" s="194"/>
      <c r="M2850" s="194"/>
      <c r="N2850" s="52" t="str">
        <f>IF(AND('331-CT'!$E$7=TH!H2850,OR(L2850="331",M2850="331")),"331",IF(AND(OR(L2850="131",M2850="131"),H2850='131-CT'!$E$7),"131",""))</f>
        <v/>
      </c>
      <c r="O2850" s="901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4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198"/>
        <v/>
      </c>
      <c r="C2851" s="191"/>
      <c r="D2851" s="191"/>
      <c r="E2851" s="191"/>
      <c r="F2851" s="192"/>
      <c r="G2851" s="483"/>
      <c r="H2851" s="193"/>
      <c r="I2851" s="256"/>
      <c r="J2851" s="256"/>
      <c r="K2851" s="599"/>
      <c r="L2851" s="194"/>
      <c r="M2851" s="194"/>
      <c r="N2851" s="52" t="str">
        <f>IF(AND('331-CT'!$E$7=TH!H2851,OR(L2851="331",M2851="331")),"331",IF(AND(OR(L2851="131",M2851="131"),H2851='131-CT'!$E$7),"131",""))</f>
        <v/>
      </c>
      <c r="O2851" s="901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4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198"/>
        <v/>
      </c>
      <c r="C2852" s="191"/>
      <c r="D2852" s="191"/>
      <c r="E2852" s="191"/>
      <c r="F2852" s="192"/>
      <c r="G2852" s="483"/>
      <c r="H2852" s="193"/>
      <c r="I2852" s="256"/>
      <c r="J2852" s="256"/>
      <c r="K2852" s="599"/>
      <c r="L2852" s="194"/>
      <c r="M2852" s="194"/>
      <c r="N2852" s="52" t="str">
        <f>IF(AND('331-CT'!$E$7=TH!H2852,OR(L2852="331",M2852="331")),"331",IF(AND(OR(L2852="131",M2852="131"),H2852='131-CT'!$E$7),"131",""))</f>
        <v/>
      </c>
      <c r="O2852" s="901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4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198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01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4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198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01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4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198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599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01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4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si="198"/>
        <v/>
      </c>
      <c r="C2856" s="191"/>
      <c r="D2856" s="191"/>
      <c r="E2856" s="191"/>
      <c r="F2856" s="192"/>
      <c r="G2856" s="483"/>
      <c r="H2856" s="193"/>
      <c r="I2856" s="256"/>
      <c r="J2856" s="256"/>
      <c r="K2856" s="599"/>
      <c r="L2856" s="194"/>
      <c r="M2856" s="194"/>
      <c r="N2856" s="52" t="str">
        <f>IF(AND('331-CT'!$E$7=TH!H2856,OR(L2856="331",M2856="331")),"331",IF(AND(OR(L2856="131",M2856="131"),H2856='131-CT'!$E$7),"131",""))</f>
        <v/>
      </c>
      <c r="O2856" s="901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4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198"/>
        <v/>
      </c>
      <c r="C2857" s="191"/>
      <c r="D2857" s="191"/>
      <c r="E2857" s="191"/>
      <c r="F2857" s="192"/>
      <c r="G2857" s="483"/>
      <c r="H2857" s="193"/>
      <c r="I2857" s="256"/>
      <c r="J2857" s="256"/>
      <c r="K2857" s="599"/>
      <c r="L2857" s="194"/>
      <c r="M2857" s="194"/>
      <c r="N2857" s="52" t="str">
        <f>IF(AND('331-CT'!$E$7=TH!H2857,OR(L2857="331",M2857="331")),"331",IF(AND(OR(L2857="131",M2857="131"),H2857='131-CT'!$E$7),"131",""))</f>
        <v/>
      </c>
      <c r="O2857" s="901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4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198"/>
        <v/>
      </c>
      <c r="C2858" s="191"/>
      <c r="D2858" s="191"/>
      <c r="E2858" s="191"/>
      <c r="F2858" s="192"/>
      <c r="G2858" s="483"/>
      <c r="H2858" s="193"/>
      <c r="I2858" s="256"/>
      <c r="J2858" s="256"/>
      <c r="K2858" s="599"/>
      <c r="L2858" s="194"/>
      <c r="M2858" s="194"/>
      <c r="N2858" s="52" t="str">
        <f>IF(AND('331-CT'!$E$7=TH!H2858,OR(L2858="331",M2858="331")),"331",IF(AND(OR(L2858="131",M2858="131"),H2858='131-CT'!$E$7),"131",""))</f>
        <v/>
      </c>
      <c r="O2858" s="901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4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198"/>
        <v/>
      </c>
      <c r="C2859" s="191"/>
      <c r="D2859" s="191"/>
      <c r="E2859" s="191"/>
      <c r="F2859" s="192"/>
      <c r="G2859" s="483"/>
      <c r="H2859" s="193"/>
      <c r="I2859" s="256"/>
      <c r="J2859" s="256"/>
      <c r="K2859" s="599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901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4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198"/>
        <v/>
      </c>
      <c r="C2860" s="191"/>
      <c r="D2860" s="191"/>
      <c r="E2860" s="191"/>
      <c r="F2860" s="192"/>
      <c r="G2860" s="483"/>
      <c r="H2860" s="193"/>
      <c r="I2860" s="256"/>
      <c r="J2860" s="256"/>
      <c r="K2860" s="599"/>
      <c r="L2860" s="194"/>
      <c r="M2860" s="194"/>
      <c r="N2860" s="52" t="str">
        <f>IF(AND('331-CT'!$E$7=TH!H2860,OR(L2860="331",M2860="331")),"331",IF(AND(OR(L2860="131",M2860="131"),H2860='131-CT'!$E$7),"131",""))</f>
        <v/>
      </c>
      <c r="O2860" s="901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4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198"/>
        <v/>
      </c>
      <c r="C2861" s="191"/>
      <c r="D2861" s="191"/>
      <c r="E2861" s="191"/>
      <c r="F2861" s="192"/>
      <c r="G2861" s="483"/>
      <c r="H2861" s="193"/>
      <c r="I2861" s="256"/>
      <c r="J2861" s="256"/>
      <c r="K2861" s="599"/>
      <c r="L2861" s="194"/>
      <c r="M2861" s="194"/>
      <c r="N2861" s="52" t="str">
        <f>IF(AND('331-CT'!$E$7=TH!H2861,OR(L2861="331",M2861="331")),"331",IF(AND(OR(L2861="131",M2861="131"),H2861='131-CT'!$E$7),"131",""))</f>
        <v/>
      </c>
      <c r="O2861" s="901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4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 t="str">
        <f t="shared" si="198"/>
        <v/>
      </c>
      <c r="C2862" s="191"/>
      <c r="D2862" s="191"/>
      <c r="E2862" s="191"/>
      <c r="F2862" s="192"/>
      <c r="G2862" s="483"/>
      <c r="H2862" s="193"/>
      <c r="I2862" s="256"/>
      <c r="J2862" s="256"/>
      <c r="K2862" s="599"/>
      <c r="L2862" s="194"/>
      <c r="M2862" s="194"/>
      <c r="N2862" s="52" t="str">
        <f>IF(AND('331-CT'!$E$7=TH!H2862,OR(L2862="331",M2862="331")),"331",IF(AND(OR(L2862="131",M2862="131"),H2862='131-CT'!$E$7),"131",""))</f>
        <v/>
      </c>
      <c r="O2862" s="901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4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 t="str">
        <f t="shared" si="198"/>
        <v/>
      </c>
      <c r="C2863" s="191"/>
      <c r="D2863" s="191"/>
      <c r="E2863" s="191"/>
      <c r="F2863" s="192"/>
      <c r="G2863" s="483"/>
      <c r="H2863" s="193"/>
      <c r="I2863" s="256"/>
      <c r="J2863" s="256"/>
      <c r="K2863" s="599"/>
      <c r="L2863" s="194"/>
      <c r="M2863" s="194"/>
      <c r="N2863" s="52" t="str">
        <f>IF(AND('331-CT'!$E$7=TH!H2863,OR(L2863="331",M2863="331")),"331",IF(AND(OR(L2863="131",M2863="131"),H2863='131-CT'!$E$7),"131",""))</f>
        <v/>
      </c>
      <c r="O2863" s="901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4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 t="str">
        <f t="shared" si="198"/>
        <v/>
      </c>
      <c r="C2864" s="191"/>
      <c r="D2864" s="191"/>
      <c r="E2864" s="191"/>
      <c r="F2864" s="192"/>
      <c r="G2864" s="483"/>
      <c r="H2864" s="193"/>
      <c r="I2864" s="256"/>
      <c r="J2864" s="256"/>
      <c r="K2864" s="599"/>
      <c r="L2864" s="194"/>
      <c r="M2864" s="194"/>
      <c r="N2864" s="52" t="str">
        <f>IF(AND('331-CT'!$E$7=TH!H2864,OR(L2864="331",M2864="331")),"331",IF(AND(OR(L2864="131",M2864="131"),H2864='131-CT'!$E$7),"131",""))</f>
        <v/>
      </c>
      <c r="O2864" s="901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4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 t="str">
        <f t="shared" si="198"/>
        <v/>
      </c>
      <c r="C2865" s="191"/>
      <c r="D2865" s="191"/>
      <c r="E2865" s="191"/>
      <c r="F2865" s="192"/>
      <c r="G2865" s="483"/>
      <c r="H2865" s="193"/>
      <c r="I2865" s="256"/>
      <c r="J2865" s="256"/>
      <c r="K2865" s="599"/>
      <c r="L2865" s="194"/>
      <c r="M2865" s="194"/>
      <c r="N2865" s="52" t="str">
        <f>IF(AND('331-CT'!$E$7=TH!H2865,OR(L2865="331",M2865="331")),"331",IF(AND(OR(L2865="131",M2865="131"),H2865='131-CT'!$E$7),"131",""))</f>
        <v/>
      </c>
      <c r="O2865" s="901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4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 t="str">
        <f t="shared" si="198"/>
        <v/>
      </c>
      <c r="C2866" s="191"/>
      <c r="D2866" s="191"/>
      <c r="E2866" s="191"/>
      <c r="F2866" s="192"/>
      <c r="G2866" s="483"/>
      <c r="H2866" s="193"/>
      <c r="I2866" s="256"/>
      <c r="J2866" s="256"/>
      <c r="K2866" s="599"/>
      <c r="L2866" s="194"/>
      <c r="M2866" s="194"/>
      <c r="N2866" s="52" t="str">
        <f>IF(AND('331-CT'!$E$7=TH!H2866,OR(L2866="331",M2866="331")),"331",IF(AND(OR(L2866="131",M2866="131"),H2866='131-CT'!$E$7),"131",""))</f>
        <v/>
      </c>
      <c r="O2866" s="901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4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 t="str">
        <f t="shared" si="198"/>
        <v/>
      </c>
      <c r="C2867" s="191"/>
      <c r="D2867" s="191"/>
      <c r="E2867" s="191"/>
      <c r="F2867" s="192"/>
      <c r="G2867" s="483"/>
      <c r="H2867" s="193"/>
      <c r="I2867" s="256"/>
      <c r="J2867" s="256"/>
      <c r="K2867" s="599"/>
      <c r="L2867" s="194"/>
      <c r="M2867" s="194"/>
      <c r="N2867" s="52" t="str">
        <f>IF(AND('331-CT'!$E$7=TH!H2867,OR(L2867="331",M2867="331")),"331",IF(AND(OR(L2867="131",M2867="131"),H2867='131-CT'!$E$7),"131",""))</f>
        <v/>
      </c>
      <c r="O2867" s="901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4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 t="str">
        <f t="shared" si="198"/>
        <v/>
      </c>
      <c r="C2868" s="191"/>
      <c r="D2868" s="191"/>
      <c r="E2868" s="191"/>
      <c r="F2868" s="192"/>
      <c r="G2868" s="483"/>
      <c r="H2868" s="193"/>
      <c r="I2868" s="256"/>
      <c r="J2868" s="256"/>
      <c r="K2868" s="599"/>
      <c r="L2868" s="194"/>
      <c r="M2868" s="194"/>
      <c r="N2868" s="52" t="str">
        <f>IF(AND('331-CT'!$E$7=TH!H2868,OR(L2868="331",M2868="331")),"331",IF(AND(OR(L2868="131",M2868="131"),H2868='131-CT'!$E$7),"131",""))</f>
        <v/>
      </c>
      <c r="O2868" s="901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4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 t="str">
        <f t="shared" si="198"/>
        <v/>
      </c>
      <c r="C2869" s="191"/>
      <c r="D2869" s="191"/>
      <c r="E2869" s="191"/>
      <c r="F2869" s="192"/>
      <c r="G2869" s="483"/>
      <c r="H2869" s="193"/>
      <c r="I2869" s="256"/>
      <c r="J2869" s="256"/>
      <c r="K2869" s="599"/>
      <c r="L2869" s="194"/>
      <c r="M2869" s="194"/>
      <c r="N2869" s="52" t="str">
        <f>IF(AND('331-CT'!$E$7=TH!H2869,OR(L2869="331",M2869="331")),"331",IF(AND(OR(L2869="131",M2869="131"),H2869='131-CT'!$E$7),"131",""))</f>
        <v/>
      </c>
      <c r="O2869" s="901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4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 t="str">
        <f t="shared" si="198"/>
        <v/>
      </c>
      <c r="C2870" s="191"/>
      <c r="D2870" s="191"/>
      <c r="E2870" s="191"/>
      <c r="F2870" s="192"/>
      <c r="G2870" s="483"/>
      <c r="H2870" s="193"/>
      <c r="I2870" s="256"/>
      <c r="J2870" s="256"/>
      <c r="K2870" s="599"/>
      <c r="L2870" s="194"/>
      <c r="M2870" s="194"/>
      <c r="N2870" s="52" t="str">
        <f>IF(AND('331-CT'!$E$7=TH!H2870,OR(L2870="331",M2870="331")),"331",IF(AND(OR(L2870="131",M2870="131"),H2870='131-CT'!$E$7),"131",""))</f>
        <v/>
      </c>
      <c r="O2870" s="901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4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 t="str">
        <f t="shared" si="198"/>
        <v/>
      </c>
      <c r="C2871" s="191"/>
      <c r="D2871" s="191"/>
      <c r="E2871" s="191"/>
      <c r="F2871" s="192"/>
      <c r="G2871" s="483"/>
      <c r="H2871" s="193"/>
      <c r="I2871" s="256"/>
      <c r="J2871" s="256"/>
      <c r="K2871" s="599"/>
      <c r="L2871" s="194"/>
      <c r="M2871" s="194"/>
      <c r="N2871" s="52" t="str">
        <f>IF(AND('331-CT'!$E$7=TH!H2871,OR(L2871="331",M2871="331")),"331",IF(AND(OR(L2871="131",M2871="131"),H2871='131-CT'!$E$7),"131",""))</f>
        <v/>
      </c>
      <c r="O2871" s="901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4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 t="str">
        <f t="shared" si="198"/>
        <v/>
      </c>
      <c r="C2872" s="191"/>
      <c r="D2872" s="191"/>
      <c r="E2872" s="191"/>
      <c r="F2872" s="192"/>
      <c r="G2872" s="483"/>
      <c r="H2872" s="193"/>
      <c r="I2872" s="256"/>
      <c r="J2872" s="256"/>
      <c r="K2872" s="599"/>
      <c r="L2872" s="194"/>
      <c r="M2872" s="194"/>
      <c r="N2872" s="52" t="str">
        <f>IF(AND('331-CT'!$E$7=TH!H2872,OR(L2872="331",M2872="331")),"331",IF(AND(OR(L2872="131",M2872="131"),H2872='131-CT'!$E$7),"131",""))</f>
        <v/>
      </c>
      <c r="O2872" s="901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4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 t="str">
        <f t="shared" si="198"/>
        <v/>
      </c>
      <c r="C2873" s="191"/>
      <c r="D2873" s="191"/>
      <c r="E2873" s="191"/>
      <c r="F2873" s="192"/>
      <c r="G2873" s="483"/>
      <c r="H2873" s="193"/>
      <c r="I2873" s="256"/>
      <c r="J2873" s="256"/>
      <c r="K2873" s="599"/>
      <c r="L2873" s="194"/>
      <c r="M2873" s="194"/>
      <c r="N2873" s="52" t="str">
        <f>IF(AND('331-CT'!$E$7=TH!H2873,OR(L2873="331",M2873="331")),"331",IF(AND(OR(L2873="131",M2873="131"),H2873='131-CT'!$E$7),"131",""))</f>
        <v/>
      </c>
      <c r="O2873" s="901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4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 t="str">
        <f t="shared" si="198"/>
        <v/>
      </c>
      <c r="C2874" s="191"/>
      <c r="D2874" s="191"/>
      <c r="E2874" s="191"/>
      <c r="F2874" s="192"/>
      <c r="G2874" s="483"/>
      <c r="H2874" s="193"/>
      <c r="I2874" s="256"/>
      <c r="J2874" s="256"/>
      <c r="K2874" s="599"/>
      <c r="L2874" s="194"/>
      <c r="M2874" s="194"/>
      <c r="N2874" s="52" t="str">
        <f>IF(AND('331-CT'!$E$7=TH!H2874,OR(L2874="331",M2874="331")),"331",IF(AND(OR(L2874="131",M2874="131"),H2874='131-CT'!$E$7),"131",""))</f>
        <v/>
      </c>
      <c r="O2874" s="901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4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 t="str">
        <f t="shared" si="198"/>
        <v/>
      </c>
      <c r="C2875" s="191"/>
      <c r="D2875" s="191"/>
      <c r="E2875" s="191"/>
      <c r="F2875" s="192"/>
      <c r="G2875" s="483"/>
      <c r="H2875" s="193"/>
      <c r="I2875" s="256"/>
      <c r="J2875" s="256"/>
      <c r="K2875" s="599"/>
      <c r="L2875" s="194"/>
      <c r="M2875" s="194"/>
      <c r="N2875" s="52" t="str">
        <f>IF(AND('331-CT'!$E$7=TH!H2875,OR(L2875="331",M2875="331")),"331",IF(AND(OR(L2875="131",M2875="131"),H2875='131-CT'!$E$7),"131",""))</f>
        <v/>
      </c>
      <c r="O2875" s="901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4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 t="str">
        <f t="shared" si="198"/>
        <v/>
      </c>
      <c r="C2876" s="191"/>
      <c r="D2876" s="37"/>
      <c r="E2876" s="191"/>
      <c r="F2876" s="40"/>
      <c r="G2876" s="40"/>
      <c r="H2876" s="7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01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4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 t="str">
        <f t="shared" si="198"/>
        <v/>
      </c>
      <c r="C2877" s="191"/>
      <c r="D2877" s="37"/>
      <c r="E2877" s="191"/>
      <c r="F2877" s="40"/>
      <c r="G2877" s="40"/>
      <c r="H2877" s="7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01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4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 t="str">
        <f t="shared" si="198"/>
        <v/>
      </c>
      <c r="C2878" s="191"/>
      <c r="D2878" s="37"/>
      <c r="E2878" s="191"/>
      <c r="F2878" s="40"/>
      <c r="G2878" s="40"/>
      <c r="H2878" s="7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01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4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 t="str">
        <f t="shared" si="198"/>
        <v/>
      </c>
      <c r="C2879" s="191"/>
      <c r="D2879" s="37"/>
      <c r="E2879" s="191"/>
      <c r="F2879" s="40"/>
      <c r="G2879" s="40"/>
      <c r="H2879" s="7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01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4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 t="str">
        <f t="shared" si="198"/>
        <v/>
      </c>
      <c r="C2880" s="191"/>
      <c r="D2880" s="37"/>
      <c r="E2880" s="191"/>
      <c r="F2880" s="40"/>
      <c r="G2880" s="40"/>
      <c r="H2880" s="7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01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4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 t="str">
        <f t="shared" si="198"/>
        <v/>
      </c>
      <c r="C2881" s="191"/>
      <c r="D2881" s="37"/>
      <c r="E2881" s="191"/>
      <c r="F2881" s="40"/>
      <c r="G2881" s="40"/>
      <c r="H2881" s="7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01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4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 t="str">
        <f t="shared" si="198"/>
        <v/>
      </c>
      <c r="C2882" s="191"/>
      <c r="D2882" s="37"/>
      <c r="E2882" s="191"/>
      <c r="F2882" s="40"/>
      <c r="G2882" s="40"/>
      <c r="H2882" s="7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01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4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 t="str">
        <f t="shared" si="198"/>
        <v/>
      </c>
      <c r="C2883" s="191"/>
      <c r="D2883" s="37"/>
      <c r="E2883" s="191"/>
      <c r="F2883" s="40"/>
      <c r="G2883" s="40"/>
      <c r="H2883" s="7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01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4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 t="str">
        <f t="shared" si="198"/>
        <v/>
      </c>
      <c r="C2884" s="191"/>
      <c r="D2884" s="37"/>
      <c r="E2884" s="191"/>
      <c r="F2884" s="40"/>
      <c r="G2884" s="40"/>
      <c r="H2884" s="7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01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4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 t="str">
        <f t="shared" si="198"/>
        <v/>
      </c>
      <c r="C2885" s="191"/>
      <c r="D2885" s="37"/>
      <c r="E2885" s="191"/>
      <c r="F2885" s="40"/>
      <c r="G2885" s="40"/>
      <c r="H2885" s="7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01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4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 t="str">
        <f t="shared" si="198"/>
        <v/>
      </c>
      <c r="C2886" s="191"/>
      <c r="D2886" s="37"/>
      <c r="E2886" s="191"/>
      <c r="F2886" s="40"/>
      <c r="G2886" s="40"/>
      <c r="H2886" s="7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01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4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 t="str">
        <f t="shared" si="198"/>
        <v/>
      </c>
      <c r="C2887" s="191"/>
      <c r="D2887" s="37"/>
      <c r="E2887" s="191"/>
      <c r="F2887" s="40"/>
      <c r="G2887" s="40"/>
      <c r="H2887" s="7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01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4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 t="str">
        <f t="shared" si="198"/>
        <v/>
      </c>
      <c r="C2888" s="191"/>
      <c r="D2888" s="37"/>
      <c r="E2888" s="191"/>
      <c r="F2888" s="40"/>
      <c r="G2888" s="40"/>
      <c r="H2888" s="7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01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4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 t="str">
        <f t="shared" si="198"/>
        <v/>
      </c>
      <c r="C2889" s="191"/>
      <c r="D2889" s="37"/>
      <c r="E2889" s="191"/>
      <c r="F2889" s="40"/>
      <c r="G2889" s="40"/>
      <c r="H2889" s="7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01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4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 t="str">
        <f t="shared" si="198"/>
        <v/>
      </c>
      <c r="C2890" s="191"/>
      <c r="D2890" s="37"/>
      <c r="E2890" s="191"/>
      <c r="F2890" s="40"/>
      <c r="G2890" s="40"/>
      <c r="H2890" s="7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01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4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 t="str">
        <f t="shared" si="198"/>
        <v/>
      </c>
      <c r="C2891" s="191"/>
      <c r="D2891" s="37"/>
      <c r="E2891" s="191"/>
      <c r="F2891" s="40"/>
      <c r="G2891" s="40"/>
      <c r="H2891" s="7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01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4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 t="str">
        <f t="shared" si="198"/>
        <v/>
      </c>
      <c r="C2892" s="191"/>
      <c r="D2892" s="37"/>
      <c r="E2892" s="191"/>
      <c r="F2892" s="40"/>
      <c r="G2892" s="40"/>
      <c r="H2892" s="7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01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4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 t="str">
        <f t="shared" si="198"/>
        <v/>
      </c>
      <c r="C2893" s="191"/>
      <c r="D2893" s="37"/>
      <c r="E2893" s="191"/>
      <c r="F2893" s="40"/>
      <c r="G2893" s="40"/>
      <c r="H2893" s="7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01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4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 t="str">
        <f t="shared" si="198"/>
        <v/>
      </c>
      <c r="C2894" s="191"/>
      <c r="D2894" s="37"/>
      <c r="E2894" s="191"/>
      <c r="F2894" s="40"/>
      <c r="G2894" s="40"/>
      <c r="H2894" s="7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01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4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 t="str">
        <f t="shared" si="198"/>
        <v/>
      </c>
      <c r="C2895" s="191"/>
      <c r="D2895" s="37"/>
      <c r="E2895" s="191"/>
      <c r="F2895" s="40"/>
      <c r="G2895" s="40"/>
      <c r="H2895" s="7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01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4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 t="str">
        <f t="shared" si="198"/>
        <v/>
      </c>
      <c r="C2896" s="191"/>
      <c r="D2896" s="37"/>
      <c r="E2896" s="191"/>
      <c r="F2896" s="40"/>
      <c r="G2896" s="40"/>
      <c r="H2896" s="7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01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4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 t="str">
        <f t="shared" si="198"/>
        <v/>
      </c>
      <c r="C2897" s="191"/>
      <c r="D2897" s="37"/>
      <c r="E2897" s="191"/>
      <c r="F2897" s="40"/>
      <c r="G2897" s="40"/>
      <c r="H2897" s="7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01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4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 t="str">
        <f t="shared" si="198"/>
        <v/>
      </c>
      <c r="C2898" s="191"/>
      <c r="D2898" s="37"/>
      <c r="E2898" s="191"/>
      <c r="F2898" s="40"/>
      <c r="G2898" s="40"/>
      <c r="H2898" s="7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01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4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 t="str">
        <f t="shared" si="198"/>
        <v/>
      </c>
      <c r="C2899" s="191"/>
      <c r="D2899" s="37"/>
      <c r="E2899" s="191"/>
      <c r="F2899" s="40"/>
      <c r="G2899" s="40"/>
      <c r="H2899" s="7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01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4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 t="str">
        <f t="shared" si="198"/>
        <v/>
      </c>
      <c r="C2900" s="191"/>
      <c r="D2900" s="37"/>
      <c r="E2900" s="191"/>
      <c r="F2900" s="40"/>
      <c r="G2900" s="40"/>
      <c r="H2900" s="7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01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4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 t="str">
        <f t="shared" si="198"/>
        <v/>
      </c>
      <c r="C2901" s="191"/>
      <c r="D2901" s="37"/>
      <c r="E2901" s="191"/>
      <c r="F2901" s="40"/>
      <c r="G2901" s="40"/>
      <c r="H2901" s="7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01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4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 t="str">
        <f t="shared" si="198"/>
        <v/>
      </c>
      <c r="C2902" s="191"/>
      <c r="D2902" s="37"/>
      <c r="E2902" s="191"/>
      <c r="F2902" s="40"/>
      <c r="G2902" s="40"/>
      <c r="H2902" s="7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01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4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 t="str">
        <f t="shared" si="198"/>
        <v/>
      </c>
      <c r="C2903" s="191"/>
      <c r="D2903" s="37"/>
      <c r="E2903" s="191"/>
      <c r="F2903" s="40"/>
      <c r="G2903" s="40"/>
      <c r="H2903" s="7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01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4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 t="str">
        <f t="shared" si="198"/>
        <v/>
      </c>
      <c r="C2904" s="191"/>
      <c r="D2904" s="37"/>
      <c r="E2904" s="191"/>
      <c r="F2904" s="40"/>
      <c r="G2904" s="40"/>
      <c r="H2904" s="7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01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4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 t="str">
        <f t="shared" si="198"/>
        <v/>
      </c>
      <c r="C2905" s="191"/>
      <c r="D2905" s="37"/>
      <c r="E2905" s="191"/>
      <c r="F2905" s="40"/>
      <c r="G2905" s="40"/>
      <c r="H2905" s="7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01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4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 t="str">
        <f t="shared" si="198"/>
        <v/>
      </c>
      <c r="C2906" s="191"/>
      <c r="D2906" s="37"/>
      <c r="E2906" s="191"/>
      <c r="F2906" s="40"/>
      <c r="G2906" s="40"/>
      <c r="H2906" s="7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01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4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 t="str">
        <f t="shared" si="198"/>
        <v/>
      </c>
      <c r="C2907" s="191"/>
      <c r="D2907" s="37"/>
      <c r="E2907" s="191"/>
      <c r="F2907" s="40"/>
      <c r="G2907" s="40"/>
      <c r="H2907" s="7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01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4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 t="str">
        <f t="shared" si="198"/>
        <v/>
      </c>
      <c r="C2908" s="191"/>
      <c r="D2908" s="37"/>
      <c r="E2908" s="191"/>
      <c r="F2908" s="40"/>
      <c r="G2908" s="40"/>
      <c r="H2908" s="7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01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4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 t="str">
        <f t="shared" si="198"/>
        <v/>
      </c>
      <c r="C2909" s="191"/>
      <c r="D2909" s="37"/>
      <c r="E2909" s="191"/>
      <c r="F2909" s="40"/>
      <c r="G2909" s="40"/>
      <c r="H2909" s="7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01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4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 t="str">
        <f t="shared" ref="B2910:B2957" si="199">IF(C2910&lt;&gt;"",MONTH(C2910),"")</f>
        <v/>
      </c>
      <c r="C2910" s="191"/>
      <c r="D2910" s="37"/>
      <c r="E2910" s="191"/>
      <c r="F2910" s="40"/>
      <c r="G2910" s="40"/>
      <c r="H2910" s="7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01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4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 t="str">
        <f t="shared" si="199"/>
        <v/>
      </c>
      <c r="C2911" s="191"/>
      <c r="D2911" s="37"/>
      <c r="E2911" s="191"/>
      <c r="F2911" s="40"/>
      <c r="G2911" s="40"/>
      <c r="H2911" s="7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01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4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 t="str">
        <f t="shared" si="199"/>
        <v/>
      </c>
      <c r="C2912" s="191"/>
      <c r="D2912" s="37"/>
      <c r="E2912" s="191"/>
      <c r="F2912" s="40"/>
      <c r="G2912" s="40"/>
      <c r="H2912" s="7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01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4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 t="str">
        <f t="shared" si="199"/>
        <v/>
      </c>
      <c r="C2913" s="191"/>
      <c r="D2913" s="37"/>
      <c r="E2913" s="191"/>
      <c r="F2913" s="40"/>
      <c r="G2913" s="40"/>
      <c r="H2913" s="7"/>
      <c r="I2913" s="256"/>
      <c r="J2913" s="256"/>
      <c r="K2913" s="599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901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4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 t="str">
        <f t="shared" si="199"/>
        <v/>
      </c>
      <c r="C2914" s="191"/>
      <c r="D2914" s="37"/>
      <c r="E2914" s="191"/>
      <c r="F2914" s="192"/>
      <c r="G2914" s="483"/>
      <c r="H2914" s="193"/>
      <c r="I2914" s="256"/>
      <c r="J2914" s="256"/>
      <c r="K2914" s="599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901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4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 t="str">
        <f t="shared" si="199"/>
        <v/>
      </c>
      <c r="C2915" s="191"/>
      <c r="D2915" s="37"/>
      <c r="E2915" s="191"/>
      <c r="F2915" s="192"/>
      <c r="G2915" s="483"/>
      <c r="H2915" s="193"/>
      <c r="I2915" s="256"/>
      <c r="J2915" s="256"/>
      <c r="K2915" s="599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901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4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 t="str">
        <f t="shared" si="199"/>
        <v/>
      </c>
      <c r="C2916" s="191"/>
      <c r="D2916" s="37"/>
      <c r="E2916" s="191"/>
      <c r="F2916" s="192"/>
      <c r="G2916" s="483"/>
      <c r="H2916" s="193"/>
      <c r="I2916" s="256"/>
      <c r="J2916" s="256"/>
      <c r="K2916" s="599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901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4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 t="str">
        <f t="shared" si="199"/>
        <v/>
      </c>
      <c r="C2917" s="191"/>
      <c r="D2917" s="37"/>
      <c r="E2917" s="191"/>
      <c r="F2917" s="192"/>
      <c r="G2917" s="483"/>
      <c r="H2917" s="193"/>
      <c r="I2917" s="256"/>
      <c r="J2917" s="256"/>
      <c r="K2917" s="599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901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4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 t="str">
        <f t="shared" si="199"/>
        <v/>
      </c>
      <c r="C2918" s="191"/>
      <c r="D2918" s="37"/>
      <c r="E2918" s="191"/>
      <c r="F2918" s="192"/>
      <c r="G2918" s="483"/>
      <c r="H2918" s="193"/>
      <c r="I2918" s="256"/>
      <c r="J2918" s="256"/>
      <c r="K2918" s="599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901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4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 t="str">
        <f t="shared" si="199"/>
        <v/>
      </c>
      <c r="C2919" s="191"/>
      <c r="D2919" s="37"/>
      <c r="E2919" s="191"/>
      <c r="F2919" s="192"/>
      <c r="G2919" s="483"/>
      <c r="H2919" s="193"/>
      <c r="I2919" s="256"/>
      <c r="J2919" s="256"/>
      <c r="K2919" s="599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01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4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 t="str">
        <f t="shared" si="199"/>
        <v/>
      </c>
      <c r="C2920" s="191"/>
      <c r="D2920" s="37"/>
      <c r="E2920" s="191"/>
      <c r="F2920" s="192"/>
      <c r="G2920" s="483"/>
      <c r="H2920" s="193"/>
      <c r="I2920" s="256"/>
      <c r="J2920" s="256"/>
      <c r="K2920" s="599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01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4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199"/>
        <v/>
      </c>
      <c r="C2921" s="191"/>
      <c r="D2921" s="37"/>
      <c r="E2921" s="191"/>
      <c r="F2921" s="192"/>
      <c r="G2921" s="483"/>
      <c r="H2921" s="193"/>
      <c r="I2921" s="256"/>
      <c r="J2921" s="256"/>
      <c r="K2921" s="599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01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4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199"/>
        <v/>
      </c>
      <c r="C2922" s="191"/>
      <c r="D2922" s="37"/>
      <c r="E2922" s="191"/>
      <c r="F2922" s="192"/>
      <c r="G2922" s="483"/>
      <c r="H2922" s="193"/>
      <c r="I2922" s="256"/>
      <c r="J2922" s="256"/>
      <c r="K2922" s="599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01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4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199"/>
        <v/>
      </c>
      <c r="C2923" s="191"/>
      <c r="D2923" s="37"/>
      <c r="E2923" s="191"/>
      <c r="F2923" s="192"/>
      <c r="G2923" s="483"/>
      <c r="H2923" s="193"/>
      <c r="I2923" s="256"/>
      <c r="J2923" s="256"/>
      <c r="K2923" s="599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01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4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199"/>
        <v/>
      </c>
      <c r="C2924" s="191"/>
      <c r="D2924" s="37"/>
      <c r="E2924" s="191"/>
      <c r="F2924" s="192"/>
      <c r="G2924" s="483"/>
      <c r="H2924" s="193"/>
      <c r="I2924" s="256"/>
      <c r="J2924" s="256"/>
      <c r="K2924" s="599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01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4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 t="str">
        <f t="shared" si="199"/>
        <v/>
      </c>
      <c r="C2925" s="191"/>
      <c r="D2925" s="37"/>
      <c r="E2925" s="191"/>
      <c r="F2925" s="192"/>
      <c r="G2925" s="483"/>
      <c r="H2925" s="193"/>
      <c r="I2925" s="256"/>
      <c r="J2925" s="256"/>
      <c r="K2925" s="599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901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4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 t="str">
        <f t="shared" si="199"/>
        <v/>
      </c>
      <c r="C2926" s="191"/>
      <c r="D2926" s="37"/>
      <c r="E2926" s="191"/>
      <c r="F2926" s="192"/>
      <c r="G2926" s="483"/>
      <c r="H2926" s="193"/>
      <c r="I2926" s="256"/>
      <c r="J2926" s="256"/>
      <c r="K2926" s="599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901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4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 t="str">
        <f t="shared" si="199"/>
        <v/>
      </c>
      <c r="C2927" s="191"/>
      <c r="D2927" s="37"/>
      <c r="E2927" s="191"/>
      <c r="F2927" s="192"/>
      <c r="G2927" s="483"/>
      <c r="H2927" s="193"/>
      <c r="I2927" s="256"/>
      <c r="J2927" s="256"/>
      <c r="K2927" s="599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901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4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 t="str">
        <f t="shared" si="199"/>
        <v/>
      </c>
      <c r="C2928" s="191"/>
      <c r="D2928" s="37"/>
      <c r="E2928" s="191"/>
      <c r="F2928" s="192"/>
      <c r="G2928" s="483"/>
      <c r="H2928" s="193"/>
      <c r="I2928" s="256"/>
      <c r="J2928" s="256"/>
      <c r="K2928" s="599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901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4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 t="str">
        <f t="shared" si="199"/>
        <v/>
      </c>
      <c r="C2929" s="191"/>
      <c r="D2929" s="37"/>
      <c r="E2929" s="191"/>
      <c r="F2929" s="192"/>
      <c r="G2929" s="483"/>
      <c r="H2929" s="193"/>
      <c r="I2929" s="256"/>
      <c r="J2929" s="256"/>
      <c r="K2929" s="599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901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4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 t="str">
        <f t="shared" si="199"/>
        <v/>
      </c>
      <c r="C2930" s="191"/>
      <c r="D2930" s="37"/>
      <c r="E2930" s="191"/>
      <c r="F2930" s="192"/>
      <c r="G2930" s="483"/>
      <c r="H2930" s="193"/>
      <c r="I2930" s="256"/>
      <c r="J2930" s="256"/>
      <c r="K2930" s="599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901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4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 t="str">
        <f t="shared" si="199"/>
        <v/>
      </c>
      <c r="C2931" s="191"/>
      <c r="D2931" s="37"/>
      <c r="E2931" s="191"/>
      <c r="F2931" s="192"/>
      <c r="G2931" s="483"/>
      <c r="H2931" s="193"/>
      <c r="I2931" s="256"/>
      <c r="J2931" s="256"/>
      <c r="K2931" s="599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901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4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 t="str">
        <f t="shared" si="199"/>
        <v/>
      </c>
      <c r="C2932" s="191"/>
      <c r="D2932" s="37"/>
      <c r="E2932" s="191"/>
      <c r="F2932" s="192"/>
      <c r="G2932" s="483"/>
      <c r="H2932" s="193"/>
      <c r="I2932" s="256"/>
      <c r="J2932" s="256"/>
      <c r="K2932" s="599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901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4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 t="str">
        <f t="shared" si="199"/>
        <v/>
      </c>
      <c r="C2933" s="191"/>
      <c r="D2933" s="37"/>
      <c r="E2933" s="191"/>
      <c r="F2933" s="192"/>
      <c r="G2933" s="483"/>
      <c r="H2933" s="193"/>
      <c r="I2933" s="256"/>
      <c r="J2933" s="256"/>
      <c r="K2933" s="599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901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4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 t="str">
        <f t="shared" si="199"/>
        <v/>
      </c>
      <c r="C2934" s="191"/>
      <c r="D2934" s="37"/>
      <c r="E2934" s="191"/>
      <c r="F2934" s="192"/>
      <c r="G2934" s="483"/>
      <c r="H2934" s="193"/>
      <c r="I2934" s="256"/>
      <c r="J2934" s="256"/>
      <c r="K2934" s="599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901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4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 t="str">
        <f t="shared" si="199"/>
        <v/>
      </c>
      <c r="C2935" s="191"/>
      <c r="D2935" s="37"/>
      <c r="E2935" s="191"/>
      <c r="F2935" s="192"/>
      <c r="G2935" s="483"/>
      <c r="H2935" s="193"/>
      <c r="I2935" s="256"/>
      <c r="J2935" s="256"/>
      <c r="K2935" s="599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901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4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 t="str">
        <f t="shared" si="199"/>
        <v/>
      </c>
      <c r="C2936" s="191"/>
      <c r="D2936" s="37"/>
      <c r="E2936" s="191"/>
      <c r="F2936" s="192"/>
      <c r="G2936" s="483"/>
      <c r="H2936" s="193"/>
      <c r="I2936" s="256"/>
      <c r="J2936" s="256"/>
      <c r="K2936" s="599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901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4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 t="str">
        <f t="shared" si="199"/>
        <v/>
      </c>
      <c r="C2937" s="191"/>
      <c r="D2937" s="37"/>
      <c r="E2937" s="191"/>
      <c r="F2937" s="192"/>
      <c r="G2937" s="483"/>
      <c r="H2937" s="193"/>
      <c r="I2937" s="256"/>
      <c r="J2937" s="256"/>
      <c r="K2937" s="599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901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4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 t="str">
        <f t="shared" si="199"/>
        <v/>
      </c>
      <c r="C2938" s="191"/>
      <c r="D2938" s="37"/>
      <c r="E2938" s="191"/>
      <c r="F2938" s="192"/>
      <c r="G2938" s="483"/>
      <c r="H2938" s="193"/>
      <c r="I2938" s="256"/>
      <c r="J2938" s="256"/>
      <c r="K2938" s="599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901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4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 t="str">
        <f t="shared" si="199"/>
        <v/>
      </c>
      <c r="C2939" s="191"/>
      <c r="D2939" s="37"/>
      <c r="E2939" s="191"/>
      <c r="F2939" s="192"/>
      <c r="G2939" s="483"/>
      <c r="H2939" s="193"/>
      <c r="I2939" s="256"/>
      <c r="J2939" s="256"/>
      <c r="K2939" s="599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901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4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 t="str">
        <f t="shared" si="199"/>
        <v/>
      </c>
      <c r="C2940" s="191"/>
      <c r="D2940" s="37"/>
      <c r="E2940" s="191"/>
      <c r="F2940" s="192"/>
      <c r="G2940" s="483"/>
      <c r="H2940" s="193"/>
      <c r="I2940" s="256"/>
      <c r="J2940" s="256"/>
      <c r="K2940" s="599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901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4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 t="str">
        <f t="shared" si="199"/>
        <v/>
      </c>
      <c r="C2941" s="191"/>
      <c r="D2941" s="37"/>
      <c r="E2941" s="191"/>
      <c r="F2941" s="192"/>
      <c r="G2941" s="483"/>
      <c r="H2941" s="193"/>
      <c r="I2941" s="256"/>
      <c r="J2941" s="256"/>
      <c r="K2941" s="599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901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4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 t="str">
        <f t="shared" si="199"/>
        <v/>
      </c>
      <c r="C2942" s="191"/>
      <c r="D2942" s="37"/>
      <c r="E2942" s="191"/>
      <c r="F2942" s="192"/>
      <c r="G2942" s="483"/>
      <c r="H2942" s="193"/>
      <c r="I2942" s="256"/>
      <c r="J2942" s="256"/>
      <c r="K2942" s="599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901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4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 t="str">
        <f t="shared" si="199"/>
        <v/>
      </c>
      <c r="C2943" s="191"/>
      <c r="D2943" s="37"/>
      <c r="E2943" s="191"/>
      <c r="F2943" s="192"/>
      <c r="G2943" s="483"/>
      <c r="H2943" s="193"/>
      <c r="I2943" s="256"/>
      <c r="J2943" s="256"/>
      <c r="K2943" s="599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901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4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 t="str">
        <f t="shared" si="199"/>
        <v/>
      </c>
      <c r="C2944" s="191"/>
      <c r="D2944" s="37"/>
      <c r="E2944" s="191"/>
      <c r="F2944" s="192"/>
      <c r="G2944" s="483"/>
      <c r="H2944" s="193"/>
      <c r="I2944" s="256"/>
      <c r="J2944" s="256"/>
      <c r="K2944" s="599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901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4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 t="str">
        <f t="shared" si="199"/>
        <v/>
      </c>
      <c r="C2945" s="191"/>
      <c r="D2945" s="37"/>
      <c r="E2945" s="191"/>
      <c r="F2945" s="192"/>
      <c r="G2945" s="483"/>
      <c r="H2945" s="193"/>
      <c r="I2945" s="256"/>
      <c r="J2945" s="256"/>
      <c r="K2945" s="599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901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4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 t="str">
        <f t="shared" si="199"/>
        <v/>
      </c>
      <c r="C2946" s="191"/>
      <c r="D2946" s="37"/>
      <c r="E2946" s="191"/>
      <c r="F2946" s="192"/>
      <c r="G2946" s="483"/>
      <c r="H2946" s="193"/>
      <c r="I2946" s="256"/>
      <c r="J2946" s="256"/>
      <c r="K2946" s="599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901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4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 t="str">
        <f t="shared" si="199"/>
        <v/>
      </c>
      <c r="C2947" s="191"/>
      <c r="D2947" s="37"/>
      <c r="E2947" s="191"/>
      <c r="F2947" s="192"/>
      <c r="G2947" s="483"/>
      <c r="H2947" s="193"/>
      <c r="I2947" s="256"/>
      <c r="J2947" s="256"/>
      <c r="K2947" s="599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901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4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 t="str">
        <f t="shared" si="199"/>
        <v/>
      </c>
      <c r="C2948" s="191"/>
      <c r="D2948" s="37"/>
      <c r="E2948" s="191"/>
      <c r="F2948" s="192"/>
      <c r="G2948" s="483"/>
      <c r="H2948" s="193"/>
      <c r="I2948" s="256"/>
      <c r="J2948" s="256"/>
      <c r="K2948" s="599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901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34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 t="str">
        <f t="shared" si="199"/>
        <v/>
      </c>
      <c r="C2949" s="191"/>
      <c r="D2949" s="37"/>
      <c r="E2949" s="191"/>
      <c r="F2949" s="192"/>
      <c r="G2949" s="483"/>
      <c r="H2949" s="193"/>
      <c r="I2949" s="256"/>
      <c r="J2949" s="256"/>
      <c r="K2949" s="599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901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34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 t="str">
        <f t="shared" si="199"/>
        <v/>
      </c>
      <c r="C2950" s="191"/>
      <c r="D2950" s="37"/>
      <c r="E2950" s="191"/>
      <c r="F2950" s="192"/>
      <c r="G2950" s="483"/>
      <c r="H2950" s="193"/>
      <c r="I2950" s="256"/>
      <c r="J2950" s="256"/>
      <c r="K2950" s="599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901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34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 t="str">
        <f t="shared" si="199"/>
        <v/>
      </c>
      <c r="C2951" s="191"/>
      <c r="D2951" s="37"/>
      <c r="E2951" s="191"/>
      <c r="F2951" s="192"/>
      <c r="G2951" s="483"/>
      <c r="H2951" s="193"/>
      <c r="I2951" s="256"/>
      <c r="J2951" s="256"/>
      <c r="K2951" s="599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901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34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 t="str">
        <f t="shared" si="199"/>
        <v/>
      </c>
      <c r="C2952" s="184"/>
      <c r="D2952" s="184"/>
      <c r="E2952" s="191"/>
      <c r="F2952" s="189"/>
      <c r="G2952" s="601"/>
      <c r="H2952" s="7"/>
      <c r="I2952" s="256"/>
      <c r="J2952" s="256"/>
      <c r="K2952" s="599"/>
      <c r="L2952" s="600"/>
      <c r="M2952" s="600"/>
      <c r="N2952" s="52" t="str">
        <f>IF(AND('331-CT'!$E$7=TH!H2952,OR(L2952="331",M2952="331")),"331",IF(AND(OR(L2952="131",M2952="131"),H2952='131-CT'!$E$7),"131",""))</f>
        <v/>
      </c>
      <c r="O2952" s="901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34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 t="str">
        <f t="shared" si="199"/>
        <v/>
      </c>
      <c r="C2953" s="184"/>
      <c r="D2953" s="184"/>
      <c r="E2953" s="191"/>
      <c r="F2953" s="189"/>
      <c r="G2953" s="601"/>
      <c r="H2953" s="7"/>
      <c r="I2953" s="256"/>
      <c r="J2953" s="256"/>
      <c r="K2953" s="599"/>
      <c r="L2953" s="600"/>
      <c r="M2953" s="600"/>
      <c r="N2953" s="52" t="str">
        <f>IF(AND('331-CT'!$E$7=TH!H2953,OR(L2953="331",M2953="331")),"331",IF(AND(OR(L2953="131",M2953="131"),H2953='131-CT'!$E$7),"131",""))</f>
        <v/>
      </c>
      <c r="O2953" s="901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34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 t="str">
        <f t="shared" si="199"/>
        <v/>
      </c>
      <c r="C2954" s="184"/>
      <c r="D2954" s="184"/>
      <c r="E2954" s="191"/>
      <c r="F2954" s="189"/>
      <c r="G2954" s="601"/>
      <c r="H2954" s="7"/>
      <c r="I2954" s="256"/>
      <c r="J2954" s="256"/>
      <c r="K2954" s="599"/>
      <c r="L2954" s="600"/>
      <c r="M2954" s="600"/>
      <c r="N2954" s="52" t="str">
        <f>IF(AND('331-CT'!$E$7=TH!H2954,OR(L2954="331",M2954="331")),"331",IF(AND(OR(L2954="131",M2954="131"),H2954='131-CT'!$E$7),"131",""))</f>
        <v/>
      </c>
      <c r="O2954" s="901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34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 t="str">
        <f t="shared" si="199"/>
        <v/>
      </c>
      <c r="C2955" s="191"/>
      <c r="D2955" s="191"/>
      <c r="E2955" s="191"/>
      <c r="F2955" s="192"/>
      <c r="G2955" s="483"/>
      <c r="H2955" s="193"/>
      <c r="I2955" s="256"/>
      <c r="J2955" s="256"/>
      <c r="K2955" s="599"/>
      <c r="L2955" s="194"/>
      <c r="M2955" s="194"/>
      <c r="N2955" s="52" t="str">
        <f>IF(AND('331-CT'!$E$7=TH!H2955,OR(L2955="331",M2955="331")),"331",IF(AND(OR(L2955="131",M2955="131"),H2955='131-CT'!$E$7),"131",""))</f>
        <v/>
      </c>
      <c r="O2955" s="901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34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 t="str">
        <f t="shared" si="199"/>
        <v/>
      </c>
      <c r="C2956" s="191"/>
      <c r="D2956" s="191"/>
      <c r="E2956" s="191"/>
      <c r="F2956" s="192"/>
      <c r="G2956" s="483"/>
      <c r="H2956" s="193"/>
      <c r="I2956" s="256"/>
      <c r="J2956" s="256"/>
      <c r="K2956" s="599"/>
      <c r="L2956" s="194"/>
      <c r="M2956" s="194"/>
      <c r="N2956" s="52" t="str">
        <f>IF(AND('331-CT'!$E$7=TH!H2956,OR(L2956="331",M2956="331")),"331",IF(AND(OR(L2956="131",M2956="131"),H2956='131-CT'!$E$7),"131",""))</f>
        <v/>
      </c>
      <c r="O2956" s="901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34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 t="str">
        <f t="shared" si="199"/>
        <v/>
      </c>
      <c r="C2957" s="191"/>
      <c r="D2957" s="191"/>
      <c r="E2957" s="191"/>
      <c r="F2957" s="192"/>
      <c r="G2957" s="483"/>
      <c r="H2957" s="193"/>
      <c r="I2957" s="256"/>
      <c r="J2957" s="256"/>
      <c r="K2957" s="38"/>
      <c r="L2957" s="194"/>
      <c r="M2957" s="194"/>
      <c r="N2957" s="52" t="str">
        <f>IF(AND('331-CT'!$E$7=TH!H2957,OR(L2957="331",M2957="331")),"331",IF(AND(OR(L2957="131",M2957="131"),H2957='131-CT'!$E$7),"131",""))</f>
        <v/>
      </c>
      <c r="O2957" s="901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34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 t="str">
        <f t="shared" ref="B2958:B2963" si="200">IF(C2958&lt;&gt;"",MONTH(C2958),"")</f>
        <v/>
      </c>
      <c r="C2958" s="191"/>
      <c r="D2958" s="37"/>
      <c r="E2958" s="191"/>
      <c r="F2958" s="192"/>
      <c r="G2958" s="40"/>
      <c r="H2958" s="44"/>
      <c r="I2958" s="256"/>
      <c r="J2958" s="256"/>
      <c r="K2958" s="38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901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34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 t="str">
        <f t="shared" si="200"/>
        <v/>
      </c>
      <c r="C2959" s="37"/>
      <c r="D2959" s="37"/>
      <c r="E2959" s="37"/>
      <c r="F2959" s="40"/>
      <c r="G2959" s="40"/>
      <c r="H2959" s="44"/>
      <c r="I2959" s="256"/>
      <c r="J2959" s="256"/>
      <c r="K2959" s="38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901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34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 t="str">
        <f t="shared" si="200"/>
        <v/>
      </c>
      <c r="C2960" s="37"/>
      <c r="D2960" s="37"/>
      <c r="E2960" s="37"/>
      <c r="F2960" s="40"/>
      <c r="G2960" s="40"/>
      <c r="H2960" s="44"/>
      <c r="I2960" s="256"/>
      <c r="J2960" s="256"/>
      <c r="K2960" s="38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901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34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 t="str">
        <f t="shared" si="200"/>
        <v/>
      </c>
      <c r="C2961" s="37"/>
      <c r="D2961" s="37"/>
      <c r="E2961" s="37"/>
      <c r="F2961" s="40"/>
      <c r="G2961" s="40"/>
      <c r="H2961" s="44"/>
      <c r="I2961" s="256"/>
      <c r="J2961" s="256"/>
      <c r="K2961" s="38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901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34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 t="str">
        <f t="shared" si="200"/>
        <v/>
      </c>
      <c r="C2962" s="37"/>
      <c r="D2962" s="37"/>
      <c r="E2962" s="37"/>
      <c r="F2962" s="40"/>
      <c r="G2962" s="40"/>
      <c r="H2962" s="44"/>
      <c r="I2962" s="256"/>
      <c r="J2962" s="256"/>
      <c r="K2962" s="38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901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34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 t="str">
        <f t="shared" si="200"/>
        <v/>
      </c>
      <c r="C2963" s="37"/>
      <c r="D2963" s="37"/>
      <c r="E2963" s="37"/>
      <c r="F2963" s="40"/>
      <c r="G2963" s="40"/>
      <c r="H2963" s="44"/>
      <c r="I2963" s="256"/>
      <c r="J2963" s="256"/>
      <c r="K2963" s="38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901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34"/>
    </row>
    <row r="2965" spans="1:28">
      <c r="J2965" s="799"/>
    </row>
    <row r="2968" spans="1:28">
      <c r="H2968" s="798"/>
    </row>
    <row r="2969" spans="1:28">
      <c r="K2969" s="479">
        <f>SUBTOTAL(9,K10:K2963)</f>
        <v>2102486080</v>
      </c>
    </row>
  </sheetData>
  <autoFilter ref="A9:AE2963">
    <filterColumn colId="11">
      <filters>
        <filter val="1521"/>
      </filters>
    </filterColumn>
  </autoFilter>
  <sortState ref="A22:AG338">
    <sortCondition ref="C22:C338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88" t="s">
        <v>342</v>
      </c>
      <c r="G1" s="988"/>
      <c r="H1" s="988"/>
      <c r="I1" s="988"/>
    </row>
    <row r="2" spans="1:14">
      <c r="A2" s="622" t="str">
        <f>TH!A2</f>
        <v>Địa chỉ: 1A227/1 Ấp 1, Phạm Văn Hai, Bình Chánh, TPHCM</v>
      </c>
      <c r="F2" s="987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7"/>
      <c r="H2" s="987"/>
      <c r="I2" s="987"/>
    </row>
    <row r="3" spans="1:14">
      <c r="F3" s="987"/>
      <c r="G3" s="987"/>
      <c r="H3" s="987"/>
      <c r="I3" s="987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91" t="s">
        <v>123</v>
      </c>
      <c r="I7" s="991"/>
      <c r="J7" s="628"/>
      <c r="K7" s="628"/>
      <c r="M7" s="990" t="s">
        <v>331</v>
      </c>
      <c r="N7" s="990"/>
    </row>
    <row r="8" spans="1:14" s="810" customFormat="1" ht="23.25" customHeight="1" thickBot="1">
      <c r="A8" s="992" t="s">
        <v>344</v>
      </c>
      <c r="B8" s="994" t="s">
        <v>1</v>
      </c>
      <c r="C8" s="995"/>
      <c r="D8" s="996" t="s">
        <v>0</v>
      </c>
      <c r="E8" s="992" t="s">
        <v>345</v>
      </c>
      <c r="F8" s="989" t="s">
        <v>94</v>
      </c>
      <c r="G8" s="989"/>
      <c r="H8" s="994" t="s">
        <v>21</v>
      </c>
      <c r="I8" s="995"/>
      <c r="J8" s="809"/>
      <c r="K8" s="809"/>
      <c r="M8" s="811">
        <f>IF(K9="Quý I",1,IF(K9="Quý II",4,IF(K9="Quý III",7,IF(K9="Quý IV",10,""))))</f>
        <v>7</v>
      </c>
      <c r="N8" s="811">
        <f>IF(K9="Quý I",3,IF(K9="Quý II",6,IF(K9="Quý III",9,IF(K9="Quý IV",12,""))))</f>
        <v>9</v>
      </c>
    </row>
    <row r="9" spans="1:14" s="810" customFormat="1" ht="28.5" customHeight="1" thickBot="1">
      <c r="A9" s="993"/>
      <c r="B9" s="812" t="s">
        <v>15</v>
      </c>
      <c r="C9" s="812" t="s">
        <v>32</v>
      </c>
      <c r="D9" s="997"/>
      <c r="E9" s="993"/>
      <c r="F9" s="813" t="s">
        <v>22</v>
      </c>
      <c r="G9" s="813" t="s">
        <v>23</v>
      </c>
      <c r="H9" s="812" t="s">
        <v>346</v>
      </c>
      <c r="I9" s="812" t="s">
        <v>23</v>
      </c>
      <c r="K9" s="724" t="s">
        <v>412</v>
      </c>
    </row>
    <row r="10" spans="1:14" s="810" customFormat="1" ht="21" customHeight="1">
      <c r="A10" s="814"/>
      <c r="B10" s="814"/>
      <c r="C10" s="814"/>
      <c r="D10" s="815" t="s">
        <v>349</v>
      </c>
      <c r="E10" s="816"/>
      <c r="F10" s="814"/>
      <c r="G10" s="814"/>
      <c r="H10" s="817">
        <f>SUMIF(_M,"&lt;"&amp;$M$8,TH)</f>
        <v>8588436640</v>
      </c>
      <c r="I10" s="817">
        <f>SUMIF(_M,"&lt;"&amp;$M$8,TH)</f>
        <v>8588436640</v>
      </c>
    </row>
    <row r="11" spans="1:14" s="810" customFormat="1" ht="21" customHeight="1">
      <c r="A11" s="818">
        <f ca="1">IF(ROWS($1:1)&gt;COUNT(Dong6),"",OFFSET(TH!C$1,SMALL(Dong6,ROWS($1:1)),))</f>
        <v>42572</v>
      </c>
      <c r="B11" s="819" t="str">
        <f ca="1">IF(ROWS($1:1)&gt;COUNT(Dong6),"",OFFSET(TH!D$1,SMALL(Dong6,ROWS($1:1)),))</f>
        <v>GBC</v>
      </c>
      <c r="C11" s="818">
        <f ca="1">IF(ROWS($1:1)&gt;COUNT(Dong6),"",OFFSET(TH!E$1,SMALL(Dong6,ROWS($1:1)),))</f>
        <v>42572</v>
      </c>
      <c r="D11" s="820" t="str">
        <f ca="1">IF(ROWS($1:1)&gt;COUNT(Dong6),"",OFFSET(TH!F$1,SMALL(Dong6,ROWS($1:1)),))</f>
        <v>Nộp TM</v>
      </c>
      <c r="E11" s="819">
        <f t="shared" ref="E11:E40" ca="1" si="0">IF(D11&lt;&gt;"",ROW()-10,"")</f>
        <v>1</v>
      </c>
      <c r="F11" s="821" t="str">
        <f ca="1">IF(ROWS($1:1)&gt;COUNT(Dong6),"",OFFSET(TH!L$1,SMALL(Dong6,ROWS($1:1)),))</f>
        <v>1121</v>
      </c>
      <c r="G11" s="821" t="str">
        <f ca="1">IF(ROWS($1:1)&gt;COUNT(Dong6),"",OFFSET(TH!M$1,SMALL(Dong6,ROWS($1:1)),))</f>
        <v>1111</v>
      </c>
      <c r="H11" s="709">
        <f ca="1">IF(ROWS($1:1)&gt;COUNT(Dong6),"",OFFSET(TH!K$1,SMALL(Dong6,ROWS($1:1)),))</f>
        <v>32810000</v>
      </c>
      <c r="I11" s="709">
        <f ca="1">IF(ROWS($1:1)&gt;COUNT(Dong6),"",OFFSET(TH!K$1,SMALL(Dong6,ROWS($1:1)),))</f>
        <v>32810000</v>
      </c>
    </row>
    <row r="12" spans="1:14" s="810" customFormat="1" ht="21" customHeight="1">
      <c r="A12" s="818">
        <f ca="1">IF(ROWS($1:2)&gt;COUNT(Dong6),"",OFFSET(TH!C$1,SMALL(Dong6,ROWS($1:2)),))</f>
        <v>42572</v>
      </c>
      <c r="B12" s="819" t="str">
        <f ca="1">IF(ROWS($1:2)&gt;COUNT(Dong6),"",OFFSET(TH!D$1,SMALL(Dong6,ROWS($1:2)),))</f>
        <v>GBN</v>
      </c>
      <c r="C12" s="818">
        <f ca="1">IF(ROWS($1:2)&gt;COUNT(Dong6),"",OFFSET(TH!E$1,SMALL(Dong6,ROWS($1:2)),))</f>
        <v>42572</v>
      </c>
      <c r="D12" s="820" t="str">
        <f ca="1">IF(ROWS($1:2)&gt;COUNT(Dong6),"",OFFSET(TH!F$1,SMALL(Dong6,ROWS($1:2)),))</f>
        <v>Lãi</v>
      </c>
      <c r="E12" s="819">
        <f t="shared" ca="1" si="0"/>
        <v>2</v>
      </c>
      <c r="F12" s="821" t="str">
        <f ca="1">IF(ROWS($1:2)&gt;COUNT(Dong6),"",OFFSET(TH!L$1,SMALL(Dong6,ROWS($1:2)),))</f>
        <v>635</v>
      </c>
      <c r="G12" s="821" t="str">
        <f ca="1">IF(ROWS($1:2)&gt;COUNT(Dong6),"",OFFSET(TH!M$1,SMALL(Dong6,ROWS($1:2)),))</f>
        <v>1121</v>
      </c>
      <c r="H12" s="709">
        <f ca="1">IF(ROWS($1:2)&gt;COUNT(Dong6),"",OFFSET(TH!K$1,SMALL(Dong6,ROWS($1:2)),))</f>
        <v>751688</v>
      </c>
      <c r="I12" s="709">
        <f ca="1">IF(ROWS($1:2)&gt;COUNT(Dong6),"",OFFSET(TH!K$1,SMALL(Dong6,ROWS($1:2)),))</f>
        <v>751688</v>
      </c>
    </row>
    <row r="13" spans="1:14" s="810" customFormat="1" ht="21" customHeight="1">
      <c r="A13" s="818">
        <f ca="1">IF(ROWS($1:3)&gt;COUNT(Dong6),"",OFFSET(TH!C$1,SMALL(Dong6,ROWS($1:3)),))</f>
        <v>42572</v>
      </c>
      <c r="B13" s="819" t="str">
        <f ca="1">IF(ROWS($1:3)&gt;COUNT(Dong6),"",OFFSET(TH!D$1,SMALL(Dong6,ROWS($1:3)),))</f>
        <v>GBN</v>
      </c>
      <c r="C13" s="818">
        <f ca="1">IF(ROWS($1:3)&gt;COUNT(Dong6),"",OFFSET(TH!E$1,SMALL(Dong6,ROWS($1:3)),))</f>
        <v>42572</v>
      </c>
      <c r="D13" s="820" t="str">
        <f ca="1">IF(ROWS($1:3)&gt;COUNT(Dong6),"",OFFSET(TH!F$1,SMALL(Dong6,ROWS($1:3)),))</f>
        <v>Lãi</v>
      </c>
      <c r="E13" s="819">
        <f t="shared" ca="1" si="0"/>
        <v>3</v>
      </c>
      <c r="F13" s="821" t="str">
        <f ca="1">IF(ROWS($1:3)&gt;COUNT(Dong6),"",OFFSET(TH!L$1,SMALL(Dong6,ROWS($1:3)),))</f>
        <v>635</v>
      </c>
      <c r="G13" s="821" t="str">
        <f ca="1">IF(ROWS($1:3)&gt;COUNT(Dong6),"",OFFSET(TH!M$1,SMALL(Dong6,ROWS($1:3)),))</f>
        <v>1121</v>
      </c>
      <c r="H13" s="709">
        <f ca="1">IF(ROWS($1:3)&gt;COUNT(Dong6),"",OFFSET(TH!K$1,SMALL(Dong6,ROWS($1:3)),))</f>
        <v>1336000</v>
      </c>
      <c r="I13" s="709">
        <f ca="1">IF(ROWS($1:3)&gt;COUNT(Dong6),"",OFFSET(TH!K$1,SMALL(Dong6,ROWS($1:3)),))</f>
        <v>1336000</v>
      </c>
    </row>
    <row r="14" spans="1:14" s="810" customFormat="1" ht="21" customHeight="1">
      <c r="A14" s="818">
        <f ca="1">IF(ROWS($1:4)&gt;COUNT(Dong6),"",OFFSET(TH!C$1,SMALL(Dong6,ROWS($1:4)),))</f>
        <v>42572</v>
      </c>
      <c r="B14" s="819" t="str">
        <f ca="1">IF(ROWS($1:4)&gt;COUNT(Dong6),"",OFFSET(TH!D$1,SMALL(Dong6,ROWS($1:4)),))</f>
        <v>GBN</v>
      </c>
      <c r="C14" s="818">
        <f ca="1">IF(ROWS($1:4)&gt;COUNT(Dong6),"",OFFSET(TH!E$1,SMALL(Dong6,ROWS($1:4)),))</f>
        <v>42572</v>
      </c>
      <c r="D14" s="820" t="str">
        <f ca="1">IF(ROWS($1:4)&gt;COUNT(Dong6),"",OFFSET(TH!F$1,SMALL(Dong6,ROWS($1:4)),))</f>
        <v>Thu gốc</v>
      </c>
      <c r="E14" s="819">
        <f t="shared" ca="1" si="0"/>
        <v>4</v>
      </c>
      <c r="F14" s="821" t="str">
        <f ca="1">IF(ROWS($1:4)&gt;COUNT(Dong6),"",OFFSET(TH!L$1,SMALL(Dong6,ROWS($1:4)),))</f>
        <v>3411</v>
      </c>
      <c r="G14" s="821" t="str">
        <f ca="1">IF(ROWS($1:4)&gt;COUNT(Dong6),"",OFFSET(TH!M$1,SMALL(Dong6,ROWS($1:4)),))</f>
        <v>1121</v>
      </c>
      <c r="H14" s="709">
        <f ca="1">IF(ROWS($1:4)&gt;COUNT(Dong6),"",OFFSET(TH!K$1,SMALL(Dong6,ROWS($1:4)),))</f>
        <v>16500000</v>
      </c>
      <c r="I14" s="709">
        <f ca="1">IF(ROWS($1:4)&gt;COUNT(Dong6),"",OFFSET(TH!K$1,SMALL(Dong6,ROWS($1:4)),))</f>
        <v>16500000</v>
      </c>
    </row>
    <row r="15" spans="1:14" s="810" customFormat="1" ht="21" customHeight="1">
      <c r="A15" s="818">
        <f ca="1">IF(ROWS($1:5)&gt;COUNT(Dong6),"",OFFSET(TH!C$1,SMALL(Dong6,ROWS($1:5)),))</f>
        <v>42572</v>
      </c>
      <c r="B15" s="819" t="str">
        <f ca="1">IF(ROWS($1:5)&gt;COUNT(Dong6),"",OFFSET(TH!D$1,SMALL(Dong6,ROWS($1:5)),))</f>
        <v>GBN</v>
      </c>
      <c r="C15" s="818">
        <f ca="1">IF(ROWS($1:5)&gt;COUNT(Dong6),"",OFFSET(TH!E$1,SMALL(Dong6,ROWS($1:5)),))</f>
        <v>42572</v>
      </c>
      <c r="D15" s="820" t="str">
        <f ca="1">IF(ROWS($1:5)&gt;COUNT(Dong6),"",OFFSET(TH!F$1,SMALL(Dong6,ROWS($1:5)),))</f>
        <v>Lãi</v>
      </c>
      <c r="E15" s="819">
        <f t="shared" ca="1" si="0"/>
        <v>5</v>
      </c>
      <c r="F15" s="821" t="str">
        <f ca="1">IF(ROWS($1:5)&gt;COUNT(Dong6),"",OFFSET(TH!L$1,SMALL(Dong6,ROWS($1:5)),))</f>
        <v>635</v>
      </c>
      <c r="G15" s="821" t="str">
        <f ca="1">IF(ROWS($1:5)&gt;COUNT(Dong6),"",OFFSET(TH!M$1,SMALL(Dong6,ROWS($1:5)),))</f>
        <v>1121</v>
      </c>
      <c r="H15" s="709">
        <f ca="1">IF(ROWS($1:5)&gt;COUNT(Dong6),"",OFFSET(TH!K$1,SMALL(Dong6,ROWS($1:5)),))</f>
        <v>2437381</v>
      </c>
      <c r="I15" s="709">
        <f ca="1">IF(ROWS($1:5)&gt;COUNT(Dong6),"",OFFSET(TH!K$1,SMALL(Dong6,ROWS($1:5)),))</f>
        <v>2437381</v>
      </c>
    </row>
    <row r="16" spans="1:14" s="810" customFormat="1" ht="21" customHeight="1">
      <c r="A16" s="818">
        <f ca="1">IF(ROWS($1:6)&gt;COUNT(Dong6),"",OFFSET(TH!C$1,SMALL(Dong6,ROWS($1:6)),))</f>
        <v>42572</v>
      </c>
      <c r="B16" s="819" t="str">
        <f ca="1">IF(ROWS($1:6)&gt;COUNT(Dong6),"",OFFSET(TH!D$1,SMALL(Dong6,ROWS($1:6)),))</f>
        <v>GBN</v>
      </c>
      <c r="C16" s="818">
        <f ca="1">IF(ROWS($1:6)&gt;COUNT(Dong6),"",OFFSET(TH!E$1,SMALL(Dong6,ROWS($1:6)),))</f>
        <v>42572</v>
      </c>
      <c r="D16" s="820" t="str">
        <f ca="1">IF(ROWS($1:6)&gt;COUNT(Dong6),"",OFFSET(TH!F$1,SMALL(Dong6,ROWS($1:6)),))</f>
        <v>Lãi</v>
      </c>
      <c r="E16" s="819">
        <f t="shared" ca="1" si="0"/>
        <v>6</v>
      </c>
      <c r="F16" s="821" t="str">
        <f ca="1">IF(ROWS($1:6)&gt;COUNT(Dong6),"",OFFSET(TH!L$1,SMALL(Dong6,ROWS($1:6)),))</f>
        <v>635</v>
      </c>
      <c r="G16" s="821" t="str">
        <f ca="1">IF(ROWS($1:6)&gt;COUNT(Dong6),"",OFFSET(TH!M$1,SMALL(Dong6,ROWS($1:6)),))</f>
        <v>1121</v>
      </c>
      <c r="H16" s="709">
        <f ca="1">IF(ROWS($1:6)&gt;COUNT(Dong6),"",OFFSET(TH!K$1,SMALL(Dong6,ROWS($1:6)),))</f>
        <v>11875175</v>
      </c>
      <c r="I16" s="709">
        <f ca="1">IF(ROWS($1:6)&gt;COUNT(Dong6),"",OFFSET(TH!K$1,SMALL(Dong6,ROWS($1:6)),))</f>
        <v>11875175</v>
      </c>
    </row>
    <row r="17" spans="1:9" s="810" customFormat="1" ht="21" customHeight="1">
      <c r="A17" s="818">
        <f ca="1">IF(ROWS($1:7)&gt;COUNT(Dong6),"",OFFSET(TH!C$1,SMALL(Dong6,ROWS($1:7)),))</f>
        <v>42597</v>
      </c>
      <c r="B17" s="819" t="str">
        <f ca="1">IF(ROWS($1:7)&gt;COUNT(Dong6),"",OFFSET(TH!D$1,SMALL(Dong6,ROWS($1:7)),))</f>
        <v>GBC</v>
      </c>
      <c r="C17" s="818">
        <f ca="1">IF(ROWS($1:7)&gt;COUNT(Dong6),"",OFFSET(TH!E$1,SMALL(Dong6,ROWS($1:7)),))</f>
        <v>42597</v>
      </c>
      <c r="D17" s="820" t="str">
        <f ca="1">IF(ROWS($1:7)&gt;COUNT(Dong6),"",OFFSET(TH!F$1,SMALL(Dong6,ROWS($1:7)),))</f>
        <v>Nộp TM</v>
      </c>
      <c r="E17" s="819">
        <f t="shared" ca="1" si="0"/>
        <v>7</v>
      </c>
      <c r="F17" s="821" t="str">
        <f ca="1">IF(ROWS($1:7)&gt;COUNT(Dong6),"",OFFSET(TH!L$1,SMALL(Dong6,ROWS($1:7)),))</f>
        <v>1121</v>
      </c>
      <c r="G17" s="821" t="str">
        <f ca="1">IF(ROWS($1:7)&gt;COUNT(Dong6),"",OFFSET(TH!M$1,SMALL(Dong6,ROWS($1:7)),))</f>
        <v>1111</v>
      </c>
      <c r="H17" s="709">
        <f ca="1">IF(ROWS($1:7)&gt;COUNT(Dong6),"",OFFSET(TH!K$1,SMALL(Dong6,ROWS($1:7)),))</f>
        <v>2020000000</v>
      </c>
      <c r="I17" s="709">
        <f ca="1">IF(ROWS($1:7)&gt;COUNT(Dong6),"",OFFSET(TH!K$1,SMALL(Dong6,ROWS($1:7)),))</f>
        <v>2020000000</v>
      </c>
    </row>
    <row r="18" spans="1:9" s="810" customFormat="1" ht="21" customHeight="1">
      <c r="A18" s="818">
        <f ca="1">IF(ROWS($1:8)&gt;COUNT(Dong6),"",OFFSET(TH!C$1,SMALL(Dong6,ROWS($1:8)),))</f>
        <v>42597</v>
      </c>
      <c r="B18" s="819" t="str">
        <f ca="1">IF(ROWS($1:8)&gt;COUNT(Dong6),"",OFFSET(TH!D$1,SMALL(Dong6,ROWS($1:8)),))</f>
        <v>GBN</v>
      </c>
      <c r="C18" s="818">
        <f ca="1">IF(ROWS($1:8)&gt;COUNT(Dong6),"",OFFSET(TH!E$1,SMALL(Dong6,ROWS($1:8)),))</f>
        <v>42597</v>
      </c>
      <c r="D18" s="820" t="str">
        <f ca="1">IF(ROWS($1:8)&gt;COUNT(Dong6),"",OFFSET(TH!F$1,SMALL(Dong6,ROWS($1:8)),))</f>
        <v>Thu tất toán</v>
      </c>
      <c r="E18" s="819">
        <f t="shared" ca="1" si="0"/>
        <v>8</v>
      </c>
      <c r="F18" s="821" t="str">
        <f ca="1">IF(ROWS($1:8)&gt;COUNT(Dong6),"",OFFSET(TH!L$1,SMALL(Dong6,ROWS($1:8)),))</f>
        <v>3411</v>
      </c>
      <c r="G18" s="821" t="str">
        <f ca="1">IF(ROWS($1:8)&gt;COUNT(Dong6),"",OFFSET(TH!M$1,SMALL(Dong6,ROWS($1:8)),))</f>
        <v>1121</v>
      </c>
      <c r="H18" s="709">
        <f ca="1">IF(ROWS($1:8)&gt;COUNT(Dong6),"",OFFSET(TH!K$1,SMALL(Dong6,ROWS($1:8)),))</f>
        <v>200000000</v>
      </c>
      <c r="I18" s="709">
        <f ca="1">IF(ROWS($1:8)&gt;COUNT(Dong6),"",OFFSET(TH!K$1,SMALL(Dong6,ROWS($1:8)),))</f>
        <v>200000000</v>
      </c>
    </row>
    <row r="19" spans="1:9" s="810" customFormat="1" ht="21" customHeight="1">
      <c r="A19" s="818">
        <f ca="1">IF(ROWS($1:9)&gt;COUNT(Dong6),"",OFFSET(TH!C$1,SMALL(Dong6,ROWS($1:9)),))</f>
        <v>42597</v>
      </c>
      <c r="B19" s="819" t="str">
        <f ca="1">IF(ROWS($1:9)&gt;COUNT(Dong6),"",OFFSET(TH!D$1,SMALL(Dong6,ROWS($1:9)),))</f>
        <v>GBN</v>
      </c>
      <c r="C19" s="818">
        <f ca="1">IF(ROWS($1:9)&gt;COUNT(Dong6),"",OFFSET(TH!E$1,SMALL(Dong6,ROWS($1:9)),))</f>
        <v>42597</v>
      </c>
      <c r="D19" s="820" t="str">
        <f ca="1">IF(ROWS($1:9)&gt;COUNT(Dong6),"",OFFSET(TH!F$1,SMALL(Dong6,ROWS($1:9)),))</f>
        <v>Lãi</v>
      </c>
      <c r="E19" s="819">
        <f t="shared" ca="1" si="0"/>
        <v>9</v>
      </c>
      <c r="F19" s="821" t="str">
        <f ca="1">IF(ROWS($1:9)&gt;COUNT(Dong6),"",OFFSET(TH!L$1,SMALL(Dong6,ROWS($1:9)),))</f>
        <v>635</v>
      </c>
      <c r="G19" s="821" t="str">
        <f ca="1">IF(ROWS($1:9)&gt;COUNT(Dong6),"",OFFSET(TH!M$1,SMALL(Dong6,ROWS($1:9)),))</f>
        <v>1121</v>
      </c>
      <c r="H19" s="709">
        <f ca="1">IF(ROWS($1:9)&gt;COUNT(Dong6),"",OFFSET(TH!K$1,SMALL(Dong6,ROWS($1:9)),))</f>
        <v>1377778</v>
      </c>
      <c r="I19" s="709">
        <f ca="1">IF(ROWS($1:9)&gt;COUNT(Dong6),"",OFFSET(TH!K$1,SMALL(Dong6,ROWS($1:9)),))</f>
        <v>1377778</v>
      </c>
    </row>
    <row r="20" spans="1:9" s="810" customFormat="1" ht="21" customHeight="1">
      <c r="A20" s="818">
        <f ca="1">IF(ROWS($1:10)&gt;COUNT(Dong6),"",OFFSET(TH!C$1,SMALL(Dong6,ROWS($1:10)),))</f>
        <v>42597</v>
      </c>
      <c r="B20" s="819" t="str">
        <f ca="1">IF(ROWS($1:10)&gt;COUNT(Dong6),"",OFFSET(TH!D$1,SMALL(Dong6,ROWS($1:10)),))</f>
        <v>GBN</v>
      </c>
      <c r="C20" s="818">
        <f ca="1">IF(ROWS($1:10)&gt;COUNT(Dong6),"",OFFSET(TH!E$1,SMALL(Dong6,ROWS($1:10)),))</f>
        <v>42597</v>
      </c>
      <c r="D20" s="820" t="str">
        <f ca="1">IF(ROWS($1:10)&gt;COUNT(Dong6),"",OFFSET(TH!F$1,SMALL(Dong6,ROWS($1:10)),))</f>
        <v>Thu tất toán</v>
      </c>
      <c r="E20" s="819">
        <f t="shared" ca="1" si="0"/>
        <v>10</v>
      </c>
      <c r="F20" s="821" t="str">
        <f ca="1">IF(ROWS($1:10)&gt;COUNT(Dong6),"",OFFSET(TH!L$1,SMALL(Dong6,ROWS($1:10)),))</f>
        <v>3411</v>
      </c>
      <c r="G20" s="821" t="str">
        <f ca="1">IF(ROWS($1:10)&gt;COUNT(Dong6),"",OFFSET(TH!M$1,SMALL(Dong6,ROWS($1:10)),))</f>
        <v>1121</v>
      </c>
      <c r="H20" s="709">
        <f ca="1">IF(ROWS($1:10)&gt;COUNT(Dong6),"",OFFSET(TH!K$1,SMALL(Dong6,ROWS($1:10)),))</f>
        <v>100000000</v>
      </c>
      <c r="I20" s="709">
        <f ca="1">IF(ROWS($1:10)&gt;COUNT(Dong6),"",OFFSET(TH!K$1,SMALL(Dong6,ROWS($1:10)),))</f>
        <v>100000000</v>
      </c>
    </row>
    <row r="21" spans="1:9" s="810" customFormat="1" ht="21" customHeight="1">
      <c r="A21" s="818">
        <f ca="1">IF(ROWS($1:11)&gt;COUNT(Dong6),"",OFFSET(TH!C$1,SMALL(Dong6,ROWS($1:11)),))</f>
        <v>42597</v>
      </c>
      <c r="B21" s="819" t="str">
        <f ca="1">IF(ROWS($1:11)&gt;COUNT(Dong6),"",OFFSET(TH!D$1,SMALL(Dong6,ROWS($1:11)),))</f>
        <v>GBN</v>
      </c>
      <c r="C21" s="818">
        <f ca="1">IF(ROWS($1:11)&gt;COUNT(Dong6),"",OFFSET(TH!E$1,SMALL(Dong6,ROWS($1:11)),))</f>
        <v>42597</v>
      </c>
      <c r="D21" s="820" t="str">
        <f ca="1">IF(ROWS($1:11)&gt;COUNT(Dong6),"",OFFSET(TH!F$1,SMALL(Dong6,ROWS($1:11)),))</f>
        <v>Lãi</v>
      </c>
      <c r="E21" s="819">
        <f t="shared" ca="1" si="0"/>
        <v>11</v>
      </c>
      <c r="F21" s="821" t="str">
        <f ca="1">IF(ROWS($1:11)&gt;COUNT(Dong6),"",OFFSET(TH!L$1,SMALL(Dong6,ROWS($1:11)),))</f>
        <v>635</v>
      </c>
      <c r="G21" s="821" t="str">
        <f ca="1">IF(ROWS($1:11)&gt;COUNT(Dong6),"",OFFSET(TH!M$1,SMALL(Dong6,ROWS($1:11)),))</f>
        <v>1121</v>
      </c>
      <c r="H21" s="709">
        <f ca="1">IF(ROWS($1:11)&gt;COUNT(Dong6),"",OFFSET(TH!K$1,SMALL(Dong6,ROWS($1:11)),))</f>
        <v>775000</v>
      </c>
      <c r="I21" s="709">
        <f ca="1">IF(ROWS($1:11)&gt;COUNT(Dong6),"",OFFSET(TH!K$1,SMALL(Dong6,ROWS($1:11)),))</f>
        <v>775000</v>
      </c>
    </row>
    <row r="22" spans="1:9" s="810" customFormat="1" ht="21" customHeight="1">
      <c r="A22" s="818">
        <f ca="1">IF(ROWS($1:12)&gt;COUNT(Dong6),"",OFFSET(TH!C$1,SMALL(Dong6,ROWS($1:12)),))</f>
        <v>42597</v>
      </c>
      <c r="B22" s="819" t="str">
        <f ca="1">IF(ROWS($1:12)&gt;COUNT(Dong6),"",OFFSET(TH!D$1,SMALL(Dong6,ROWS($1:12)),))</f>
        <v>GBN</v>
      </c>
      <c r="C22" s="818">
        <f ca="1">IF(ROWS($1:12)&gt;COUNT(Dong6),"",OFFSET(TH!E$1,SMALL(Dong6,ROWS($1:12)),))</f>
        <v>42597</v>
      </c>
      <c r="D22" s="820" t="str">
        <f ca="1">IF(ROWS($1:12)&gt;COUNT(Dong6),"",OFFSET(TH!F$1,SMALL(Dong6,ROWS($1:12)),))</f>
        <v>Thu tất toán</v>
      </c>
      <c r="E22" s="819">
        <f t="shared" ca="1" si="0"/>
        <v>12</v>
      </c>
      <c r="F22" s="821" t="str">
        <f ca="1">IF(ROWS($1:12)&gt;COUNT(Dong6),"",OFFSET(TH!L$1,SMALL(Dong6,ROWS($1:12)),))</f>
        <v>3411</v>
      </c>
      <c r="G22" s="821" t="str">
        <f ca="1">IF(ROWS($1:12)&gt;COUNT(Dong6),"",OFFSET(TH!M$1,SMALL(Dong6,ROWS($1:12)),))</f>
        <v>1121</v>
      </c>
      <c r="H22" s="709">
        <f ca="1">IF(ROWS($1:12)&gt;COUNT(Dong6),"",OFFSET(TH!K$1,SMALL(Dong6,ROWS($1:12)),))</f>
        <v>99149000</v>
      </c>
      <c r="I22" s="709">
        <f ca="1">IF(ROWS($1:12)&gt;COUNT(Dong6),"",OFFSET(TH!K$1,SMALL(Dong6,ROWS($1:12)),))</f>
        <v>99149000</v>
      </c>
    </row>
    <row r="23" spans="1:9" s="810" customFormat="1" ht="21" customHeight="1">
      <c r="A23" s="818">
        <f ca="1">IF(ROWS($1:13)&gt;COUNT(Dong6),"",OFFSET(TH!C$1,SMALL(Dong6,ROWS($1:13)),))</f>
        <v>42597</v>
      </c>
      <c r="B23" s="819" t="str">
        <f ca="1">IF(ROWS($1:13)&gt;COUNT(Dong6),"",OFFSET(TH!D$1,SMALL(Dong6,ROWS($1:13)),))</f>
        <v>GBN</v>
      </c>
      <c r="C23" s="818">
        <f ca="1">IF(ROWS($1:13)&gt;COUNT(Dong6),"",OFFSET(TH!E$1,SMALL(Dong6,ROWS($1:13)),))</f>
        <v>42597</v>
      </c>
      <c r="D23" s="820" t="str">
        <f ca="1">IF(ROWS($1:13)&gt;COUNT(Dong6),"",OFFSET(TH!F$1,SMALL(Dong6,ROWS($1:13)),))</f>
        <v>Lãi</v>
      </c>
      <c r="E23" s="819">
        <f t="shared" ca="1" si="0"/>
        <v>13</v>
      </c>
      <c r="F23" s="821" t="str">
        <f ca="1">IF(ROWS($1:13)&gt;COUNT(Dong6),"",OFFSET(TH!L$1,SMALL(Dong6,ROWS($1:13)),))</f>
        <v>635</v>
      </c>
      <c r="G23" s="821" t="str">
        <f ca="1">IF(ROWS($1:13)&gt;COUNT(Dong6),"",OFFSET(TH!M$1,SMALL(Dong6,ROWS($1:13)),))</f>
        <v>1121</v>
      </c>
      <c r="H23" s="709">
        <f ca="1">IF(ROWS($1:13)&gt;COUNT(Dong6),"",OFFSET(TH!K$1,SMALL(Dong6,ROWS($1:13)),))</f>
        <v>1211821</v>
      </c>
      <c r="I23" s="709">
        <f ca="1">IF(ROWS($1:13)&gt;COUNT(Dong6),"",OFFSET(TH!K$1,SMALL(Dong6,ROWS($1:13)),))</f>
        <v>1211821</v>
      </c>
    </row>
    <row r="24" spans="1:9" s="810" customFormat="1" ht="21" customHeight="1">
      <c r="A24" s="818">
        <f ca="1">IF(ROWS($1:14)&gt;COUNT(Dong6),"",OFFSET(TH!C$1,SMALL(Dong6,ROWS($1:14)),))</f>
        <v>42597</v>
      </c>
      <c r="B24" s="819" t="str">
        <f ca="1">IF(ROWS($1:14)&gt;COUNT(Dong6),"",OFFSET(TH!D$1,SMALL(Dong6,ROWS($1:14)),))</f>
        <v>GBN</v>
      </c>
      <c r="C24" s="818">
        <f ca="1">IF(ROWS($1:14)&gt;COUNT(Dong6),"",OFFSET(TH!E$1,SMALL(Dong6,ROWS($1:14)),))</f>
        <v>42597</v>
      </c>
      <c r="D24" s="820" t="str">
        <f ca="1">IF(ROWS($1:14)&gt;COUNT(Dong6),"",OFFSET(TH!F$1,SMALL(Dong6,ROWS($1:14)),))</f>
        <v>Thu tất toán</v>
      </c>
      <c r="E24" s="819">
        <f t="shared" ca="1" si="0"/>
        <v>14</v>
      </c>
      <c r="F24" s="821" t="str">
        <f ca="1">IF(ROWS($1:14)&gt;COUNT(Dong6),"",OFFSET(TH!L$1,SMALL(Dong6,ROWS($1:14)),))</f>
        <v>3411</v>
      </c>
      <c r="G24" s="821" t="str">
        <f ca="1">IF(ROWS($1:14)&gt;COUNT(Dong6),"",OFFSET(TH!M$1,SMALL(Dong6,ROWS($1:14)),))</f>
        <v>1121</v>
      </c>
      <c r="H24" s="709">
        <f ca="1">IF(ROWS($1:14)&gt;COUNT(Dong6),"",OFFSET(TH!K$1,SMALL(Dong6,ROWS($1:14)),))</f>
        <v>1334153000</v>
      </c>
      <c r="I24" s="709">
        <f ca="1">IF(ROWS($1:14)&gt;COUNT(Dong6),"",OFFSET(TH!K$1,SMALL(Dong6,ROWS($1:14)),))</f>
        <v>1334153000</v>
      </c>
    </row>
    <row r="25" spans="1:9" s="810" customFormat="1" ht="21" customHeight="1">
      <c r="A25" s="818">
        <f ca="1">IF(ROWS($1:15)&gt;COUNT(Dong6),"",OFFSET(TH!C$1,SMALL(Dong6,ROWS($1:15)),))</f>
        <v>42597</v>
      </c>
      <c r="B25" s="819" t="str">
        <f ca="1">IF(ROWS($1:15)&gt;COUNT(Dong6),"",OFFSET(TH!D$1,SMALL(Dong6,ROWS($1:15)),))</f>
        <v>GBN</v>
      </c>
      <c r="C25" s="818">
        <f ca="1">IF(ROWS($1:15)&gt;COUNT(Dong6),"",OFFSET(TH!E$1,SMALL(Dong6,ROWS($1:15)),))</f>
        <v>42597</v>
      </c>
      <c r="D25" s="820" t="str">
        <f ca="1">IF(ROWS($1:15)&gt;COUNT(Dong6),"",OFFSET(TH!F$1,SMALL(Dong6,ROWS($1:15)),))</f>
        <v>Lãi</v>
      </c>
      <c r="E25" s="819">
        <f t="shared" ca="1" si="0"/>
        <v>15</v>
      </c>
      <c r="F25" s="821" t="str">
        <f ca="1">IF(ROWS($1:15)&gt;COUNT(Dong6),"",OFFSET(TH!L$1,SMALL(Dong6,ROWS($1:15)),))</f>
        <v>635</v>
      </c>
      <c r="G25" s="821" t="str">
        <f ca="1">IF(ROWS($1:15)&gt;COUNT(Dong6),"",OFFSET(TH!M$1,SMALL(Dong6,ROWS($1:15)),))</f>
        <v>1121</v>
      </c>
      <c r="H25" s="709">
        <f ca="1">IF(ROWS($1:15)&gt;COUNT(Dong6),"",OFFSET(TH!K$1,SMALL(Dong6,ROWS($1:15)),))</f>
        <v>12062967</v>
      </c>
      <c r="I25" s="709">
        <f ca="1">IF(ROWS($1:15)&gt;COUNT(Dong6),"",OFFSET(TH!K$1,SMALL(Dong6,ROWS($1:15)),))</f>
        <v>12062967</v>
      </c>
    </row>
    <row r="26" spans="1:9" s="810" customFormat="1" ht="21" customHeight="1">
      <c r="A26" s="818">
        <f ca="1">IF(ROWS($1:16)&gt;COUNT(Dong6),"",OFFSET(TH!C$1,SMALL(Dong6,ROWS($1:16)),))</f>
        <v>42597</v>
      </c>
      <c r="B26" s="819" t="str">
        <f ca="1">IF(ROWS($1:16)&gt;COUNT(Dong6),"",OFFSET(TH!D$1,SMALL(Dong6,ROWS($1:16)),))</f>
        <v>GBN</v>
      </c>
      <c r="C26" s="818">
        <f ca="1">IF(ROWS($1:16)&gt;COUNT(Dong6),"",OFFSET(TH!E$1,SMALL(Dong6,ROWS($1:16)),))</f>
        <v>42597</v>
      </c>
      <c r="D26" s="820" t="str">
        <f ca="1">IF(ROWS($1:16)&gt;COUNT(Dong6),"",OFFSET(TH!F$1,SMALL(Dong6,ROWS($1:16)),))</f>
        <v>Thu tất toán</v>
      </c>
      <c r="E26" s="819">
        <f t="shared" ca="1" si="0"/>
        <v>16</v>
      </c>
      <c r="F26" s="821" t="str">
        <f ca="1">IF(ROWS($1:16)&gt;COUNT(Dong6),"",OFFSET(TH!L$1,SMALL(Dong6,ROWS($1:16)),))</f>
        <v>3411</v>
      </c>
      <c r="G26" s="821" t="str">
        <f ca="1">IF(ROWS($1:16)&gt;COUNT(Dong6),"",OFFSET(TH!M$1,SMALL(Dong6,ROWS($1:16)),))</f>
        <v>1121</v>
      </c>
      <c r="H26" s="709">
        <f ca="1">IF(ROWS($1:16)&gt;COUNT(Dong6),"",OFFSET(TH!K$1,SMALL(Dong6,ROWS($1:16)),))</f>
        <v>264000000</v>
      </c>
      <c r="I26" s="709">
        <f ca="1">IF(ROWS($1:16)&gt;COUNT(Dong6),"",OFFSET(TH!K$1,SMALL(Dong6,ROWS($1:16)),))</f>
        <v>264000000</v>
      </c>
    </row>
    <row r="27" spans="1:9" s="810" customFormat="1" ht="21" customHeight="1">
      <c r="A27" s="818">
        <f ca="1">IF(ROWS($1:17)&gt;COUNT(Dong6),"",OFFSET(TH!C$1,SMALL(Dong6,ROWS($1:17)),))</f>
        <v>42597</v>
      </c>
      <c r="B27" s="819" t="str">
        <f ca="1">IF(ROWS($1:17)&gt;COUNT(Dong6),"",OFFSET(TH!D$1,SMALL(Dong6,ROWS($1:17)),))</f>
        <v>GBN</v>
      </c>
      <c r="C27" s="818">
        <f ca="1">IF(ROWS($1:17)&gt;COUNT(Dong6),"",OFFSET(TH!E$1,SMALL(Dong6,ROWS($1:17)),))</f>
        <v>42597</v>
      </c>
      <c r="D27" s="820" t="str">
        <f ca="1">IF(ROWS($1:17)&gt;COUNT(Dong6),"",OFFSET(TH!F$1,SMALL(Dong6,ROWS($1:17)),))</f>
        <v>Lãi</v>
      </c>
      <c r="E27" s="819">
        <f t="shared" ca="1" si="0"/>
        <v>17</v>
      </c>
      <c r="F27" s="821" t="str">
        <f ca="1">IF(ROWS($1:17)&gt;COUNT(Dong6),"",OFFSET(TH!L$1,SMALL(Dong6,ROWS($1:17)),))</f>
        <v>635</v>
      </c>
      <c r="G27" s="821" t="str">
        <f ca="1">IF(ROWS($1:17)&gt;COUNT(Dong6),"",OFFSET(TH!M$1,SMALL(Dong6,ROWS($1:17)),))</f>
        <v>1121</v>
      </c>
      <c r="H27" s="709">
        <f ca="1">IF(ROWS($1:17)&gt;COUNT(Dong6),"",OFFSET(TH!K$1,SMALL(Dong6,ROWS($1:17)),))</f>
        <v>2427906</v>
      </c>
      <c r="I27" s="709">
        <f ca="1">IF(ROWS($1:17)&gt;COUNT(Dong6),"",OFFSET(TH!K$1,SMALL(Dong6,ROWS($1:17)),))</f>
        <v>2427906</v>
      </c>
    </row>
    <row r="28" spans="1:9" s="810" customFormat="1" ht="21" customHeight="1">
      <c r="A28" s="818">
        <f ca="1">IF(ROWS($1:18)&gt;COUNT(Dong6),"",OFFSET(TH!C$1,SMALL(Dong6,ROWS($1:18)),))</f>
        <v>42601</v>
      </c>
      <c r="B28" s="819" t="str">
        <f ca="1">IF(ROWS($1:18)&gt;COUNT(Dong6),"",OFFSET(TH!D$1,SMALL(Dong6,ROWS($1:18)),))</f>
        <v>GBN</v>
      </c>
      <c r="C28" s="818">
        <f ca="1">IF(ROWS($1:18)&gt;COUNT(Dong6),"",OFFSET(TH!E$1,SMALL(Dong6,ROWS($1:18)),))</f>
        <v>42601</v>
      </c>
      <c r="D28" s="820" t="str">
        <f ca="1">IF(ROWS($1:18)&gt;COUNT(Dong6),"",OFFSET(TH!F$1,SMALL(Dong6,ROWS($1:18)),))</f>
        <v>Rút sec</v>
      </c>
      <c r="E28" s="819">
        <f t="shared" ca="1" si="0"/>
        <v>18</v>
      </c>
      <c r="F28" s="821" t="str">
        <f ca="1">IF(ROWS($1:18)&gt;COUNT(Dong6),"",OFFSET(TH!L$1,SMALL(Dong6,ROWS($1:18)),))</f>
        <v>1111</v>
      </c>
      <c r="G28" s="821" t="str">
        <f ca="1">IF(ROWS($1:18)&gt;COUNT(Dong6),"",OFFSET(TH!M$1,SMALL(Dong6,ROWS($1:18)),))</f>
        <v>1121</v>
      </c>
      <c r="H28" s="709">
        <f ca="1">IF(ROWS($1:18)&gt;COUNT(Dong6),"",OFFSET(TH!K$1,SMALL(Dong6,ROWS($1:18)),))</f>
        <v>4500000</v>
      </c>
      <c r="I28" s="709">
        <f ca="1">IF(ROWS($1:18)&gt;COUNT(Dong6),"",OFFSET(TH!K$1,SMALL(Dong6,ROWS($1:18)),))</f>
        <v>4500000</v>
      </c>
    </row>
    <row r="29" spans="1:9" s="810" customFormat="1" ht="21" customHeight="1">
      <c r="A29" s="818">
        <f ca="1">IF(ROWS($1:19)&gt;COUNT(Dong6),"",OFFSET(TH!C$1,SMALL(Dong6,ROWS($1:19)),))</f>
        <v>42608</v>
      </c>
      <c r="B29" s="819" t="str">
        <f ca="1">IF(ROWS($1:19)&gt;COUNT(Dong6),"",OFFSET(TH!D$1,SMALL(Dong6,ROWS($1:19)),))</f>
        <v>GBN</v>
      </c>
      <c r="C29" s="818">
        <f ca="1">IF(ROWS($1:19)&gt;COUNT(Dong6),"",OFFSET(TH!E$1,SMALL(Dong6,ROWS($1:19)),))</f>
        <v>42608</v>
      </c>
      <c r="D29" s="820" t="str">
        <f ca="1">IF(ROWS($1:19)&gt;COUNT(Dong6),"",OFFSET(TH!F$1,SMALL(Dong6,ROWS($1:19)),))</f>
        <v>Dịch vụ thông báo số dư 0937916554</v>
      </c>
      <c r="E29" s="819">
        <f t="shared" ca="1" si="0"/>
        <v>19</v>
      </c>
      <c r="F29" s="821" t="str">
        <f ca="1">IF(ROWS($1:19)&gt;COUNT(Dong6),"",OFFSET(TH!L$1,SMALL(Dong6,ROWS($1:19)),))</f>
        <v>642</v>
      </c>
      <c r="G29" s="821" t="str">
        <f ca="1">IF(ROWS($1:19)&gt;COUNT(Dong6),"",OFFSET(TH!M$1,SMALL(Dong6,ROWS($1:19)),))</f>
        <v>1121</v>
      </c>
      <c r="H29" s="709">
        <f ca="1">IF(ROWS($1:19)&gt;COUNT(Dong6),"",OFFSET(TH!K$1,SMALL(Dong6,ROWS($1:19)),))</f>
        <v>50000</v>
      </c>
      <c r="I29" s="709">
        <f ca="1">IF(ROWS($1:19)&gt;COUNT(Dong6),"",OFFSET(TH!K$1,SMALL(Dong6,ROWS($1:19)),))</f>
        <v>50000</v>
      </c>
    </row>
    <row r="30" spans="1:9" s="810" customFormat="1" ht="21" customHeight="1">
      <c r="A30" s="818">
        <f ca="1">IF(ROWS($1:20)&gt;COUNT(Dong6),"",OFFSET(TH!C$1,SMALL(Dong6,ROWS($1:20)),))</f>
        <v>42608</v>
      </c>
      <c r="B30" s="819" t="str">
        <f ca="1">IF(ROWS($1:20)&gt;COUNT(Dong6),"",OFFSET(TH!D$1,SMALL(Dong6,ROWS($1:20)),))</f>
        <v>GBN</v>
      </c>
      <c r="C30" s="818">
        <f ca="1">IF(ROWS($1:20)&gt;COUNT(Dong6),"",OFFSET(TH!E$1,SMALL(Dong6,ROWS($1:20)),))</f>
        <v>42608</v>
      </c>
      <c r="D30" s="820" t="str">
        <f ca="1">IF(ROWS($1:20)&gt;COUNT(Dong6),"",OFFSET(TH!F$1,SMALL(Dong6,ROWS($1:20)),))</f>
        <v>VAT Dịch vụ thông báo số dư 0937916554</v>
      </c>
      <c r="E30" s="819">
        <f t="shared" ca="1" si="0"/>
        <v>20</v>
      </c>
      <c r="F30" s="821" t="str">
        <f ca="1">IF(ROWS($1:20)&gt;COUNT(Dong6),"",OFFSET(TH!L$1,SMALL(Dong6,ROWS($1:20)),))</f>
        <v>1331</v>
      </c>
      <c r="G30" s="821" t="str">
        <f ca="1">IF(ROWS($1:20)&gt;COUNT(Dong6),"",OFFSET(TH!M$1,SMALL(Dong6,ROWS($1:20)),))</f>
        <v>1121</v>
      </c>
      <c r="H30" s="709">
        <f ca="1">IF(ROWS($1:20)&gt;COUNT(Dong6),"",OFFSET(TH!K$1,SMALL(Dong6,ROWS($1:20)),))</f>
        <v>5000</v>
      </c>
      <c r="I30" s="709">
        <f ca="1">IF(ROWS($1:20)&gt;COUNT(Dong6),"",OFFSET(TH!K$1,SMALL(Dong6,ROWS($1:20)),))</f>
        <v>5000</v>
      </c>
    </row>
    <row r="31" spans="1:9" s="810" customFormat="1" ht="21" customHeight="1">
      <c r="A31" s="818">
        <f ca="1">IF(ROWS($1:21)&gt;COUNT(Dong6),"",OFFSET(TH!C$1,SMALL(Dong6,ROWS($1:21)),))</f>
        <v>42608</v>
      </c>
      <c r="B31" s="819" t="str">
        <f ca="1">IF(ROWS($1:21)&gt;COUNT(Dong6),"",OFFSET(TH!D$1,SMALL(Dong6,ROWS($1:21)),))</f>
        <v>GBN</v>
      </c>
      <c r="C31" s="818">
        <f ca="1">IF(ROWS($1:21)&gt;COUNT(Dong6),"",OFFSET(TH!E$1,SMALL(Dong6,ROWS($1:21)),))</f>
        <v>42608</v>
      </c>
      <c r="D31" s="820" t="str">
        <f ca="1">IF(ROWS($1:21)&gt;COUNT(Dong6),"",OFFSET(TH!F$1,SMALL(Dong6,ROWS($1:21)),))</f>
        <v>Rút sec</v>
      </c>
      <c r="E31" s="819">
        <f t="shared" ca="1" si="0"/>
        <v>21</v>
      </c>
      <c r="F31" s="821" t="str">
        <f ca="1">IF(ROWS($1:21)&gt;COUNT(Dong6),"",OFFSET(TH!L$1,SMALL(Dong6,ROWS($1:21)),))</f>
        <v>1111</v>
      </c>
      <c r="G31" s="821" t="str">
        <f ca="1">IF(ROWS($1:21)&gt;COUNT(Dong6),"",OFFSET(TH!M$1,SMALL(Dong6,ROWS($1:21)),))</f>
        <v>1121</v>
      </c>
      <c r="H31" s="709">
        <f ca="1">IF(ROWS($1:21)&gt;COUNT(Dong6),"",OFFSET(TH!K$1,SMALL(Dong6,ROWS($1:21)),))</f>
        <v>525207</v>
      </c>
      <c r="I31" s="709">
        <f ca="1">IF(ROWS($1:21)&gt;COUNT(Dong6),"",OFFSET(TH!K$1,SMALL(Dong6,ROWS($1:21)),))</f>
        <v>525207</v>
      </c>
    </row>
    <row r="32" spans="1:9" s="810" customFormat="1" ht="21" customHeight="1">
      <c r="A32" s="818">
        <f ca="1">IF(ROWS($1:22)&gt;COUNT(Dong6),"",OFFSET(TH!C$1,SMALL(Dong6,ROWS($1:22)),))</f>
        <v>42552</v>
      </c>
      <c r="B32" s="819" t="str">
        <f ca="1">IF(ROWS($1:22)&gt;COUNT(Dong6),"",OFFSET(TH!D$1,SMALL(Dong6,ROWS($1:22)),))</f>
        <v>GBC</v>
      </c>
      <c r="C32" s="818">
        <f ca="1">IF(ROWS($1:22)&gt;COUNT(Dong6),"",OFFSET(TH!E$1,SMALL(Dong6,ROWS($1:22)),))</f>
        <v>42552</v>
      </c>
      <c r="D32" s="820" t="str">
        <f ca="1">IF(ROWS($1:22)&gt;COUNT(Dong6),"",OFFSET(TH!F$1,SMALL(Dong6,ROWS($1:22)),))</f>
        <v>Thu tiền hàng</v>
      </c>
      <c r="E32" s="819">
        <f t="shared" ca="1" si="0"/>
        <v>22</v>
      </c>
      <c r="F32" s="821" t="str">
        <f ca="1">IF(ROWS($1:22)&gt;COUNT(Dong6),"",OFFSET(TH!L$1,SMALL(Dong6,ROWS($1:22)),))</f>
        <v>1121</v>
      </c>
      <c r="G32" s="821" t="str">
        <f ca="1">IF(ROWS($1:22)&gt;COUNT(Dong6),"",OFFSET(TH!M$1,SMALL(Dong6,ROWS($1:22)),))</f>
        <v>131</v>
      </c>
      <c r="H32" s="709">
        <f ca="1">IF(ROWS($1:22)&gt;COUNT(Dong6),"",OFFSET(TH!K$1,SMALL(Dong6,ROWS($1:22)),))</f>
        <v>6820000</v>
      </c>
      <c r="I32" s="709">
        <f ca="1">IF(ROWS($1:22)&gt;COUNT(Dong6),"",OFFSET(TH!K$1,SMALL(Dong6,ROWS($1:22)),))</f>
        <v>6820000</v>
      </c>
    </row>
    <row r="33" spans="1:9" s="810" customFormat="1" ht="21" customHeight="1">
      <c r="A33" s="818">
        <f ca="1">IF(ROWS($1:23)&gt;COUNT(Dong6),"",OFFSET(TH!C$1,SMALL(Dong6,ROWS($1:23)),))</f>
        <v>42552</v>
      </c>
      <c r="B33" s="819" t="str">
        <f ca="1">IF(ROWS($1:23)&gt;COUNT(Dong6),"",OFFSET(TH!D$1,SMALL(Dong6,ROWS($1:23)),))</f>
        <v>GBC</v>
      </c>
      <c r="C33" s="818">
        <f ca="1">IF(ROWS($1:23)&gt;COUNT(Dong6),"",OFFSET(TH!E$1,SMALL(Dong6,ROWS($1:23)),))</f>
        <v>42552</v>
      </c>
      <c r="D33" s="820" t="str">
        <f ca="1">IF(ROWS($1:23)&gt;COUNT(Dong6),"",OFFSET(TH!F$1,SMALL(Dong6,ROWS($1:23)),))</f>
        <v>Thu tiền hàng</v>
      </c>
      <c r="E33" s="819">
        <f t="shared" ca="1" si="0"/>
        <v>23</v>
      </c>
      <c r="F33" s="821" t="str">
        <f ca="1">IF(ROWS($1:23)&gt;COUNT(Dong6),"",OFFSET(TH!L$1,SMALL(Dong6,ROWS($1:23)),))</f>
        <v>1121</v>
      </c>
      <c r="G33" s="821" t="str">
        <f ca="1">IF(ROWS($1:23)&gt;COUNT(Dong6),"",OFFSET(TH!M$1,SMALL(Dong6,ROWS($1:23)),))</f>
        <v>131</v>
      </c>
      <c r="H33" s="709">
        <f ca="1">IF(ROWS($1:23)&gt;COUNT(Dong6),"",OFFSET(TH!K$1,SMALL(Dong6,ROWS($1:23)),))</f>
        <v>12535644</v>
      </c>
      <c r="I33" s="709">
        <f ca="1">IF(ROWS($1:23)&gt;COUNT(Dong6),"",OFFSET(TH!K$1,SMALL(Dong6,ROWS($1:23)),))</f>
        <v>12535644</v>
      </c>
    </row>
    <row r="34" spans="1:9" s="810" customFormat="1" ht="21" customHeight="1">
      <c r="A34" s="818">
        <f ca="1">IF(ROWS($1:24)&gt;COUNT(Dong6),"",OFFSET(TH!C$1,SMALL(Dong6,ROWS($1:24)),))</f>
        <v>42555</v>
      </c>
      <c r="B34" s="819" t="str">
        <f ca="1">IF(ROWS($1:24)&gt;COUNT(Dong6),"",OFFSET(TH!D$1,SMALL(Dong6,ROWS($1:24)),))</f>
        <v>GBC</v>
      </c>
      <c r="C34" s="818">
        <f ca="1">IF(ROWS($1:24)&gt;COUNT(Dong6),"",OFFSET(TH!E$1,SMALL(Dong6,ROWS($1:24)),))</f>
        <v>42555</v>
      </c>
      <c r="D34" s="820" t="str">
        <f ca="1">IF(ROWS($1:24)&gt;COUNT(Dong6),"",OFFSET(TH!F$1,SMALL(Dong6,ROWS($1:24)),))</f>
        <v>Nộp TM</v>
      </c>
      <c r="E34" s="819">
        <f t="shared" ca="1" si="0"/>
        <v>24</v>
      </c>
      <c r="F34" s="821" t="str">
        <f ca="1">IF(ROWS($1:24)&gt;COUNT(Dong6),"",OFFSET(TH!L$1,SMALL(Dong6,ROWS($1:24)),))</f>
        <v>1121</v>
      </c>
      <c r="G34" s="821" t="str">
        <f ca="1">IF(ROWS($1:24)&gt;COUNT(Dong6),"",OFFSET(TH!M$1,SMALL(Dong6,ROWS($1:24)),))</f>
        <v>1111</v>
      </c>
      <c r="H34" s="709">
        <f ca="1">IF(ROWS($1:24)&gt;COUNT(Dong6),"",OFFSET(TH!K$1,SMALL(Dong6,ROWS($1:24)),))</f>
        <v>8500000</v>
      </c>
      <c r="I34" s="709">
        <f ca="1">IF(ROWS($1:24)&gt;COUNT(Dong6),"",OFFSET(TH!K$1,SMALL(Dong6,ROWS($1:24)),))</f>
        <v>8500000</v>
      </c>
    </row>
    <row r="35" spans="1:9" s="810" customFormat="1" ht="21" customHeight="1">
      <c r="A35" s="818">
        <f ca="1">IF(ROWS($1:25)&gt;COUNT(Dong6),"",OFFSET(TH!C$1,SMALL(Dong6,ROWS($1:25)),))</f>
        <v>42556</v>
      </c>
      <c r="B35" s="819" t="str">
        <f ca="1">IF(ROWS($1:25)&gt;COUNT(Dong6),"",OFFSET(TH!D$1,SMALL(Dong6,ROWS($1:25)),))</f>
        <v>GBC</v>
      </c>
      <c r="C35" s="818">
        <f ca="1">IF(ROWS($1:25)&gt;COUNT(Dong6),"",OFFSET(TH!E$1,SMALL(Dong6,ROWS($1:25)),))</f>
        <v>42556</v>
      </c>
      <c r="D35" s="820" t="str">
        <f ca="1">IF(ROWS($1:25)&gt;COUNT(Dong6),"",OFFSET(TH!F$1,SMALL(Dong6,ROWS($1:25)),))</f>
        <v>Nộp TM</v>
      </c>
      <c r="E35" s="819">
        <f t="shared" ca="1" si="0"/>
        <v>25</v>
      </c>
      <c r="F35" s="821" t="str">
        <f ca="1">IF(ROWS($1:25)&gt;COUNT(Dong6),"",OFFSET(TH!L$1,SMALL(Dong6,ROWS($1:25)),))</f>
        <v>1121</v>
      </c>
      <c r="G35" s="821" t="str">
        <f ca="1">IF(ROWS($1:25)&gt;COUNT(Dong6),"",OFFSET(TH!M$1,SMALL(Dong6,ROWS($1:25)),))</f>
        <v>1111</v>
      </c>
      <c r="H35" s="709">
        <f ca="1">IF(ROWS($1:25)&gt;COUNT(Dong6),"",OFFSET(TH!K$1,SMALL(Dong6,ROWS($1:25)),))</f>
        <v>10000000</v>
      </c>
      <c r="I35" s="709">
        <f ca="1">IF(ROWS($1:25)&gt;COUNT(Dong6),"",OFFSET(TH!K$1,SMALL(Dong6,ROWS($1:25)),))</f>
        <v>10000000</v>
      </c>
    </row>
    <row r="36" spans="1:9" s="810" customFormat="1" ht="21" customHeight="1">
      <c r="A36" s="818">
        <f ca="1">IF(ROWS($1:26)&gt;COUNT(Dong6),"",OFFSET(TH!C$1,SMALL(Dong6,ROWS($1:26)),))</f>
        <v>42556</v>
      </c>
      <c r="B36" s="819" t="str">
        <f ca="1">IF(ROWS($1:26)&gt;COUNT(Dong6),"",OFFSET(TH!D$1,SMALL(Dong6,ROWS($1:26)),))</f>
        <v>GBC</v>
      </c>
      <c r="C36" s="818">
        <f ca="1">IF(ROWS($1:26)&gt;COUNT(Dong6),"",OFFSET(TH!E$1,SMALL(Dong6,ROWS($1:26)),))</f>
        <v>42556</v>
      </c>
      <c r="D36" s="820" t="str">
        <f ca="1">IF(ROWS($1:26)&gt;COUNT(Dong6),"",OFFSET(TH!F$1,SMALL(Dong6,ROWS($1:26)),))</f>
        <v>Thu tiền hàng</v>
      </c>
      <c r="E36" s="819">
        <f t="shared" ca="1" si="0"/>
        <v>26</v>
      </c>
      <c r="F36" s="821" t="str">
        <f ca="1">IF(ROWS($1:26)&gt;COUNT(Dong6),"",OFFSET(TH!L$1,SMALL(Dong6,ROWS($1:26)),))</f>
        <v>1121</v>
      </c>
      <c r="G36" s="821" t="str">
        <f ca="1">IF(ROWS($1:26)&gt;COUNT(Dong6),"",OFFSET(TH!M$1,SMALL(Dong6,ROWS($1:26)),))</f>
        <v>131</v>
      </c>
      <c r="H36" s="709">
        <f ca="1">IF(ROWS($1:26)&gt;COUNT(Dong6),"",OFFSET(TH!K$1,SMALL(Dong6,ROWS($1:26)),))</f>
        <v>24116015</v>
      </c>
      <c r="I36" s="709">
        <f ca="1">IF(ROWS($1:26)&gt;COUNT(Dong6),"",OFFSET(TH!K$1,SMALL(Dong6,ROWS($1:26)),))</f>
        <v>24116015</v>
      </c>
    </row>
    <row r="37" spans="1:9" s="810" customFormat="1" ht="21" customHeight="1">
      <c r="A37" s="818">
        <f ca="1">IF(ROWS($1:27)&gt;COUNT(Dong6),"",OFFSET(TH!C$1,SMALL(Dong6,ROWS($1:27)),))</f>
        <v>42557</v>
      </c>
      <c r="B37" s="819" t="str">
        <f ca="1">IF(ROWS($1:27)&gt;COUNT(Dong6),"",OFFSET(TH!D$1,SMALL(Dong6,ROWS($1:27)),))</f>
        <v>GBC</v>
      </c>
      <c r="C37" s="818">
        <f ca="1">IF(ROWS($1:27)&gt;COUNT(Dong6),"",OFFSET(TH!E$1,SMALL(Dong6,ROWS($1:27)),))</f>
        <v>42557</v>
      </c>
      <c r="D37" s="820" t="str">
        <f ca="1">IF(ROWS($1:27)&gt;COUNT(Dong6),"",OFFSET(TH!F$1,SMALL(Dong6,ROWS($1:27)),))</f>
        <v>Thu tiền hàng</v>
      </c>
      <c r="E37" s="819">
        <f t="shared" ca="1" si="0"/>
        <v>27</v>
      </c>
      <c r="F37" s="821" t="str">
        <f ca="1">IF(ROWS($1:27)&gt;COUNT(Dong6),"",OFFSET(TH!L$1,SMALL(Dong6,ROWS($1:27)),))</f>
        <v>1121</v>
      </c>
      <c r="G37" s="821" t="str">
        <f ca="1">IF(ROWS($1:27)&gt;COUNT(Dong6),"",OFFSET(TH!M$1,SMALL(Dong6,ROWS($1:27)),))</f>
        <v>131</v>
      </c>
      <c r="H37" s="709">
        <f ca="1">IF(ROWS($1:27)&gt;COUNT(Dong6),"",OFFSET(TH!K$1,SMALL(Dong6,ROWS($1:27)),))</f>
        <v>13380000</v>
      </c>
      <c r="I37" s="709">
        <f ca="1">IF(ROWS($1:27)&gt;COUNT(Dong6),"",OFFSET(TH!K$1,SMALL(Dong6,ROWS($1:27)),))</f>
        <v>13380000</v>
      </c>
    </row>
    <row r="38" spans="1:9" s="810" customFormat="1" ht="21" customHeight="1">
      <c r="A38" s="818">
        <f ca="1">IF(ROWS($1:28)&gt;COUNT(Dong6),"",OFFSET(TH!C$1,SMALL(Dong6,ROWS($1:28)),))</f>
        <v>42558</v>
      </c>
      <c r="B38" s="819" t="str">
        <f ca="1">IF(ROWS($1:28)&gt;COUNT(Dong6),"",OFFSET(TH!D$1,SMALL(Dong6,ROWS($1:28)),))</f>
        <v>GBC</v>
      </c>
      <c r="C38" s="818">
        <f ca="1">IF(ROWS($1:28)&gt;COUNT(Dong6),"",OFFSET(TH!E$1,SMALL(Dong6,ROWS($1:28)),))</f>
        <v>42558</v>
      </c>
      <c r="D38" s="820" t="str">
        <f ca="1">IF(ROWS($1:28)&gt;COUNT(Dong6),"",OFFSET(TH!F$1,SMALL(Dong6,ROWS($1:28)),))</f>
        <v>Thu tiền hàng</v>
      </c>
      <c r="E38" s="819">
        <f t="shared" ca="1" si="0"/>
        <v>28</v>
      </c>
      <c r="F38" s="821" t="str">
        <f ca="1">IF(ROWS($1:28)&gt;COUNT(Dong6),"",OFFSET(TH!L$1,SMALL(Dong6,ROWS($1:28)),))</f>
        <v>1121</v>
      </c>
      <c r="G38" s="821" t="str">
        <f ca="1">IF(ROWS($1:28)&gt;COUNT(Dong6),"",OFFSET(TH!M$1,SMALL(Dong6,ROWS($1:28)),))</f>
        <v>131</v>
      </c>
      <c r="H38" s="709">
        <f ca="1">IF(ROWS($1:28)&gt;COUNT(Dong6),"",OFFSET(TH!K$1,SMALL(Dong6,ROWS($1:28)),))</f>
        <v>20348900</v>
      </c>
      <c r="I38" s="709">
        <f ca="1">IF(ROWS($1:28)&gt;COUNT(Dong6),"",OFFSET(TH!K$1,SMALL(Dong6,ROWS($1:28)),))</f>
        <v>20348900</v>
      </c>
    </row>
    <row r="39" spans="1:9" s="810" customFormat="1" ht="21" customHeight="1">
      <c r="A39" s="818">
        <f ca="1">IF(ROWS($1:29)&gt;COUNT(Dong6),"",OFFSET(TH!C$1,SMALL(Dong6,ROWS($1:29)),))</f>
        <v>42563</v>
      </c>
      <c r="B39" s="819" t="str">
        <f ca="1">IF(ROWS($1:29)&gt;COUNT(Dong6),"",OFFSET(TH!D$1,SMALL(Dong6,ROWS($1:29)),))</f>
        <v>GBC</v>
      </c>
      <c r="C39" s="818">
        <f ca="1">IF(ROWS($1:29)&gt;COUNT(Dong6),"",OFFSET(TH!E$1,SMALL(Dong6,ROWS($1:29)),))</f>
        <v>42563</v>
      </c>
      <c r="D39" s="820" t="str">
        <f ca="1">IF(ROWS($1:29)&gt;COUNT(Dong6),"",OFFSET(TH!F$1,SMALL(Dong6,ROWS($1:29)),))</f>
        <v>Thu tiền hàng</v>
      </c>
      <c r="E39" s="819">
        <f t="shared" ca="1" si="0"/>
        <v>29</v>
      </c>
      <c r="F39" s="821" t="str">
        <f ca="1">IF(ROWS($1:29)&gt;COUNT(Dong6),"",OFFSET(TH!L$1,SMALL(Dong6,ROWS($1:29)),))</f>
        <v>1121</v>
      </c>
      <c r="G39" s="821" t="str">
        <f ca="1">IF(ROWS($1:29)&gt;COUNT(Dong6),"",OFFSET(TH!M$1,SMALL(Dong6,ROWS($1:29)),))</f>
        <v>131</v>
      </c>
      <c r="H39" s="709">
        <f ca="1">IF(ROWS($1:29)&gt;COUNT(Dong6),"",OFFSET(TH!K$1,SMALL(Dong6,ROWS($1:29)),))</f>
        <v>4171860</v>
      </c>
      <c r="I39" s="709">
        <f ca="1">IF(ROWS($1:29)&gt;COUNT(Dong6),"",OFFSET(TH!K$1,SMALL(Dong6,ROWS($1:29)),))</f>
        <v>4171860</v>
      </c>
    </row>
    <row r="40" spans="1:9" s="810" customFormat="1" ht="21" customHeight="1">
      <c r="A40" s="818">
        <f ca="1">IF(ROWS($1:30)&gt;COUNT(Dong6),"",OFFSET(TH!C$1,SMALL(Dong6,ROWS($1:30)),))</f>
        <v>42563</v>
      </c>
      <c r="B40" s="819" t="str">
        <f ca="1">IF(ROWS($1:30)&gt;COUNT(Dong6),"",OFFSET(TH!D$1,SMALL(Dong6,ROWS($1:30)),))</f>
        <v>GBC</v>
      </c>
      <c r="C40" s="818">
        <f ca="1">IF(ROWS($1:30)&gt;COUNT(Dong6),"",OFFSET(TH!E$1,SMALL(Dong6,ROWS($1:30)),))</f>
        <v>42563</v>
      </c>
      <c r="D40" s="820" t="str">
        <f ca="1">IF(ROWS($1:30)&gt;COUNT(Dong6),"",OFFSET(TH!F$1,SMALL(Dong6,ROWS($1:30)),))</f>
        <v>Nộp TM</v>
      </c>
      <c r="E40" s="819">
        <f t="shared" ca="1" si="0"/>
        <v>30</v>
      </c>
      <c r="F40" s="821" t="str">
        <f ca="1">IF(ROWS($1:30)&gt;COUNT(Dong6),"",OFFSET(TH!L$1,SMALL(Dong6,ROWS($1:30)),))</f>
        <v>1121</v>
      </c>
      <c r="G40" s="821" t="str">
        <f ca="1">IF(ROWS($1:30)&gt;COUNT(Dong6),"",OFFSET(TH!M$1,SMALL(Dong6,ROWS($1:30)),))</f>
        <v>1111</v>
      </c>
      <c r="H40" s="709">
        <f ca="1">IF(ROWS($1:30)&gt;COUNT(Dong6),"",OFFSET(TH!K$1,SMALL(Dong6,ROWS($1:30)),))</f>
        <v>26000000</v>
      </c>
      <c r="I40" s="709">
        <f ca="1">IF(ROWS($1:30)&gt;COUNT(Dong6),"",OFFSET(TH!K$1,SMALL(Dong6,ROWS($1:30)),))</f>
        <v>26000000</v>
      </c>
    </row>
    <row r="41" spans="1:9" s="810" customFormat="1" ht="21" customHeight="1">
      <c r="A41" s="818">
        <f ca="1">IF(ROWS($1:31)&gt;COUNT(Dong6),"",OFFSET(TH!C$1,SMALL(Dong6,ROWS($1:31)),))</f>
        <v>42564</v>
      </c>
      <c r="B41" s="819" t="str">
        <f ca="1">IF(ROWS($1:31)&gt;COUNT(Dong6),"",OFFSET(TH!D$1,SMALL(Dong6,ROWS($1:31)),))</f>
        <v>GBC</v>
      </c>
      <c r="C41" s="818">
        <f ca="1">IF(ROWS($1:31)&gt;COUNT(Dong6),"",OFFSET(TH!E$1,SMALL(Dong6,ROWS($1:31)),))</f>
        <v>42564</v>
      </c>
      <c r="D41" s="820" t="str">
        <f ca="1">IF(ROWS($1:31)&gt;COUNT(Dong6),"",OFFSET(TH!F$1,SMALL(Dong6,ROWS($1:31)),))</f>
        <v>Thu tiền hàng</v>
      </c>
      <c r="E41" s="819">
        <f t="shared" ref="E41:E50" ca="1" si="1">IF(D41&lt;&gt;"",ROW()-10,"")</f>
        <v>31</v>
      </c>
      <c r="F41" s="821" t="str">
        <f ca="1">IF(ROWS($1:31)&gt;COUNT(Dong6),"",OFFSET(TH!L$1,SMALL(Dong6,ROWS($1:31)),))</f>
        <v>1121</v>
      </c>
      <c r="G41" s="821" t="str">
        <f ca="1">IF(ROWS($1:31)&gt;COUNT(Dong6),"",OFFSET(TH!M$1,SMALL(Dong6,ROWS($1:31)),))</f>
        <v>131</v>
      </c>
      <c r="H41" s="709">
        <f ca="1">IF(ROWS($1:31)&gt;COUNT(Dong6),"",OFFSET(TH!K$1,SMALL(Dong6,ROWS($1:31)),))</f>
        <v>3000000</v>
      </c>
      <c r="I41" s="709">
        <f ca="1">IF(ROWS($1:31)&gt;COUNT(Dong6),"",OFFSET(TH!K$1,SMALL(Dong6,ROWS($1:31)),))</f>
        <v>3000000</v>
      </c>
    </row>
    <row r="42" spans="1:9" s="810" customFormat="1" ht="21" customHeight="1">
      <c r="A42" s="818">
        <f ca="1">IF(ROWS($1:32)&gt;COUNT(Dong6),"",OFFSET(TH!C$1,SMALL(Dong6,ROWS($1:32)),))</f>
        <v>42555</v>
      </c>
      <c r="B42" s="819" t="str">
        <f ca="1">IF(ROWS($1:32)&gt;COUNT(Dong6),"",OFFSET(TH!D$1,SMALL(Dong6,ROWS($1:32)),))</f>
        <v>GBN</v>
      </c>
      <c r="C42" s="818">
        <f ca="1">IF(ROWS($1:32)&gt;COUNT(Dong6),"",OFFSET(TH!E$1,SMALL(Dong6,ROWS($1:32)),))</f>
        <v>42555</v>
      </c>
      <c r="D42" s="820" t="str">
        <f ca="1">IF(ROWS($1:32)&gt;COUNT(Dong6),"",OFFSET(TH!F$1,SMALL(Dong6,ROWS($1:32)),))</f>
        <v>Thanh toán tiền hàng</v>
      </c>
      <c r="E42" s="819">
        <f t="shared" ca="1" si="1"/>
        <v>32</v>
      </c>
      <c r="F42" s="821" t="str">
        <f ca="1">IF(ROWS($1:32)&gt;COUNT(Dong6),"",OFFSET(TH!L$1,SMALL(Dong6,ROWS($1:32)),))</f>
        <v>331</v>
      </c>
      <c r="G42" s="821" t="str">
        <f ca="1">IF(ROWS($1:32)&gt;COUNT(Dong6),"",OFFSET(TH!M$1,SMALL(Dong6,ROWS($1:32)),))</f>
        <v>1121</v>
      </c>
      <c r="H42" s="709">
        <f ca="1">IF(ROWS($1:32)&gt;COUNT(Dong6),"",OFFSET(TH!K$1,SMALL(Dong6,ROWS($1:32)),))</f>
        <v>28000000</v>
      </c>
      <c r="I42" s="709">
        <f ca="1">IF(ROWS($1:32)&gt;COUNT(Dong6),"",OFFSET(TH!K$1,SMALL(Dong6,ROWS($1:32)),))</f>
        <v>28000000</v>
      </c>
    </row>
    <row r="43" spans="1:9" s="810" customFormat="1" ht="21" customHeight="1">
      <c r="A43" s="818">
        <f ca="1">IF(ROWS($1:33)&gt;COUNT(Dong6),"",OFFSET(TH!C$1,SMALL(Dong6,ROWS($1:33)),))</f>
        <v>42555</v>
      </c>
      <c r="B43" s="819" t="str">
        <f ca="1">IF(ROWS($1:33)&gt;COUNT(Dong6),"",OFFSET(TH!D$1,SMALL(Dong6,ROWS($1:33)),))</f>
        <v>GBN</v>
      </c>
      <c r="C43" s="818">
        <f ca="1">IF(ROWS($1:33)&gt;COUNT(Dong6),"",OFFSET(TH!E$1,SMALL(Dong6,ROWS($1:33)),))</f>
        <v>42555</v>
      </c>
      <c r="D43" s="820" t="str">
        <f ca="1">IF(ROWS($1:33)&gt;COUNT(Dong6),"",OFFSET(TH!F$1,SMALL(Dong6,ROWS($1:33)),))</f>
        <v>Phí kiểm đếm</v>
      </c>
      <c r="E43" s="819">
        <f t="shared" ca="1" si="1"/>
        <v>33</v>
      </c>
      <c r="F43" s="821" t="str">
        <f ca="1">IF(ROWS($1:33)&gt;COUNT(Dong6),"",OFFSET(TH!L$1,SMALL(Dong6,ROWS($1:33)),))</f>
        <v>642</v>
      </c>
      <c r="G43" s="821" t="str">
        <f ca="1">IF(ROWS($1:33)&gt;COUNT(Dong6),"",OFFSET(TH!M$1,SMALL(Dong6,ROWS($1:33)),))</f>
        <v>1121</v>
      </c>
      <c r="H43" s="709">
        <f ca="1">IF(ROWS($1:33)&gt;COUNT(Dong6),"",OFFSET(TH!K$1,SMALL(Dong6,ROWS($1:33)),))</f>
        <v>13637</v>
      </c>
      <c r="I43" s="709">
        <f ca="1">IF(ROWS($1:33)&gt;COUNT(Dong6),"",OFFSET(TH!K$1,SMALL(Dong6,ROWS($1:33)),))</f>
        <v>13637</v>
      </c>
    </row>
    <row r="44" spans="1:9" s="810" customFormat="1" ht="21" customHeight="1">
      <c r="A44" s="818">
        <f ca="1">IF(ROWS($1:34)&gt;COUNT(Dong6),"",OFFSET(TH!C$1,SMALL(Dong6,ROWS($1:34)),))</f>
        <v>42555</v>
      </c>
      <c r="B44" s="819" t="str">
        <f ca="1">IF(ROWS($1:34)&gt;COUNT(Dong6),"",OFFSET(TH!D$1,SMALL(Dong6,ROWS($1:34)),))</f>
        <v>GBN</v>
      </c>
      <c r="C44" s="818">
        <f ca="1">IF(ROWS($1:34)&gt;COUNT(Dong6),"",OFFSET(TH!E$1,SMALL(Dong6,ROWS($1:34)),))</f>
        <v>42555</v>
      </c>
      <c r="D44" s="820" t="str">
        <f ca="1">IF(ROWS($1:34)&gt;COUNT(Dong6),"",OFFSET(TH!F$1,SMALL(Dong6,ROWS($1:34)),))</f>
        <v>VAT Phí kiểm đếm</v>
      </c>
      <c r="E44" s="819">
        <f t="shared" ca="1" si="1"/>
        <v>34</v>
      </c>
      <c r="F44" s="821" t="str">
        <f ca="1">IF(ROWS($1:34)&gt;COUNT(Dong6),"",OFFSET(TH!L$1,SMALL(Dong6,ROWS($1:34)),))</f>
        <v>1331</v>
      </c>
      <c r="G44" s="821" t="str">
        <f ca="1">IF(ROWS($1:34)&gt;COUNT(Dong6),"",OFFSET(TH!M$1,SMALL(Dong6,ROWS($1:34)),))</f>
        <v>1121</v>
      </c>
      <c r="H44" s="709">
        <f ca="1">IF(ROWS($1:34)&gt;COUNT(Dong6),"",OFFSET(TH!K$1,SMALL(Dong6,ROWS($1:34)),))</f>
        <v>1363</v>
      </c>
      <c r="I44" s="709">
        <f ca="1">IF(ROWS($1:34)&gt;COUNT(Dong6),"",OFFSET(TH!K$1,SMALL(Dong6,ROWS($1:34)),))</f>
        <v>1363</v>
      </c>
    </row>
    <row r="45" spans="1:9" s="810" customFormat="1" ht="21" customHeight="1">
      <c r="A45" s="818">
        <f ca="1">IF(ROWS($1:35)&gt;COUNT(Dong6),"",OFFSET(TH!C$1,SMALL(Dong6,ROWS($1:35)),))</f>
        <v>42556</v>
      </c>
      <c r="B45" s="819" t="str">
        <f ca="1">IF(ROWS($1:35)&gt;COUNT(Dong6),"",OFFSET(TH!D$1,SMALL(Dong6,ROWS($1:35)),))</f>
        <v>GBN</v>
      </c>
      <c r="C45" s="818">
        <f ca="1">IF(ROWS($1:35)&gt;COUNT(Dong6),"",OFFSET(TH!E$1,SMALL(Dong6,ROWS($1:35)),))</f>
        <v>42556</v>
      </c>
      <c r="D45" s="820" t="str">
        <f ca="1">IF(ROWS($1:35)&gt;COUNT(Dong6),"",OFFSET(TH!F$1,SMALL(Dong6,ROWS($1:35)),))</f>
        <v>Thanh toán tiền hàng</v>
      </c>
      <c r="E45" s="819">
        <f t="shared" ca="1" si="1"/>
        <v>35</v>
      </c>
      <c r="F45" s="821" t="str">
        <f ca="1">IF(ROWS($1:35)&gt;COUNT(Dong6),"",OFFSET(TH!L$1,SMALL(Dong6,ROWS($1:35)),))</f>
        <v>331</v>
      </c>
      <c r="G45" s="821" t="str">
        <f ca="1">IF(ROWS($1:35)&gt;COUNT(Dong6),"",OFFSET(TH!M$1,SMALL(Dong6,ROWS($1:35)),))</f>
        <v>1121</v>
      </c>
      <c r="H45" s="709">
        <f ca="1">IF(ROWS($1:35)&gt;COUNT(Dong6),"",OFFSET(TH!K$1,SMALL(Dong6,ROWS($1:35)),))</f>
        <v>10000000</v>
      </c>
      <c r="I45" s="709">
        <f ca="1">IF(ROWS($1:35)&gt;COUNT(Dong6),"",OFFSET(TH!K$1,SMALL(Dong6,ROWS($1:35)),))</f>
        <v>10000000</v>
      </c>
    </row>
    <row r="46" spans="1:9" s="810" customFormat="1" ht="21" customHeight="1">
      <c r="A46" s="818">
        <f ca="1">IF(ROWS($1:36)&gt;COUNT(Dong6),"",OFFSET(TH!C$1,SMALL(Dong6,ROWS($1:36)),))</f>
        <v>42556</v>
      </c>
      <c r="B46" s="819" t="str">
        <f ca="1">IF(ROWS($1:36)&gt;COUNT(Dong6),"",OFFSET(TH!D$1,SMALL(Dong6,ROWS($1:36)),))</f>
        <v>GBN</v>
      </c>
      <c r="C46" s="818">
        <f ca="1">IF(ROWS($1:36)&gt;COUNT(Dong6),"",OFFSET(TH!E$1,SMALL(Dong6,ROWS($1:36)),))</f>
        <v>42556</v>
      </c>
      <c r="D46" s="820" t="str">
        <f ca="1">IF(ROWS($1:36)&gt;COUNT(Dong6),"",OFFSET(TH!F$1,SMALL(Dong6,ROWS($1:36)),))</f>
        <v>Phí kiểm đếm</v>
      </c>
      <c r="E46" s="819">
        <f t="shared" ca="1" si="1"/>
        <v>36</v>
      </c>
      <c r="F46" s="821" t="str">
        <f ca="1">IF(ROWS($1:36)&gt;COUNT(Dong6),"",OFFSET(TH!L$1,SMALL(Dong6,ROWS($1:36)),))</f>
        <v>642</v>
      </c>
      <c r="G46" s="821" t="str">
        <f ca="1">IF(ROWS($1:36)&gt;COUNT(Dong6),"",OFFSET(TH!M$1,SMALL(Dong6,ROWS($1:36)),))</f>
        <v>1121</v>
      </c>
      <c r="H46" s="709">
        <f ca="1">IF(ROWS($1:36)&gt;COUNT(Dong6),"",OFFSET(TH!K$1,SMALL(Dong6,ROWS($1:36)),))</f>
        <v>13637</v>
      </c>
      <c r="I46" s="709">
        <f ca="1">IF(ROWS($1:36)&gt;COUNT(Dong6),"",OFFSET(TH!K$1,SMALL(Dong6,ROWS($1:36)),))</f>
        <v>13637</v>
      </c>
    </row>
    <row r="47" spans="1:9" s="810" customFormat="1" ht="21" customHeight="1">
      <c r="A47" s="818">
        <f ca="1">IF(ROWS($1:37)&gt;COUNT(Dong6),"",OFFSET(TH!C$1,SMALL(Dong6,ROWS($1:37)),))</f>
        <v>42556</v>
      </c>
      <c r="B47" s="819" t="str">
        <f ca="1">IF(ROWS($1:37)&gt;COUNT(Dong6),"",OFFSET(TH!D$1,SMALL(Dong6,ROWS($1:37)),))</f>
        <v>GBN</v>
      </c>
      <c r="C47" s="818">
        <f ca="1">IF(ROWS($1:37)&gt;COUNT(Dong6),"",OFFSET(TH!E$1,SMALL(Dong6,ROWS($1:37)),))</f>
        <v>42556</v>
      </c>
      <c r="D47" s="820" t="str">
        <f ca="1">IF(ROWS($1:37)&gt;COUNT(Dong6),"",OFFSET(TH!F$1,SMALL(Dong6,ROWS($1:37)),))</f>
        <v>VAT Phí kiểm đếm</v>
      </c>
      <c r="E47" s="819">
        <f t="shared" ca="1" si="1"/>
        <v>37</v>
      </c>
      <c r="F47" s="821" t="str">
        <f ca="1">IF(ROWS($1:37)&gt;COUNT(Dong6),"",OFFSET(TH!L$1,SMALL(Dong6,ROWS($1:37)),))</f>
        <v>1331</v>
      </c>
      <c r="G47" s="821" t="str">
        <f ca="1">IF(ROWS($1:37)&gt;COUNT(Dong6),"",OFFSET(TH!M$1,SMALL(Dong6,ROWS($1:37)),))</f>
        <v>1121</v>
      </c>
      <c r="H47" s="709">
        <f ca="1">IF(ROWS($1:37)&gt;COUNT(Dong6),"",OFFSET(TH!K$1,SMALL(Dong6,ROWS($1:37)),))</f>
        <v>1363</v>
      </c>
      <c r="I47" s="709">
        <f ca="1">IF(ROWS($1:37)&gt;COUNT(Dong6),"",OFFSET(TH!K$1,SMALL(Dong6,ROWS($1:37)),))</f>
        <v>1363</v>
      </c>
    </row>
    <row r="48" spans="1:9" s="810" customFormat="1" ht="21" customHeight="1">
      <c r="A48" s="818">
        <f ca="1">IF(ROWS($1:38)&gt;COUNT(Dong6),"",OFFSET(TH!C$1,SMALL(Dong6,ROWS($1:38)),))</f>
        <v>42556</v>
      </c>
      <c r="B48" s="819" t="str">
        <f ca="1">IF(ROWS($1:38)&gt;COUNT(Dong6),"",OFFSET(TH!D$1,SMALL(Dong6,ROWS($1:38)),))</f>
        <v>GBN</v>
      </c>
      <c r="C48" s="818">
        <f ca="1">IF(ROWS($1:38)&gt;COUNT(Dong6),"",OFFSET(TH!E$1,SMALL(Dong6,ROWS($1:38)),))</f>
        <v>42556</v>
      </c>
      <c r="D48" s="820" t="str">
        <f ca="1">IF(ROWS($1:38)&gt;COUNT(Dong6),"",OFFSET(TH!F$1,SMALL(Dong6,ROWS($1:38)),))</f>
        <v>Phí chuyển tiền</v>
      </c>
      <c r="E48" s="819">
        <f t="shared" ca="1" si="1"/>
        <v>38</v>
      </c>
      <c r="F48" s="821" t="str">
        <f ca="1">IF(ROWS($1:38)&gt;COUNT(Dong6),"",OFFSET(TH!L$1,SMALL(Dong6,ROWS($1:38)),))</f>
        <v>642</v>
      </c>
      <c r="G48" s="821" t="str">
        <f ca="1">IF(ROWS($1:38)&gt;COUNT(Dong6),"",OFFSET(TH!M$1,SMALL(Dong6,ROWS($1:38)),))</f>
        <v>1121</v>
      </c>
      <c r="H48" s="709">
        <f ca="1">IF(ROWS($1:38)&gt;COUNT(Dong6),"",OFFSET(TH!K$1,SMALL(Dong6,ROWS($1:38)),))</f>
        <v>13637</v>
      </c>
      <c r="I48" s="709">
        <f ca="1">IF(ROWS($1:38)&gt;COUNT(Dong6),"",OFFSET(TH!K$1,SMALL(Dong6,ROWS($1:38)),))</f>
        <v>13637</v>
      </c>
    </row>
    <row r="49" spans="1:10" s="810" customFormat="1" ht="21" customHeight="1">
      <c r="A49" s="818">
        <f ca="1">IF(ROWS($1:39)&gt;COUNT(Dong6),"",OFFSET(TH!C$1,SMALL(Dong6,ROWS($1:39)),))</f>
        <v>42556</v>
      </c>
      <c r="B49" s="819" t="str">
        <f ca="1">IF(ROWS($1:39)&gt;COUNT(Dong6),"",OFFSET(TH!D$1,SMALL(Dong6,ROWS($1:39)),))</f>
        <v>GBN</v>
      </c>
      <c r="C49" s="818">
        <f ca="1">IF(ROWS($1:39)&gt;COUNT(Dong6),"",OFFSET(TH!E$1,SMALL(Dong6,ROWS($1:39)),))</f>
        <v>42556</v>
      </c>
      <c r="D49" s="820" t="str">
        <f ca="1">IF(ROWS($1:39)&gt;COUNT(Dong6),"",OFFSET(TH!F$1,SMALL(Dong6,ROWS($1:39)),))</f>
        <v>VAT Phí chuyển tiền</v>
      </c>
      <c r="E49" s="819">
        <f t="shared" ca="1" si="1"/>
        <v>39</v>
      </c>
      <c r="F49" s="821" t="str">
        <f ca="1">IF(ROWS($1:39)&gt;COUNT(Dong6),"",OFFSET(TH!L$1,SMALL(Dong6,ROWS($1:39)),))</f>
        <v>1331</v>
      </c>
      <c r="G49" s="821" t="str">
        <f ca="1">IF(ROWS($1:39)&gt;COUNT(Dong6),"",OFFSET(TH!M$1,SMALL(Dong6,ROWS($1:39)),))</f>
        <v>1121</v>
      </c>
      <c r="H49" s="709">
        <f ca="1">IF(ROWS($1:39)&gt;COUNT(Dong6),"",OFFSET(TH!K$1,SMALL(Dong6,ROWS($1:39)),))</f>
        <v>1363</v>
      </c>
      <c r="I49" s="709">
        <f ca="1">IF(ROWS($1:39)&gt;COUNT(Dong6),"",OFFSET(TH!K$1,SMALL(Dong6,ROWS($1:39)),))</f>
        <v>1363</v>
      </c>
    </row>
    <row r="50" spans="1:10" s="810" customFormat="1" ht="21" customHeight="1">
      <c r="A50" s="818">
        <f ca="1">IF(ROWS($1:40)&gt;COUNT(Dong6),"",OFFSET(TH!C$1,SMALL(Dong6,ROWS($1:40)),))</f>
        <v>42558</v>
      </c>
      <c r="B50" s="819" t="str">
        <f ca="1">IF(ROWS($1:40)&gt;COUNT(Dong6),"",OFFSET(TH!D$1,SMALL(Dong6,ROWS($1:40)),))</f>
        <v>GBN</v>
      </c>
      <c r="C50" s="818">
        <f ca="1">IF(ROWS($1:40)&gt;COUNT(Dong6),"",OFFSET(TH!E$1,SMALL(Dong6,ROWS($1:40)),))</f>
        <v>42558</v>
      </c>
      <c r="D50" s="820" t="str">
        <f ca="1">IF(ROWS($1:40)&gt;COUNT(Dong6),"",OFFSET(TH!F$1,SMALL(Dong6,ROWS($1:40)),))</f>
        <v>Thanh toán tiền hàng</v>
      </c>
      <c r="E50" s="819">
        <f t="shared" ca="1" si="1"/>
        <v>40</v>
      </c>
      <c r="F50" s="821" t="str">
        <f ca="1">IF(ROWS($1:40)&gt;COUNT(Dong6),"",OFFSET(TH!L$1,SMALL(Dong6,ROWS($1:40)),))</f>
        <v>331</v>
      </c>
      <c r="G50" s="821" t="str">
        <f ca="1">IF(ROWS($1:40)&gt;COUNT(Dong6),"",OFFSET(TH!M$1,SMALL(Dong6,ROWS($1:40)),))</f>
        <v>1121</v>
      </c>
      <c r="H50" s="709">
        <f ca="1">IF(ROWS($1:40)&gt;COUNT(Dong6),"",OFFSET(TH!K$1,SMALL(Dong6,ROWS($1:40)),))</f>
        <v>34625550</v>
      </c>
      <c r="I50" s="709">
        <f ca="1">IF(ROWS($1:40)&gt;COUNT(Dong6),"",OFFSET(TH!K$1,SMALL(Dong6,ROWS($1:40)),))</f>
        <v>34625550</v>
      </c>
    </row>
    <row r="51" spans="1:10" s="810" customFormat="1" ht="21" customHeight="1">
      <c r="A51" s="818"/>
      <c r="B51" s="819"/>
      <c r="C51" s="818"/>
      <c r="D51" s="820"/>
      <c r="E51" s="819"/>
      <c r="F51" s="821"/>
      <c r="G51" s="821"/>
      <c r="H51" s="709"/>
      <c r="I51" s="709"/>
    </row>
    <row r="52" spans="1:10" s="810" customFormat="1" ht="21" customHeight="1">
      <c r="A52" s="822"/>
      <c r="B52" s="822"/>
      <c r="C52" s="822"/>
      <c r="D52" s="823" t="s">
        <v>350</v>
      </c>
      <c r="E52" s="824" t="s">
        <v>19</v>
      </c>
      <c r="F52" s="824"/>
      <c r="G52" s="824" t="s">
        <v>19</v>
      </c>
      <c r="H52" s="825">
        <f ca="1">SUBTOTAL(9,$H$10:$H$51)</f>
        <v>12895927532</v>
      </c>
      <c r="I52" s="825">
        <f ca="1">SUBTOTAL(9,I10:I51)</f>
        <v>12895927532</v>
      </c>
    </row>
    <row r="53" spans="1:10" s="810" customFormat="1" ht="15">
      <c r="A53" s="826" t="s">
        <v>421</v>
      </c>
    </row>
    <row r="54" spans="1:10" s="810" customFormat="1" ht="15">
      <c r="A54" s="826" t="str">
        <f ca="1">"- Ngày mở sổ: "&amp;DAY($A$11)&amp;"/"&amp;MONTH($A$11)&amp;"/ " &amp;YEAR($A$11)</f>
        <v>- Ngày mở sổ: 21/7/ 2016</v>
      </c>
    </row>
    <row r="55" spans="1:10" s="810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7"/>
      <c r="J55" s="827"/>
    </row>
    <row r="56" spans="1:10" s="810" customFormat="1" ht="15">
      <c r="B56" s="827" t="s">
        <v>347</v>
      </c>
      <c r="D56" s="827" t="s">
        <v>12</v>
      </c>
      <c r="H56" s="827" t="s">
        <v>348</v>
      </c>
      <c r="I56" s="827"/>
      <c r="J56" s="827"/>
    </row>
    <row r="57" spans="1:10" s="810" customFormat="1" ht="15">
      <c r="B57" s="827" t="s">
        <v>13</v>
      </c>
      <c r="D57" s="827" t="s">
        <v>13</v>
      </c>
      <c r="H57" s="827" t="s">
        <v>136</v>
      </c>
      <c r="I57" s="827"/>
      <c r="J57" s="827"/>
    </row>
    <row r="58" spans="1:10" s="81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2" t="s">
        <v>145</v>
      </c>
      <c r="H2" s="1002"/>
      <c r="I2" s="1002"/>
    </row>
    <row r="3" spans="1:9" ht="15.75" customHeight="1">
      <c r="A3" s="1" t="str">
        <f>TH!A2</f>
        <v>Địa chỉ: 1A227/1 Ấp 1, Phạm Văn Hai, Bình Chánh, TPHCM</v>
      </c>
      <c r="G3" s="100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3"/>
      <c r="I3" s="1003"/>
    </row>
    <row r="4" spans="1:9">
      <c r="F4" s="17"/>
      <c r="G4" s="1003"/>
      <c r="H4" s="1003"/>
      <c r="I4" s="1003"/>
    </row>
    <row r="5" spans="1:9" ht="17.25" customHeight="1">
      <c r="A5" s="1004" t="s">
        <v>146</v>
      </c>
      <c r="B5" s="1004"/>
      <c r="C5" s="1004"/>
      <c r="D5" s="1004"/>
      <c r="E5" s="1004"/>
      <c r="F5" s="1004"/>
      <c r="G5" s="1004"/>
      <c r="H5" s="1004"/>
      <c r="I5" s="1004"/>
    </row>
    <row r="6" spans="1:9">
      <c r="A6" s="1005" t="s">
        <v>147</v>
      </c>
      <c r="B6" s="1006"/>
      <c r="C6" s="1006"/>
      <c r="D6" s="1006"/>
      <c r="E6" s="1006"/>
      <c r="F6" s="1006"/>
      <c r="G6" s="1006"/>
      <c r="H6" s="1006"/>
      <c r="I6" s="1006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6" t="s">
        <v>29</v>
      </c>
      <c r="B9" s="1007"/>
      <c r="C9" s="1007"/>
      <c r="D9" s="1007"/>
      <c r="E9" s="1007"/>
      <c r="F9" s="1007"/>
      <c r="G9" s="1007"/>
      <c r="H9" s="1007"/>
      <c r="I9" s="1007"/>
    </row>
    <row r="10" spans="1:9" ht="9.75" customHeight="1">
      <c r="C10" s="1008"/>
      <c r="D10" s="1009"/>
      <c r="E10" s="1009"/>
      <c r="F10" s="1009"/>
      <c r="G10" s="1009"/>
      <c r="H10" s="1009"/>
      <c r="I10" s="1009"/>
    </row>
    <row r="11" spans="1:9" s="18" customFormat="1" ht="19.5" customHeight="1">
      <c r="A11" s="1010" t="s">
        <v>20</v>
      </c>
      <c r="B11" s="1000" t="s">
        <v>1</v>
      </c>
      <c r="C11" s="1011"/>
      <c r="D11" s="1010" t="s">
        <v>0</v>
      </c>
      <c r="E11" s="1010" t="s">
        <v>14</v>
      </c>
      <c r="F11" s="1000" t="s">
        <v>21</v>
      </c>
      <c r="G11" s="1011"/>
      <c r="H11" s="1000" t="s">
        <v>31</v>
      </c>
      <c r="I11" s="1001"/>
    </row>
    <row r="12" spans="1:9" s="18" customFormat="1" ht="32.25" customHeight="1">
      <c r="A12" s="1010"/>
      <c r="B12" s="242" t="s">
        <v>15</v>
      </c>
      <c r="C12" s="242" t="s">
        <v>32</v>
      </c>
      <c r="D12" s="1010"/>
      <c r="E12" s="1010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151189185</v>
      </c>
      <c r="H15" s="247">
        <f ca="1">IF(D15&lt;&gt;"",MAX(H14+F15-G15-I14,0),0)</f>
        <v>0</v>
      </c>
      <c r="I15" s="247">
        <f ca="1">IF(D15&lt;&gt;"",MAX(I14+G15-H14-F15,0),0)</f>
        <v>151189185</v>
      </c>
    </row>
    <row r="16" spans="1:9" s="18" customFormat="1" ht="18" customHeight="1">
      <c r="A16" s="199">
        <f ca="1">IF(ROWS($1:2)&gt;COUNT(Dong5),"",OFFSET(TH!C$1,SMALL(Dong5,ROWS($1:2)),))</f>
        <v>42374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42374</v>
      </c>
      <c r="D16" s="245" t="str">
        <f ca="1">IF(ROWS($1:2)&gt;COUNT(Dong5),"",OFFSET(TH!F$1,SMALL(Dong5,ROWS($1:2)),))</f>
        <v>Phí BS chứng từ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151184185</v>
      </c>
    </row>
    <row r="17" spans="1:9" s="18" customFormat="1" ht="18" customHeight="1">
      <c r="A17" s="199">
        <f ca="1">IF(ROWS($1:3)&gt;COUNT(Dong5),"",OFFSET(TH!C$1,SMALL(Dong5,ROWS($1:3)),))</f>
        <v>42375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42375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151169185</v>
      </c>
    </row>
    <row r="18" spans="1:9" s="18" customFormat="1" ht="18" customHeight="1">
      <c r="A18" s="199">
        <f ca="1">IF(ROWS($1:4)&gt;COUNT(Dong5),"",OFFSET(TH!C$1,SMALL(Dong5,ROWS($1:4)),))</f>
        <v>42389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42389</v>
      </c>
      <c r="D18" s="245" t="str">
        <f ca="1">IF(ROWS($1:4)&gt;COUNT(Dong5),"",OFFSET(TH!F$1,SMALL(Dong5,ROWS($1:4)),))</f>
        <v>Phí BS chứng từ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151154185</v>
      </c>
    </row>
    <row r="19" spans="1:9" s="18" customFormat="1" ht="18" customHeight="1">
      <c r="A19" s="199">
        <f ca="1">IF(ROWS($1:5)&gt;COUNT(Dong5),"",OFFSET(TH!C$1,SMALL(Dong5,ROWS($1:5)),))</f>
        <v>42389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42389</v>
      </c>
      <c r="D19" s="245" t="str">
        <f ca="1">IF(ROWS($1:5)&gt;COUNT(Dong5),"",OFFSET(TH!F$1,SMALL(Dong5,ROWS($1:5)),))</f>
        <v>Phí BS chứng từ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151139185</v>
      </c>
    </row>
    <row r="20" spans="1:9" s="18" customFormat="1" ht="18" customHeight="1">
      <c r="A20" s="199">
        <f ca="1">IF(ROWS($1:6)&gt;COUNT(Dong5),"",OFFSET(TH!C$1,SMALL(Dong5,ROWS($1:6)),))</f>
        <v>42391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42391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151124185</v>
      </c>
    </row>
    <row r="21" spans="1:9" s="18" customFormat="1" ht="18" customHeight="1">
      <c r="A21" s="199">
        <f ca="1">IF(ROWS($1:7)&gt;COUNT(Dong5),"",OFFSET(TH!C$1,SMALL(Dong5,ROWS($1:7)),))</f>
        <v>42395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42395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151104185</v>
      </c>
    </row>
    <row r="22" spans="1:9" s="18" customFormat="1" ht="18" customHeight="1">
      <c r="A22" s="199">
        <f ca="1">IF(ROWS($1:8)&gt;COUNT(Dong5),"",OFFSET(TH!C$1,SMALL(Dong5,ROWS($1:8)),))</f>
        <v>42396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42396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151089185</v>
      </c>
    </row>
    <row r="23" spans="1:9" s="18" customFormat="1" ht="18" customHeight="1">
      <c r="A23" s="199">
        <f ca="1">IF(ROWS($1:9)&gt;COUNT(Dong5),"",OFFSET(TH!C$1,SMALL(Dong5,ROWS($1:9)),))</f>
        <v>42396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42396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151079185</v>
      </c>
    </row>
    <row r="24" spans="1:9" s="18" customFormat="1" ht="18" customHeight="1">
      <c r="A24" s="199">
        <f ca="1">IF(ROWS($1:10)&gt;COUNT(Dong5),"",OFFSET(TH!C$1,SMALL(Dong5,ROWS($1:10)),))</f>
        <v>42398</v>
      </c>
      <c r="B24" s="199" t="str">
        <f ca="1">IF(ROWS($1:10)&gt;COUNT(Dong5),"",OFFSET(TH!D$1,SMALL(Dong5,ROWS($1:10)),))</f>
        <v>GBC</v>
      </c>
      <c r="C24" s="199">
        <f ca="1">IF(ROWS($1:10)&gt;COUNT(Dong5),"",OFFSET(TH!E$1,SMALL(Dong5,ROWS($1:10)),))</f>
        <v>42398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131</v>
      </c>
      <c r="F24" s="246">
        <f ca="1">IF(ROWS($1:10)&gt;COUNT(Dong5),0,IF(OFFSET(TH!L$1,SMALL(Dong5,ROWS($1:10)),)=$E$7,OFFSET(TH!K$1,SMALL(Dong5,ROWS($1:10)),),0))</f>
        <v>22000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151057185</v>
      </c>
    </row>
    <row r="25" spans="1:9" s="18" customFormat="1" ht="18" customHeight="1">
      <c r="A25" s="199">
        <f ca="1">IF(ROWS($1:11)&gt;COUNT(Dong5),"",OFFSET(TH!C$1,SMALL(Dong5,ROWS($1:11)),))</f>
        <v>42398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42398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151047185</v>
      </c>
    </row>
    <row r="26" spans="1:9" s="18" customFormat="1" ht="18" customHeight="1">
      <c r="A26" s="199">
        <f ca="1">IF(ROWS($1:12)&gt;COUNT(Dong5),"",OFFSET(TH!C$1,SMALL(Dong5,ROWS($1:12)),))</f>
        <v>42405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42405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151032185</v>
      </c>
    </row>
    <row r="27" spans="1:9" s="18" customFormat="1" ht="18" customHeight="1">
      <c r="A27" s="199">
        <f ca="1">IF(ROWS($1:13)&gt;COUNT(Dong5),"",OFFSET(TH!C$1,SMALL(Dong5,ROWS($1:13)),))</f>
        <v>42405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42405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151017185</v>
      </c>
    </row>
    <row r="28" spans="1:9" s="18" customFormat="1" ht="18" customHeight="1">
      <c r="A28" s="199">
        <f ca="1">IF(ROWS($1:14)&gt;COUNT(Dong5),"",OFFSET(TH!C$1,SMALL(Dong5,ROWS($1:14)),))</f>
        <v>42419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42419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151002185</v>
      </c>
    </row>
    <row r="29" spans="1:9" s="18" customFormat="1" ht="18" customHeight="1">
      <c r="A29" s="199">
        <f ca="1">IF(ROWS($1:15)&gt;COUNT(Dong5),"",OFFSET(TH!C$1,SMALL(Dong5,ROWS($1:15)),))</f>
        <v>42419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42419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150987185</v>
      </c>
    </row>
    <row r="30" spans="1:9" s="18" customFormat="1" ht="18" customHeight="1">
      <c r="A30" s="199">
        <f ca="1">IF(ROWS($1:16)&gt;COUNT(Dong5),"",OFFSET(TH!C$1,SMALL(Dong5,ROWS($1:16)),))</f>
        <v>42419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42419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150972185</v>
      </c>
    </row>
    <row r="31" spans="1:9" s="18" customFormat="1" ht="18" customHeight="1">
      <c r="A31" s="199">
        <f ca="1">IF(ROWS($1:17)&gt;COUNT(Dong5),"",OFFSET(TH!C$1,SMALL(Dong5,ROWS($1:17)),))</f>
        <v>42426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42426</v>
      </c>
      <c r="D31" s="245" t="str">
        <f ca="1">IF(ROWS($1:17)&gt;COUNT(Dong5),"",OFFSET(TH!F$1,SMALL(Dong5,ROWS($1:17)),))</f>
        <v>Dịch vụ thông báo số dư 0937916554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50000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150922185</v>
      </c>
    </row>
    <row r="32" spans="1:9" s="18" customFormat="1" ht="18" customHeight="1">
      <c r="A32" s="199">
        <f ca="1">IF(ROWS($1:18)&gt;COUNT(Dong5),"",OFFSET(TH!C$1,SMALL(Dong5,ROWS($1:18)),))</f>
        <v>42437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42437</v>
      </c>
      <c r="D32" s="245" t="str">
        <f ca="1">IF(ROWS($1:18)&gt;COUNT(Dong5),"",OFFSET(TH!F$1,SMALL(Dong5,ROWS($1:18)),))</f>
        <v>Bán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150907185</v>
      </c>
    </row>
    <row r="33" spans="1:9" s="18" customFormat="1" ht="18" customHeight="1">
      <c r="A33" s="199">
        <f ca="1">IF(ROWS($1:19)&gt;COUNT(Dong5),"",OFFSET(TH!C$1,SMALL(Dong5,ROWS($1:19)),))</f>
        <v>42439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42439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150892185</v>
      </c>
    </row>
    <row r="34" spans="1:9" s="18" customFormat="1" ht="18" customHeight="1">
      <c r="A34" s="199">
        <f ca="1">IF(ROWS($1:20)&gt;COUNT(Dong5),"",OFFSET(TH!C$1,SMALL(Dong5,ROWS($1:20)),))</f>
        <v>42439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42439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150882185</v>
      </c>
    </row>
    <row r="35" spans="1:9" s="18" customFormat="1" ht="18" customHeight="1">
      <c r="A35" s="199">
        <f ca="1">IF(ROWS($1:21)&gt;COUNT(Dong5),"",OFFSET(TH!C$1,SMALL(Dong5,ROWS($1:21)),))</f>
        <v>42439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42439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150867185</v>
      </c>
    </row>
    <row r="36" spans="1:9" s="18" customFormat="1" ht="18" customHeight="1">
      <c r="A36" s="199">
        <f ca="1">IF(ROWS($1:22)&gt;COUNT(Dong5),"",OFFSET(TH!C$1,SMALL(Dong5,ROWS($1:22)),))</f>
        <v>42450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42450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150852185</v>
      </c>
    </row>
    <row r="37" spans="1:9" s="18" customFormat="1" ht="18" customHeight="1">
      <c r="A37" s="199">
        <f ca="1">IF(ROWS($1:23)&gt;COUNT(Dong5),"",OFFSET(TH!C$1,SMALL(Dong5,ROWS($1:23)),))</f>
        <v>42457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42457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20000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150832185</v>
      </c>
    </row>
    <row r="38" spans="1:9" s="18" customFormat="1" ht="18" customHeight="1">
      <c r="A38" s="199">
        <f ca="1">IF(ROWS($1:24)&gt;COUNT(Dong5),"",OFFSET(TH!C$1,SMALL(Dong5,ROWS($1:24)),))</f>
        <v>42457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42457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20000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150812185</v>
      </c>
    </row>
    <row r="39" spans="1:9" s="18" customFormat="1" ht="18" customHeight="1">
      <c r="A39" s="199">
        <f ca="1">IF(ROWS($1:25)&gt;COUNT(Dong5),"",OFFSET(TH!C$1,SMALL(Dong5,ROWS($1:25)),))</f>
        <v>42458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42458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150797185</v>
      </c>
    </row>
    <row r="40" spans="1:9" s="18" customFormat="1" ht="18" customHeight="1">
      <c r="A40" s="199">
        <f ca="1">IF(ROWS($1:26)&gt;COUNT(Dong5),"",OFFSET(TH!C$1,SMALL(Dong5,ROWS($1:26)),))</f>
        <v>42468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42468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13636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150783549</v>
      </c>
    </row>
    <row r="41" spans="1:9" s="18" customFormat="1" ht="18" customHeight="1">
      <c r="A41" s="199">
        <f ca="1">IF(ROWS($1:27)&gt;COUNT(Dong5),"",OFFSET(TH!C$1,SMALL(Dong5,ROWS($1:27)),))</f>
        <v>42471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13636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150769913</v>
      </c>
    </row>
    <row r="42" spans="1:9" s="18" customFormat="1" ht="18" customHeight="1">
      <c r="A42" s="199">
        <f ca="1">IF(ROWS($1:28)&gt;COUNT(Dong5),"",OFFSET(TH!C$1,SMALL(Dong5,ROWS($1:28)),))</f>
        <v>42471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42471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13636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150756277</v>
      </c>
    </row>
    <row r="43" spans="1:9" s="18" customFormat="1" ht="18" customHeight="1">
      <c r="A43" s="199">
        <f ca="1">IF(ROWS($1:29)&gt;COUNT(Dong5),"",OFFSET(TH!C$1,SMALL(Dong5,ROWS($1:29)),))</f>
        <v>42471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42471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9091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150747186</v>
      </c>
    </row>
    <row r="44" spans="1:9" s="18" customFormat="1" ht="18" customHeight="1">
      <c r="A44" s="199">
        <f ca="1">IF(ROWS($1:30)&gt;COUNT(Dong5),"",OFFSET(TH!C$1,SMALL(Dong5,ROWS($1:30)),))</f>
        <v>42474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42474</v>
      </c>
      <c r="D44" s="245" t="str">
        <f ca="1">IF(ROWS($1:30)&gt;COUNT(Dong5),"",OFFSET(TH!F$1,SMALL(Dong5,ROWS($1:30)),))</f>
        <v>Phí kiểm đếm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13636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150733550</v>
      </c>
    </row>
    <row r="45" spans="1:9" s="18" customFormat="1" ht="18" customHeight="1">
      <c r="A45" s="199">
        <f ca="1">IF(ROWS($1:31)&gt;COUNT(Dong5),"",OFFSET(TH!C$1,SMALL(Dong5,ROWS($1:31)),))</f>
        <v>42479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42479</v>
      </c>
      <c r="D45" s="245" t="str">
        <f ca="1">IF(ROWS($1:31)&gt;COUNT(Dong5),"",OFFSET(TH!F$1,SMALL(Dong5,ROWS($1:31)),))</f>
        <v>Phí kiểm đếm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13636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150719914</v>
      </c>
    </row>
    <row r="46" spans="1:9" s="18" customFormat="1" ht="18" customHeight="1">
      <c r="A46" s="199">
        <f ca="1">IF(ROWS($1:32)&gt;COUNT(Dong5),"",OFFSET(TH!C$1,SMALL(Dong5,ROWS($1:32)),))</f>
        <v>42479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42479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13636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150706278</v>
      </c>
    </row>
    <row r="47" spans="1:9" s="18" customFormat="1" ht="18" customHeight="1">
      <c r="A47" s="199">
        <f ca="1">IF(ROWS($1:33)&gt;COUNT(Dong5),"",OFFSET(TH!C$1,SMALL(Dong5,ROWS($1:33)),))</f>
        <v>42482</v>
      </c>
      <c r="B47" s="199" t="str">
        <f ca="1">IF(ROWS($1:33)&gt;COUNT(Dong5),"",OFFSET(TH!D$1,SMALL(Dong5,ROWS($1:33)),))</f>
        <v>GBC</v>
      </c>
      <c r="C47" s="199">
        <f ca="1">IF(ROWS($1:33)&gt;COUNT(Dong5),"",OFFSET(TH!E$1,SMALL(Dong5,ROWS($1:33)),))</f>
        <v>42482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131</v>
      </c>
      <c r="F47" s="246">
        <f ca="1">IF(ROWS($1:33)&gt;COUNT(Dong5),0,IF(OFFSET(TH!L$1,SMALL(Dong5,ROWS($1:33)),)=$E$7,OFFSET(TH!K$1,SMALL(Dong5,ROWS($1:33)),),0))</f>
        <v>22000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150684278</v>
      </c>
    </row>
    <row r="48" spans="1:9" s="18" customFormat="1" ht="18" customHeight="1">
      <c r="A48" s="199">
        <f ca="1">IF(ROWS($1:34)&gt;COUNT(Dong5),"",OFFSET(TH!C$1,SMALL(Dong5,ROWS($1:34)),))</f>
        <v>42488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42488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13636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150670642</v>
      </c>
    </row>
    <row r="49" spans="1:9" s="18" customFormat="1" ht="18" customHeight="1">
      <c r="A49" s="199">
        <f ca="1">IF(ROWS($1:35)&gt;COUNT(Dong5),"",OFFSET(TH!C$1,SMALL(Dong5,ROWS($1:35)),))</f>
        <v>42495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42495</v>
      </c>
      <c r="D49" s="245" t="str">
        <f ca="1">IF(ROWS($1:35)&gt;COUNT(Dong5),"",OFFSET(TH!F$1,SMALL(Dong5,ROWS($1:35)),))</f>
        <v>Thuế môn bài phải nộp</v>
      </c>
      <c r="E49" s="199" t="str">
        <f ca="1">IF(ROWS($1:35)&gt;COUNT(Dong5),"",IF(OFFSET(TH!L$1,SMALL(Dong5,ROWS($1:35)),)=$E$7,OFFSET(TH!M$1,SMALL(Dong5,ROWS($1:35)),),OFFSET(TH!L$1,SMALL(Dong5,ROWS($1:35)),)))</f>
        <v>33382</v>
      </c>
      <c r="F49" s="246">
        <f ca="1">IF(ROWS($1:35)&gt;COUNT(Dong5),0,IF(OFFSET(TH!L$1,SMALL(Dong5,ROWS($1:35)),)=$E$7,OFFSET(TH!K$1,SMALL(Dong5,ROWS($1:35)),),0))</f>
        <v>1000000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149670642</v>
      </c>
    </row>
    <row r="50" spans="1:9" s="18" customFormat="1" ht="18" customHeight="1">
      <c r="A50" s="199">
        <f ca="1">IF(ROWS($1:36)&gt;COUNT(Dong5),"",OFFSET(TH!C$1,SMALL(Dong5,ROWS($1:36)),))</f>
        <v>42495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42495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9091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149661551</v>
      </c>
    </row>
    <row r="51" spans="1:9" s="18" customFormat="1" ht="18" customHeight="1">
      <c r="A51" s="199">
        <f ca="1">IF(ROWS($1:37)&gt;COUNT(Dong5),"",OFFSET(TH!C$1,SMALL(Dong5,ROWS($1:37)),))</f>
        <v>42495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42495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13636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149647915</v>
      </c>
    </row>
    <row r="52" spans="1:9" s="18" customFormat="1" ht="18" customHeight="1">
      <c r="A52" s="199">
        <f ca="1">IF(ROWS($1:38)&gt;COUNT(Dong5),"",OFFSET(TH!C$1,SMALL(Dong5,ROWS($1:38)),))</f>
        <v>42495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42495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149634279</v>
      </c>
    </row>
    <row r="53" spans="1:9" s="18" customFormat="1" ht="18" customHeight="1">
      <c r="A53" s="199">
        <f ca="1">IF(ROWS($1:39)&gt;COUNT(Dong5),"",OFFSET(TH!C$1,SMALL(Dong5,ROWS($1:39)),))</f>
        <v>42495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42495</v>
      </c>
      <c r="D53" s="245" t="str">
        <f ca="1">IF(ROWS($1:39)&gt;COUNT(Dong5),"",OFFSET(TH!F$1,SMALL(Dong5,ROWS($1:39)),))</f>
        <v>Phí kiểm đếm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149620643</v>
      </c>
    </row>
    <row r="54" spans="1:9" s="18" customFormat="1" ht="18" customHeight="1">
      <c r="A54" s="199">
        <f ca="1">IF(ROWS($1:40)&gt;COUNT(Dong5),"",OFFSET(TH!C$1,SMALL(Dong5,ROWS($1:40)),))</f>
        <v>42502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42502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149607007</v>
      </c>
    </row>
    <row r="55" spans="1:9" s="18" customFormat="1" ht="18" customHeight="1">
      <c r="A55" s="199">
        <f ca="1">IF(ROWS($1:41)&gt;COUNT(Dong5),"",OFFSET(TH!C$1,SMALL(Dong5,ROWS($1:41)),))</f>
        <v>42502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42502</v>
      </c>
      <c r="D55" s="245" t="str">
        <f ca="1">IF(ROWS($1:41)&gt;COUNT(Dong5),"",OFFSET(TH!F$1,SMALL(Dong5,ROWS($1:41)),))</f>
        <v>Phí kiểm đếm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149593371</v>
      </c>
    </row>
    <row r="56" spans="1:9" s="18" customFormat="1" ht="18" customHeight="1">
      <c r="A56" s="199">
        <f ca="1">IF(ROWS($1:42)&gt;COUNT(Dong5),"",OFFSET(TH!C$1,SMALL(Dong5,ROWS($1:42)),))</f>
        <v>42502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42502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149579735</v>
      </c>
    </row>
    <row r="57" spans="1:9" s="18" customFormat="1" ht="18" customHeight="1">
      <c r="A57" s="199">
        <f ca="1">IF(ROWS($1:43)&gt;COUNT(Dong5),"",OFFSET(TH!C$1,SMALL(Dong5,ROWS($1:43)),))</f>
        <v>42506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42506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149566099</v>
      </c>
    </row>
    <row r="58" spans="1:9" s="18" customFormat="1" ht="18" customHeight="1">
      <c r="A58" s="199">
        <f ca="1">IF(ROWS($1:44)&gt;COUNT(Dong5),"",OFFSET(TH!C$1,SMALL(Dong5,ROWS($1:44)),))</f>
        <v>42510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42510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149552463</v>
      </c>
    </row>
    <row r="59" spans="1:9" s="18" customFormat="1" ht="18" customHeight="1">
      <c r="A59" s="199">
        <f ca="1">IF(ROWS($1:45)&gt;COUNT(Dong5),"",OFFSET(TH!C$1,SMALL(Dong5,ROWS($1:45)),))</f>
        <v>42510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42510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149538827</v>
      </c>
    </row>
    <row r="60" spans="1:9" s="18" customFormat="1" ht="18" customHeight="1">
      <c r="A60" s="199">
        <f ca="1">IF(ROWS($1:46)&gt;COUNT(Dong5),"",OFFSET(TH!C$1,SMALL(Dong5,ROWS($1:46)),))</f>
        <v>42513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42513</v>
      </c>
      <c r="D60" s="245" t="str">
        <f ca="1">IF(ROWS($1:46)&gt;COUNT(Dong5),"",OFFSET(TH!F$1,SMALL(Dong5,ROWS($1:46)),))</f>
        <v>Phí dịch vụ ebanking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149438827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1750358</v>
      </c>
      <c r="G62" s="248">
        <f ca="1">SUM(G15:G61)</f>
        <v>151189185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149438827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998" t="str">
        <f ca="1">"Ngày 31 tháng  12  năm  "&amp;YEAR($A$15)</f>
        <v>Ngày 31 tháng  12  năm  2016</v>
      </c>
      <c r="F67" s="998"/>
      <c r="G67" s="998"/>
      <c r="H67" s="998"/>
      <c r="I67" s="998"/>
    </row>
    <row r="68" spans="1:9" s="18" customFormat="1" ht="12.75">
      <c r="A68" s="998" t="s">
        <v>11</v>
      </c>
      <c r="B68" s="998"/>
      <c r="C68" s="998"/>
      <c r="D68" s="998"/>
      <c r="E68" s="998" t="s">
        <v>12</v>
      </c>
      <c r="F68" s="998"/>
      <c r="G68" s="998"/>
      <c r="H68" s="998"/>
      <c r="I68" s="998"/>
    </row>
    <row r="69" spans="1:9" s="18" customFormat="1" ht="12.75">
      <c r="A69" s="998" t="s">
        <v>13</v>
      </c>
      <c r="B69" s="998"/>
      <c r="C69" s="998"/>
      <c r="D69" s="998"/>
      <c r="E69" s="998" t="s">
        <v>13</v>
      </c>
      <c r="F69" s="998"/>
      <c r="G69" s="998"/>
      <c r="H69" s="998"/>
      <c r="I69" s="998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9"/>
      <c r="B76" s="999"/>
      <c r="C76" s="999"/>
      <c r="D76" s="999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02" t="s">
        <v>119</v>
      </c>
      <c r="H1" s="1002"/>
      <c r="I1" s="1002"/>
      <c r="J1" s="100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3"/>
      <c r="I2" s="1003"/>
      <c r="J2" s="1003"/>
    </row>
    <row r="3" spans="1:15" s="3" customFormat="1" ht="16.5" customHeight="1">
      <c r="A3" s="4"/>
      <c r="B3" s="16"/>
      <c r="C3" s="109"/>
      <c r="D3" s="109"/>
      <c r="E3" s="16"/>
      <c r="G3" s="1003"/>
      <c r="H3" s="1003"/>
      <c r="I3" s="1003"/>
      <c r="J3" s="100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2" t="s">
        <v>120</v>
      </c>
      <c r="B5" s="1012"/>
      <c r="C5" s="1012"/>
      <c r="D5" s="1012"/>
      <c r="E5" s="1012"/>
      <c r="F5" s="1012"/>
      <c r="G5" s="1012"/>
      <c r="H5" s="1012"/>
      <c r="I5" s="1012"/>
      <c r="J5" s="1012"/>
    </row>
    <row r="6" spans="1:15" ht="14.25" customHeight="1">
      <c r="A6" s="1014" t="str">
        <f ca="1">$L$11&amp;" / "&amp;YEAR($A$14)</f>
        <v>Quý III / 2016</v>
      </c>
      <c r="B6" s="1014"/>
      <c r="C6" s="1014"/>
      <c r="D6" s="1014"/>
      <c r="E6" s="1014"/>
      <c r="F6" s="1014"/>
      <c r="G6" s="1014"/>
      <c r="H6" s="1014"/>
      <c r="I6" s="1014"/>
      <c r="J6" s="1014"/>
    </row>
    <row r="7" spans="1:15">
      <c r="A7" s="1013" t="s">
        <v>121</v>
      </c>
      <c r="B7" s="1013"/>
      <c r="C7" s="1013"/>
      <c r="D7" s="1013"/>
      <c r="E7" s="1013"/>
      <c r="F7" s="1013"/>
      <c r="G7" s="1013"/>
      <c r="H7" s="1013"/>
      <c r="I7" s="1013"/>
      <c r="J7" s="1013"/>
    </row>
    <row r="8" spans="1:15">
      <c r="A8" s="1013" t="s">
        <v>122</v>
      </c>
      <c r="B8" s="1013"/>
      <c r="C8" s="1013"/>
      <c r="D8" s="1013"/>
      <c r="E8" s="1013"/>
      <c r="F8" s="1013"/>
      <c r="G8" s="1013"/>
      <c r="H8" s="1013"/>
      <c r="I8" s="1013"/>
      <c r="J8" s="1013"/>
    </row>
    <row r="9" spans="1:15">
      <c r="A9" s="112"/>
      <c r="I9" s="112" t="s">
        <v>123</v>
      </c>
    </row>
    <row r="10" spans="1:15" ht="33" customHeight="1" thickBot="1">
      <c r="A10" s="1016" t="s">
        <v>20</v>
      </c>
      <c r="B10" s="1016" t="s">
        <v>124</v>
      </c>
      <c r="C10" s="1015" t="s">
        <v>125</v>
      </c>
      <c r="D10" s="1015"/>
      <c r="E10" s="1015" t="s">
        <v>0</v>
      </c>
      <c r="F10" s="1016" t="s">
        <v>14</v>
      </c>
      <c r="G10" s="1015" t="s">
        <v>21</v>
      </c>
      <c r="H10" s="1015"/>
      <c r="I10" s="1015" t="s">
        <v>126</v>
      </c>
      <c r="J10" s="1015" t="s">
        <v>127</v>
      </c>
      <c r="L10" s="608"/>
      <c r="N10" s="990" t="s">
        <v>331</v>
      </c>
      <c r="O10" s="990"/>
    </row>
    <row r="11" spans="1:15" ht="24" customHeight="1" thickBot="1">
      <c r="A11" s="1017"/>
      <c r="B11" s="1017"/>
      <c r="C11" s="113" t="s">
        <v>128</v>
      </c>
      <c r="D11" s="113" t="s">
        <v>129</v>
      </c>
      <c r="E11" s="1015"/>
      <c r="F11" s="1017"/>
      <c r="G11" s="113" t="s">
        <v>22</v>
      </c>
      <c r="H11" s="113" t="s">
        <v>23</v>
      </c>
      <c r="I11" s="1015"/>
      <c r="J11" s="1015"/>
      <c r="L11" s="178" t="s">
        <v>412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629979712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42572</v>
      </c>
      <c r="B14" s="120">
        <f ca="1">IF(ROWS($1:1)&gt;COUNT(Dong1),"",OFFSET(TH!E$1,SMALL(Dong1,ROWS($1:1)),))</f>
        <v>42572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TM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32810000</v>
      </c>
      <c r="I14" s="121">
        <f ca="1">IF(E14&lt;&gt;"",I13+G14-H14,0)</f>
        <v>597169712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42597</v>
      </c>
      <c r="B15" s="120">
        <f ca="1">IF(ROWS($1:2)&gt;COUNT(Dong1),"",OFFSET(TH!E$1,SMALL(Dong1,ROWS($1:2)),))</f>
        <v>42597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TM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2020000000</v>
      </c>
      <c r="I15" s="121">
        <f t="shared" ref="I15:I62" ca="1" si="0">IF(E15&lt;&gt;"",I14+G15-H15,0)</f>
        <v>-1422830288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42601</v>
      </c>
      <c r="B16" s="120">
        <f ca="1">IF(ROWS($1:3)&gt;COUNT(Dong1),"",OFFSET(TH!E$1,SMALL(Dong1,ROWS($1:3)),))</f>
        <v>42601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Rút sec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4500000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-1418330288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42608</v>
      </c>
      <c r="B17" s="120">
        <f ca="1">IF(ROWS($1:4)&gt;COUNT(Dong1),"",OFFSET(TH!E$1,SMALL(Dong1,ROWS($1:4)),))</f>
        <v>42608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Rút sec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525207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-1417805081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42555</v>
      </c>
      <c r="B18" s="120">
        <f ca="1">IF(ROWS($1:5)&gt;COUNT(Dong1),"",OFFSET(TH!E$1,SMALL(Dong1,ROWS($1:5)),))</f>
        <v>42555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8500000</v>
      </c>
      <c r="I18" s="121">
        <f t="shared" ca="1" si="0"/>
        <v>-1426305081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42556</v>
      </c>
      <c r="B19" s="120">
        <f ca="1">IF(ROWS($1:6)&gt;COUNT(Dong1),"",OFFSET(TH!E$1,SMALL(Dong1,ROWS($1:6)),))</f>
        <v>42556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10000000</v>
      </c>
      <c r="I19" s="121">
        <f t="shared" ca="1" si="0"/>
        <v>-1436305081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42563</v>
      </c>
      <c r="B20" s="120">
        <f ca="1">IF(ROWS($1:7)&gt;COUNT(Dong1),"",OFFSET(TH!E$1,SMALL(Dong1,ROWS($1:7)),))</f>
        <v>42563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TM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26000000</v>
      </c>
      <c r="I20" s="121">
        <f t="shared" ca="1" si="0"/>
        <v>-1462305081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42565</v>
      </c>
      <c r="B21" s="120">
        <f ca="1">IF(ROWS($1:8)&gt;COUNT(Dong1),"",OFFSET(TH!E$1,SMALL(Dong1,ROWS($1:8)),))</f>
        <v>42565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16000000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-1446305081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-1423305081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42583</v>
      </c>
      <c r="B23" s="120">
        <f ca="1">IF(ROWS($1:10)&gt;COUNT(Dong1),"",OFFSET(TH!E$1,SMALL(Dong1,ROWS($1:10)),))</f>
        <v>42583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7500000</v>
      </c>
      <c r="I23" s="121">
        <f t="shared" ca="1" si="0"/>
        <v>-1430805081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42587</v>
      </c>
      <c r="B24" s="120">
        <f ca="1">IF(ROWS($1:11)&gt;COUNT(Dong1),"",OFFSET(TH!E$1,SMALL(Dong1,ROWS($1:11)),))</f>
        <v>42587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10000000</v>
      </c>
      <c r="I24" s="121">
        <f t="shared" ca="1" si="0"/>
        <v>-1440805081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42588</v>
      </c>
      <c r="B25" s="120">
        <f ca="1">IF(ROWS($1:12)&gt;COUNT(Dong1),"",OFFSET(TH!E$1,SMALL(Dong1,ROWS($1:12)),))</f>
        <v>42588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13225000</v>
      </c>
      <c r="I25" s="121">
        <f t="shared" ca="1" si="0"/>
        <v>-1454030081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42594</v>
      </c>
      <c r="B26" s="120">
        <f ca="1">IF(ROWS($1:13)&gt;COUNT(Dong1),"",OFFSET(TH!E$1,SMALL(Dong1,ROWS($1:13)),))</f>
        <v>42594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Rút sec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46300000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-1407730081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42597</v>
      </c>
      <c r="B27" s="120">
        <f ca="1">IF(ROWS($1:14)&gt;COUNT(Dong1),"",OFFSET(TH!E$1,SMALL(Dong1,ROWS($1:14)),))</f>
        <v>42597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Rút sec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-1394230081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42606</v>
      </c>
      <c r="B28" s="120">
        <f ca="1">IF(ROWS($1:15)&gt;COUNT(Dong1),"",OFFSET(TH!E$1,SMALL(Dong1,ROWS($1:15)),))</f>
        <v>42606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8800000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-1385430081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42625</v>
      </c>
      <c r="B29" s="120">
        <f ca="1">IF(ROWS($1:16)&gt;COUNT(Dong1),"",OFFSET(TH!E$1,SMALL(Dong1,ROWS($1:16)),))</f>
        <v>42625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14000000</v>
      </c>
      <c r="I29" s="121">
        <f t="shared" ca="1" si="0"/>
        <v>-1399430081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42625</v>
      </c>
      <c r="B30" s="120">
        <f ca="1">IF(ROWS($1:17)&gt;COUNT(Dong1),"",OFFSET(TH!E$1,SMALL(Dong1,ROWS($1:17)),))</f>
        <v>42625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GBC</v>
      </c>
      <c r="E30" s="229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6000000</v>
      </c>
      <c r="I30" s="121">
        <f t="shared" ca="1" si="0"/>
        <v>-1405430081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42634</v>
      </c>
      <c r="B31" s="120">
        <f ca="1">IF(ROWS($1:18)&gt;COUNT(Dong1),"",OFFSET(TH!E$1,SMALL(Dong1,ROWS($1:18)),))</f>
        <v>42634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TM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2500000</v>
      </c>
      <c r="I31" s="121">
        <f t="shared" ca="1" si="0"/>
        <v>-1407930081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42635</v>
      </c>
      <c r="B32" s="120">
        <f ca="1">IF(ROWS($1:19)&gt;COUNT(Dong1),"",OFFSET(TH!E$1,SMALL(Dong1,ROWS($1:19)),))</f>
        <v>42635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10000000</v>
      </c>
      <c r="I32" s="121">
        <f t="shared" ca="1" si="0"/>
        <v>-1417930081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42620</v>
      </c>
      <c r="B33" s="120">
        <f ca="1">IF(ROWS($1:20)&gt;COUNT(Dong1),"",OFFSET(TH!E$1,SMALL(Dong1,ROWS($1:20)),))</f>
        <v>42620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2300000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-1415630081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42630</v>
      </c>
      <c r="B34" s="120">
        <f ca="1">IF(ROWS($1:21)&gt;COUNT(Dong1),"",OFFSET(TH!E$1,SMALL(Dong1,ROWS($1:21)),))</f>
        <v>42630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18000000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-1397630081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42633</v>
      </c>
      <c r="B35" s="120">
        <f ca="1">IF(ROWS($1:22)&gt;COUNT(Dong1),"",OFFSET(TH!E$1,SMALL(Dong1,ROWS($1:22)),))</f>
        <v>42633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3000000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-1394630081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42642</v>
      </c>
      <c r="B36" s="120">
        <f ca="1">IF(ROWS($1:23)&gt;COUNT(Dong1),"",OFFSET(TH!E$1,SMALL(Dong1,ROWS($1:23)),))</f>
        <v>42642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17000000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-1377630081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42593</v>
      </c>
      <c r="B37" s="120">
        <f ca="1">IF(ROWS($1:24)&gt;COUNT(Dong1),"",OFFSET(TH!E$1,SMALL(Dong1,ROWS($1:24)),))</f>
        <v>42593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GBN</v>
      </c>
      <c r="E37" s="229" t="str">
        <f ca="1">IF(ROWS($1:24)&gt;COUNT(Dong1),"",OFFSET(TH!F$1,SMALL(Dong1,ROWS($1:24)),))</f>
        <v>Nộp TM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1000000</v>
      </c>
      <c r="I37" s="121">
        <f t="shared" ca="1" si="0"/>
        <v>-1378630081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42600</v>
      </c>
      <c r="B38" s="120">
        <f ca="1">IF(ROWS($1:25)&gt;COUNT(Dong1),"",OFFSET(TH!E$1,SMALL(Dong1,ROWS($1:25)),))</f>
        <v>42600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2400000000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1021369919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42606</v>
      </c>
      <c r="B39" s="120">
        <f ca="1">IF(ROWS($1:26)&gt;COUNT(Dong1),"",OFFSET(TH!E$1,SMALL(Dong1,ROWS($1:26)),))</f>
        <v>42606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100000000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1121369919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42633</v>
      </c>
      <c r="B40" s="120">
        <f ca="1">IF(ROWS($1:27)&gt;COUNT(Dong1),"",OFFSET(TH!E$1,SMALL(Dong1,ROWS($1:27)),))</f>
        <v>42633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15500000</v>
      </c>
      <c r="I40" s="121">
        <f t="shared" ca="1" si="0"/>
        <v>1105869919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2177035000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1105869919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21/7/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3"/>
      <c r="L1" s="80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8"/>
      <c r="H2" s="1018"/>
      <c r="I2" s="232"/>
      <c r="K2" s="804"/>
      <c r="L2" s="804"/>
    </row>
    <row r="3" spans="1:21" s="140" customFormat="1" ht="16.5" customHeight="1">
      <c r="A3" s="177"/>
      <c r="B3" s="177"/>
      <c r="C3" s="177"/>
      <c r="D3" s="177"/>
      <c r="F3" s="1018"/>
      <c r="G3" s="1018"/>
      <c r="H3" s="1018"/>
      <c r="I3" s="232"/>
    </row>
    <row r="4" spans="1:21" s="140" customFormat="1" ht="19.5" customHeight="1">
      <c r="A4" s="1021" t="s">
        <v>137</v>
      </c>
      <c r="B4" s="1021"/>
      <c r="C4" s="1021"/>
      <c r="D4" s="1021"/>
      <c r="E4" s="1021"/>
      <c r="F4" s="1021"/>
      <c r="G4" s="1021"/>
      <c r="H4" s="1021"/>
      <c r="I4" s="1021"/>
    </row>
    <row r="5" spans="1:21" s="140" customFormat="1" ht="15">
      <c r="A5" s="102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2"/>
      <c r="C5" s="1022"/>
      <c r="D5" s="1022"/>
      <c r="E5" s="1022"/>
      <c r="F5" s="1022"/>
      <c r="G5" s="1022"/>
      <c r="H5" s="1022"/>
      <c r="I5" s="1022"/>
    </row>
    <row r="6" spans="1:21" s="140" customFormat="1" ht="15">
      <c r="D6" s="260" t="s">
        <v>158</v>
      </c>
      <c r="E6" s="1022" t="str">
        <f>IF($M$9="ACB","100983119","1004 148 5104 6511")</f>
        <v>1004 148 5104 6511</v>
      </c>
      <c r="F6" s="1022"/>
      <c r="G6" s="1022"/>
      <c r="H6" s="594" t="s">
        <v>108</v>
      </c>
      <c r="I6" s="261" t="str">
        <f>IF(H6="VNĐ","1121",IF(H6="USD","1122",""))</f>
        <v>1121</v>
      </c>
      <c r="N6" s="1013" t="s">
        <v>331</v>
      </c>
      <c r="O6" s="1013"/>
      <c r="Q6" s="1019" t="s">
        <v>272</v>
      </c>
      <c r="R6" s="1019" t="s">
        <v>332</v>
      </c>
      <c r="S6" s="1019" t="s">
        <v>1332</v>
      </c>
      <c r="T6" s="1019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20"/>
      <c r="R7" s="1020"/>
      <c r="S7" s="1020"/>
      <c r="T7" s="1020"/>
    </row>
    <row r="8" spans="1:21" s="145" customFormat="1" ht="22.5" customHeight="1" thickBot="1">
      <c r="A8" s="1025" t="s">
        <v>138</v>
      </c>
      <c r="B8" s="1027" t="s">
        <v>1</v>
      </c>
      <c r="C8" s="1028"/>
      <c r="D8" s="1023" t="s">
        <v>0</v>
      </c>
      <c r="E8" s="1029" t="s">
        <v>14</v>
      </c>
      <c r="F8" s="1031" t="s">
        <v>139</v>
      </c>
      <c r="G8" s="1031"/>
      <c r="H8" s="1028"/>
      <c r="I8" s="1023" t="s">
        <v>127</v>
      </c>
      <c r="K8" s="138"/>
      <c r="L8" s="140"/>
      <c r="N8" s="602">
        <f>IF(K9="Quý I",1,IF(K9="Quý II",4,IF(K9="Quý III",7,IF(K9="Quý IV",10,""))))</f>
        <v>7</v>
      </c>
      <c r="O8" s="603">
        <f>IF(K9="Quý I",3,IF(K9="Quý II",6,IF(K9="Quý III",9,IF(K9="Quý IV",12,""))))</f>
        <v>9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26"/>
      <c r="B9" s="146" t="s">
        <v>15</v>
      </c>
      <c r="C9" s="147" t="s">
        <v>140</v>
      </c>
      <c r="D9" s="1024"/>
      <c r="E9" s="1030"/>
      <c r="F9" s="253" t="s">
        <v>141</v>
      </c>
      <c r="G9" s="148" t="s">
        <v>142</v>
      </c>
      <c r="H9" s="596" t="s">
        <v>143</v>
      </c>
      <c r="I9" s="1024"/>
      <c r="K9" s="178" t="s">
        <v>412</v>
      </c>
      <c r="L9" s="140"/>
      <c r="M9" s="464" t="s">
        <v>1880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0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1000000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604">
        <f t="shared" ref="H13:H40" ca="1" si="0">IF(A13&lt;&gt;"",H12+F13-G13,0)</f>
        <v>990454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604">
        <f t="shared" ca="1" si="0"/>
        <v>989500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2400989500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604">
        <f t="shared" ca="1" si="0"/>
        <v>989500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604">
        <f t="shared" ca="1" si="0"/>
        <v>771318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604">
        <f t="shared" ca="1" si="0"/>
        <v>749500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100749500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604">
        <f t="shared" ca="1" si="0"/>
        <v>100685863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604">
        <f t="shared" ca="1" si="0"/>
        <v>100679500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604">
        <f t="shared" ca="1" si="0"/>
        <v>679500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604">
        <f t="shared" ca="1" si="0"/>
        <v>670409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604">
        <f t="shared" ca="1" si="0"/>
        <v>669500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670000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604">
        <f t="shared" ca="1" si="0"/>
        <v>601140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604">
        <f t="shared" ca="1" si="0"/>
        <v>594254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4">
        <f t="shared" ca="1" si="0"/>
        <v>16094254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604">
        <f t="shared" ca="1" si="0"/>
        <v>1794254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604">
        <f t="shared" ca="1" si="0"/>
        <v>819254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604">
        <f t="shared" ca="1" si="0"/>
        <v>682490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2" ca="1" si="1">IF(A41&lt;&gt;"",H40+F41-G41,0)</f>
        <v>0</v>
      </c>
      <c r="I41" s="469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ref="H43:H94" ca="1" si="2">IF(A43&lt;&gt;"",H42+F43-G43,0)</f>
        <v>0</v>
      </c>
      <c r="I43" s="469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ca="1" si="2"/>
        <v>0</v>
      </c>
      <c r="I44" s="469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7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04">
        <f t="shared" ca="1" si="2"/>
        <v>0</v>
      </c>
      <c r="I45" s="469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7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04">
        <f t="shared" ca="1" si="2"/>
        <v>0</v>
      </c>
      <c r="I46" s="469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7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04">
        <f t="shared" ca="1" si="2"/>
        <v>0</v>
      </c>
      <c r="I47" s="469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7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04">
        <f t="shared" ca="1" si="2"/>
        <v>0</v>
      </c>
      <c r="I48" s="469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7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04">
        <f t="shared" ca="1" si="2"/>
        <v>0</v>
      </c>
      <c r="I49" s="469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7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04">
        <f t="shared" ca="1" si="2"/>
        <v>0</v>
      </c>
      <c r="I50" s="469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7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04">
        <f t="shared" ca="1" si="2"/>
        <v>0</v>
      </c>
      <c r="I51" s="469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7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04">
        <f t="shared" ca="1" si="2"/>
        <v>0</v>
      </c>
      <c r="I52" s="469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7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04">
        <f t="shared" ca="1" si="2"/>
        <v>0</v>
      </c>
      <c r="I53" s="469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7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04">
        <f t="shared" ca="1" si="2"/>
        <v>0</v>
      </c>
      <c r="I54" s="469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7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04">
        <f t="shared" ca="1" si="2"/>
        <v>0</v>
      </c>
      <c r="I55" s="469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7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04">
        <f t="shared" ca="1" si="2"/>
        <v>0</v>
      </c>
      <c r="I56" s="469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7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04">
        <f t="shared" ca="1" si="2"/>
        <v>0</v>
      </c>
      <c r="I57" s="469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7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04">
        <f t="shared" ca="1" si="2"/>
        <v>0</v>
      </c>
      <c r="I58" s="469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4">
        <f t="shared" ca="1" si="2"/>
        <v>0</v>
      </c>
      <c r="I59" s="469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4">
        <f t="shared" ca="1" si="2"/>
        <v>0</v>
      </c>
      <c r="I60" s="469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4">
        <f t="shared" ca="1" si="2"/>
        <v>0</v>
      </c>
      <c r="I61" s="469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4">
        <f t="shared" ca="1" si="2"/>
        <v>0</v>
      </c>
      <c r="I62" s="469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4">
        <f t="shared" ca="1" si="2"/>
        <v>0</v>
      </c>
      <c r="I63" s="469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4">
        <f t="shared" ca="1" si="2"/>
        <v>0</v>
      </c>
      <c r="I64" s="469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4">
        <f t="shared" ca="1" si="2"/>
        <v>0</v>
      </c>
      <c r="I65" s="469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4">
        <f t="shared" ca="1" si="2"/>
        <v>0</v>
      </c>
      <c r="I66" s="469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4">
        <f t="shared" ca="1" si="2"/>
        <v>0</v>
      </c>
      <c r="I67" s="469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4">
        <f t="shared" ca="1" si="2"/>
        <v>0</v>
      </c>
      <c r="I68" s="469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7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04">
        <f t="shared" ca="1" si="2"/>
        <v>0</v>
      </c>
      <c r="I69" s="469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7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04">
        <f t="shared" ca="1" si="2"/>
        <v>0</v>
      </c>
      <c r="I70" s="469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7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04">
        <f t="shared" ca="1" si="2"/>
        <v>0</v>
      </c>
      <c r="I71" s="469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7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604">
        <f t="shared" ca="1" si="2"/>
        <v>0</v>
      </c>
      <c r="I72" s="469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7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604">
        <f t="shared" ca="1" si="2"/>
        <v>0</v>
      </c>
      <c r="I73" s="469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7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604">
        <f t="shared" ca="1" si="2"/>
        <v>0</v>
      </c>
      <c r="I74" s="469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04">
        <f t="shared" ca="1" si="2"/>
        <v>0</v>
      </c>
      <c r="I75" s="469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04">
        <f t="shared" ca="1" si="2"/>
        <v>0</v>
      </c>
      <c r="I76" s="469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7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604">
        <f t="shared" ca="1" si="2"/>
        <v>0</v>
      </c>
      <c r="I77" s="469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7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604">
        <f t="shared" ca="1" si="2"/>
        <v>0</v>
      </c>
      <c r="I78" s="469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7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604">
        <f t="shared" ca="1" si="2"/>
        <v>0</v>
      </c>
      <c r="I79" s="469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7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604">
        <f t="shared" ca="1" si="2"/>
        <v>0</v>
      </c>
      <c r="I80" s="469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7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604">
        <f t="shared" ca="1" si="2"/>
        <v>0</v>
      </c>
      <c r="I81" s="469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7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4">
        <f t="shared" ca="1" si="2"/>
        <v>0</v>
      </c>
      <c r="I82" s="469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7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4">
        <f t="shared" ca="1" si="2"/>
        <v>0</v>
      </c>
      <c r="I83" s="469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7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4">
        <f t="shared" ca="1" si="2"/>
        <v>0</v>
      </c>
      <c r="I84" s="469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7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4">
        <f t="shared" ca="1" si="2"/>
        <v>0</v>
      </c>
      <c r="I85" s="469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7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4">
        <f t="shared" ca="1" si="2"/>
        <v>0</v>
      </c>
      <c r="I86" s="469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72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2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604">
        <f t="shared" ca="1" si="2"/>
        <v>0</v>
      </c>
      <c r="I87" s="469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72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2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604">
        <f t="shared" ca="1" si="2"/>
        <v>0</v>
      </c>
      <c r="I88" s="469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72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2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604">
        <f t="shared" ca="1" si="2"/>
        <v>0</v>
      </c>
      <c r="I89" s="469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72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2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604">
        <f t="shared" ca="1" si="2"/>
        <v>0</v>
      </c>
      <c r="I90" s="469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72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2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604">
        <f t="shared" ca="1" si="2"/>
        <v>0</v>
      </c>
      <c r="I91" s="469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72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2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604">
        <f t="shared" ca="1" si="2"/>
        <v>0</v>
      </c>
      <c r="I92" s="469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72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2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604">
        <f t="shared" ca="1" si="2"/>
        <v>0</v>
      </c>
      <c r="I93" s="469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72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2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604">
        <f t="shared" ca="1" si="2"/>
        <v>0</v>
      </c>
      <c r="I94" s="469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72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2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604">
        <f t="shared" ref="H95:H114" ca="1" si="3">IF(A95&lt;&gt;"",H94+F95-G95,0)</f>
        <v>0</v>
      </c>
      <c r="I95" s="469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72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2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604">
        <f t="shared" ca="1" si="3"/>
        <v>0</v>
      </c>
      <c r="I96" s="469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72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2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604">
        <f t="shared" ca="1" si="3"/>
        <v>0</v>
      </c>
      <c r="I97" s="469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72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2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604">
        <f t="shared" ca="1" si="3"/>
        <v>0</v>
      </c>
      <c r="I98" s="469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72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2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604">
        <f t="shared" ca="1" si="3"/>
        <v>0</v>
      </c>
      <c r="I99" s="469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72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2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604">
        <f t="shared" ca="1" si="3"/>
        <v>0</v>
      </c>
      <c r="I100" s="469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72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2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604">
        <f t="shared" ca="1" si="3"/>
        <v>0</v>
      </c>
      <c r="I101" s="469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72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2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604">
        <f t="shared" ca="1" si="3"/>
        <v>0</v>
      </c>
      <c r="I102" s="469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72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2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604">
        <f t="shared" ca="1" si="3"/>
        <v>0</v>
      </c>
      <c r="I103" s="469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72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2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604">
        <f t="shared" ca="1" si="3"/>
        <v>0</v>
      </c>
      <c r="I104" s="469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72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2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604">
        <f t="shared" ca="1" si="3"/>
        <v>0</v>
      </c>
      <c r="I105" s="469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72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2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604">
        <f t="shared" ca="1" si="3"/>
        <v>0</v>
      </c>
      <c r="I106" s="469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72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2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604">
        <f t="shared" ca="1" si="3"/>
        <v>0</v>
      </c>
      <c r="I107" s="469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72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2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604">
        <f t="shared" ca="1" si="3"/>
        <v>0</v>
      </c>
      <c r="I108" s="469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72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2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604">
        <f t="shared" ca="1" si="3"/>
        <v>0</v>
      </c>
      <c r="I109" s="469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72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2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604">
        <f t="shared" ca="1" si="3"/>
        <v>0</v>
      </c>
      <c r="I110" s="469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72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2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604">
        <f t="shared" ca="1" si="3"/>
        <v>0</v>
      </c>
      <c r="I111" s="469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72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2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604">
        <f t="shared" ca="1" si="3"/>
        <v>0</v>
      </c>
      <c r="I112" s="469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72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2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604">
        <f t="shared" ca="1" si="3"/>
        <v>0</v>
      </c>
      <c r="I113" s="469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72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2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604">
        <f t="shared" ca="1" si="3"/>
        <v>0</v>
      </c>
      <c r="I114" s="469"/>
    </row>
    <row r="115" spans="1:21" s="145" customFormat="1" ht="18.75" customHeight="1">
      <c r="A115" s="156"/>
      <c r="B115" s="156"/>
      <c r="C115" s="156"/>
      <c r="D115" s="235"/>
      <c r="E115" s="156"/>
      <c r="F115" s="472"/>
      <c r="G115" s="472"/>
      <c r="H115" s="604"/>
      <c r="I115" s="469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71">
        <f ca="1">SUM(F12:F115)</f>
        <v>2516500500</v>
      </c>
      <c r="G116" s="471">
        <f ca="1">SUM(G12:G115)</f>
        <v>2515818010</v>
      </c>
      <c r="H116" s="471">
        <f ca="1">H11+F116-G116</f>
        <v>682490</v>
      </c>
      <c r="I116" s="470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71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7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7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7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8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7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6" activePane="bottomLeft" state="frozen"/>
      <selection activeCell="A4" sqref="A4"/>
      <selection pane="bottomLeft" activeCell="B53" sqref="B5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3" t="s">
        <v>338</v>
      </c>
      <c r="B3" s="1033"/>
      <c r="C3" s="1033"/>
      <c r="D3" s="1033"/>
      <c r="E3" s="1033"/>
      <c r="F3" s="1033"/>
      <c r="G3" s="1033"/>
      <c r="H3" s="1033"/>
    </row>
    <row r="4" spans="1:9" s="10" customFormat="1" ht="14.25" customHeight="1">
      <c r="A4" s="1034" t="s">
        <v>35</v>
      </c>
      <c r="B4" s="1036" t="s">
        <v>36</v>
      </c>
      <c r="C4" s="1038" t="s">
        <v>37</v>
      </c>
      <c r="D4" s="1039"/>
      <c r="E4" s="1038" t="s">
        <v>38</v>
      </c>
      <c r="F4" s="1039"/>
      <c r="G4" s="1038" t="s">
        <v>41</v>
      </c>
      <c r="H4" s="1039"/>
    </row>
    <row r="5" spans="1:9" s="10" customFormat="1" ht="14.25" customHeight="1">
      <c r="A5" s="1035"/>
      <c r="B5" s="1037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8" si="0">IF(B6&lt;&gt;"",ROW()-5,"")</f>
        <v>1</v>
      </c>
      <c r="B6" s="785" t="s">
        <v>1356</v>
      </c>
      <c r="C6" s="8"/>
      <c r="D6" s="8"/>
      <c r="E6" s="8">
        <f t="array" ref="E6">SUM(IF("131"&amp;B6=KHN&amp;KH,TH))</f>
        <v>83174085</v>
      </c>
      <c r="F6" s="8">
        <f t="array" ref="F6">SUM(IF("131"&amp;B6=KHC&amp;KH,TH))</f>
        <v>39622550</v>
      </c>
      <c r="G6" s="55">
        <f t="shared" ref="G6:G38" si="1">ROUND(MAX(C6+E6-D6-F6,0),2)</f>
        <v>43551535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897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636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80">
        <f t="shared" si="1"/>
        <v>0</v>
      </c>
      <c r="H8" s="780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426</v>
      </c>
      <c r="C9" s="8">
        <v>15342935</v>
      </c>
      <c r="D9" s="8"/>
      <c r="E9" s="8">
        <f t="array" ref="E9">SUM(IF("131"&amp;B9=KHN&amp;KH,TH))</f>
        <v>215752122</v>
      </c>
      <c r="F9" s="8">
        <f t="array" ref="F9">SUM(IF("131"&amp;B9=KHC&amp;KH,TH))</f>
        <v>177157139</v>
      </c>
      <c r="G9" s="780">
        <f t="shared" si="1"/>
        <v>53937918</v>
      </c>
      <c r="H9" s="780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471</v>
      </c>
      <c r="C10" s="8"/>
      <c r="D10" s="8"/>
      <c r="E10" s="8">
        <f t="array" ref="E10">SUM(IF("131"&amp;B10=KHN&amp;KH,TH))</f>
        <v>53516150</v>
      </c>
      <c r="F10" s="8">
        <f t="array" ref="F10">SUM(IF("131"&amp;B10=KHC&amp;KH,TH))</f>
        <v>0</v>
      </c>
      <c r="G10" s="780">
        <f t="shared" si="1"/>
        <v>53516150</v>
      </c>
      <c r="H10" s="780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768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80">
        <f t="shared" si="1"/>
        <v>18910188</v>
      </c>
      <c r="H11" s="780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960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80">
        <f t="shared" si="1"/>
        <v>0</v>
      </c>
      <c r="H12" s="780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760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80">
        <f t="shared" si="1"/>
        <v>3322000</v>
      </c>
      <c r="H13" s="780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996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80">
        <f t="shared" si="1"/>
        <v>0</v>
      </c>
      <c r="H14" s="780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1359</v>
      </c>
      <c r="C15" s="8">
        <v>29251480</v>
      </c>
      <c r="D15" s="8"/>
      <c r="E15" s="8">
        <f t="array" ref="E15">SUM(IF("131"&amp;B15=KHN&amp;KH,TH))</f>
        <v>107480890</v>
      </c>
      <c r="F15" s="8">
        <f t="array" ref="F15">SUM(IF("131"&amp;B15=KHC&amp;KH,TH))</f>
        <v>111361480</v>
      </c>
      <c r="G15" s="780">
        <f t="shared" si="1"/>
        <v>25370890</v>
      </c>
      <c r="H15" s="780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1054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80">
        <f t="shared" si="1"/>
        <v>0</v>
      </c>
      <c r="H16" s="78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481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80">
        <f t="shared" si="1"/>
        <v>1573000</v>
      </c>
      <c r="H17" s="780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821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80">
        <f t="shared" si="1"/>
        <v>979712</v>
      </c>
      <c r="H18" s="780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1011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80">
        <f t="shared" si="1"/>
        <v>9918295</v>
      </c>
      <c r="H19" s="78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717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80">
        <f t="shared" si="1"/>
        <v>170541840</v>
      </c>
      <c r="H20" s="780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901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80">
        <f t="shared" si="1"/>
        <v>15365350</v>
      </c>
      <c r="H21" s="78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437</v>
      </c>
      <c r="C22" s="8"/>
      <c r="D22" s="8"/>
      <c r="E22" s="8">
        <f t="array" ref="E22">SUM(IF("131"&amp;B22=KHN&amp;KH,TH))</f>
        <v>143723580</v>
      </c>
      <c r="F22" s="8">
        <f t="array" ref="F22">SUM(IF("131"&amp;B22=KHC&amp;KH,TH))</f>
        <v>0</v>
      </c>
      <c r="G22" s="780">
        <f t="shared" si="1"/>
        <v>143723580</v>
      </c>
      <c r="H22" s="780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489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80">
        <f t="shared" si="1"/>
        <v>0</v>
      </c>
      <c r="H23" s="78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904</v>
      </c>
      <c r="C24" s="8">
        <v>28612800</v>
      </c>
      <c r="D24" s="8"/>
      <c r="E24" s="8">
        <f t="array" ref="E24">SUM(IF("131"&amp;B24=KHN&amp;KH,TH))</f>
        <v>327637560</v>
      </c>
      <c r="F24" s="8">
        <f t="array" ref="F24">SUM(IF("131"&amp;B24=KHC&amp;KH,TH))</f>
        <v>286734860</v>
      </c>
      <c r="G24" s="780">
        <f t="shared" si="1"/>
        <v>69515500</v>
      </c>
      <c r="H24" s="78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805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80">
        <f t="shared" si="1"/>
        <v>119939270</v>
      </c>
      <c r="H25" s="780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1362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80">
        <f t="shared" si="1"/>
        <v>0</v>
      </c>
      <c r="H26" s="780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1860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80">
        <f t="shared" si="1"/>
        <v>5193760</v>
      </c>
      <c r="H27" s="78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1364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80">
        <f t="shared" si="1"/>
        <v>898505</v>
      </c>
      <c r="H28" s="78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1357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80">
        <f t="shared" si="1"/>
        <v>6971000</v>
      </c>
      <c r="H29" s="78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1795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80">
        <f t="shared" si="1"/>
        <v>140238506</v>
      </c>
      <c r="H30" s="780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1876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80">
        <f t="shared" si="1"/>
        <v>41893500</v>
      </c>
      <c r="H31" s="780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1367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80">
        <f t="shared" si="1"/>
        <v>21081610</v>
      </c>
      <c r="H32" s="780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975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80">
        <f t="shared" si="1"/>
        <v>105748500</v>
      </c>
      <c r="H33" s="780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1363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80">
        <f t="shared" si="1"/>
        <v>0</v>
      </c>
      <c r="H34" s="780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1365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80">
        <f t="shared" si="1"/>
        <v>18388260</v>
      </c>
      <c r="H35" s="780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1877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80">
        <f t="shared" si="1"/>
        <v>5678180</v>
      </c>
      <c r="H36" s="780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1878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80">
        <f t="shared" si="1"/>
        <v>29260</v>
      </c>
      <c r="H37" s="780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1376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16336980</v>
      </c>
      <c r="G38" s="780">
        <f t="shared" si="1"/>
        <v>24560844</v>
      </c>
      <c r="H38" s="780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1554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80">
        <f t="shared" ref="G39:G43" si="4">ROUND(MAX(C39+E39-D39-F39,0),2)</f>
        <v>4799500</v>
      </c>
      <c r="H39" s="780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1377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80">
        <f t="shared" si="4"/>
        <v>0</v>
      </c>
      <c r="H40" s="780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748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80">
        <f t="shared" si="4"/>
        <v>4356000</v>
      </c>
      <c r="H41" s="780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1650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80">
        <f t="shared" si="4"/>
        <v>9671200</v>
      </c>
      <c r="H42" s="780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1853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80">
        <f t="shared" si="4"/>
        <v>5340214</v>
      </c>
      <c r="H43" s="780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1913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0</v>
      </c>
      <c r="G44" s="780">
        <f t="shared" ref="G44:G46" si="6">ROUND(MAX(C44+E44-D44-F44,0),2)</f>
        <v>10270854</v>
      </c>
      <c r="H44" s="780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1917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0</v>
      </c>
      <c r="G45" s="780">
        <f t="shared" si="6"/>
        <v>18835080</v>
      </c>
      <c r="H45" s="780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1922</v>
      </c>
      <c r="C46" s="8"/>
      <c r="D46" s="8"/>
      <c r="E46" s="8">
        <f t="array" ref="E46">SUM(IF("131"&amp;B46=KHN&amp;KH,TH))</f>
        <v>22697785</v>
      </c>
      <c r="F46" s="8">
        <f t="array" ref="F46">SUM(IF("131"&amp;B46=KHC&amp;KH,TH))</f>
        <v>0</v>
      </c>
      <c r="G46" s="780">
        <f t="shared" si="6"/>
        <v>22697785</v>
      </c>
      <c r="H46" s="780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1940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80">
        <f t="shared" ref="G47:G51" si="8">ROUND(MAX(C47+E47-D47-F47,0),2)</f>
        <v>6236802</v>
      </c>
      <c r="H47" s="780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1952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80">
        <f t="shared" si="8"/>
        <v>13551560</v>
      </c>
      <c r="H48" s="780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1960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80">
        <f t="shared" si="8"/>
        <v>3607537</v>
      </c>
      <c r="H49" s="780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1968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0</v>
      </c>
      <c r="G50" s="780">
        <f t="shared" si="8"/>
        <v>4989600</v>
      </c>
      <c r="H50" s="780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1992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80">
        <f t="shared" si="8"/>
        <v>10220378</v>
      </c>
      <c r="H51" s="780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1997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0</v>
      </c>
      <c r="G52" s="780">
        <f t="shared" ref="G52:G55" si="10">ROUND(MAX(C52+E52-D52-F52,0),2)</f>
        <v>100683000</v>
      </c>
      <c r="H52" s="780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1892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80">
        <f t="shared" si="10"/>
        <v>924000000</v>
      </c>
      <c r="H53" s="780">
        <f t="shared" si="11"/>
        <v>0</v>
      </c>
    </row>
    <row r="54" spans="1:9" s="10" customFormat="1" ht="16.5" customHeight="1">
      <c r="A54" s="6" t="str">
        <f t="shared" si="3"/>
        <v/>
      </c>
      <c r="B54" s="193"/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80">
        <f t="shared" si="10"/>
        <v>0</v>
      </c>
      <c r="H54" s="780">
        <f t="shared" si="11"/>
        <v>0</v>
      </c>
    </row>
    <row r="55" spans="1:9" s="10" customFormat="1" ht="16.5" customHeight="1">
      <c r="A55" s="6" t="str">
        <f t="shared" si="3"/>
        <v/>
      </c>
      <c r="B55" s="193"/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80">
        <f t="shared" si="10"/>
        <v>0</v>
      </c>
      <c r="H55" s="780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198793962</v>
      </c>
      <c r="D57" s="13">
        <f t="shared" si="13"/>
        <v>6395520</v>
      </c>
      <c r="E57" s="13">
        <f t="shared" si="13"/>
        <v>3531977311</v>
      </c>
      <c r="F57" s="13">
        <f t="shared" si="13"/>
        <v>1486025250</v>
      </c>
      <c r="G57" s="13">
        <f t="shared" si="13"/>
        <v>2240574163</v>
      </c>
      <c r="H57" s="13">
        <f t="shared" si="13"/>
        <v>2223660</v>
      </c>
    </row>
    <row r="58" spans="1:9">
      <c r="D58" s="183">
        <f>D57-CDPS!D14-CDPS!C14</f>
        <v>-4487496180</v>
      </c>
      <c r="E58" s="15">
        <f>E57-CDPS!E14</f>
        <v>0</v>
      </c>
      <c r="F58" s="15">
        <f>F57-CDPS!F14</f>
        <v>0</v>
      </c>
      <c r="H58" s="183">
        <f>G57-H57-CDPS!G14-CDPS!H14</f>
        <v>-4301493258</v>
      </c>
    </row>
    <row r="59" spans="1:9">
      <c r="E59" s="15"/>
      <c r="F59" s="15"/>
    </row>
    <row r="61" spans="1:9">
      <c r="E61" s="15"/>
      <c r="F61" s="1032" t="s">
        <v>422</v>
      </c>
      <c r="G61" s="1032"/>
      <c r="H61" s="1032"/>
    </row>
    <row r="62" spans="1:9">
      <c r="F62" s="1032" t="s">
        <v>109</v>
      </c>
      <c r="G62" s="1032"/>
      <c r="H62" s="1032"/>
    </row>
    <row r="63" spans="1:9">
      <c r="E63" s="183"/>
      <c r="F63" s="1032" t="s">
        <v>136</v>
      </c>
      <c r="G63" s="1032"/>
      <c r="H63" s="1032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42" t="s">
        <v>46</v>
      </c>
      <c r="I1" s="1042"/>
      <c r="J1" s="1042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4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3"/>
      <c r="J2" s="1043"/>
    </row>
    <row r="3" spans="1:10" s="461" customFormat="1" ht="14.25" customHeight="1">
      <c r="A3" s="609"/>
      <c r="B3" s="607"/>
      <c r="C3" s="607"/>
      <c r="G3" s="17"/>
      <c r="H3" s="1043"/>
      <c r="I3" s="1043"/>
      <c r="J3" s="1043"/>
    </row>
    <row r="4" spans="1:10" s="5" customFormat="1" ht="28.5" customHeight="1">
      <c r="A4" s="1044" t="s">
        <v>26</v>
      </c>
      <c r="B4" s="1044"/>
      <c r="C4" s="1044"/>
      <c r="D4" s="1044"/>
      <c r="E4" s="1044"/>
      <c r="F4" s="1044"/>
      <c r="G4" s="1044"/>
      <c r="H4" s="1044"/>
      <c r="I4" s="1044"/>
      <c r="J4" s="1044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45" t="s">
        <v>1356</v>
      </c>
      <c r="F7" s="1045"/>
      <c r="G7" s="1045"/>
      <c r="H7" s="1045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46"/>
      <c r="D9" s="1046"/>
      <c r="E9" s="1046"/>
      <c r="F9" s="1046"/>
      <c r="G9" s="1046"/>
      <c r="H9" s="1046"/>
      <c r="I9" s="1046"/>
      <c r="J9" s="1046"/>
    </row>
    <row r="10" spans="1:10" s="18" customFormat="1" ht="14.25" customHeight="1">
      <c r="A10" s="1010" t="s">
        <v>20</v>
      </c>
      <c r="B10" s="1047" t="s">
        <v>1</v>
      </c>
      <c r="C10" s="1047"/>
      <c r="D10" s="1010" t="s">
        <v>0</v>
      </c>
      <c r="E10" s="1010" t="s">
        <v>14</v>
      </c>
      <c r="F10" s="1010" t="s">
        <v>30</v>
      </c>
      <c r="G10" s="1040" t="s">
        <v>21</v>
      </c>
      <c r="H10" s="1041"/>
      <c r="I10" s="1040" t="s">
        <v>31</v>
      </c>
      <c r="J10" s="1041"/>
    </row>
    <row r="11" spans="1:10" s="18" customFormat="1" ht="24.75" customHeight="1">
      <c r="A11" s="1010"/>
      <c r="B11" s="30" t="s">
        <v>15</v>
      </c>
      <c r="C11" s="30" t="s">
        <v>32</v>
      </c>
      <c r="D11" s="1010"/>
      <c r="E11" s="1010"/>
      <c r="F11" s="101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98" t="str">
        <f ca="1">"Ngày 31 tháng  12  năm  "&amp;YEAR($A$14)</f>
        <v>Ngày 31 tháng  12  năm  2016</v>
      </c>
      <c r="F37" s="998"/>
      <c r="G37" s="998"/>
      <c r="H37" s="998"/>
      <c r="I37" s="998"/>
      <c r="J37" s="998"/>
    </row>
    <row r="38" spans="1:11" s="18" customFormat="1" ht="14.25" customHeight="1">
      <c r="C38" s="605" t="s">
        <v>11</v>
      </c>
      <c r="E38" s="998" t="s">
        <v>12</v>
      </c>
      <c r="F38" s="998"/>
      <c r="G38" s="998"/>
      <c r="H38" s="998"/>
      <c r="I38" s="998"/>
      <c r="J38" s="998"/>
    </row>
    <row r="39" spans="1:11" s="18" customFormat="1" ht="14.25" customHeight="1">
      <c r="C39" s="605" t="s">
        <v>13</v>
      </c>
      <c r="E39" s="998" t="s">
        <v>13</v>
      </c>
      <c r="F39" s="998"/>
      <c r="G39" s="998"/>
      <c r="H39" s="998"/>
      <c r="I39" s="998"/>
      <c r="J39" s="998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3" t="s">
        <v>102</v>
      </c>
      <c r="B3" s="1033"/>
      <c r="C3" s="1033"/>
      <c r="D3" s="1033"/>
      <c r="E3" s="1033"/>
      <c r="F3" s="1033"/>
      <c r="G3" s="1033"/>
      <c r="H3" s="1033"/>
    </row>
    <row r="4" spans="1:9" s="10" customFormat="1" ht="14.25" customHeight="1">
      <c r="A4" s="1034" t="s">
        <v>35</v>
      </c>
      <c r="B4" s="1036" t="s">
        <v>36</v>
      </c>
      <c r="C4" s="1038" t="s">
        <v>37</v>
      </c>
      <c r="D4" s="1039"/>
      <c r="E4" s="1038" t="s">
        <v>38</v>
      </c>
      <c r="F4" s="1039"/>
      <c r="G4" s="1038" t="s">
        <v>41</v>
      </c>
      <c r="H4" s="1039"/>
    </row>
    <row r="5" spans="1:9" s="10" customFormat="1" ht="14.25" customHeight="1">
      <c r="A5" s="1035"/>
      <c r="B5" s="103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86" t="s">
        <v>1086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1384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1405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394498918</v>
      </c>
      <c r="G9" s="55">
        <f t="shared" si="0"/>
        <v>0</v>
      </c>
      <c r="H9" s="55">
        <f t="shared" si="1"/>
        <v>384752500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1410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1437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469672170</v>
      </c>
      <c r="G11" s="55">
        <f t="shared" si="3"/>
        <v>0</v>
      </c>
      <c r="H11" s="55">
        <f t="shared" si="4"/>
        <v>469672170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1371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1441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1412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1416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80">
        <f t="shared" ref="G15:G16" si="8">ROUND(MAX(C15+E15-D15-F15,0),2)</f>
        <v>0</v>
      </c>
      <c r="H15" s="780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1426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80">
        <f t="shared" si="8"/>
        <v>0</v>
      </c>
      <c r="H16" s="780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7"/>
      <c r="F17" s="477"/>
      <c r="G17" s="478"/>
      <c r="H17" s="478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2526389813</v>
      </c>
      <c r="G18" s="13">
        <f t="shared" si="10"/>
        <v>200000</v>
      </c>
      <c r="H18" s="13">
        <f t="shared" si="10"/>
        <v>2323888270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32" t="s">
        <v>422</v>
      </c>
      <c r="G20" s="1032"/>
      <c r="H20" s="1032"/>
    </row>
    <row r="21" spans="1:9">
      <c r="F21" s="1032" t="s">
        <v>109</v>
      </c>
      <c r="G21" s="1032"/>
      <c r="H21" s="1032"/>
    </row>
    <row r="22" spans="1:9">
      <c r="E22" s="183"/>
      <c r="F22" s="1032" t="s">
        <v>136</v>
      </c>
      <c r="G22" s="1032"/>
      <c r="H22" s="1032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42" t="s">
        <v>46</v>
      </c>
      <c r="I1" s="1042"/>
      <c r="J1" s="1042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4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3"/>
      <c r="J2" s="1043"/>
    </row>
    <row r="3" spans="1:10" s="3" customFormat="1" ht="14.25" customHeight="1">
      <c r="A3" s="4"/>
      <c r="B3" s="16"/>
      <c r="C3" s="16"/>
      <c r="G3" s="17"/>
      <c r="H3" s="1043"/>
      <c r="I3" s="1043"/>
      <c r="J3" s="1043"/>
    </row>
    <row r="4" spans="1:10" s="5" customFormat="1" ht="28.5" customHeight="1">
      <c r="A4" s="1044" t="s">
        <v>26</v>
      </c>
      <c r="B4" s="1044"/>
      <c r="C4" s="1044"/>
      <c r="D4" s="1044"/>
      <c r="E4" s="1044"/>
      <c r="F4" s="1044"/>
      <c r="G4" s="1044"/>
      <c r="H4" s="1044"/>
      <c r="I4" s="1044"/>
      <c r="J4" s="104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5" t="s">
        <v>362</v>
      </c>
      <c r="F7" s="1045"/>
      <c r="G7" s="1045"/>
      <c r="H7" s="104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6"/>
      <c r="D9" s="1046"/>
      <c r="E9" s="1046"/>
      <c r="F9" s="1046"/>
      <c r="G9" s="1046"/>
      <c r="H9" s="1046"/>
      <c r="I9" s="1046"/>
      <c r="J9" s="1046"/>
    </row>
    <row r="10" spans="1:10" s="18" customFormat="1" ht="14.25" customHeight="1">
      <c r="A10" s="1010" t="s">
        <v>20</v>
      </c>
      <c r="B10" s="1047" t="s">
        <v>1</v>
      </c>
      <c r="C10" s="1047"/>
      <c r="D10" s="1010" t="s">
        <v>0</v>
      </c>
      <c r="E10" s="1010" t="s">
        <v>14</v>
      </c>
      <c r="F10" s="1010" t="s">
        <v>30</v>
      </c>
      <c r="G10" s="1040" t="s">
        <v>21</v>
      </c>
      <c r="H10" s="1041"/>
      <c r="I10" s="1040" t="s">
        <v>31</v>
      </c>
      <c r="J10" s="1041"/>
    </row>
    <row r="11" spans="1:10" s="18" customFormat="1" ht="24.75" customHeight="1">
      <c r="A11" s="1010"/>
      <c r="B11" s="30" t="s">
        <v>15</v>
      </c>
      <c r="C11" s="30" t="s">
        <v>32</v>
      </c>
      <c r="D11" s="1010"/>
      <c r="E11" s="1010"/>
      <c r="F11" s="101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8" t="e">
        <f ca="1">"Ngày 31 tháng  12  năm  "&amp;YEAR($A$14)</f>
        <v>#VALUE!</v>
      </c>
      <c r="F56" s="998"/>
      <c r="G56" s="998"/>
      <c r="H56" s="998"/>
      <c r="I56" s="998"/>
      <c r="J56" s="998"/>
    </row>
    <row r="57" spans="1:11" s="18" customFormat="1" ht="14.25" customHeight="1">
      <c r="C57" s="214" t="s">
        <v>11</v>
      </c>
      <c r="E57" s="998" t="s">
        <v>12</v>
      </c>
      <c r="F57" s="998"/>
      <c r="G57" s="998"/>
      <c r="H57" s="998"/>
      <c r="I57" s="998"/>
      <c r="J57" s="998"/>
    </row>
    <row r="58" spans="1:11" s="18" customFormat="1" ht="14.25" customHeight="1">
      <c r="C58" s="214" t="s">
        <v>13</v>
      </c>
      <c r="E58" s="998" t="s">
        <v>13</v>
      </c>
      <c r="F58" s="998"/>
      <c r="G58" s="998"/>
      <c r="H58" s="998"/>
      <c r="I58" s="998"/>
      <c r="J58" s="998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33" t="s">
        <v>1315</v>
      </c>
      <c r="B1" s="1033"/>
      <c r="C1" s="1033"/>
      <c r="D1" s="1033"/>
      <c r="E1" s="1033"/>
      <c r="F1" s="1033"/>
      <c r="G1" s="1033"/>
      <c r="H1" s="1033"/>
      <c r="I1" s="1033"/>
    </row>
    <row r="2" spans="1:9" s="10" customFormat="1" ht="15.75" customHeight="1">
      <c r="A2" s="1048" t="s">
        <v>35</v>
      </c>
      <c r="B2" s="1049" t="s">
        <v>1316</v>
      </c>
      <c r="C2" s="1049" t="s">
        <v>1317</v>
      </c>
      <c r="D2" s="1049" t="s">
        <v>37</v>
      </c>
      <c r="E2" s="1049"/>
      <c r="F2" s="1049" t="s">
        <v>38</v>
      </c>
      <c r="G2" s="1049"/>
      <c r="H2" s="1050" t="s">
        <v>353</v>
      </c>
      <c r="I2" s="1039"/>
    </row>
    <row r="3" spans="1:9" s="10" customFormat="1" ht="15.75" customHeight="1">
      <c r="A3" s="1048"/>
      <c r="B3" s="1049"/>
      <c r="C3" s="1049"/>
      <c r="D3" s="874" t="s">
        <v>42</v>
      </c>
      <c r="E3" s="874" t="s">
        <v>43</v>
      </c>
      <c r="F3" s="874" t="s">
        <v>42</v>
      </c>
      <c r="G3" s="874" t="s">
        <v>43</v>
      </c>
      <c r="H3" s="874" t="s">
        <v>42</v>
      </c>
      <c r="I3" s="874" t="s">
        <v>43</v>
      </c>
    </row>
    <row r="4" spans="1:9" s="10" customFormat="1" ht="18" customHeight="1">
      <c r="A4" s="462">
        <f t="shared" ref="A4:A9" si="0">IF(B4&lt;&gt;"",ROW()-3,"")</f>
        <v>1</v>
      </c>
      <c r="B4" s="193" t="s">
        <v>1336</v>
      </c>
      <c r="C4" s="876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75">
        <f t="shared" ref="H4:H9" si="1">ROUND(MAX(D4+F4-E4-G4,0),2)</f>
        <v>0</v>
      </c>
      <c r="I4" s="875">
        <f t="shared" ref="I4:I9" si="2">ROUND(MAX(E4+G4-D4-F4,0),2)</f>
        <v>0</v>
      </c>
    </row>
    <row r="5" spans="1:9" s="10" customFormat="1" ht="18" customHeight="1">
      <c r="A5" s="462">
        <f t="shared" si="0"/>
        <v>2</v>
      </c>
      <c r="B5" s="193" t="s">
        <v>1342</v>
      </c>
      <c r="C5" s="876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75">
        <f t="shared" si="1"/>
        <v>0</v>
      </c>
      <c r="I5" s="875">
        <f t="shared" si="2"/>
        <v>0</v>
      </c>
    </row>
    <row r="6" spans="1:9" s="10" customFormat="1" ht="18" customHeight="1">
      <c r="A6" s="462">
        <f t="shared" si="0"/>
        <v>3</v>
      </c>
      <c r="B6" s="193" t="s">
        <v>1346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75">
        <f t="shared" si="1"/>
        <v>0</v>
      </c>
      <c r="I6" s="875">
        <f t="shared" si="2"/>
        <v>0</v>
      </c>
    </row>
    <row r="7" spans="1:9" s="10" customFormat="1" ht="18" customHeight="1">
      <c r="A7" s="462">
        <f t="shared" si="0"/>
        <v>4</v>
      </c>
      <c r="B7" s="193" t="s">
        <v>1347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75">
        <f t="shared" si="1"/>
        <v>0</v>
      </c>
      <c r="I7" s="875">
        <f t="shared" si="2"/>
        <v>0</v>
      </c>
    </row>
    <row r="8" spans="1:9" s="10" customFormat="1" ht="18" customHeight="1">
      <c r="A8" s="462">
        <f t="shared" si="0"/>
        <v>5</v>
      </c>
      <c r="B8" s="193" t="s">
        <v>1872</v>
      </c>
      <c r="C8" s="876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75">
        <f t="shared" si="1"/>
        <v>0</v>
      </c>
      <c r="I8" s="875">
        <f t="shared" si="2"/>
        <v>0</v>
      </c>
    </row>
    <row r="9" spans="1:9" s="10" customFormat="1" ht="18" customHeight="1">
      <c r="A9" s="462">
        <f t="shared" si="0"/>
        <v>6</v>
      </c>
      <c r="B9" s="193" t="s">
        <v>1884</v>
      </c>
      <c r="C9" s="760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75">
        <f t="shared" si="1"/>
        <v>0</v>
      </c>
      <c r="I9" s="875">
        <f t="shared" si="2"/>
        <v>2400000000</v>
      </c>
    </row>
    <row r="10" spans="1:9" s="10" customFormat="1" ht="18" customHeight="1">
      <c r="A10" s="462">
        <f t="shared" ref="A10:A12" si="3">IF(B10&lt;&gt;"",ROW()-3,"")</f>
        <v>7</v>
      </c>
      <c r="B10" s="193" t="s">
        <v>1887</v>
      </c>
      <c r="C10" s="760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75">
        <f t="shared" ref="H10:H12" si="4">ROUND(MAX(D10+F10-E10-G10,0),2)</f>
        <v>0</v>
      </c>
      <c r="I10" s="875">
        <f t="shared" ref="I10:I12" si="5">ROUND(MAX(E10+G10-D10-F10,0),2)</f>
        <v>200000000</v>
      </c>
    </row>
    <row r="11" spans="1:9" s="10" customFormat="1" ht="18" customHeight="1">
      <c r="A11" s="462">
        <f t="shared" si="3"/>
        <v>8</v>
      </c>
      <c r="B11" s="193" t="s">
        <v>1888</v>
      </c>
      <c r="C11" s="760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75">
        <f t="shared" si="4"/>
        <v>0</v>
      </c>
      <c r="I11" s="875">
        <f t="shared" si="5"/>
        <v>100000000</v>
      </c>
    </row>
    <row r="12" spans="1:9" s="10" customFormat="1" ht="18" customHeight="1">
      <c r="A12" s="462" t="str">
        <f t="shared" si="3"/>
        <v/>
      </c>
      <c r="B12" s="193"/>
      <c r="C12" s="760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75">
        <f t="shared" si="4"/>
        <v>0</v>
      </c>
      <c r="I12" s="875">
        <f t="shared" si="5"/>
        <v>0</v>
      </c>
    </row>
    <row r="13" spans="1:9" s="10" customFormat="1" ht="18" customHeight="1">
      <c r="A13" s="462" t="str">
        <f t="shared" ref="A13" si="6">IF(B13&lt;&gt;"",ROW()-3,"")</f>
        <v/>
      </c>
      <c r="B13" s="877"/>
      <c r="C13" s="878"/>
      <c r="D13" s="182"/>
      <c r="E13" s="182"/>
      <c r="F13" s="182"/>
      <c r="G13" s="182"/>
      <c r="H13" s="879"/>
      <c r="I13" s="879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1" customFormat="1" ht="16.5" customHeight="1">
      <c r="A1" s="615" t="str">
        <f>[4]TH!A1</f>
        <v>Đơn vị: CÔNG TY TNHH SX TM KIM DUNG PHÁT</v>
      </c>
      <c r="B1" s="880"/>
      <c r="C1" s="880"/>
      <c r="F1" s="880"/>
      <c r="G1" s="1042" t="s">
        <v>1319</v>
      </c>
      <c r="H1" s="1042"/>
      <c r="I1" s="1042"/>
    </row>
    <row r="2" spans="1:9" s="881" customFormat="1" ht="16.5" customHeight="1">
      <c r="A2" s="614" t="str">
        <f>[4]TH!A2</f>
        <v>Địa chỉ: 1A227/1 Ấp 1, Phạm Văn Hai, Bình Chánh, TPHCM</v>
      </c>
      <c r="B2" s="858"/>
      <c r="C2" s="858"/>
      <c r="F2" s="737"/>
      <c r="G2" s="1043" t="s">
        <v>1320</v>
      </c>
      <c r="H2" s="1043"/>
      <c r="I2" s="1043"/>
    </row>
    <row r="3" spans="1:9" s="881" customFormat="1" ht="16.5" customHeight="1">
      <c r="A3" s="858"/>
      <c r="B3" s="858"/>
      <c r="C3" s="858"/>
      <c r="F3" s="737"/>
      <c r="G3" s="1043"/>
      <c r="H3" s="1043"/>
      <c r="I3" s="1043"/>
    </row>
    <row r="4" spans="1:9" s="881" customFormat="1" ht="16.5" customHeight="1">
      <c r="A4" s="858"/>
      <c r="B4" s="858"/>
      <c r="C4" s="858"/>
      <c r="F4" s="737"/>
      <c r="G4" s="859"/>
      <c r="H4" s="859"/>
      <c r="I4" s="859"/>
    </row>
    <row r="5" spans="1:9" s="18" customFormat="1" ht="23.25" customHeight="1">
      <c r="A5" s="1051" t="s">
        <v>1321</v>
      </c>
      <c r="B5" s="1051"/>
      <c r="C5" s="1051"/>
      <c r="D5" s="1051"/>
      <c r="E5" s="1051"/>
      <c r="F5" s="1051"/>
      <c r="G5" s="1051"/>
      <c r="H5" s="1051"/>
      <c r="I5" s="1051"/>
    </row>
    <row r="6" spans="1:9" s="18" customFormat="1">
      <c r="A6" s="998" t="s">
        <v>1322</v>
      </c>
      <c r="B6" s="998"/>
      <c r="C6" s="998"/>
      <c r="D6" s="998"/>
      <c r="E6" s="998"/>
      <c r="F6" s="998"/>
      <c r="G6" s="998"/>
      <c r="H6" s="998"/>
      <c r="I6" s="998"/>
    </row>
    <row r="7" spans="1:9" s="18" customFormat="1">
      <c r="A7" s="998" t="s">
        <v>1323</v>
      </c>
      <c r="B7" s="998"/>
      <c r="C7" s="998"/>
      <c r="D7" s="998"/>
      <c r="E7" s="998"/>
      <c r="F7" s="998"/>
      <c r="G7" s="998"/>
      <c r="H7" s="998"/>
      <c r="I7" s="998"/>
    </row>
    <row r="8" spans="1:9" s="18" customFormat="1" ht="15" customHeight="1">
      <c r="A8" s="998" t="str">
        <f>IF(MID($E$9,4,4)="1015","Đối tượng cho vay: NH Eximbank CN Q11","Đối tượng cho vay: NH Eximbank CN Q4")</f>
        <v>Đối tượng cho vay: NH Eximbank CN Q4</v>
      </c>
      <c r="B8" s="998"/>
      <c r="C8" s="998"/>
      <c r="D8" s="998"/>
      <c r="E8" s="998"/>
      <c r="F8" s="998"/>
      <c r="G8" s="998"/>
      <c r="H8" s="998"/>
      <c r="I8" s="998"/>
    </row>
    <row r="9" spans="1:9" s="18" customFormat="1">
      <c r="A9" s="856"/>
      <c r="B9" s="856"/>
      <c r="C9" s="856"/>
      <c r="D9" s="20" t="s">
        <v>1324</v>
      </c>
      <c r="E9" s="1052" t="s">
        <v>1318</v>
      </c>
      <c r="F9" s="1052"/>
      <c r="G9" s="860" t="e">
        <f>"ngày "&amp; TEXT(VLOOKUP($E$9,'341'!$B$4:$I$13,2,0),"dd/MM/yy")</f>
        <v>#N/A</v>
      </c>
      <c r="H9" s="856"/>
      <c r="I9" s="856"/>
    </row>
    <row r="10" spans="1:9" s="18" customFormat="1">
      <c r="A10" s="998" t="s">
        <v>1325</v>
      </c>
      <c r="B10" s="998"/>
      <c r="C10" s="998"/>
      <c r="D10" s="998"/>
      <c r="E10" s="998"/>
      <c r="F10" s="998"/>
      <c r="G10" s="998"/>
      <c r="H10" s="998"/>
      <c r="I10" s="998"/>
    </row>
    <row r="11" spans="1:9" s="18" customFormat="1">
      <c r="C11" s="1046"/>
      <c r="D11" s="1046"/>
      <c r="E11" s="1046"/>
      <c r="F11" s="1046"/>
      <c r="G11" s="1046"/>
      <c r="H11" s="1046"/>
      <c r="I11" s="1046"/>
    </row>
    <row r="12" spans="1:9" s="18" customFormat="1" ht="15.75" customHeight="1">
      <c r="A12" s="1053" t="s">
        <v>20</v>
      </c>
      <c r="B12" s="1040" t="s">
        <v>1</v>
      </c>
      <c r="C12" s="1041"/>
      <c r="D12" s="1053" t="s">
        <v>0</v>
      </c>
      <c r="E12" s="1053" t="s">
        <v>14</v>
      </c>
      <c r="F12" s="1055" t="s">
        <v>1326</v>
      </c>
      <c r="G12" s="1056"/>
      <c r="H12" s="1055" t="s">
        <v>1327</v>
      </c>
      <c r="I12" s="1056"/>
    </row>
    <row r="13" spans="1:9" s="18" customFormat="1" ht="33.75" customHeight="1">
      <c r="A13" s="1054"/>
      <c r="B13" s="242" t="s">
        <v>15</v>
      </c>
      <c r="C13" s="242" t="s">
        <v>32</v>
      </c>
      <c r="D13" s="1054"/>
      <c r="E13" s="1054"/>
      <c r="F13" s="882" t="s">
        <v>22</v>
      </c>
      <c r="G13" s="882" t="s">
        <v>23</v>
      </c>
      <c r="H13" s="882" t="s">
        <v>22</v>
      </c>
      <c r="I13" s="882" t="s">
        <v>23</v>
      </c>
    </row>
    <row r="14" spans="1:9" s="856" customFormat="1">
      <c r="A14" s="857" t="s">
        <v>2</v>
      </c>
      <c r="B14" s="861" t="s">
        <v>3</v>
      </c>
      <c r="C14" s="857" t="s">
        <v>4</v>
      </c>
      <c r="D14" s="857" t="s">
        <v>5</v>
      </c>
      <c r="E14" s="857" t="s">
        <v>6</v>
      </c>
      <c r="F14" s="857">
        <v>3</v>
      </c>
      <c r="G14" s="857">
        <v>5</v>
      </c>
      <c r="H14" s="857">
        <v>7</v>
      </c>
      <c r="I14" s="857">
        <v>9</v>
      </c>
    </row>
    <row r="15" spans="1:9" s="18" customFormat="1" ht="19.5" customHeight="1">
      <c r="A15" s="883"/>
      <c r="B15" s="883"/>
      <c r="C15" s="883"/>
      <c r="D15" s="237" t="s">
        <v>7</v>
      </c>
      <c r="E15" s="238"/>
      <c r="F15" s="883"/>
      <c r="G15" s="883"/>
      <c r="H15" s="884" t="e">
        <f>VLOOKUP($E$9,'341'!$B$4:$I$13,3,0)</f>
        <v>#N/A</v>
      </c>
      <c r="I15" s="884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5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6" t="str">
        <f ca="1">IF(ROWS($1:1)&gt;COUNT(Dong4),"",IF(LEFT(OFFSET([4]TH!L$1,SMALL(Dong4,ROWS($1:1)),),3)="341",OFFSET([4]TH!K$1,SMALL(Dong4,ROWS($1:1)),),0))</f>
        <v/>
      </c>
      <c r="G16" s="886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7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5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6" t="str">
        <f ca="1">IF(ROWS($1:2)&gt;COUNT(Dong4),"",IF(LEFT(OFFSET([4]TH!L$1,SMALL(Dong4,ROWS($1:2)),),3)="341",OFFSET([4]TH!K$1,SMALL(Dong4,ROWS($1:2)),),0))</f>
        <v/>
      </c>
      <c r="G17" s="886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5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6" t="str">
        <f ca="1">IF(ROWS($1:3)&gt;COUNT(Dong4),"",IF(LEFT(OFFSET([4]TH!L$1,SMALL(Dong4,ROWS($1:3)),),3)="341",OFFSET([4]TH!K$1,SMALL(Dong4,ROWS($1:3)),),0))</f>
        <v/>
      </c>
      <c r="G18" s="886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5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6" t="str">
        <f ca="1">IF(ROWS($1:4)&gt;COUNT(Dong4),"",IF(LEFT(OFFSET([4]TH!L$1,SMALL(Dong4,ROWS($1:4)),),3)="341",OFFSET([4]TH!K$1,SMALL(Dong4,ROWS($1:4)),),0))</f>
        <v/>
      </c>
      <c r="G19" s="886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5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6" t="str">
        <f ca="1">IF(ROWS($1:5)&gt;COUNT(Dong4),"",IF(LEFT(OFFSET([4]TH!L$1,SMALL(Dong4,ROWS($1:5)),),3)="341",OFFSET([4]TH!K$1,SMALL(Dong4,ROWS($1:5)),),0))</f>
        <v/>
      </c>
      <c r="G20" s="886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5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6" t="str">
        <f ca="1">IF(ROWS($1:6)&gt;COUNT(Dong4),"",IF(LEFT(OFFSET([4]TH!L$1,SMALL(Dong4,ROWS($1:6)),),3)="341",OFFSET([4]TH!K$1,SMALL(Dong4,ROWS($1:6)),),0))</f>
        <v/>
      </c>
      <c r="G21" s="886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5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6" t="str">
        <f ca="1">IF(ROWS($1:7)&gt;COUNT(Dong4),"",IF(LEFT(OFFSET([4]TH!L$1,SMALL(Dong4,ROWS($1:7)),),3)="341",OFFSET([4]TH!K$1,SMALL(Dong4,ROWS($1:7)),),0))</f>
        <v/>
      </c>
      <c r="G22" s="886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5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6" t="str">
        <f ca="1">IF(ROWS($1:8)&gt;COUNT(Dong4),"",IF(LEFT(OFFSET([4]TH!L$1,SMALL(Dong4,ROWS($1:8)),),3)="341",OFFSET([4]TH!K$1,SMALL(Dong4,ROWS($1:8)),),0))</f>
        <v/>
      </c>
      <c r="G23" s="886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5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6" t="str">
        <f ca="1">IF(ROWS($1:9)&gt;COUNT(Dong4),"",IF(LEFT(OFFSET([4]TH!L$1,SMALL(Dong4,ROWS($1:9)),),3)="341",OFFSET([4]TH!K$1,SMALL(Dong4,ROWS($1:9)),),0))</f>
        <v/>
      </c>
      <c r="G24" s="886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9">
        <f ca="1">SUM(F16:F25)</f>
        <v>0</v>
      </c>
      <c r="G26" s="779">
        <f ca="1">SUM(G16:G25)</f>
        <v>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 t="e">
        <f ca="1">MAX(H15+F26-I15-G26,0)</f>
        <v>#N/A</v>
      </c>
      <c r="I27" s="895" t="e">
        <f ca="1">MAX(I15+G26-H15-F26,0)</f>
        <v>#N/A</v>
      </c>
    </row>
    <row r="28" spans="1:9" s="18" customFormat="1">
      <c r="E28" s="856"/>
    </row>
    <row r="29" spans="1:9" s="18" customFormat="1">
      <c r="A29" s="896" t="s">
        <v>1328</v>
      </c>
      <c r="E29" s="856"/>
    </row>
    <row r="30" spans="1:9" s="18" customFormat="1">
      <c r="A30" s="896" t="e">
        <f>"- Ngày mở sổ: "&amp; TEXT(VLOOKUP($E$9,'341'!$B$4:$I$13,2,0),"dd/MM/yy")</f>
        <v>#N/A</v>
      </c>
      <c r="E30" s="856"/>
    </row>
    <row r="31" spans="1:9" s="18" customFormat="1">
      <c r="E31" s="856"/>
      <c r="H31" s="856" t="s">
        <v>1329</v>
      </c>
    </row>
    <row r="32" spans="1:9" s="18" customFormat="1">
      <c r="C32" s="856" t="s">
        <v>11</v>
      </c>
      <c r="E32" s="856"/>
      <c r="H32" s="856" t="s">
        <v>12</v>
      </c>
    </row>
    <row r="33" spans="2:8" s="18" customFormat="1">
      <c r="C33" s="856" t="s">
        <v>13</v>
      </c>
      <c r="E33" s="856"/>
      <c r="H33" s="856" t="s">
        <v>13</v>
      </c>
    </row>
    <row r="34" spans="2:8" s="18" customFormat="1">
      <c r="E34" s="856"/>
    </row>
    <row r="35" spans="2:8" s="18" customFormat="1">
      <c r="E35" s="856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1330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8" t="str">
        <f>TH!$A$1</f>
        <v>Đơn vị: CÔNG TY TNHH SX TM KIM DUNG PHÁT</v>
      </c>
      <c r="C2" s="265"/>
      <c r="F2" s="266"/>
      <c r="G2" s="266"/>
      <c r="H2" s="266"/>
      <c r="I2" s="266"/>
      <c r="J2" s="1058" t="s">
        <v>178</v>
      </c>
      <c r="K2" s="1058"/>
      <c r="L2" s="1058"/>
      <c r="M2" s="1058"/>
      <c r="N2" s="266"/>
    </row>
    <row r="3" spans="1:14">
      <c r="A3" s="829" t="str">
        <f>TH!$A$2</f>
        <v>Địa chỉ: 1A227/1 Ấp 1, Phạm Văn Hai, Bình Chánh, TPHCM</v>
      </c>
      <c r="C3" s="265"/>
      <c r="F3" s="267"/>
      <c r="G3" s="267"/>
      <c r="H3" s="267"/>
      <c r="I3" s="267"/>
      <c r="J3" s="105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7"/>
      <c r="L3" s="1057"/>
      <c r="M3" s="1057"/>
      <c r="N3" s="267"/>
    </row>
    <row r="4" spans="1:14">
      <c r="F4" s="267"/>
      <c r="G4" s="267"/>
      <c r="H4" s="267"/>
      <c r="I4" s="267"/>
      <c r="J4" s="1057"/>
      <c r="K4" s="1057"/>
      <c r="L4" s="1057"/>
      <c r="M4" s="1057"/>
      <c r="N4" s="267"/>
    </row>
    <row r="5" spans="1:14" s="268" customFormat="1" ht="23.25" customHeight="1">
      <c r="A5" s="1067" t="s">
        <v>179</v>
      </c>
      <c r="B5" s="1067"/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M5" s="1067"/>
      <c r="N5" s="1067"/>
    </row>
    <row r="6" spans="1:14">
      <c r="A6" s="1058" t="s">
        <v>423</v>
      </c>
      <c r="B6" s="1058" t="s">
        <v>180</v>
      </c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</row>
    <row r="7" spans="1:14">
      <c r="C7" s="1068"/>
      <c r="D7" s="1068"/>
      <c r="E7" s="1068"/>
      <c r="F7" s="1068"/>
      <c r="G7" s="1068"/>
      <c r="H7" s="1068"/>
      <c r="I7" s="1068"/>
      <c r="J7" s="1068"/>
      <c r="K7" s="1068"/>
      <c r="L7" s="1068"/>
      <c r="M7" s="1068"/>
      <c r="N7" s="1068"/>
    </row>
    <row r="8" spans="1:14" ht="15.75" customHeight="1">
      <c r="A8" s="1061" t="s">
        <v>20</v>
      </c>
      <c r="B8" s="1069" t="s">
        <v>1</v>
      </c>
      <c r="C8" s="1070"/>
      <c r="D8" s="1061" t="s">
        <v>0</v>
      </c>
      <c r="E8" s="1061" t="s">
        <v>14</v>
      </c>
      <c r="F8" s="1060" t="s">
        <v>21</v>
      </c>
      <c r="G8" s="1060"/>
      <c r="H8" s="1060"/>
      <c r="I8" s="1060"/>
      <c r="J8" s="1060"/>
      <c r="K8" s="1060"/>
      <c r="L8" s="1060" t="s">
        <v>31</v>
      </c>
      <c r="M8" s="1060"/>
      <c r="N8" s="1060"/>
    </row>
    <row r="9" spans="1:14" ht="15.75" customHeight="1">
      <c r="A9" s="1061"/>
      <c r="B9" s="1071"/>
      <c r="C9" s="1072"/>
      <c r="D9" s="1061"/>
      <c r="E9" s="1061"/>
      <c r="F9" s="1060" t="s">
        <v>181</v>
      </c>
      <c r="G9" s="1060"/>
      <c r="H9" s="1060"/>
      <c r="I9" s="1060" t="s">
        <v>182</v>
      </c>
      <c r="J9" s="1060"/>
      <c r="K9" s="1060"/>
      <c r="L9" s="1061" t="s">
        <v>183</v>
      </c>
      <c r="M9" s="1061" t="s">
        <v>184</v>
      </c>
      <c r="N9" s="1061" t="s">
        <v>185</v>
      </c>
    </row>
    <row r="10" spans="1:14" ht="15.75" customHeight="1">
      <c r="A10" s="1061"/>
      <c r="B10" s="1063" t="s">
        <v>15</v>
      </c>
      <c r="C10" s="1063" t="s">
        <v>32</v>
      </c>
      <c r="D10" s="1061"/>
      <c r="E10" s="1061"/>
      <c r="F10" s="1065" t="s">
        <v>183</v>
      </c>
      <c r="G10" s="1065" t="s">
        <v>184</v>
      </c>
      <c r="H10" s="1065" t="s">
        <v>185</v>
      </c>
      <c r="I10" s="1065" t="s">
        <v>183</v>
      </c>
      <c r="J10" s="1065" t="s">
        <v>184</v>
      </c>
      <c r="K10" s="1065" t="s">
        <v>185</v>
      </c>
      <c r="L10" s="1062"/>
      <c r="M10" s="1062"/>
      <c r="N10" s="1062"/>
    </row>
    <row r="11" spans="1:14">
      <c r="A11" s="1061"/>
      <c r="B11" s="1064"/>
      <c r="C11" s="1064"/>
      <c r="D11" s="1061"/>
      <c r="E11" s="1061"/>
      <c r="F11" s="1066"/>
      <c r="G11" s="1066"/>
      <c r="H11" s="1066"/>
      <c r="I11" s="1066"/>
      <c r="J11" s="1066"/>
      <c r="K11" s="1066"/>
      <c r="L11" s="1062"/>
      <c r="M11" s="1062"/>
      <c r="N11" s="1062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32">
        <v>40634</v>
      </c>
      <c r="B14" s="727" t="s">
        <v>358</v>
      </c>
      <c r="C14" s="832">
        <v>40634</v>
      </c>
      <c r="D14" s="274" t="s">
        <v>406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3600000000</v>
      </c>
      <c r="M14" s="274"/>
      <c r="N14" s="274"/>
    </row>
    <row r="15" spans="1:14">
      <c r="A15" s="832">
        <v>40634</v>
      </c>
      <c r="B15" s="727" t="s">
        <v>359</v>
      </c>
      <c r="C15" s="832">
        <v>40634</v>
      </c>
      <c r="D15" s="275" t="s">
        <v>407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3700000000</v>
      </c>
      <c r="M15" s="275"/>
      <c r="N15" s="275"/>
    </row>
    <row r="16" spans="1:14">
      <c r="A16" s="832">
        <v>40634</v>
      </c>
      <c r="B16" s="727" t="s">
        <v>364</v>
      </c>
      <c r="C16" s="832">
        <v>40634</v>
      </c>
      <c r="D16" s="275" t="s">
        <v>408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3800000000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9" t="str">
        <f>"Ngày 31 tháng  12  năm  "&amp;YEAR($A$14)</f>
        <v>Ngày 31 tháng  12  năm  2011</v>
      </c>
      <c r="F23" s="1059"/>
      <c r="G23" s="1059"/>
      <c r="H23" s="1059"/>
      <c r="I23" s="1059"/>
      <c r="J23" s="1059"/>
      <c r="K23" s="1059"/>
      <c r="L23" s="1059"/>
      <c r="M23" s="1059"/>
      <c r="N23" s="1059"/>
    </row>
    <row r="24" spans="1:14">
      <c r="A24" s="1059" t="s">
        <v>11</v>
      </c>
      <c r="B24" s="1059"/>
      <c r="C24" s="1059"/>
      <c r="D24" s="1059"/>
      <c r="E24" s="1059" t="s">
        <v>12</v>
      </c>
      <c r="F24" s="1059"/>
      <c r="G24" s="1059"/>
      <c r="H24" s="1059"/>
      <c r="I24" s="1059"/>
      <c r="J24" s="1059"/>
      <c r="K24" s="1059"/>
      <c r="L24" s="1059"/>
      <c r="M24" s="1059"/>
      <c r="N24" s="1059"/>
    </row>
    <row r="25" spans="1:14">
      <c r="A25" s="1059" t="s">
        <v>13</v>
      </c>
      <c r="B25" s="1059"/>
      <c r="C25" s="1059"/>
      <c r="D25" s="1059"/>
      <c r="E25" s="1059" t="s">
        <v>13</v>
      </c>
      <c r="F25" s="1059"/>
      <c r="G25" s="1059"/>
      <c r="H25" s="1059"/>
      <c r="I25" s="1059"/>
      <c r="J25" s="1059"/>
      <c r="K25" s="1059"/>
      <c r="L25" s="1059"/>
      <c r="M25" s="1059"/>
      <c r="N25" s="105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8"/>
  <sheetViews>
    <sheetView topLeftCell="A9" workbookViewId="0">
      <pane ySplit="3" topLeftCell="A12" activePane="bottomLeft" state="frozen"/>
      <selection activeCell="A9" sqref="A9"/>
      <selection pane="bottomLeft" activeCell="C29" sqref="C29:C30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28" t="str">
        <f>TH!$A$1</f>
        <v>Đơn vị: CÔNG TY TNHH SX TM KIM DUNG PHÁT</v>
      </c>
      <c r="C1" s="283"/>
      <c r="D1" s="283"/>
      <c r="E1" s="283"/>
      <c r="F1" s="284"/>
      <c r="G1" s="284"/>
      <c r="H1" s="1042" t="s">
        <v>187</v>
      </c>
      <c r="I1" s="1042"/>
      <c r="J1" s="1042"/>
      <c r="K1" s="1042"/>
      <c r="L1" s="1042"/>
      <c r="M1" s="732"/>
      <c r="N1" s="733"/>
    </row>
    <row r="2" spans="1:14" s="263" customFormat="1" ht="14.25" customHeight="1">
      <c r="B2" s="829" t="str">
        <f>TH!$A$2</f>
        <v>Địa chỉ: 1A227/1 Ấp 1, Phạm Văn Hai, Bình Chánh, TPHCM</v>
      </c>
      <c r="C2" s="285"/>
      <c r="D2" s="285"/>
      <c r="E2" s="285"/>
      <c r="F2" s="285"/>
      <c r="G2" s="285"/>
      <c r="H2" s="104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43"/>
      <c r="J2" s="1043"/>
      <c r="K2" s="1043"/>
      <c r="L2" s="1043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43"/>
      <c r="I3" s="1043"/>
      <c r="J3" s="1043"/>
      <c r="K3" s="1043"/>
      <c r="L3" s="1043"/>
      <c r="M3" s="738"/>
      <c r="N3" s="733"/>
    </row>
    <row r="4" spans="1:14" s="286" customFormat="1" ht="27.75" customHeight="1">
      <c r="B4" s="1074" t="s">
        <v>188</v>
      </c>
      <c r="C4" s="1074"/>
      <c r="D4" s="1074"/>
      <c r="E4" s="1074"/>
      <c r="F4" s="1074"/>
      <c r="G4" s="1074"/>
      <c r="H4" s="1074"/>
      <c r="I4" s="1074"/>
      <c r="J4" s="1074"/>
      <c r="K4" s="1074"/>
      <c r="L4" s="1074"/>
      <c r="N4" s="734"/>
    </row>
    <row r="5" spans="1:14" s="286" customFormat="1" ht="15" customHeight="1">
      <c r="B5" s="1073" t="s">
        <v>189</v>
      </c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N5" s="734"/>
    </row>
    <row r="6" spans="1:14" s="286" customFormat="1" ht="12.75" customHeight="1">
      <c r="B6" s="1073" t="s">
        <v>190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N6" s="734"/>
    </row>
    <row r="7" spans="1:14" s="287" customFormat="1" ht="24" customHeight="1">
      <c r="C7" s="1075" t="s">
        <v>191</v>
      </c>
      <c r="D7" s="1075"/>
      <c r="E7" s="1075"/>
      <c r="F7" s="1075"/>
      <c r="G7" s="1075"/>
      <c r="H7" s="1075"/>
      <c r="I7" s="1075"/>
      <c r="J7" s="1075"/>
      <c r="K7" s="1075"/>
      <c r="L7" s="1075"/>
      <c r="N7" s="735"/>
    </row>
    <row r="8" spans="1:14" ht="20.25" customHeight="1">
      <c r="B8" s="1076" t="s">
        <v>35</v>
      </c>
      <c r="C8" s="1077" t="s">
        <v>192</v>
      </c>
      <c r="D8" s="1078" t="s">
        <v>193</v>
      </c>
      <c r="E8" s="1080" t="s">
        <v>139</v>
      </c>
      <c r="F8" s="1080"/>
      <c r="G8" s="1080"/>
      <c r="H8" s="1080"/>
      <c r="I8" s="1080"/>
      <c r="J8" s="1080"/>
      <c r="K8" s="1080"/>
      <c r="L8" s="1080"/>
    </row>
    <row r="9" spans="1:14" ht="20.25" customHeight="1">
      <c r="B9" s="1076"/>
      <c r="C9" s="1077"/>
      <c r="D9" s="1079"/>
      <c r="E9" s="1080" t="s">
        <v>194</v>
      </c>
      <c r="F9" s="1080"/>
      <c r="G9" s="1081" t="s">
        <v>195</v>
      </c>
      <c r="H9" s="1081"/>
      <c r="I9" s="1081" t="s">
        <v>196</v>
      </c>
      <c r="J9" s="1081"/>
      <c r="K9" s="1081" t="s">
        <v>197</v>
      </c>
      <c r="L9" s="1081"/>
    </row>
    <row r="10" spans="1:14" ht="20.25" customHeight="1">
      <c r="B10" s="1076"/>
      <c r="C10" s="1077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92" t="s">
        <v>337</v>
      </c>
      <c r="D12" s="296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92" t="s">
        <v>1394</v>
      </c>
      <c r="D13" s="296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192" t="s">
        <v>1440</v>
      </c>
      <c r="D14" s="296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1400</v>
      </c>
      <c r="L14" s="8">
        <f t="shared" si="0"/>
        <v>26200000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0</v>
      </c>
      <c r="J16" s="13">
        <f t="shared" si="1"/>
        <v>0</v>
      </c>
      <c r="K16" s="13">
        <f t="shared" si="1"/>
        <v>2546</v>
      </c>
      <c r="L16" s="13">
        <f t="shared" si="1"/>
        <v>49703450</v>
      </c>
      <c r="M16" s="293"/>
    </row>
    <row r="17" spans="1:13" ht="18.75" customHeight="1">
      <c r="A17" s="293"/>
      <c r="B17" s="474"/>
      <c r="C17" s="475"/>
      <c r="D17" s="476"/>
      <c r="E17" s="476"/>
      <c r="F17" s="476">
        <f>F16-CDPS!C20</f>
        <v>0</v>
      </c>
      <c r="G17" s="476"/>
      <c r="H17" s="476">
        <f>H16-CDPS!E20</f>
        <v>0</v>
      </c>
      <c r="I17" s="476"/>
      <c r="J17" s="476">
        <f>J16-CDPS!F20</f>
        <v>0</v>
      </c>
      <c r="K17" s="476"/>
      <c r="L17" s="476">
        <f>L16-CDPS!G20</f>
        <v>0</v>
      </c>
      <c r="M17" s="293"/>
    </row>
    <row r="18" spans="1:13" ht="18.75" customHeight="1">
      <c r="A18" s="293" t="str">
        <f t="shared" ref="A18:A27" si="2">IF(B18&lt;&gt;"","NL","")</f>
        <v>NL</v>
      </c>
      <c r="B18" s="473">
        <f>IF(C18&lt;&gt;"",B17+1,"")</f>
        <v>1</v>
      </c>
      <c r="C18" s="192" t="s">
        <v>1080</v>
      </c>
      <c r="D18" s="296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4188</v>
      </c>
      <c r="J18" s="25">
        <f t="array" ref="J18">SUM(IF("1521"&amp;C18=KHC&amp;MH,TH))</f>
        <v>37692000</v>
      </c>
      <c r="K18" s="25">
        <f t="shared" ref="K18:K27" si="3">E18+G18-I18</f>
        <v>37639</v>
      </c>
      <c r="L18" s="25">
        <f t="shared" ref="L18:L27" si="4">F18+H18-J18</f>
        <v>338751000</v>
      </c>
      <c r="M18" s="293"/>
    </row>
    <row r="19" spans="1:13" ht="18.75" customHeight="1">
      <c r="A19" s="293" t="str">
        <f t="shared" si="2"/>
        <v>NL</v>
      </c>
      <c r="B19" s="473">
        <f t="shared" ref="B19:B27" si="5">IF(C19&lt;&gt;"",B18+1,"")</f>
        <v>2</v>
      </c>
      <c r="C19" s="297" t="s">
        <v>1076</v>
      </c>
      <c r="D19" s="296"/>
      <c r="E19" s="8"/>
      <c r="F19" s="8"/>
      <c r="G19" s="25">
        <f t="array" ref="G19">SUM(IF("1521"&amp;C19=KHN&amp;MH,SL))</f>
        <v>103784</v>
      </c>
      <c r="H19" s="25">
        <f t="array" ref="H19">SUM(IF("1521"&amp;C19=KHN&amp;MH,TH))</f>
        <v>771158800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103784</v>
      </c>
      <c r="L19" s="8">
        <f t="shared" si="4"/>
        <v>771158800</v>
      </c>
      <c r="M19" s="293"/>
    </row>
    <row r="20" spans="1:13" ht="18.75" customHeight="1">
      <c r="A20" s="293" t="str">
        <f t="shared" si="2"/>
        <v>NL</v>
      </c>
      <c r="B20" s="473">
        <f t="shared" si="5"/>
        <v>3</v>
      </c>
      <c r="C20" s="192" t="s">
        <v>1082</v>
      </c>
      <c r="D20" s="296"/>
      <c r="E20" s="8"/>
      <c r="F20" s="8"/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33077</v>
      </c>
      <c r="L20" s="8">
        <f t="shared" si="4"/>
        <v>271231400</v>
      </c>
      <c r="M20" s="293"/>
    </row>
    <row r="21" spans="1:13" ht="18.75" customHeight="1">
      <c r="A21" s="293" t="str">
        <f t="shared" si="2"/>
        <v>NL</v>
      </c>
      <c r="B21" s="473">
        <f t="shared" si="5"/>
        <v>4</v>
      </c>
      <c r="C21" s="297" t="s">
        <v>1090</v>
      </c>
      <c r="D21" s="296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93"/>
    </row>
    <row r="22" spans="1:13" ht="18" customHeight="1">
      <c r="A22" s="293" t="str">
        <f t="shared" si="2"/>
        <v>NL</v>
      </c>
      <c r="B22" s="473">
        <f t="shared" si="5"/>
        <v>5</v>
      </c>
      <c r="C22" s="189" t="s">
        <v>1435</v>
      </c>
      <c r="D22" s="296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93"/>
    </row>
    <row r="23" spans="1:13" ht="18" customHeight="1">
      <c r="A23" s="293" t="str">
        <f t="shared" si="2"/>
        <v>NL</v>
      </c>
      <c r="B23" s="473">
        <f t="shared" si="5"/>
        <v>6</v>
      </c>
      <c r="C23" s="189" t="s">
        <v>1839</v>
      </c>
      <c r="D23" s="296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93"/>
    </row>
    <row r="24" spans="1:13" ht="18" customHeight="1">
      <c r="A24" s="293" t="str">
        <f t="shared" si="2"/>
        <v>NL</v>
      </c>
      <c r="B24" s="473">
        <f t="shared" si="5"/>
        <v>7</v>
      </c>
      <c r="C24" s="189" t="s">
        <v>1838</v>
      </c>
      <c r="D24" s="296"/>
      <c r="E24" s="8"/>
      <c r="F24" s="8"/>
      <c r="G24" s="25">
        <f t="array" ref="G24">SUM(IF("1521"&amp;C24=KHN&amp;MH,SL))</f>
        <v>12117</v>
      </c>
      <c r="H24" s="25">
        <f t="array" ref="H24">SUM(IF("1521"&amp;C24=KHN&amp;MH,TH))</f>
        <v>111476400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12117</v>
      </c>
      <c r="L24" s="8">
        <f t="shared" si="4"/>
        <v>111476400</v>
      </c>
      <c r="M24" s="293"/>
    </row>
    <row r="25" spans="1:13" ht="18" customHeight="1">
      <c r="A25" s="293" t="str">
        <f t="shared" si="2"/>
        <v>NL</v>
      </c>
      <c r="B25" s="473">
        <f t="shared" si="5"/>
        <v>8</v>
      </c>
      <c r="C25" s="189" t="s">
        <v>1841</v>
      </c>
      <c r="D25" s="296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93"/>
    </row>
    <row r="26" spans="1:13" ht="18" customHeight="1">
      <c r="A26" s="293" t="str">
        <f t="shared" si="2"/>
        <v>NL</v>
      </c>
      <c r="B26" s="473">
        <f t="shared" si="5"/>
        <v>9</v>
      </c>
      <c r="C26" s="922" t="s">
        <v>1403</v>
      </c>
      <c r="D26" s="296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300</v>
      </c>
      <c r="L26" s="8">
        <f t="shared" si="4"/>
        <v>2967900</v>
      </c>
      <c r="M26" s="293"/>
    </row>
    <row r="27" spans="1:13" ht="18" customHeight="1">
      <c r="A27" s="293" t="str">
        <f t="shared" si="2"/>
        <v>NL</v>
      </c>
      <c r="B27" s="473">
        <f t="shared" si="5"/>
        <v>10</v>
      </c>
      <c r="C27" s="189" t="s">
        <v>1406</v>
      </c>
      <c r="D27" s="296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640</v>
      </c>
      <c r="L27" s="8">
        <f t="shared" si="4"/>
        <v>5892480</v>
      </c>
      <c r="M27" s="293"/>
    </row>
    <row r="28" spans="1:13" ht="18" customHeight="1">
      <c r="A28" s="293" t="str">
        <f t="shared" ref="A28:A30" si="6">IF(B28&lt;&gt;"","NL","")</f>
        <v>NL</v>
      </c>
      <c r="B28" s="473">
        <f t="shared" ref="B28:B30" si="7">IF(C28&lt;&gt;"",B27+1,"")</f>
        <v>11</v>
      </c>
      <c r="C28" s="192" t="s">
        <v>1836</v>
      </c>
      <c r="D28" s="296"/>
      <c r="E28" s="8"/>
      <c r="F28" s="8"/>
      <c r="G28" s="25">
        <f t="array" ref="G28">SUM(IF("1521"&amp;C28=KHN&amp;MH,SL))</f>
        <v>3306</v>
      </c>
      <c r="H28" s="25">
        <f t="array" ref="H28">SUM(IF("1521"&amp;C28=KHN&amp;MH,TH))</f>
        <v>25125600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3306</v>
      </c>
      <c r="L28" s="8">
        <f t="shared" ref="L28:L30" si="9">F28+H28-J28</f>
        <v>25125600</v>
      </c>
      <c r="M28" s="293"/>
    </row>
    <row r="29" spans="1:13" ht="18" customHeight="1">
      <c r="A29" s="293" t="str">
        <f t="shared" si="6"/>
        <v>NL</v>
      </c>
      <c r="B29" s="473">
        <f t="shared" si="7"/>
        <v>12</v>
      </c>
      <c r="C29" s="189" t="s">
        <v>2017</v>
      </c>
      <c r="D29" s="296"/>
      <c r="E29" s="8"/>
      <c r="F29" s="8"/>
      <c r="G29" s="25">
        <f t="array" ref="G29">SUM(IF("1521"&amp;C29=KHN&amp;MH,SL))</f>
        <v>1120</v>
      </c>
      <c r="H29" s="25">
        <f t="array" ref="H29">SUM(IF("1521"&amp;C29=KHN&amp;MH,TH))</f>
        <v>9968000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1120</v>
      </c>
      <c r="L29" s="8">
        <f t="shared" si="9"/>
        <v>9968000</v>
      </c>
      <c r="M29" s="293"/>
    </row>
    <row r="30" spans="1:13" ht="18" customHeight="1">
      <c r="A30" s="293" t="str">
        <f t="shared" si="6"/>
        <v>NL</v>
      </c>
      <c r="B30" s="473">
        <f t="shared" si="7"/>
        <v>13</v>
      </c>
      <c r="C30" s="189" t="s">
        <v>2019</v>
      </c>
      <c r="D30" s="296"/>
      <c r="E30" s="8"/>
      <c r="F30" s="8"/>
      <c r="G30" s="25">
        <f t="array" ref="G30">SUM(IF("1521"&amp;C30=KHN&amp;MH,SL))</f>
        <v>3458</v>
      </c>
      <c r="H30" s="25">
        <f t="array" ref="H30">SUM(IF("1521"&amp;C30=KHN&amp;MH,TH))</f>
        <v>30776200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3458</v>
      </c>
      <c r="L30" s="8">
        <f t="shared" si="9"/>
        <v>30776200</v>
      </c>
      <c r="M30" s="293"/>
    </row>
    <row r="31" spans="1:13" ht="19.5" customHeight="1">
      <c r="A31" s="293" t="str">
        <f t="shared" ref="A31:A32" si="10">IF(B31&lt;&gt;"","NL","")</f>
        <v/>
      </c>
      <c r="B31" s="294" t="str">
        <f>IF(C31&lt;&gt;"",#REF!+1,"")</f>
        <v/>
      </c>
      <c r="C31" s="302"/>
      <c r="D31" s="303"/>
      <c r="E31" s="304"/>
      <c r="F31" s="304"/>
      <c r="G31" s="304"/>
      <c r="H31" s="304"/>
      <c r="I31" s="304"/>
      <c r="J31" s="304"/>
      <c r="K31" s="8"/>
      <c r="L31" s="8"/>
      <c r="M31" s="293"/>
    </row>
    <row r="32" spans="1:13" ht="19.5" customHeight="1">
      <c r="A32" s="293" t="str">
        <f t="shared" si="10"/>
        <v/>
      </c>
      <c r="B32" s="292"/>
      <c r="C32" s="301" t="s">
        <v>340</v>
      </c>
      <c r="D32" s="292"/>
      <c r="E32" s="13">
        <f t="shared" ref="E32:L32" si="11">SUM(E18:E31)</f>
        <v>0</v>
      </c>
      <c r="F32" s="13">
        <f t="shared" si="11"/>
        <v>0</v>
      </c>
      <c r="G32" s="13">
        <f t="shared" si="11"/>
        <v>258183</v>
      </c>
      <c r="H32" s="13">
        <f t="shared" si="11"/>
        <v>2102486080</v>
      </c>
      <c r="I32" s="13">
        <f t="shared" si="11"/>
        <v>4188</v>
      </c>
      <c r="J32" s="13">
        <f t="shared" si="11"/>
        <v>37692000</v>
      </c>
      <c r="K32" s="13">
        <f t="shared" si="11"/>
        <v>253995</v>
      </c>
      <c r="L32" s="13">
        <f t="shared" si="11"/>
        <v>2064794080</v>
      </c>
      <c r="M32" s="293"/>
    </row>
    <row r="33" spans="1:13" ht="19.5" customHeight="1">
      <c r="A33" s="293"/>
      <c r="B33" s="474"/>
      <c r="C33" s="475"/>
      <c r="D33" s="474"/>
      <c r="E33" s="476"/>
      <c r="F33" s="476">
        <f>F32-CDPS!C19</f>
        <v>-37514400</v>
      </c>
      <c r="G33" s="476"/>
      <c r="H33" s="476">
        <f>H32-CDPS!E19</f>
        <v>0</v>
      </c>
      <c r="I33" s="476"/>
      <c r="J33" s="476">
        <f>J32-CDPS!F19</f>
        <v>0</v>
      </c>
      <c r="K33" s="476"/>
      <c r="L33" s="476">
        <f>L32-CDPS!G19</f>
        <v>-37514400</v>
      </c>
      <c r="M33" s="293"/>
    </row>
    <row r="34" spans="1:13" ht="19.5" customHeight="1">
      <c r="A34" s="293" t="str">
        <f t="shared" ref="A34:A65" si="12">IF(B34&lt;&gt;"","TP","")</f>
        <v>TP</v>
      </c>
      <c r="B34" s="306">
        <f t="shared" ref="B34:B65" si="13">IF(C34&lt;&gt;"",B33+1,"")</f>
        <v>1</v>
      </c>
      <c r="C34" s="189" t="s">
        <v>1093</v>
      </c>
      <c r="D34" s="305"/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4">E34+G34-I34</f>
        <v>0</v>
      </c>
      <c r="L34" s="25">
        <f t="shared" ref="L34:L97" si="15">F34+H34-J34</f>
        <v>0</v>
      </c>
      <c r="M34" s="293"/>
    </row>
    <row r="35" spans="1:13" ht="19.5" customHeight="1">
      <c r="A35" s="293" t="str">
        <f t="shared" si="12"/>
        <v>TP</v>
      </c>
      <c r="B35" s="306">
        <f t="shared" si="13"/>
        <v>2</v>
      </c>
      <c r="C35" s="192" t="s">
        <v>656</v>
      </c>
      <c r="D35" s="305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4"/>
        <v>0</v>
      </c>
      <c r="L35" s="8">
        <f t="shared" si="15"/>
        <v>0</v>
      </c>
      <c r="M35" s="293"/>
    </row>
    <row r="36" spans="1:13" ht="18" customHeight="1">
      <c r="A36" s="293" t="str">
        <f t="shared" si="12"/>
        <v>TP</v>
      </c>
      <c r="B36" s="306">
        <f t="shared" si="13"/>
        <v>3</v>
      </c>
      <c r="C36" s="192" t="s">
        <v>666</v>
      </c>
      <c r="D36" s="305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4"/>
        <v>0</v>
      </c>
      <c r="L36" s="8">
        <f t="shared" si="15"/>
        <v>0</v>
      </c>
      <c r="M36" s="293"/>
    </row>
    <row r="37" spans="1:13" ht="18" customHeight="1">
      <c r="A37" s="293" t="str">
        <f t="shared" si="12"/>
        <v>TP</v>
      </c>
      <c r="B37" s="306">
        <f t="shared" si="13"/>
        <v>4</v>
      </c>
      <c r="C37" s="192" t="s">
        <v>659</v>
      </c>
      <c r="D37" s="305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4"/>
        <v>0</v>
      </c>
      <c r="L37" s="8">
        <f t="shared" si="15"/>
        <v>0</v>
      </c>
      <c r="M37" s="293"/>
    </row>
    <row r="38" spans="1:13" ht="18.75" customHeight="1">
      <c r="A38" s="293" t="str">
        <f t="shared" si="12"/>
        <v>TP</v>
      </c>
      <c r="B38" s="306">
        <f t="shared" si="13"/>
        <v>5</v>
      </c>
      <c r="C38" s="192" t="s">
        <v>664</v>
      </c>
      <c r="D38" s="305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4"/>
        <v>0</v>
      </c>
      <c r="L38" s="8">
        <f t="shared" si="15"/>
        <v>0</v>
      </c>
      <c r="M38" s="293"/>
    </row>
    <row r="39" spans="1:13" ht="18.75" customHeight="1">
      <c r="A39" s="293" t="str">
        <f t="shared" si="12"/>
        <v>TP</v>
      </c>
      <c r="B39" s="306">
        <f t="shared" si="13"/>
        <v>6</v>
      </c>
      <c r="C39" s="192" t="s">
        <v>658</v>
      </c>
      <c r="D39" s="305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4"/>
        <v>0</v>
      </c>
      <c r="L39" s="8">
        <f t="shared" si="15"/>
        <v>0</v>
      </c>
      <c r="M39" s="293"/>
    </row>
    <row r="40" spans="1:13" ht="18.75" customHeight="1">
      <c r="A40" s="293" t="str">
        <f t="shared" si="12"/>
        <v>TP</v>
      </c>
      <c r="B40" s="306">
        <f t="shared" si="13"/>
        <v>7</v>
      </c>
      <c r="C40" s="192" t="s">
        <v>665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4"/>
        <v>0</v>
      </c>
      <c r="L40" s="8">
        <f t="shared" si="15"/>
        <v>0</v>
      </c>
      <c r="M40" s="293"/>
    </row>
    <row r="41" spans="1:13" ht="18.75" customHeight="1">
      <c r="A41" s="293" t="str">
        <f t="shared" si="12"/>
        <v>TP</v>
      </c>
      <c r="B41" s="306">
        <f t="shared" si="13"/>
        <v>8</v>
      </c>
      <c r="C41" s="192" t="s">
        <v>663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4"/>
        <v>0</v>
      </c>
      <c r="L41" s="8">
        <f t="shared" si="15"/>
        <v>0</v>
      </c>
      <c r="M41" s="293"/>
    </row>
    <row r="42" spans="1:13" ht="18.75" customHeight="1">
      <c r="A42" s="293" t="str">
        <f t="shared" si="12"/>
        <v>TP</v>
      </c>
      <c r="B42" s="306">
        <f t="shared" si="13"/>
        <v>9</v>
      </c>
      <c r="C42" s="192" t="s">
        <v>661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4"/>
        <v>0</v>
      </c>
      <c r="L42" s="8">
        <f t="shared" si="15"/>
        <v>0</v>
      </c>
      <c r="M42" s="293"/>
    </row>
    <row r="43" spans="1:13" ht="18.75" customHeight="1">
      <c r="A43" s="293" t="str">
        <f t="shared" si="12"/>
        <v>TP</v>
      </c>
      <c r="B43" s="306">
        <f t="shared" si="13"/>
        <v>10</v>
      </c>
      <c r="C43" s="192" t="s">
        <v>662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4"/>
        <v>0</v>
      </c>
      <c r="L43" s="8">
        <f t="shared" si="15"/>
        <v>0</v>
      </c>
      <c r="M43" s="293"/>
    </row>
    <row r="44" spans="1:13" ht="18.75" customHeight="1">
      <c r="A44" s="293" t="str">
        <f t="shared" si="12"/>
        <v>TP</v>
      </c>
      <c r="B44" s="306">
        <f t="shared" si="13"/>
        <v>11</v>
      </c>
      <c r="C44" s="192" t="s">
        <v>660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4"/>
        <v>0</v>
      </c>
      <c r="L44" s="8">
        <f t="shared" si="15"/>
        <v>0</v>
      </c>
      <c r="M44" s="293"/>
    </row>
    <row r="45" spans="1:13" ht="18.75" customHeight="1">
      <c r="A45" s="293" t="str">
        <f t="shared" si="12"/>
        <v>TP</v>
      </c>
      <c r="B45" s="306">
        <f t="shared" si="13"/>
        <v>12</v>
      </c>
      <c r="C45" s="189" t="s">
        <v>1214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4"/>
        <v>0</v>
      </c>
      <c r="L45" s="8">
        <f t="shared" si="15"/>
        <v>0</v>
      </c>
      <c r="M45" s="293"/>
    </row>
    <row r="46" spans="1:13" ht="18.75" customHeight="1">
      <c r="A46" s="293" t="str">
        <f t="shared" si="12"/>
        <v>TP</v>
      </c>
      <c r="B46" s="306">
        <f t="shared" si="13"/>
        <v>13</v>
      </c>
      <c r="C46" s="40" t="s">
        <v>1187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4"/>
        <v>0</v>
      </c>
      <c r="L46" s="8">
        <f t="shared" si="15"/>
        <v>0</v>
      </c>
      <c r="M46" s="293"/>
    </row>
    <row r="47" spans="1:13" ht="18.75" customHeight="1">
      <c r="A47" s="293" t="str">
        <f t="shared" si="12"/>
        <v>TP</v>
      </c>
      <c r="B47" s="306">
        <f t="shared" si="13"/>
        <v>14</v>
      </c>
      <c r="C47" s="40" t="s">
        <v>1248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4"/>
        <v>0</v>
      </c>
      <c r="L47" s="8">
        <f t="shared" si="15"/>
        <v>0</v>
      </c>
      <c r="M47" s="293"/>
    </row>
    <row r="48" spans="1:13" ht="18.75" customHeight="1">
      <c r="A48" s="293" t="str">
        <f t="shared" si="12"/>
        <v>TP</v>
      </c>
      <c r="B48" s="306">
        <f t="shared" si="13"/>
        <v>15</v>
      </c>
      <c r="C48" s="189" t="s">
        <v>1139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4"/>
        <v>0</v>
      </c>
      <c r="L48" s="8">
        <f t="shared" si="15"/>
        <v>0</v>
      </c>
      <c r="M48" s="293"/>
    </row>
    <row r="49" spans="1:13" ht="18.75" customHeight="1">
      <c r="A49" s="293" t="str">
        <f t="shared" si="12"/>
        <v>TP</v>
      </c>
      <c r="B49" s="306">
        <f t="shared" si="13"/>
        <v>16</v>
      </c>
      <c r="C49" s="189" t="s">
        <v>1269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4"/>
        <v>0</v>
      </c>
      <c r="L49" s="8">
        <f t="shared" si="15"/>
        <v>0</v>
      </c>
      <c r="M49" s="293"/>
    </row>
    <row r="50" spans="1:13" ht="18.75" customHeight="1">
      <c r="A50" s="293" t="str">
        <f t="shared" si="12"/>
        <v>TP</v>
      </c>
      <c r="B50" s="306">
        <f t="shared" si="13"/>
        <v>17</v>
      </c>
      <c r="C50" s="192" t="s">
        <v>678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4"/>
        <v>0</v>
      </c>
      <c r="L50" s="8">
        <f t="shared" si="15"/>
        <v>0</v>
      </c>
      <c r="M50" s="293"/>
    </row>
    <row r="51" spans="1:13" ht="18.75" customHeight="1">
      <c r="A51" s="293" t="str">
        <f t="shared" si="12"/>
        <v>TP</v>
      </c>
      <c r="B51" s="306">
        <f t="shared" si="13"/>
        <v>18</v>
      </c>
      <c r="C51" s="40" t="s">
        <v>1218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4"/>
        <v>0</v>
      </c>
      <c r="L51" s="8">
        <f t="shared" si="15"/>
        <v>0</v>
      </c>
      <c r="M51" s="293"/>
    </row>
    <row r="52" spans="1:13" ht="18.75" customHeight="1">
      <c r="A52" s="293" t="str">
        <f t="shared" si="12"/>
        <v>TP</v>
      </c>
      <c r="B52" s="306">
        <f t="shared" si="13"/>
        <v>19</v>
      </c>
      <c r="C52" s="192" t="s">
        <v>1181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4"/>
        <v>0</v>
      </c>
      <c r="L52" s="8">
        <f t="shared" si="15"/>
        <v>0</v>
      </c>
      <c r="M52" s="293"/>
    </row>
    <row r="53" spans="1:13" ht="18.75" customHeight="1">
      <c r="A53" s="293" t="str">
        <f t="shared" si="12"/>
        <v>TP</v>
      </c>
      <c r="B53" s="306">
        <f t="shared" si="13"/>
        <v>20</v>
      </c>
      <c r="C53" s="192" t="s">
        <v>1204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4"/>
        <v>0</v>
      </c>
      <c r="L53" s="8">
        <f t="shared" si="15"/>
        <v>0</v>
      </c>
      <c r="M53" s="293"/>
    </row>
    <row r="54" spans="1:13" ht="18.75" customHeight="1">
      <c r="A54" s="293" t="str">
        <f t="shared" si="12"/>
        <v>TP</v>
      </c>
      <c r="B54" s="306">
        <f t="shared" si="13"/>
        <v>21</v>
      </c>
      <c r="C54" s="192" t="s">
        <v>1211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4"/>
        <v>0</v>
      </c>
      <c r="L54" s="8">
        <f t="shared" si="15"/>
        <v>0</v>
      </c>
      <c r="M54" s="293"/>
    </row>
    <row r="55" spans="1:13" ht="18.75" customHeight="1">
      <c r="A55" s="293" t="str">
        <f t="shared" si="12"/>
        <v>TP</v>
      </c>
      <c r="B55" s="306">
        <f t="shared" si="13"/>
        <v>22</v>
      </c>
      <c r="C55" s="192" t="s">
        <v>1198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4"/>
        <v>0</v>
      </c>
      <c r="L55" s="8">
        <f t="shared" si="15"/>
        <v>0</v>
      </c>
      <c r="M55" s="293"/>
    </row>
    <row r="56" spans="1:13" ht="18.75" customHeight="1">
      <c r="A56" s="293" t="str">
        <f t="shared" si="12"/>
        <v>TP</v>
      </c>
      <c r="B56" s="306">
        <f t="shared" si="13"/>
        <v>23</v>
      </c>
      <c r="C56" s="189" t="s">
        <v>1210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4"/>
        <v>0</v>
      </c>
      <c r="L56" s="8">
        <f t="shared" si="15"/>
        <v>0</v>
      </c>
      <c r="M56" s="293"/>
    </row>
    <row r="57" spans="1:13" ht="18.75" customHeight="1">
      <c r="A57" s="293" t="str">
        <f t="shared" si="12"/>
        <v>TP</v>
      </c>
      <c r="B57" s="306">
        <f t="shared" si="13"/>
        <v>24</v>
      </c>
      <c r="C57" s="189" t="s">
        <v>1135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4"/>
        <v>0</v>
      </c>
      <c r="L57" s="8">
        <f t="shared" si="15"/>
        <v>0</v>
      </c>
      <c r="M57" s="293"/>
    </row>
    <row r="58" spans="1:13" ht="18.75" customHeight="1">
      <c r="A58" s="293" t="str">
        <f t="shared" si="12"/>
        <v>TP</v>
      </c>
      <c r="B58" s="306">
        <f t="shared" si="13"/>
        <v>25</v>
      </c>
      <c r="C58" s="192" t="s">
        <v>1141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4"/>
        <v>0</v>
      </c>
      <c r="L58" s="8">
        <f t="shared" si="15"/>
        <v>0</v>
      </c>
      <c r="M58" s="293"/>
    </row>
    <row r="59" spans="1:13" ht="18.75" customHeight="1">
      <c r="A59" s="293" t="str">
        <f t="shared" si="12"/>
        <v>TP</v>
      </c>
      <c r="B59" s="306">
        <f t="shared" si="13"/>
        <v>26</v>
      </c>
      <c r="C59" s="192" t="s">
        <v>1150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4"/>
        <v>0</v>
      </c>
      <c r="L59" s="8">
        <f t="shared" si="15"/>
        <v>0</v>
      </c>
      <c r="M59" s="293"/>
    </row>
    <row r="60" spans="1:13" ht="18.75" customHeight="1">
      <c r="A60" s="293" t="str">
        <f t="shared" si="12"/>
        <v>TP</v>
      </c>
      <c r="B60" s="306">
        <f t="shared" si="13"/>
        <v>27</v>
      </c>
      <c r="C60" s="189" t="s">
        <v>1178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4"/>
        <v>0</v>
      </c>
      <c r="L60" s="8">
        <f t="shared" si="15"/>
        <v>0</v>
      </c>
      <c r="M60" s="293"/>
    </row>
    <row r="61" spans="1:13" ht="18.75" customHeight="1">
      <c r="A61" s="293" t="str">
        <f t="shared" si="12"/>
        <v>TP</v>
      </c>
      <c r="B61" s="306">
        <f t="shared" si="13"/>
        <v>28</v>
      </c>
      <c r="C61" s="189" t="s">
        <v>1268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4"/>
        <v>0</v>
      </c>
      <c r="L61" s="8">
        <f t="shared" si="15"/>
        <v>0</v>
      </c>
      <c r="M61" s="293"/>
    </row>
    <row r="62" spans="1:13" ht="18.75" customHeight="1">
      <c r="A62" s="293" t="str">
        <f t="shared" si="12"/>
        <v>TP</v>
      </c>
      <c r="B62" s="306">
        <f t="shared" si="13"/>
        <v>29</v>
      </c>
      <c r="C62" s="192" t="s">
        <v>1168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4"/>
        <v>0</v>
      </c>
      <c r="L62" s="8">
        <f t="shared" si="15"/>
        <v>0</v>
      </c>
      <c r="M62" s="293"/>
    </row>
    <row r="63" spans="1:13" ht="18.75" customHeight="1">
      <c r="A63" s="293" t="str">
        <f t="shared" si="12"/>
        <v>TP</v>
      </c>
      <c r="B63" s="306">
        <f t="shared" si="13"/>
        <v>30</v>
      </c>
      <c r="C63" s="192" t="s">
        <v>1166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4"/>
        <v>0</v>
      </c>
      <c r="L63" s="8">
        <f t="shared" si="15"/>
        <v>0</v>
      </c>
      <c r="M63" s="293"/>
    </row>
    <row r="64" spans="1:13" ht="18.75" customHeight="1">
      <c r="A64" s="293" t="str">
        <f t="shared" si="12"/>
        <v>TP</v>
      </c>
      <c r="B64" s="306">
        <f t="shared" si="13"/>
        <v>31</v>
      </c>
      <c r="C64" s="192" t="s">
        <v>714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4"/>
        <v>0</v>
      </c>
      <c r="L64" s="8">
        <f t="shared" si="15"/>
        <v>0</v>
      </c>
      <c r="M64" s="293"/>
    </row>
    <row r="65" spans="1:13" ht="18.75" customHeight="1">
      <c r="A65" s="293" t="str">
        <f t="shared" si="12"/>
        <v>TP</v>
      </c>
      <c r="B65" s="306">
        <f t="shared" si="13"/>
        <v>32</v>
      </c>
      <c r="C65" s="189" t="s">
        <v>1185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4"/>
        <v>0</v>
      </c>
      <c r="L65" s="8">
        <f t="shared" si="15"/>
        <v>0</v>
      </c>
      <c r="M65" s="293"/>
    </row>
    <row r="66" spans="1:13" ht="18.75" customHeight="1">
      <c r="A66" s="293" t="str">
        <f t="shared" ref="A66:A85" si="16">IF(B66&lt;&gt;"","TP","")</f>
        <v>TP</v>
      </c>
      <c r="B66" s="306">
        <f t="shared" ref="B66:B85" si="17">IF(C66&lt;&gt;"",B65+1,"")</f>
        <v>33</v>
      </c>
      <c r="C66" s="40" t="s">
        <v>1222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4"/>
        <v>0</v>
      </c>
      <c r="L66" s="8">
        <f t="shared" si="15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34</v>
      </c>
      <c r="C67" s="192" t="s">
        <v>1275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4"/>
        <v>0</v>
      </c>
      <c r="L67" s="8">
        <f t="shared" si="15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35</v>
      </c>
      <c r="C68" s="40" t="s">
        <v>1266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4"/>
        <v>0</v>
      </c>
      <c r="L68" s="8">
        <f t="shared" si="15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36</v>
      </c>
      <c r="C69" s="192" t="s">
        <v>1180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4"/>
        <v>0</v>
      </c>
      <c r="L69" s="8">
        <f t="shared" si="15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37</v>
      </c>
      <c r="C70" s="192" t="s">
        <v>1253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4"/>
        <v>0</v>
      </c>
      <c r="L70" s="8">
        <f t="shared" si="15"/>
        <v>0</v>
      </c>
      <c r="M70" s="293"/>
    </row>
    <row r="71" spans="1:13" ht="18.75" customHeight="1">
      <c r="A71" s="293" t="str">
        <f t="shared" si="16"/>
        <v>TP</v>
      </c>
      <c r="B71" s="306">
        <f t="shared" si="17"/>
        <v>38</v>
      </c>
      <c r="C71" s="192" t="s">
        <v>683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4"/>
        <v>0</v>
      </c>
      <c r="L71" s="8">
        <f t="shared" si="15"/>
        <v>0</v>
      </c>
      <c r="M71" s="293"/>
    </row>
    <row r="72" spans="1:13" ht="18.75" customHeight="1">
      <c r="A72" s="293" t="str">
        <f t="shared" si="16"/>
        <v>TP</v>
      </c>
      <c r="B72" s="306">
        <f t="shared" si="17"/>
        <v>39</v>
      </c>
      <c r="C72" s="192" t="s">
        <v>682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4"/>
        <v>0</v>
      </c>
      <c r="L72" s="8">
        <f t="shared" si="15"/>
        <v>0</v>
      </c>
      <c r="M72" s="293"/>
    </row>
    <row r="73" spans="1:13" ht="18.75" customHeight="1">
      <c r="A73" s="293" t="str">
        <f t="shared" si="16"/>
        <v>TP</v>
      </c>
      <c r="B73" s="306">
        <f t="shared" si="17"/>
        <v>40</v>
      </c>
      <c r="C73" s="192" t="s">
        <v>1146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4"/>
        <v>0</v>
      </c>
      <c r="L73" s="8">
        <f t="shared" si="15"/>
        <v>0</v>
      </c>
      <c r="M73" s="293"/>
    </row>
    <row r="74" spans="1:13" ht="18.75" customHeight="1">
      <c r="A74" s="293" t="str">
        <f t="shared" si="16"/>
        <v>TP</v>
      </c>
      <c r="B74" s="306">
        <f t="shared" si="17"/>
        <v>41</v>
      </c>
      <c r="C74" s="192" t="s">
        <v>684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4"/>
        <v>0</v>
      </c>
      <c r="L74" s="8">
        <f t="shared" si="15"/>
        <v>0</v>
      </c>
      <c r="M74" s="293"/>
    </row>
    <row r="75" spans="1:13" ht="18.75" customHeight="1">
      <c r="A75" s="293" t="str">
        <f t="shared" si="16"/>
        <v>TP</v>
      </c>
      <c r="B75" s="306">
        <f t="shared" si="17"/>
        <v>42</v>
      </c>
      <c r="C75" s="192" t="s">
        <v>681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4"/>
        <v>0</v>
      </c>
      <c r="L75" s="8">
        <f t="shared" si="15"/>
        <v>0</v>
      </c>
      <c r="M75" s="293"/>
    </row>
    <row r="76" spans="1:13" ht="18.75" customHeight="1">
      <c r="A76" s="293" t="str">
        <f t="shared" si="16"/>
        <v>TP</v>
      </c>
      <c r="B76" s="306">
        <f t="shared" si="17"/>
        <v>43</v>
      </c>
      <c r="C76" s="189" t="s">
        <v>1137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4"/>
        <v>0</v>
      </c>
      <c r="L76" s="8">
        <f t="shared" si="15"/>
        <v>0</v>
      </c>
      <c r="M76" s="293"/>
    </row>
    <row r="77" spans="1:13" ht="18.75" customHeight="1">
      <c r="A77" s="293" t="str">
        <f t="shared" si="16"/>
        <v>TP</v>
      </c>
      <c r="B77" s="306">
        <f t="shared" si="17"/>
        <v>44</v>
      </c>
      <c r="C77" s="192" t="s">
        <v>1291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4"/>
        <v>0</v>
      </c>
      <c r="L77" s="8">
        <f t="shared" si="15"/>
        <v>0</v>
      </c>
      <c r="M77" s="293"/>
    </row>
    <row r="78" spans="1:13" ht="18.75" customHeight="1">
      <c r="A78" s="293" t="str">
        <f t="shared" si="16"/>
        <v>TP</v>
      </c>
      <c r="B78" s="306">
        <f t="shared" si="17"/>
        <v>45</v>
      </c>
      <c r="C78" s="40" t="s">
        <v>1239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4"/>
        <v>0</v>
      </c>
      <c r="L78" s="8">
        <f t="shared" si="15"/>
        <v>0</v>
      </c>
      <c r="M78" s="293"/>
    </row>
    <row r="79" spans="1:13" ht="18.75" customHeight="1">
      <c r="A79" s="293" t="str">
        <f t="shared" si="16"/>
        <v>TP</v>
      </c>
      <c r="B79" s="306">
        <f t="shared" si="17"/>
        <v>46</v>
      </c>
      <c r="C79" s="192" t="s">
        <v>1144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4"/>
        <v>0</v>
      </c>
      <c r="L79" s="8">
        <f t="shared" si="15"/>
        <v>0</v>
      </c>
      <c r="M79" s="293"/>
    </row>
    <row r="80" spans="1:13" ht="18.75" customHeight="1">
      <c r="A80" s="293" t="str">
        <f t="shared" si="16"/>
        <v>TP</v>
      </c>
      <c r="B80" s="306">
        <f t="shared" si="17"/>
        <v>47</v>
      </c>
      <c r="C80" s="40" t="s">
        <v>1208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4"/>
        <v>0</v>
      </c>
      <c r="L80" s="8">
        <f t="shared" si="15"/>
        <v>0</v>
      </c>
      <c r="M80" s="293"/>
    </row>
    <row r="81" spans="1:13" ht="18" customHeight="1">
      <c r="A81" s="293" t="str">
        <f t="shared" si="16"/>
        <v>TP</v>
      </c>
      <c r="B81" s="306">
        <f t="shared" si="17"/>
        <v>48</v>
      </c>
      <c r="C81" s="40" t="s">
        <v>1247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4"/>
        <v>0</v>
      </c>
      <c r="L81" s="8">
        <f t="shared" si="15"/>
        <v>0</v>
      </c>
      <c r="M81" s="293"/>
    </row>
    <row r="82" spans="1:13" ht="18" customHeight="1">
      <c r="A82" s="293" t="str">
        <f t="shared" si="16"/>
        <v>TP</v>
      </c>
      <c r="B82" s="306">
        <f t="shared" si="17"/>
        <v>49</v>
      </c>
      <c r="C82" s="192" t="s">
        <v>728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4"/>
        <v>0</v>
      </c>
      <c r="L82" s="8">
        <f t="shared" si="15"/>
        <v>0</v>
      </c>
      <c r="M82" s="293"/>
    </row>
    <row r="83" spans="1:13" ht="18.75" customHeight="1">
      <c r="A83" s="293" t="str">
        <f t="shared" si="16"/>
        <v>TP</v>
      </c>
      <c r="B83" s="306">
        <f t="shared" si="17"/>
        <v>50</v>
      </c>
      <c r="C83" s="40" t="s">
        <v>1265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4"/>
        <v>0</v>
      </c>
      <c r="L83" s="8">
        <f t="shared" si="15"/>
        <v>0</v>
      </c>
      <c r="M83" s="293"/>
    </row>
    <row r="84" spans="1:13" ht="18.75" customHeight="1">
      <c r="A84" s="293" t="str">
        <f t="shared" si="16"/>
        <v>TP</v>
      </c>
      <c r="B84" s="306">
        <f t="shared" si="17"/>
        <v>51</v>
      </c>
      <c r="C84" s="40" t="s">
        <v>1203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4"/>
        <v>0</v>
      </c>
      <c r="L84" s="8">
        <f t="shared" si="15"/>
        <v>0</v>
      </c>
      <c r="M84" s="293"/>
    </row>
    <row r="85" spans="1:13" ht="18.75" customHeight="1">
      <c r="A85" s="293" t="str">
        <f t="shared" si="16"/>
        <v>TP</v>
      </c>
      <c r="B85" s="306">
        <f t="shared" si="17"/>
        <v>52</v>
      </c>
      <c r="C85" s="192" t="s">
        <v>1194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4"/>
        <v>0</v>
      </c>
      <c r="L85" s="8">
        <f t="shared" si="15"/>
        <v>0</v>
      </c>
      <c r="M85" s="293"/>
    </row>
    <row r="86" spans="1:13" ht="18.75" customHeight="1">
      <c r="A86" s="293" t="str">
        <f t="shared" ref="A86:A91" si="18">IF(B86&lt;&gt;"","TP","")</f>
        <v>TP</v>
      </c>
      <c r="B86" s="306">
        <f t="shared" ref="B86:B91" si="19">IF(C86&lt;&gt;"",B85+1,"")</f>
        <v>53</v>
      </c>
      <c r="C86" s="192" t="s">
        <v>1167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4"/>
        <v>0</v>
      </c>
      <c r="L86" s="8">
        <f t="shared" si="15"/>
        <v>0</v>
      </c>
      <c r="M86" s="293"/>
    </row>
    <row r="87" spans="1:13" ht="18.75" customHeight="1">
      <c r="A87" s="293" t="str">
        <f t="shared" si="18"/>
        <v>TP</v>
      </c>
      <c r="B87" s="306">
        <f t="shared" si="19"/>
        <v>54</v>
      </c>
      <c r="C87" s="192" t="s">
        <v>1170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4"/>
        <v>0</v>
      </c>
      <c r="L87" s="8">
        <f t="shared" si="15"/>
        <v>0</v>
      </c>
      <c r="M87" s="293"/>
    </row>
    <row r="88" spans="1:13" ht="18.75" customHeight="1">
      <c r="A88" s="293" t="str">
        <f t="shared" si="18"/>
        <v>TP</v>
      </c>
      <c r="B88" s="306">
        <f t="shared" si="19"/>
        <v>55</v>
      </c>
      <c r="C88" s="40" t="s">
        <v>1138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4"/>
        <v>0</v>
      </c>
      <c r="L88" s="8">
        <f t="shared" si="15"/>
        <v>0</v>
      </c>
      <c r="M88" s="293"/>
    </row>
    <row r="89" spans="1:13" ht="18.75" customHeight="1">
      <c r="A89" s="293" t="str">
        <f t="shared" si="18"/>
        <v>TP</v>
      </c>
      <c r="B89" s="306">
        <f t="shared" si="19"/>
        <v>56</v>
      </c>
      <c r="C89" s="192" t="s">
        <v>1149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4"/>
        <v>0</v>
      </c>
      <c r="L89" s="8">
        <f t="shared" si="15"/>
        <v>0</v>
      </c>
      <c r="M89" s="293"/>
    </row>
    <row r="90" spans="1:13" ht="18.75" customHeight="1">
      <c r="A90" s="293" t="str">
        <f t="shared" si="18"/>
        <v>TP</v>
      </c>
      <c r="B90" s="306">
        <f t="shared" si="19"/>
        <v>57</v>
      </c>
      <c r="C90" s="192" t="s">
        <v>1217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4"/>
        <v>0</v>
      </c>
      <c r="L90" s="8">
        <f t="shared" si="15"/>
        <v>0</v>
      </c>
      <c r="M90" s="293"/>
    </row>
    <row r="91" spans="1:13" ht="18.75" customHeight="1">
      <c r="A91" s="293" t="str">
        <f t="shared" si="18"/>
        <v>TP</v>
      </c>
      <c r="B91" s="306">
        <f t="shared" si="19"/>
        <v>58</v>
      </c>
      <c r="C91" s="192" t="s">
        <v>727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4"/>
        <v>0</v>
      </c>
      <c r="L91" s="8">
        <f t="shared" si="15"/>
        <v>0</v>
      </c>
      <c r="M91" s="293"/>
    </row>
    <row r="92" spans="1:13" ht="18.75" customHeight="1">
      <c r="A92" s="293" t="str">
        <f t="shared" ref="A92:A123" si="20">IF(B92&lt;&gt;"","TP","")</f>
        <v>TP</v>
      </c>
      <c r="B92" s="306">
        <f t="shared" ref="B92:B123" si="21">IF(C92&lt;&gt;"",B91+1,"")</f>
        <v>59</v>
      </c>
      <c r="C92" s="192" t="s">
        <v>1252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4"/>
        <v>0</v>
      </c>
      <c r="L92" s="8">
        <f t="shared" si="15"/>
        <v>0</v>
      </c>
      <c r="M92" s="293"/>
    </row>
    <row r="93" spans="1:13" ht="18.75" customHeight="1">
      <c r="A93" s="293" t="str">
        <f t="shared" si="20"/>
        <v>TP</v>
      </c>
      <c r="B93" s="306">
        <f t="shared" si="21"/>
        <v>60</v>
      </c>
      <c r="C93" s="192" t="s">
        <v>1292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4"/>
        <v>0</v>
      </c>
      <c r="L93" s="8">
        <f t="shared" si="15"/>
        <v>0</v>
      </c>
      <c r="M93" s="293"/>
    </row>
    <row r="94" spans="1:13" ht="18.75" customHeight="1">
      <c r="A94" s="293" t="str">
        <f t="shared" si="20"/>
        <v>TP</v>
      </c>
      <c r="B94" s="306">
        <f t="shared" si="21"/>
        <v>61</v>
      </c>
      <c r="C94" s="192" t="s">
        <v>732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4"/>
        <v>0</v>
      </c>
      <c r="L94" s="8">
        <f t="shared" si="15"/>
        <v>0</v>
      </c>
      <c r="M94" s="293"/>
    </row>
    <row r="95" spans="1:13" ht="18.75" customHeight="1">
      <c r="A95" s="293" t="str">
        <f t="shared" si="20"/>
        <v>TP</v>
      </c>
      <c r="B95" s="306">
        <f t="shared" si="21"/>
        <v>62</v>
      </c>
      <c r="C95" s="189" t="s">
        <v>1196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4"/>
        <v>0</v>
      </c>
      <c r="L95" s="8">
        <f t="shared" si="15"/>
        <v>0</v>
      </c>
      <c r="M95" s="293"/>
    </row>
    <row r="96" spans="1:13" ht="18.75" customHeight="1">
      <c r="A96" s="293" t="str">
        <f t="shared" si="20"/>
        <v>TP</v>
      </c>
      <c r="B96" s="306">
        <f t="shared" si="21"/>
        <v>63</v>
      </c>
      <c r="C96" s="40" t="s">
        <v>1256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4"/>
        <v>0</v>
      </c>
      <c r="L96" s="8">
        <f t="shared" si="15"/>
        <v>0</v>
      </c>
      <c r="M96" s="293"/>
    </row>
    <row r="97" spans="1:13" ht="18.75" customHeight="1">
      <c r="A97" s="293" t="str">
        <f t="shared" si="20"/>
        <v>TP</v>
      </c>
      <c r="B97" s="306">
        <f t="shared" si="21"/>
        <v>64</v>
      </c>
      <c r="C97" s="189" t="s">
        <v>1202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4"/>
        <v>0</v>
      </c>
      <c r="L97" s="8">
        <f t="shared" si="15"/>
        <v>0</v>
      </c>
      <c r="M97" s="293"/>
    </row>
    <row r="98" spans="1:13" ht="19.5" customHeight="1">
      <c r="A98" s="293" t="str">
        <f t="shared" si="20"/>
        <v>TP</v>
      </c>
      <c r="B98" s="306">
        <f t="shared" si="21"/>
        <v>65</v>
      </c>
      <c r="C98" s="297" t="s">
        <v>1221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22">E98+G98-I98</f>
        <v>0</v>
      </c>
      <c r="L98" s="8">
        <f t="shared" ref="L98:L161" si="23">F98+H98-J98</f>
        <v>0</v>
      </c>
      <c r="M98" s="293"/>
    </row>
    <row r="99" spans="1:13" ht="19.5" customHeight="1">
      <c r="A99" s="293" t="str">
        <f t="shared" si="20"/>
        <v>TP</v>
      </c>
      <c r="B99" s="306">
        <f t="shared" si="21"/>
        <v>66</v>
      </c>
      <c r="C99" s="192" t="s">
        <v>1169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2"/>
        <v>0</v>
      </c>
      <c r="L99" s="8">
        <f t="shared" si="23"/>
        <v>0</v>
      </c>
      <c r="M99" s="293"/>
    </row>
    <row r="100" spans="1:13" ht="19.5" customHeight="1">
      <c r="A100" s="293" t="str">
        <f t="shared" si="20"/>
        <v>TP</v>
      </c>
      <c r="B100" s="306">
        <f t="shared" si="21"/>
        <v>67</v>
      </c>
      <c r="C100" s="40" t="s">
        <v>1242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2"/>
        <v>0</v>
      </c>
      <c r="L100" s="8">
        <f t="shared" si="23"/>
        <v>0</v>
      </c>
      <c r="M100" s="293"/>
    </row>
    <row r="101" spans="1:13" ht="19.5" customHeight="1">
      <c r="A101" s="293" t="str">
        <f t="shared" si="20"/>
        <v>TP</v>
      </c>
      <c r="B101" s="306">
        <f t="shared" si="21"/>
        <v>68</v>
      </c>
      <c r="C101" s="189" t="s">
        <v>1236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2"/>
        <v>0</v>
      </c>
      <c r="L101" s="8">
        <f t="shared" si="23"/>
        <v>0</v>
      </c>
      <c r="M101" s="293"/>
    </row>
    <row r="102" spans="1:13" ht="19.5" customHeight="1">
      <c r="A102" s="293" t="str">
        <f t="shared" si="20"/>
        <v>TP</v>
      </c>
      <c r="B102" s="306">
        <f t="shared" si="21"/>
        <v>69</v>
      </c>
      <c r="C102" s="192" t="s">
        <v>1234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2"/>
        <v>0</v>
      </c>
      <c r="L102" s="8">
        <f t="shared" si="23"/>
        <v>0</v>
      </c>
      <c r="M102" s="293"/>
    </row>
    <row r="103" spans="1:13" ht="19.5" customHeight="1">
      <c r="A103" s="293" t="str">
        <f t="shared" si="20"/>
        <v>TP</v>
      </c>
      <c r="B103" s="306">
        <f t="shared" si="21"/>
        <v>70</v>
      </c>
      <c r="C103" s="40" t="s">
        <v>1259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2"/>
        <v>0</v>
      </c>
      <c r="L103" s="8">
        <f t="shared" si="23"/>
        <v>0</v>
      </c>
      <c r="M103" s="293"/>
    </row>
    <row r="104" spans="1:13" ht="19.5" customHeight="1">
      <c r="A104" s="293" t="str">
        <f t="shared" si="20"/>
        <v>TP</v>
      </c>
      <c r="B104" s="306">
        <f t="shared" si="21"/>
        <v>71</v>
      </c>
      <c r="C104" s="192" t="s">
        <v>711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2"/>
        <v>0</v>
      </c>
      <c r="L104" s="8">
        <f t="shared" si="23"/>
        <v>0</v>
      </c>
      <c r="M104" s="293"/>
    </row>
    <row r="105" spans="1:13" ht="19.5" customHeight="1">
      <c r="A105" s="293" t="str">
        <f t="shared" si="20"/>
        <v>TP</v>
      </c>
      <c r="B105" s="306">
        <f t="shared" si="21"/>
        <v>72</v>
      </c>
      <c r="C105" s="192" t="s">
        <v>1192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2"/>
        <v>0</v>
      </c>
      <c r="L105" s="8">
        <f t="shared" si="23"/>
        <v>0</v>
      </c>
      <c r="M105" s="293"/>
    </row>
    <row r="106" spans="1:13" ht="19.5" customHeight="1">
      <c r="A106" s="293" t="str">
        <f t="shared" si="20"/>
        <v>TP</v>
      </c>
      <c r="B106" s="306">
        <f t="shared" si="21"/>
        <v>73</v>
      </c>
      <c r="C106" s="189" t="s">
        <v>1197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2"/>
        <v>0</v>
      </c>
      <c r="L106" s="8">
        <f t="shared" si="23"/>
        <v>0</v>
      </c>
      <c r="M106" s="293"/>
    </row>
    <row r="107" spans="1:13" ht="19.5" customHeight="1">
      <c r="A107" s="293" t="str">
        <f t="shared" si="20"/>
        <v>TP</v>
      </c>
      <c r="B107" s="306">
        <f t="shared" si="21"/>
        <v>74</v>
      </c>
      <c r="C107" s="192" t="s">
        <v>723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2"/>
        <v>0</v>
      </c>
      <c r="L107" s="8">
        <f t="shared" si="23"/>
        <v>0</v>
      </c>
      <c r="M107" s="293"/>
    </row>
    <row r="108" spans="1:13" ht="19.5" customHeight="1">
      <c r="A108" s="293" t="str">
        <f t="shared" si="20"/>
        <v>TP</v>
      </c>
      <c r="B108" s="306">
        <f t="shared" si="21"/>
        <v>75</v>
      </c>
      <c r="C108" s="40" t="s">
        <v>707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2"/>
        <v>0</v>
      </c>
      <c r="L108" s="8">
        <f t="shared" si="23"/>
        <v>0</v>
      </c>
      <c r="M108" s="293"/>
    </row>
    <row r="109" spans="1:13" ht="19.5" customHeight="1">
      <c r="A109" s="293" t="str">
        <f t="shared" si="20"/>
        <v>TP</v>
      </c>
      <c r="B109" s="306">
        <f t="shared" si="21"/>
        <v>76</v>
      </c>
      <c r="C109" s="40" t="s">
        <v>1262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2"/>
        <v>0</v>
      </c>
      <c r="L109" s="8">
        <f t="shared" si="23"/>
        <v>0</v>
      </c>
      <c r="M109" s="293"/>
    </row>
    <row r="110" spans="1:13" ht="19.5" customHeight="1">
      <c r="A110" s="293" t="str">
        <f t="shared" si="20"/>
        <v>TP</v>
      </c>
      <c r="B110" s="306">
        <f t="shared" si="21"/>
        <v>77</v>
      </c>
      <c r="C110" s="189" t="s">
        <v>1176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2"/>
        <v>0</v>
      </c>
      <c r="L110" s="8">
        <f t="shared" si="23"/>
        <v>0</v>
      </c>
      <c r="M110" s="293"/>
    </row>
    <row r="111" spans="1:13" ht="19.5" customHeight="1">
      <c r="A111" s="293" t="str">
        <f t="shared" si="20"/>
        <v>TP</v>
      </c>
      <c r="B111" s="306">
        <f t="shared" si="21"/>
        <v>78</v>
      </c>
      <c r="C111" s="189" t="s">
        <v>1195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2"/>
        <v>0</v>
      </c>
      <c r="L111" s="8">
        <f t="shared" si="23"/>
        <v>0</v>
      </c>
      <c r="M111" s="293"/>
    </row>
    <row r="112" spans="1:13" ht="19.5" customHeight="1">
      <c r="A112" s="293" t="str">
        <f t="shared" si="20"/>
        <v>TP</v>
      </c>
      <c r="B112" s="306">
        <f t="shared" si="21"/>
        <v>79</v>
      </c>
      <c r="C112" s="40" t="s">
        <v>1191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2"/>
        <v>0</v>
      </c>
      <c r="L112" s="8">
        <f t="shared" si="23"/>
        <v>0</v>
      </c>
      <c r="M112" s="293"/>
    </row>
    <row r="113" spans="1:13" ht="19.5" customHeight="1">
      <c r="A113" s="293" t="str">
        <f t="shared" si="20"/>
        <v>TP</v>
      </c>
      <c r="B113" s="306">
        <f t="shared" si="21"/>
        <v>80</v>
      </c>
      <c r="C113" s="192" t="s">
        <v>1276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2"/>
        <v>0</v>
      </c>
      <c r="L113" s="8">
        <f t="shared" si="23"/>
        <v>0</v>
      </c>
      <c r="M113" s="293"/>
    </row>
    <row r="114" spans="1:13" ht="19.5" customHeight="1">
      <c r="A114" s="293" t="str">
        <f t="shared" si="20"/>
        <v>TP</v>
      </c>
      <c r="B114" s="306">
        <f t="shared" si="21"/>
        <v>81</v>
      </c>
      <c r="C114" s="192" t="s">
        <v>730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2"/>
        <v>0</v>
      </c>
      <c r="L114" s="8">
        <f t="shared" si="23"/>
        <v>0</v>
      </c>
      <c r="M114" s="293"/>
    </row>
    <row r="115" spans="1:13" ht="19.5" customHeight="1">
      <c r="A115" s="293" t="str">
        <f t="shared" si="20"/>
        <v>TP</v>
      </c>
      <c r="B115" s="306">
        <f t="shared" si="21"/>
        <v>82</v>
      </c>
      <c r="C115" s="40" t="s">
        <v>708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2"/>
        <v>0</v>
      </c>
      <c r="L115" s="8">
        <f t="shared" si="23"/>
        <v>0</v>
      </c>
      <c r="M115" s="293"/>
    </row>
    <row r="116" spans="1:13" ht="19.5" customHeight="1">
      <c r="A116" s="293" t="str">
        <f t="shared" si="20"/>
        <v>TP</v>
      </c>
      <c r="B116" s="306">
        <f t="shared" si="21"/>
        <v>83</v>
      </c>
      <c r="C116" s="192" t="s">
        <v>1151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2"/>
        <v>0</v>
      </c>
      <c r="L116" s="8">
        <f t="shared" si="23"/>
        <v>0</v>
      </c>
      <c r="M116" s="293"/>
    </row>
    <row r="117" spans="1:13" ht="19.5" customHeight="1">
      <c r="A117" s="293" t="str">
        <f t="shared" si="20"/>
        <v>TP</v>
      </c>
      <c r="B117" s="306">
        <f t="shared" si="21"/>
        <v>84</v>
      </c>
      <c r="C117" s="192" t="s">
        <v>1244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2"/>
        <v>0</v>
      </c>
      <c r="L117" s="8">
        <f t="shared" si="23"/>
        <v>0</v>
      </c>
      <c r="M117" s="293"/>
    </row>
    <row r="118" spans="1:13" ht="19.5" customHeight="1">
      <c r="A118" s="293" t="str">
        <f t="shared" si="20"/>
        <v>TP</v>
      </c>
      <c r="B118" s="306">
        <f t="shared" si="21"/>
        <v>85</v>
      </c>
      <c r="C118" s="40" t="s">
        <v>1230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2"/>
        <v>0</v>
      </c>
      <c r="L118" s="8">
        <f t="shared" si="23"/>
        <v>0</v>
      </c>
      <c r="M118" s="293"/>
    </row>
    <row r="119" spans="1:13" ht="19.5" customHeight="1">
      <c r="A119" s="293" t="str">
        <f t="shared" si="20"/>
        <v>TP</v>
      </c>
      <c r="B119" s="306">
        <f t="shared" si="21"/>
        <v>86</v>
      </c>
      <c r="C119" s="192" t="s">
        <v>677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2"/>
        <v>0</v>
      </c>
      <c r="L119" s="8">
        <f t="shared" si="23"/>
        <v>0</v>
      </c>
      <c r="M119" s="293"/>
    </row>
    <row r="120" spans="1:13" ht="19.5" customHeight="1">
      <c r="A120" s="293" t="str">
        <f t="shared" si="20"/>
        <v>TP</v>
      </c>
      <c r="B120" s="306">
        <f t="shared" si="21"/>
        <v>87</v>
      </c>
      <c r="C120" s="192" t="s">
        <v>1282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2"/>
        <v>0</v>
      </c>
      <c r="L120" s="8">
        <f t="shared" si="23"/>
        <v>0</v>
      </c>
      <c r="M120" s="293"/>
    </row>
    <row r="121" spans="1:13" ht="19.5" customHeight="1">
      <c r="A121" s="293" t="str">
        <f t="shared" si="20"/>
        <v>TP</v>
      </c>
      <c r="B121" s="306">
        <f t="shared" si="21"/>
        <v>88</v>
      </c>
      <c r="C121" s="297" t="s">
        <v>1284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2"/>
        <v>0</v>
      </c>
      <c r="L121" s="8">
        <f t="shared" si="23"/>
        <v>0</v>
      </c>
      <c r="M121" s="293"/>
    </row>
    <row r="122" spans="1:13" ht="19.5" customHeight="1">
      <c r="A122" s="293" t="str">
        <f t="shared" si="20"/>
        <v>TP</v>
      </c>
      <c r="B122" s="306">
        <f t="shared" si="21"/>
        <v>89</v>
      </c>
      <c r="C122" s="40" t="s">
        <v>1264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2"/>
        <v>0</v>
      </c>
      <c r="L122" s="8">
        <f t="shared" si="23"/>
        <v>0</v>
      </c>
      <c r="M122" s="293"/>
    </row>
    <row r="123" spans="1:13" ht="19.5" customHeight="1">
      <c r="A123" s="293" t="str">
        <f t="shared" si="20"/>
        <v>TP</v>
      </c>
      <c r="B123" s="306">
        <f t="shared" si="21"/>
        <v>90</v>
      </c>
      <c r="C123" s="192" t="s">
        <v>680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2"/>
        <v>0</v>
      </c>
      <c r="L123" s="8">
        <f t="shared" si="23"/>
        <v>0</v>
      </c>
      <c r="M123" s="293"/>
    </row>
    <row r="124" spans="1:13" ht="19.5" customHeight="1">
      <c r="A124" s="293" t="str">
        <f t="shared" ref="A124:A151" si="24">IF(B124&lt;&gt;"","TP","")</f>
        <v>TP</v>
      </c>
      <c r="B124" s="306">
        <f t="shared" ref="B124:B151" si="25">IF(C124&lt;&gt;"",B123+1,"")</f>
        <v>91</v>
      </c>
      <c r="C124" s="40" t="s">
        <v>1260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2"/>
        <v>0</v>
      </c>
      <c r="L124" s="8">
        <f t="shared" si="23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92</v>
      </c>
      <c r="C125" s="192" t="s">
        <v>679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2"/>
        <v>0</v>
      </c>
      <c r="L125" s="8">
        <f t="shared" si="23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93</v>
      </c>
      <c r="C126" s="192" t="s">
        <v>1290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2"/>
        <v>0</v>
      </c>
      <c r="L126" s="8">
        <f t="shared" si="23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94</v>
      </c>
      <c r="C127" s="192" t="s">
        <v>1153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2"/>
        <v>0</v>
      </c>
      <c r="L127" s="8">
        <f t="shared" si="23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95</v>
      </c>
      <c r="C128" s="40" t="s">
        <v>1261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2"/>
        <v>0</v>
      </c>
      <c r="L128" s="8">
        <f t="shared" si="23"/>
        <v>0</v>
      </c>
      <c r="M128" s="293"/>
    </row>
    <row r="129" spans="1:13" ht="19.5" customHeight="1">
      <c r="A129" s="293" t="str">
        <f t="shared" si="24"/>
        <v>TP</v>
      </c>
      <c r="B129" s="306">
        <f t="shared" si="25"/>
        <v>96</v>
      </c>
      <c r="C129" s="192" t="s">
        <v>1225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2"/>
        <v>0</v>
      </c>
      <c r="L129" s="8">
        <f t="shared" si="23"/>
        <v>0</v>
      </c>
      <c r="M129" s="293"/>
    </row>
    <row r="130" spans="1:13" ht="19.5" customHeight="1">
      <c r="A130" s="293" t="str">
        <f t="shared" si="24"/>
        <v>TP</v>
      </c>
      <c r="B130" s="306">
        <f t="shared" si="25"/>
        <v>97</v>
      </c>
      <c r="C130" s="189" t="s">
        <v>1227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2"/>
        <v>0</v>
      </c>
      <c r="L130" s="8">
        <f t="shared" si="23"/>
        <v>0</v>
      </c>
      <c r="M130" s="293"/>
    </row>
    <row r="131" spans="1:13" ht="19.5" customHeight="1">
      <c r="A131" s="293" t="str">
        <f t="shared" si="24"/>
        <v>TP</v>
      </c>
      <c r="B131" s="306">
        <f t="shared" si="25"/>
        <v>98</v>
      </c>
      <c r="C131" s="192" t="s">
        <v>1281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2"/>
        <v>0</v>
      </c>
      <c r="L131" s="8">
        <f t="shared" si="23"/>
        <v>0</v>
      </c>
      <c r="M131" s="293"/>
    </row>
    <row r="132" spans="1:13" ht="19.5" customHeight="1">
      <c r="A132" s="293" t="str">
        <f t="shared" si="24"/>
        <v>TP</v>
      </c>
      <c r="B132" s="306">
        <f t="shared" si="25"/>
        <v>99</v>
      </c>
      <c r="C132" s="189" t="s">
        <v>1136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2"/>
        <v>0</v>
      </c>
      <c r="L132" s="8">
        <f t="shared" si="23"/>
        <v>0</v>
      </c>
      <c r="M132" s="293"/>
    </row>
    <row r="133" spans="1:13" ht="19.5" customHeight="1">
      <c r="A133" s="293" t="str">
        <f t="shared" si="24"/>
        <v>TP</v>
      </c>
      <c r="B133" s="306">
        <f t="shared" si="25"/>
        <v>100</v>
      </c>
      <c r="C133" s="192" t="s">
        <v>1209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2"/>
        <v>0</v>
      </c>
      <c r="L133" s="8">
        <f t="shared" si="23"/>
        <v>0</v>
      </c>
      <c r="M133" s="293"/>
    </row>
    <row r="134" spans="1:13" ht="19.5" customHeight="1">
      <c r="A134" s="293" t="str">
        <f t="shared" si="24"/>
        <v>TP</v>
      </c>
      <c r="B134" s="306">
        <f t="shared" si="25"/>
        <v>101</v>
      </c>
      <c r="C134" s="192" t="s">
        <v>1233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2"/>
        <v>0</v>
      </c>
      <c r="L134" s="8">
        <f t="shared" si="23"/>
        <v>0</v>
      </c>
      <c r="M134" s="293"/>
    </row>
    <row r="135" spans="1:13" ht="19.5" customHeight="1">
      <c r="A135" s="293" t="str">
        <f t="shared" si="24"/>
        <v>TP</v>
      </c>
      <c r="B135" s="306">
        <f t="shared" si="25"/>
        <v>102</v>
      </c>
      <c r="C135" s="40" t="s">
        <v>1226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2"/>
        <v>0</v>
      </c>
      <c r="L135" s="8">
        <f t="shared" si="23"/>
        <v>0</v>
      </c>
      <c r="M135" s="293"/>
    </row>
    <row r="136" spans="1:13" ht="19.5" customHeight="1">
      <c r="A136" s="293" t="str">
        <f t="shared" si="24"/>
        <v>TP</v>
      </c>
      <c r="B136" s="306">
        <f t="shared" si="25"/>
        <v>103</v>
      </c>
      <c r="C136" s="192" t="s">
        <v>1274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2"/>
        <v>0</v>
      </c>
      <c r="L136" s="8">
        <f t="shared" si="23"/>
        <v>0</v>
      </c>
      <c r="M136" s="293"/>
    </row>
    <row r="137" spans="1:13" ht="19.5" customHeight="1">
      <c r="A137" s="293" t="str">
        <f t="shared" si="24"/>
        <v>TP</v>
      </c>
      <c r="B137" s="306">
        <f t="shared" si="25"/>
        <v>104</v>
      </c>
      <c r="C137" s="192" t="s">
        <v>674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2"/>
        <v>0</v>
      </c>
      <c r="L137" s="8">
        <f t="shared" si="23"/>
        <v>0</v>
      </c>
      <c r="M137" s="293"/>
    </row>
    <row r="138" spans="1:13" ht="19.5" customHeight="1">
      <c r="A138" s="293" t="str">
        <f t="shared" si="24"/>
        <v>TP</v>
      </c>
      <c r="B138" s="306">
        <f t="shared" si="25"/>
        <v>105</v>
      </c>
      <c r="C138" s="40" t="s">
        <v>1257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2"/>
        <v>0</v>
      </c>
      <c r="L138" s="8">
        <f t="shared" si="23"/>
        <v>0</v>
      </c>
      <c r="M138" s="293"/>
    </row>
    <row r="139" spans="1:13" ht="19.5" customHeight="1">
      <c r="A139" s="293" t="str">
        <f t="shared" si="24"/>
        <v>TP</v>
      </c>
      <c r="B139" s="306">
        <f t="shared" si="25"/>
        <v>106</v>
      </c>
      <c r="C139" s="192" t="s">
        <v>685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2"/>
        <v>0</v>
      </c>
      <c r="L139" s="8">
        <f t="shared" si="23"/>
        <v>0</v>
      </c>
      <c r="M139" s="293"/>
    </row>
    <row r="140" spans="1:13" ht="19.5" customHeight="1">
      <c r="A140" s="293" t="str">
        <f t="shared" si="24"/>
        <v>TP</v>
      </c>
      <c r="B140" s="306">
        <f t="shared" si="25"/>
        <v>107</v>
      </c>
      <c r="C140" s="192" t="s">
        <v>726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2"/>
        <v>0</v>
      </c>
      <c r="L140" s="8">
        <f t="shared" si="23"/>
        <v>0</v>
      </c>
      <c r="M140" s="293"/>
    </row>
    <row r="141" spans="1:13" ht="19.5" customHeight="1">
      <c r="A141" s="293" t="str">
        <f t="shared" si="24"/>
        <v>TP</v>
      </c>
      <c r="B141" s="306">
        <f t="shared" si="25"/>
        <v>108</v>
      </c>
      <c r="C141" s="192" t="s">
        <v>1152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2"/>
        <v>0</v>
      </c>
      <c r="L141" s="8">
        <f t="shared" si="23"/>
        <v>0</v>
      </c>
      <c r="M141" s="293"/>
    </row>
    <row r="142" spans="1:13" ht="19.5" customHeight="1">
      <c r="A142" s="293" t="str">
        <f t="shared" si="24"/>
        <v>TP</v>
      </c>
      <c r="B142" s="306">
        <f t="shared" si="25"/>
        <v>109</v>
      </c>
      <c r="C142" s="189" t="s">
        <v>1206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2"/>
        <v>0</v>
      </c>
      <c r="L142" s="8">
        <f t="shared" si="23"/>
        <v>0</v>
      </c>
      <c r="M142" s="293"/>
    </row>
    <row r="143" spans="1:13" ht="19.5" customHeight="1">
      <c r="A143" s="293" t="str">
        <f t="shared" si="24"/>
        <v>TP</v>
      </c>
      <c r="B143" s="306">
        <f t="shared" si="25"/>
        <v>110</v>
      </c>
      <c r="C143" s="189" t="s">
        <v>1245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2"/>
        <v>0</v>
      </c>
      <c r="L143" s="8">
        <f t="shared" si="23"/>
        <v>0</v>
      </c>
      <c r="M143" s="293"/>
    </row>
    <row r="144" spans="1:13" ht="19.5" customHeight="1">
      <c r="A144" s="293" t="str">
        <f t="shared" si="24"/>
        <v>TP</v>
      </c>
      <c r="B144" s="306">
        <f t="shared" si="25"/>
        <v>111</v>
      </c>
      <c r="C144" s="189" t="s">
        <v>1246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2"/>
        <v>0</v>
      </c>
      <c r="L144" s="8">
        <f t="shared" si="23"/>
        <v>0</v>
      </c>
      <c r="M144" s="293"/>
    </row>
    <row r="145" spans="1:13" ht="19.5" customHeight="1">
      <c r="A145" s="293" t="str">
        <f t="shared" si="24"/>
        <v>TP</v>
      </c>
      <c r="B145" s="306">
        <f t="shared" si="25"/>
        <v>112</v>
      </c>
      <c r="C145" s="192" t="s">
        <v>1175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2"/>
        <v>0</v>
      </c>
      <c r="L145" s="8">
        <f t="shared" si="23"/>
        <v>0</v>
      </c>
      <c r="M145" s="293"/>
    </row>
    <row r="146" spans="1:13" ht="19.5" customHeight="1">
      <c r="A146" s="293" t="str">
        <f t="shared" si="24"/>
        <v>TP</v>
      </c>
      <c r="B146" s="306">
        <f t="shared" si="25"/>
        <v>113</v>
      </c>
      <c r="C146" s="192" t="s">
        <v>1277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2"/>
        <v>0</v>
      </c>
      <c r="L146" s="8">
        <f t="shared" si="23"/>
        <v>0</v>
      </c>
      <c r="M146" s="293"/>
    </row>
    <row r="147" spans="1:13" ht="19.5" customHeight="1">
      <c r="A147" s="293" t="str">
        <f t="shared" si="24"/>
        <v>TP</v>
      </c>
      <c r="B147" s="306">
        <f t="shared" si="25"/>
        <v>114</v>
      </c>
      <c r="C147" s="192" t="s">
        <v>1193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2"/>
        <v>0</v>
      </c>
      <c r="L147" s="8">
        <f t="shared" si="23"/>
        <v>0</v>
      </c>
      <c r="M147" s="293"/>
    </row>
    <row r="148" spans="1:13" ht="19.5" customHeight="1">
      <c r="A148" s="293" t="str">
        <f t="shared" si="24"/>
        <v>TP</v>
      </c>
      <c r="B148" s="306">
        <f t="shared" si="25"/>
        <v>115</v>
      </c>
      <c r="C148" s="189" t="s">
        <v>709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2"/>
        <v>0</v>
      </c>
      <c r="L148" s="8">
        <f t="shared" si="23"/>
        <v>0</v>
      </c>
      <c r="M148" s="293"/>
    </row>
    <row r="149" spans="1:13" ht="19.5" customHeight="1">
      <c r="A149" s="293" t="str">
        <f t="shared" si="24"/>
        <v>TP</v>
      </c>
      <c r="B149" s="306">
        <f t="shared" si="25"/>
        <v>116</v>
      </c>
      <c r="C149" s="192" t="s">
        <v>1279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2"/>
        <v>0</v>
      </c>
      <c r="L149" s="8">
        <f t="shared" si="23"/>
        <v>0</v>
      </c>
      <c r="M149" s="293"/>
    </row>
    <row r="150" spans="1:13" ht="19.5" customHeight="1">
      <c r="A150" s="293" t="str">
        <f t="shared" si="24"/>
        <v>TP</v>
      </c>
      <c r="B150" s="306">
        <f t="shared" si="25"/>
        <v>117</v>
      </c>
      <c r="C150" s="40" t="s">
        <v>1228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2"/>
        <v>0</v>
      </c>
      <c r="L150" s="8">
        <f t="shared" si="23"/>
        <v>0</v>
      </c>
      <c r="M150" s="293"/>
    </row>
    <row r="151" spans="1:13" ht="19.5" customHeight="1">
      <c r="A151" s="293" t="str">
        <f t="shared" si="24"/>
        <v>TP</v>
      </c>
      <c r="B151" s="306">
        <f t="shared" si="25"/>
        <v>118</v>
      </c>
      <c r="C151" s="40" t="s">
        <v>1263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2"/>
        <v>0</v>
      </c>
      <c r="L151" s="8">
        <f t="shared" si="23"/>
        <v>0</v>
      </c>
      <c r="M151" s="293"/>
    </row>
    <row r="152" spans="1:13" ht="19.5" customHeight="1">
      <c r="A152" s="293" t="str">
        <f t="shared" ref="A152:A160" si="26">IF(B152&lt;&gt;"","TP","")</f>
        <v>TP</v>
      </c>
      <c r="B152" s="306">
        <f t="shared" ref="B152:B160" si="27">IF(C152&lt;&gt;"",B151+1,"")</f>
        <v>119</v>
      </c>
      <c r="C152" s="192" t="s">
        <v>1140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2"/>
        <v>0</v>
      </c>
      <c r="L152" s="8">
        <f t="shared" si="23"/>
        <v>0</v>
      </c>
      <c r="M152" s="293"/>
    </row>
    <row r="153" spans="1:13" ht="19.5" customHeight="1">
      <c r="A153" s="293" t="str">
        <f t="shared" si="26"/>
        <v>TP</v>
      </c>
      <c r="B153" s="306">
        <f t="shared" si="27"/>
        <v>120</v>
      </c>
      <c r="C153" s="192" t="s">
        <v>1278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2"/>
        <v>0</v>
      </c>
      <c r="L153" s="8">
        <f t="shared" si="23"/>
        <v>0</v>
      </c>
      <c r="M153" s="293"/>
    </row>
    <row r="154" spans="1:13" ht="19.5" customHeight="1">
      <c r="A154" s="293" t="str">
        <f t="shared" si="26"/>
        <v>TP</v>
      </c>
      <c r="B154" s="306">
        <f t="shared" si="27"/>
        <v>121</v>
      </c>
      <c r="C154" s="189" t="s">
        <v>1130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2"/>
        <v>0</v>
      </c>
      <c r="L154" s="8">
        <f t="shared" si="23"/>
        <v>0</v>
      </c>
      <c r="M154" s="293"/>
    </row>
    <row r="155" spans="1:13" ht="19.5" customHeight="1">
      <c r="A155" s="293" t="str">
        <f t="shared" si="26"/>
        <v>TP</v>
      </c>
      <c r="B155" s="306">
        <f t="shared" si="27"/>
        <v>122</v>
      </c>
      <c r="C155" s="40" t="s">
        <v>1134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2"/>
        <v>0</v>
      </c>
      <c r="L155" s="8">
        <f t="shared" si="23"/>
        <v>0</v>
      </c>
      <c r="M155" s="293"/>
    </row>
    <row r="156" spans="1:13" ht="19.5" customHeight="1">
      <c r="A156" s="293" t="str">
        <f t="shared" si="26"/>
        <v>TP</v>
      </c>
      <c r="B156" s="306">
        <f t="shared" si="27"/>
        <v>123</v>
      </c>
      <c r="C156" s="40" t="s">
        <v>1133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2"/>
        <v>0</v>
      </c>
      <c r="L156" s="8">
        <f t="shared" si="23"/>
        <v>0</v>
      </c>
      <c r="M156" s="293"/>
    </row>
    <row r="157" spans="1:13" ht="19.5" customHeight="1">
      <c r="A157" s="293" t="str">
        <f t="shared" si="26"/>
        <v>TP</v>
      </c>
      <c r="B157" s="306">
        <f t="shared" si="27"/>
        <v>124</v>
      </c>
      <c r="C157" s="40" t="s">
        <v>1258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2"/>
        <v>0</v>
      </c>
      <c r="L157" s="8">
        <f t="shared" si="23"/>
        <v>0</v>
      </c>
      <c r="M157" s="293"/>
    </row>
    <row r="158" spans="1:13" ht="19.5" customHeight="1">
      <c r="A158" s="293" t="str">
        <f t="shared" si="26"/>
        <v>TP</v>
      </c>
      <c r="B158" s="306">
        <f t="shared" si="27"/>
        <v>125</v>
      </c>
      <c r="C158" s="192" t="s">
        <v>1213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2"/>
        <v>0</v>
      </c>
      <c r="L158" s="8">
        <f t="shared" si="23"/>
        <v>0</v>
      </c>
      <c r="M158" s="293"/>
    </row>
    <row r="159" spans="1:13" ht="19.5" customHeight="1">
      <c r="A159" s="293" t="str">
        <f t="shared" si="26"/>
        <v>TP</v>
      </c>
      <c r="B159" s="306">
        <f t="shared" si="27"/>
        <v>126</v>
      </c>
      <c r="C159" s="40" t="s">
        <v>1131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2"/>
        <v>0</v>
      </c>
      <c r="L159" s="8">
        <f t="shared" si="23"/>
        <v>0</v>
      </c>
      <c r="M159" s="293"/>
    </row>
    <row r="160" spans="1:13" ht="19.5" customHeight="1">
      <c r="A160" s="293" t="str">
        <f t="shared" si="26"/>
        <v>TP</v>
      </c>
      <c r="B160" s="306">
        <f t="shared" si="27"/>
        <v>127</v>
      </c>
      <c r="C160" s="40" t="s">
        <v>1238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2"/>
        <v>0</v>
      </c>
      <c r="L160" s="8">
        <f t="shared" si="23"/>
        <v>0</v>
      </c>
      <c r="M160" s="293"/>
    </row>
    <row r="161" spans="1:13" ht="19.5" customHeight="1">
      <c r="A161" s="293" t="str">
        <f t="shared" ref="A161:A192" si="28">IF(B161&lt;&gt;"","TP","")</f>
        <v>TP</v>
      </c>
      <c r="B161" s="306">
        <f t="shared" ref="B161:B192" si="29">IF(C161&lt;&gt;"",B160+1,"")</f>
        <v>128</v>
      </c>
      <c r="C161" s="40" t="s">
        <v>1132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2"/>
        <v>0</v>
      </c>
      <c r="L161" s="8">
        <f t="shared" si="23"/>
        <v>0</v>
      </c>
      <c r="M161" s="293"/>
    </row>
    <row r="162" spans="1:13" ht="19.5" customHeight="1">
      <c r="A162" s="293" t="str">
        <f t="shared" si="28"/>
        <v>TP</v>
      </c>
      <c r="B162" s="306">
        <f t="shared" si="29"/>
        <v>129</v>
      </c>
      <c r="C162" s="192" t="s">
        <v>1229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30">E162+G162-I162</f>
        <v>0</v>
      </c>
      <c r="L162" s="8">
        <f t="shared" ref="L162:L225" si="31">F162+H162-J162</f>
        <v>0</v>
      </c>
      <c r="M162" s="293"/>
    </row>
    <row r="163" spans="1:13" ht="19.5" customHeight="1">
      <c r="A163" s="293" t="str">
        <f t="shared" si="28"/>
        <v>TP</v>
      </c>
      <c r="B163" s="306">
        <f t="shared" si="29"/>
        <v>130</v>
      </c>
      <c r="C163" s="40" t="s">
        <v>1173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28"/>
        <v>TP</v>
      </c>
      <c r="B164" s="306">
        <f t="shared" si="29"/>
        <v>131</v>
      </c>
      <c r="C164" s="192" t="s">
        <v>1148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28"/>
        <v>TP</v>
      </c>
      <c r="B165" s="306">
        <f t="shared" si="29"/>
        <v>132</v>
      </c>
      <c r="C165" s="192" t="s">
        <v>1163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28"/>
        <v>TP</v>
      </c>
      <c r="B166" s="306">
        <f t="shared" si="29"/>
        <v>133</v>
      </c>
      <c r="C166" s="192" t="s">
        <v>731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28"/>
        <v>TP</v>
      </c>
      <c r="B167" s="306">
        <f t="shared" si="29"/>
        <v>134</v>
      </c>
      <c r="C167" s="189" t="s">
        <v>1177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28"/>
        <v>TP</v>
      </c>
      <c r="B168" s="306">
        <f t="shared" si="29"/>
        <v>135</v>
      </c>
      <c r="C168" s="192" t="s">
        <v>1162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28"/>
        <v>TP</v>
      </c>
      <c r="B169" s="306">
        <f t="shared" si="29"/>
        <v>136</v>
      </c>
      <c r="C169" s="192" t="s">
        <v>1254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0"/>
        <v>0</v>
      </c>
      <c r="L169" s="8">
        <f t="shared" si="31"/>
        <v>0</v>
      </c>
      <c r="M169" s="293"/>
    </row>
    <row r="170" spans="1:13" ht="19.5" customHeight="1">
      <c r="A170" s="293" t="str">
        <f t="shared" si="28"/>
        <v>TP</v>
      </c>
      <c r="B170" s="306">
        <f t="shared" si="29"/>
        <v>137</v>
      </c>
      <c r="C170" s="192" t="s">
        <v>1161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0"/>
        <v>0</v>
      </c>
      <c r="L170" s="8">
        <f t="shared" si="31"/>
        <v>0</v>
      </c>
      <c r="M170" s="293"/>
    </row>
    <row r="171" spans="1:13" ht="19.5" customHeight="1">
      <c r="A171" s="293" t="str">
        <f t="shared" si="28"/>
        <v>TP</v>
      </c>
      <c r="B171" s="306">
        <f t="shared" si="29"/>
        <v>138</v>
      </c>
      <c r="C171" s="192" t="s">
        <v>1160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0"/>
        <v>0</v>
      </c>
      <c r="L171" s="8">
        <f t="shared" si="31"/>
        <v>0</v>
      </c>
      <c r="M171" s="293"/>
    </row>
    <row r="172" spans="1:13" ht="19.5" customHeight="1">
      <c r="A172" s="293" t="str">
        <f t="shared" si="28"/>
        <v>TP</v>
      </c>
      <c r="B172" s="306">
        <f t="shared" si="29"/>
        <v>139</v>
      </c>
      <c r="C172" s="192" t="s">
        <v>1273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0"/>
        <v>0</v>
      </c>
      <c r="L172" s="8">
        <f t="shared" si="31"/>
        <v>0</v>
      </c>
      <c r="M172" s="293"/>
    </row>
    <row r="173" spans="1:13" ht="19.5" customHeight="1">
      <c r="A173" s="293" t="str">
        <f t="shared" si="28"/>
        <v>TP</v>
      </c>
      <c r="B173" s="306">
        <f t="shared" si="29"/>
        <v>140</v>
      </c>
      <c r="C173" s="192" t="s">
        <v>713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0"/>
        <v>0</v>
      </c>
      <c r="L173" s="8">
        <f t="shared" si="31"/>
        <v>0</v>
      </c>
      <c r="M173" s="293"/>
    </row>
    <row r="174" spans="1:13" ht="19.5" customHeight="1">
      <c r="A174" s="293" t="str">
        <f t="shared" si="28"/>
        <v>TP</v>
      </c>
      <c r="B174" s="306">
        <f t="shared" si="29"/>
        <v>141</v>
      </c>
      <c r="C174" s="189" t="s">
        <v>1237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0"/>
        <v>0</v>
      </c>
      <c r="L174" s="8">
        <f t="shared" si="31"/>
        <v>0</v>
      </c>
      <c r="M174" s="293"/>
    </row>
    <row r="175" spans="1:13" ht="19.5" customHeight="1">
      <c r="A175" s="293" t="str">
        <f t="shared" si="28"/>
        <v>TP</v>
      </c>
      <c r="B175" s="306">
        <f t="shared" si="29"/>
        <v>142</v>
      </c>
      <c r="C175" s="40" t="s">
        <v>1240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0"/>
        <v>0</v>
      </c>
      <c r="L175" s="8">
        <f t="shared" si="31"/>
        <v>0</v>
      </c>
      <c r="M175" s="293"/>
    </row>
    <row r="176" spans="1:13" ht="19.5" customHeight="1">
      <c r="A176" s="293" t="str">
        <f t="shared" si="28"/>
        <v>TP</v>
      </c>
      <c r="B176" s="306">
        <f t="shared" si="29"/>
        <v>143</v>
      </c>
      <c r="C176" s="40" t="s">
        <v>1280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0"/>
        <v>0</v>
      </c>
      <c r="L176" s="8">
        <f t="shared" si="31"/>
        <v>0</v>
      </c>
      <c r="M176" s="293"/>
    </row>
    <row r="177" spans="1:13" ht="19.5" customHeight="1">
      <c r="A177" s="293" t="str">
        <f t="shared" si="28"/>
        <v>TP</v>
      </c>
      <c r="B177" s="306">
        <f t="shared" si="29"/>
        <v>144</v>
      </c>
      <c r="C177" s="40" t="s">
        <v>1182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0"/>
        <v>0</v>
      </c>
      <c r="L177" s="8">
        <f t="shared" si="31"/>
        <v>0</v>
      </c>
      <c r="M177" s="293"/>
    </row>
    <row r="178" spans="1:13" ht="19.5" customHeight="1">
      <c r="A178" s="293" t="str">
        <f t="shared" si="28"/>
        <v>TP</v>
      </c>
      <c r="B178" s="306">
        <f t="shared" si="29"/>
        <v>145</v>
      </c>
      <c r="C178" s="189" t="s">
        <v>1267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0"/>
        <v>0</v>
      </c>
      <c r="L178" s="8">
        <f t="shared" si="31"/>
        <v>0</v>
      </c>
      <c r="M178" s="293"/>
    </row>
    <row r="179" spans="1:13" ht="19.5" customHeight="1">
      <c r="A179" s="293" t="str">
        <f t="shared" si="28"/>
        <v>TP</v>
      </c>
      <c r="B179" s="306">
        <f t="shared" si="29"/>
        <v>146</v>
      </c>
      <c r="C179" s="40" t="s">
        <v>1249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0"/>
        <v>0</v>
      </c>
      <c r="L179" s="8">
        <f t="shared" si="31"/>
        <v>0</v>
      </c>
      <c r="M179" s="293"/>
    </row>
    <row r="180" spans="1:13" ht="19.5" customHeight="1">
      <c r="A180" s="293" t="str">
        <f t="shared" si="28"/>
        <v>TP</v>
      </c>
      <c r="B180" s="306">
        <f t="shared" si="29"/>
        <v>147</v>
      </c>
      <c r="C180" s="192" t="s">
        <v>1174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0"/>
        <v>0</v>
      </c>
      <c r="L180" s="8">
        <f t="shared" si="31"/>
        <v>0</v>
      </c>
      <c r="M180" s="293"/>
    </row>
    <row r="181" spans="1:13" ht="19.5" customHeight="1">
      <c r="A181" s="293" t="str">
        <f t="shared" si="28"/>
        <v>TP</v>
      </c>
      <c r="B181" s="306">
        <f t="shared" si="29"/>
        <v>148</v>
      </c>
      <c r="C181" s="192" t="s">
        <v>1165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0"/>
        <v>0</v>
      </c>
      <c r="L181" s="8">
        <f t="shared" si="31"/>
        <v>0</v>
      </c>
      <c r="M181" s="293"/>
    </row>
    <row r="182" spans="1:13" ht="19.5" customHeight="1">
      <c r="A182" s="293" t="str">
        <f t="shared" si="28"/>
        <v>TP</v>
      </c>
      <c r="B182" s="306">
        <f t="shared" si="29"/>
        <v>149</v>
      </c>
      <c r="C182" s="40" t="s">
        <v>1224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0"/>
        <v>0</v>
      </c>
      <c r="L182" s="8">
        <f t="shared" si="31"/>
        <v>0</v>
      </c>
      <c r="M182" s="293"/>
    </row>
    <row r="183" spans="1:13" ht="19.5" customHeight="1">
      <c r="A183" s="293" t="str">
        <f t="shared" si="28"/>
        <v>TP</v>
      </c>
      <c r="B183" s="306">
        <f t="shared" si="29"/>
        <v>150</v>
      </c>
      <c r="C183" s="192" t="s">
        <v>1155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0"/>
        <v>0</v>
      </c>
      <c r="L183" s="8">
        <f t="shared" si="31"/>
        <v>0</v>
      </c>
      <c r="M183" s="293"/>
    </row>
    <row r="184" spans="1:13" ht="19.5" customHeight="1">
      <c r="A184" s="293" t="str">
        <f t="shared" si="28"/>
        <v>TP</v>
      </c>
      <c r="B184" s="306">
        <f t="shared" si="29"/>
        <v>151</v>
      </c>
      <c r="C184" s="189" t="s">
        <v>1212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0"/>
        <v>0</v>
      </c>
      <c r="L184" s="8">
        <f t="shared" si="31"/>
        <v>0</v>
      </c>
      <c r="M184" s="293"/>
    </row>
    <row r="185" spans="1:13" ht="19.5" customHeight="1">
      <c r="A185" s="293" t="str">
        <f t="shared" si="28"/>
        <v>TP</v>
      </c>
      <c r="B185" s="306">
        <f t="shared" si="29"/>
        <v>152</v>
      </c>
      <c r="C185" s="192" t="s">
        <v>1156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0"/>
        <v>0</v>
      </c>
      <c r="L185" s="8">
        <f t="shared" si="31"/>
        <v>0</v>
      </c>
      <c r="M185" s="293"/>
    </row>
    <row r="186" spans="1:13" ht="19.5" customHeight="1">
      <c r="A186" s="293" t="str">
        <f t="shared" si="28"/>
        <v>TP</v>
      </c>
      <c r="B186" s="306">
        <f t="shared" si="29"/>
        <v>153</v>
      </c>
      <c r="C186" s="192" t="s">
        <v>1157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0"/>
        <v>0</v>
      </c>
      <c r="L186" s="8">
        <f t="shared" si="31"/>
        <v>0</v>
      </c>
      <c r="M186" s="293"/>
    </row>
    <row r="187" spans="1:13" ht="19.5" customHeight="1">
      <c r="A187" s="293" t="str">
        <f t="shared" si="28"/>
        <v>TP</v>
      </c>
      <c r="B187" s="306">
        <f t="shared" si="29"/>
        <v>154</v>
      </c>
      <c r="C187" s="189" t="s">
        <v>712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0"/>
        <v>0</v>
      </c>
      <c r="L187" s="8">
        <f t="shared" si="31"/>
        <v>0</v>
      </c>
      <c r="M187" s="293"/>
    </row>
    <row r="188" spans="1:13" ht="19.5" customHeight="1">
      <c r="A188" s="293" t="str">
        <f t="shared" si="28"/>
        <v>TP</v>
      </c>
      <c r="B188" s="306">
        <f t="shared" si="29"/>
        <v>155</v>
      </c>
      <c r="C188" s="192" t="s">
        <v>1250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0"/>
        <v>0</v>
      </c>
      <c r="L188" s="8">
        <f t="shared" si="31"/>
        <v>0</v>
      </c>
      <c r="M188" s="293"/>
    </row>
    <row r="189" spans="1:13" ht="19.5" customHeight="1">
      <c r="A189" s="293" t="str">
        <f t="shared" si="28"/>
        <v>TP</v>
      </c>
      <c r="B189" s="306">
        <f t="shared" si="29"/>
        <v>156</v>
      </c>
      <c r="C189" s="40" t="s">
        <v>1235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0"/>
        <v>0</v>
      </c>
      <c r="L189" s="8">
        <f t="shared" si="31"/>
        <v>0</v>
      </c>
      <c r="M189" s="293"/>
    </row>
    <row r="190" spans="1:13" ht="19.5" customHeight="1">
      <c r="A190" s="293" t="str">
        <f t="shared" si="28"/>
        <v>TP</v>
      </c>
      <c r="B190" s="306">
        <f t="shared" si="29"/>
        <v>157</v>
      </c>
      <c r="C190" s="192" t="s">
        <v>1147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0"/>
        <v>0</v>
      </c>
      <c r="L190" s="8">
        <f t="shared" si="31"/>
        <v>0</v>
      </c>
      <c r="M190" s="293"/>
    </row>
    <row r="191" spans="1:13" ht="19.5" customHeight="1">
      <c r="A191" s="293" t="str">
        <f t="shared" si="28"/>
        <v>TP</v>
      </c>
      <c r="B191" s="306">
        <f t="shared" si="29"/>
        <v>158</v>
      </c>
      <c r="C191" s="192" t="s">
        <v>1289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0"/>
        <v>0</v>
      </c>
      <c r="L191" s="8">
        <f t="shared" si="31"/>
        <v>0</v>
      </c>
      <c r="M191" s="293"/>
    </row>
    <row r="192" spans="1:13" ht="19.5" customHeight="1">
      <c r="A192" s="293" t="str">
        <f t="shared" si="28"/>
        <v>TP</v>
      </c>
      <c r="B192" s="306">
        <f t="shared" si="29"/>
        <v>159</v>
      </c>
      <c r="C192" s="189" t="s">
        <v>1199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0"/>
        <v>0</v>
      </c>
      <c r="L192" s="8">
        <f t="shared" si="31"/>
        <v>0</v>
      </c>
      <c r="M192" s="293"/>
    </row>
    <row r="193" spans="1:13" ht="19.5" customHeight="1">
      <c r="A193" s="293" t="str">
        <f t="shared" ref="A193:A224" si="32">IF(B193&lt;&gt;"","TP","")</f>
        <v>TP</v>
      </c>
      <c r="B193" s="306">
        <f t="shared" ref="B193:B224" si="33">IF(C193&lt;&gt;"",B192+1,"")</f>
        <v>160</v>
      </c>
      <c r="C193" s="192" t="s">
        <v>725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0"/>
        <v>0</v>
      </c>
      <c r="L193" s="8">
        <f t="shared" si="31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161</v>
      </c>
      <c r="C194" s="192" t="s">
        <v>1215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0"/>
        <v>0</v>
      </c>
      <c r="L194" s="8">
        <f t="shared" si="31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162</v>
      </c>
      <c r="C195" s="189" t="s">
        <v>1207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0"/>
        <v>0</v>
      </c>
      <c r="L195" s="8">
        <f t="shared" si="31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163</v>
      </c>
      <c r="C196" s="192" t="s">
        <v>1159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0"/>
        <v>0</v>
      </c>
      <c r="L196" s="8">
        <f t="shared" si="31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164</v>
      </c>
      <c r="C197" s="192" t="s">
        <v>729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0"/>
        <v>0</v>
      </c>
      <c r="L197" s="8">
        <f t="shared" si="31"/>
        <v>0</v>
      </c>
      <c r="M197" s="293"/>
    </row>
    <row r="198" spans="1:13" ht="19.5" customHeight="1">
      <c r="A198" s="293" t="str">
        <f t="shared" si="32"/>
        <v>TP</v>
      </c>
      <c r="B198" s="306">
        <f t="shared" si="33"/>
        <v>165</v>
      </c>
      <c r="C198" s="40" t="s">
        <v>1183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0"/>
        <v>0</v>
      </c>
      <c r="L198" s="8">
        <f t="shared" si="31"/>
        <v>0</v>
      </c>
      <c r="M198" s="293"/>
    </row>
    <row r="199" spans="1:13" ht="19.5" customHeight="1">
      <c r="A199" s="293" t="str">
        <f t="shared" si="32"/>
        <v>TP</v>
      </c>
      <c r="B199" s="306">
        <f t="shared" si="33"/>
        <v>166</v>
      </c>
      <c r="C199" s="189" t="s">
        <v>1190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0"/>
        <v>0</v>
      </c>
      <c r="L199" s="8">
        <f t="shared" si="31"/>
        <v>0</v>
      </c>
      <c r="M199" s="293"/>
    </row>
    <row r="200" spans="1:13" ht="19.5" customHeight="1">
      <c r="A200" s="293" t="str">
        <f t="shared" si="32"/>
        <v>TP</v>
      </c>
      <c r="B200" s="306">
        <f t="shared" si="33"/>
        <v>167</v>
      </c>
      <c r="C200" s="189" t="s">
        <v>1220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0"/>
        <v>0</v>
      </c>
      <c r="L200" s="8">
        <f t="shared" si="31"/>
        <v>0</v>
      </c>
      <c r="M200" s="293"/>
    </row>
    <row r="201" spans="1:13" ht="19.5" customHeight="1">
      <c r="A201" s="293" t="str">
        <f t="shared" si="32"/>
        <v>TP</v>
      </c>
      <c r="B201" s="306">
        <f t="shared" si="33"/>
        <v>168</v>
      </c>
      <c r="C201" s="40" t="s">
        <v>1184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0"/>
        <v>0</v>
      </c>
      <c r="L201" s="8">
        <f t="shared" si="31"/>
        <v>0</v>
      </c>
      <c r="M201" s="293"/>
    </row>
    <row r="202" spans="1:13" ht="19.5" customHeight="1">
      <c r="A202" s="293" t="str">
        <f t="shared" si="32"/>
        <v>TP</v>
      </c>
      <c r="B202" s="306">
        <f t="shared" si="33"/>
        <v>169</v>
      </c>
      <c r="C202" s="192" t="s">
        <v>1154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0"/>
        <v>0</v>
      </c>
      <c r="L202" s="8">
        <f t="shared" si="31"/>
        <v>0</v>
      </c>
      <c r="M202" s="293"/>
    </row>
    <row r="203" spans="1:13" ht="19.5" customHeight="1">
      <c r="A203" s="293" t="str">
        <f t="shared" si="32"/>
        <v>TP</v>
      </c>
      <c r="B203" s="306">
        <f t="shared" si="33"/>
        <v>170</v>
      </c>
      <c r="C203" s="192" t="s">
        <v>1158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0"/>
        <v>0</v>
      </c>
      <c r="L203" s="8">
        <f t="shared" si="31"/>
        <v>0</v>
      </c>
      <c r="M203" s="293"/>
    </row>
    <row r="204" spans="1:13" ht="19.5" customHeight="1">
      <c r="A204" s="293" t="str">
        <f t="shared" si="32"/>
        <v>TP</v>
      </c>
      <c r="B204" s="306">
        <f t="shared" si="33"/>
        <v>171</v>
      </c>
      <c r="C204" s="40" t="s">
        <v>1241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0"/>
        <v>0</v>
      </c>
      <c r="L204" s="8">
        <f t="shared" si="31"/>
        <v>0</v>
      </c>
      <c r="M204" s="293"/>
    </row>
    <row r="205" spans="1:13" ht="19.5" customHeight="1">
      <c r="A205" s="293" t="str">
        <f t="shared" si="32"/>
        <v>TP</v>
      </c>
      <c r="B205" s="306">
        <f t="shared" si="33"/>
        <v>172</v>
      </c>
      <c r="C205" s="189" t="s">
        <v>1200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0"/>
        <v>0</v>
      </c>
      <c r="L205" s="8">
        <f t="shared" si="31"/>
        <v>0</v>
      </c>
      <c r="M205" s="293"/>
    </row>
    <row r="206" spans="1:13" ht="19.5" customHeight="1">
      <c r="A206" s="293" t="str">
        <f t="shared" si="32"/>
        <v>TP</v>
      </c>
      <c r="B206" s="306">
        <f t="shared" si="33"/>
        <v>173</v>
      </c>
      <c r="C206" s="192" t="s">
        <v>1219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0"/>
        <v>0</v>
      </c>
      <c r="L206" s="8">
        <f t="shared" si="31"/>
        <v>0</v>
      </c>
      <c r="M206" s="293"/>
    </row>
    <row r="207" spans="1:13" ht="19.5" customHeight="1">
      <c r="A207" s="293" t="str">
        <f t="shared" si="32"/>
        <v>TP</v>
      </c>
      <c r="B207" s="306">
        <f t="shared" si="33"/>
        <v>174</v>
      </c>
      <c r="C207" s="192" t="s">
        <v>1179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0"/>
        <v>0</v>
      </c>
      <c r="L207" s="8">
        <f t="shared" si="31"/>
        <v>0</v>
      </c>
      <c r="M207" s="293"/>
    </row>
    <row r="208" spans="1:13" ht="19.5" customHeight="1">
      <c r="A208" s="293" t="str">
        <f t="shared" si="32"/>
        <v>TP</v>
      </c>
      <c r="B208" s="306">
        <f t="shared" si="33"/>
        <v>175</v>
      </c>
      <c r="C208" s="192" t="s">
        <v>1142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0"/>
        <v>0</v>
      </c>
      <c r="L208" s="8">
        <f t="shared" si="31"/>
        <v>0</v>
      </c>
      <c r="M208" s="293"/>
    </row>
    <row r="209" spans="1:13" ht="19.5" customHeight="1">
      <c r="A209" s="293" t="str">
        <f t="shared" si="32"/>
        <v>TP</v>
      </c>
      <c r="B209" s="306">
        <f t="shared" si="33"/>
        <v>176</v>
      </c>
      <c r="C209" s="189" t="s">
        <v>1223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0"/>
        <v>0</v>
      </c>
      <c r="L209" s="8">
        <f t="shared" si="31"/>
        <v>0</v>
      </c>
      <c r="M209" s="293"/>
    </row>
    <row r="210" spans="1:13" ht="19.5" customHeight="1">
      <c r="A210" s="293" t="str">
        <f t="shared" si="32"/>
        <v>TP</v>
      </c>
      <c r="B210" s="306">
        <f t="shared" si="33"/>
        <v>177</v>
      </c>
      <c r="C210" s="189" t="s">
        <v>1189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0"/>
        <v>0</v>
      </c>
      <c r="L210" s="8">
        <f t="shared" si="31"/>
        <v>0</v>
      </c>
      <c r="M210" s="293"/>
    </row>
    <row r="211" spans="1:13" ht="19.5" customHeight="1">
      <c r="A211" s="293" t="str">
        <f t="shared" si="32"/>
        <v>TP</v>
      </c>
      <c r="B211" s="306">
        <f t="shared" si="33"/>
        <v>178</v>
      </c>
      <c r="C211" s="40" t="s">
        <v>1243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0"/>
        <v>0</v>
      </c>
      <c r="L211" s="8">
        <f t="shared" si="31"/>
        <v>0</v>
      </c>
      <c r="M211" s="293"/>
    </row>
    <row r="212" spans="1:13" ht="19.5" customHeight="1">
      <c r="A212" s="293" t="str">
        <f t="shared" si="32"/>
        <v>TP</v>
      </c>
      <c r="B212" s="306">
        <f t="shared" si="33"/>
        <v>179</v>
      </c>
      <c r="C212" s="189" t="s">
        <v>710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0"/>
        <v>0</v>
      </c>
      <c r="L212" s="8">
        <f t="shared" si="31"/>
        <v>0</v>
      </c>
      <c r="M212" s="293"/>
    </row>
    <row r="213" spans="1:13" ht="19.5" customHeight="1">
      <c r="A213" s="293" t="str">
        <f t="shared" si="32"/>
        <v>TP</v>
      </c>
      <c r="B213" s="306">
        <f t="shared" si="33"/>
        <v>180</v>
      </c>
      <c r="C213" s="40" t="s">
        <v>1283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0"/>
        <v>0</v>
      </c>
      <c r="L213" s="8">
        <f t="shared" si="31"/>
        <v>0</v>
      </c>
      <c r="M213" s="293"/>
    </row>
    <row r="214" spans="1:13" ht="19.5" customHeight="1">
      <c r="A214" s="293" t="str">
        <f t="shared" si="32"/>
        <v>TP</v>
      </c>
      <c r="B214" s="306">
        <f t="shared" si="33"/>
        <v>181</v>
      </c>
      <c r="C214" s="189" t="s">
        <v>1201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0"/>
        <v>0</v>
      </c>
      <c r="L214" s="8">
        <f t="shared" si="31"/>
        <v>0</v>
      </c>
      <c r="M214" s="293"/>
    </row>
    <row r="215" spans="1:13" ht="19.5" customHeight="1">
      <c r="A215" s="293" t="str">
        <f t="shared" si="32"/>
        <v>TP</v>
      </c>
      <c r="B215" s="306">
        <f t="shared" si="33"/>
        <v>182</v>
      </c>
      <c r="C215" s="192" t="s">
        <v>1271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0"/>
        <v>0</v>
      </c>
      <c r="L215" s="8">
        <f t="shared" si="31"/>
        <v>0</v>
      </c>
      <c r="M215" s="293"/>
    </row>
    <row r="216" spans="1:13" ht="19.5" customHeight="1">
      <c r="A216" s="293" t="str">
        <f t="shared" si="32"/>
        <v>TP</v>
      </c>
      <c r="B216" s="306">
        <f t="shared" si="33"/>
        <v>183</v>
      </c>
      <c r="C216" s="40" t="s">
        <v>706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0"/>
        <v>0</v>
      </c>
      <c r="L216" s="8">
        <f t="shared" si="31"/>
        <v>0</v>
      </c>
      <c r="M216" s="293"/>
    </row>
    <row r="217" spans="1:13" ht="19.5" customHeight="1">
      <c r="A217" s="293" t="str">
        <f t="shared" si="32"/>
        <v>TP</v>
      </c>
      <c r="B217" s="306">
        <f t="shared" si="33"/>
        <v>184</v>
      </c>
      <c r="C217" s="189" t="s">
        <v>1270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0"/>
        <v>0</v>
      </c>
      <c r="L217" s="8">
        <f t="shared" si="31"/>
        <v>0</v>
      </c>
      <c r="M217" s="293"/>
    </row>
    <row r="218" spans="1:13" ht="18" customHeight="1">
      <c r="A218" s="293" t="str">
        <f t="shared" si="32"/>
        <v>TP</v>
      </c>
      <c r="B218" s="306">
        <f t="shared" si="33"/>
        <v>185</v>
      </c>
      <c r="C218" s="192" t="s">
        <v>1172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0"/>
        <v>0</v>
      </c>
      <c r="L218" s="8">
        <f t="shared" si="31"/>
        <v>0</v>
      </c>
      <c r="M218" s="293"/>
    </row>
    <row r="219" spans="1:13" ht="18" customHeight="1">
      <c r="A219" s="293" t="str">
        <f t="shared" si="32"/>
        <v>TP</v>
      </c>
      <c r="B219" s="306">
        <f t="shared" si="33"/>
        <v>186</v>
      </c>
      <c r="C219" s="192" t="s">
        <v>1143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0"/>
        <v>0</v>
      </c>
      <c r="L219" s="8">
        <f t="shared" si="31"/>
        <v>0</v>
      </c>
      <c r="M219" s="293"/>
    </row>
    <row r="220" spans="1:13" ht="18.75" customHeight="1">
      <c r="A220" s="293" t="str">
        <f t="shared" si="32"/>
        <v>TP</v>
      </c>
      <c r="B220" s="306">
        <f t="shared" si="33"/>
        <v>187</v>
      </c>
      <c r="C220" s="192" t="s">
        <v>1164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0"/>
        <v>0</v>
      </c>
      <c r="L220" s="8">
        <f t="shared" si="31"/>
        <v>0</v>
      </c>
      <c r="M220" s="293"/>
    </row>
    <row r="221" spans="1:13" ht="18.75" customHeight="1">
      <c r="A221" s="293" t="str">
        <f t="shared" si="32"/>
        <v>TP</v>
      </c>
      <c r="B221" s="306">
        <f t="shared" si="33"/>
        <v>188</v>
      </c>
      <c r="C221" s="189" t="s">
        <v>705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0"/>
        <v>0</v>
      </c>
      <c r="L221" s="8">
        <f t="shared" si="31"/>
        <v>0</v>
      </c>
      <c r="M221" s="293"/>
    </row>
    <row r="222" spans="1:13" ht="18.75" customHeight="1">
      <c r="A222" s="293" t="str">
        <f t="shared" si="32"/>
        <v>TP</v>
      </c>
      <c r="B222" s="306">
        <f t="shared" si="33"/>
        <v>189</v>
      </c>
      <c r="C222" s="192" t="s">
        <v>1171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0"/>
        <v>0</v>
      </c>
      <c r="L222" s="8">
        <f t="shared" si="31"/>
        <v>0</v>
      </c>
      <c r="M222" s="293"/>
    </row>
    <row r="223" spans="1:13" ht="18.75" customHeight="1">
      <c r="A223" s="293" t="str">
        <f t="shared" si="32"/>
        <v>TP</v>
      </c>
      <c r="B223" s="306">
        <f t="shared" si="33"/>
        <v>190</v>
      </c>
      <c r="C223" s="192" t="s">
        <v>1232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0"/>
        <v>0</v>
      </c>
      <c r="L223" s="8">
        <f t="shared" si="31"/>
        <v>0</v>
      </c>
      <c r="M223" s="293"/>
    </row>
    <row r="224" spans="1:13" ht="18.75" customHeight="1">
      <c r="A224" s="293" t="str">
        <f t="shared" si="32"/>
        <v>TP</v>
      </c>
      <c r="B224" s="306">
        <f t="shared" si="33"/>
        <v>191</v>
      </c>
      <c r="C224" s="192" t="s">
        <v>1251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0"/>
        <v>0</v>
      </c>
      <c r="L224" s="8">
        <f t="shared" si="31"/>
        <v>0</v>
      </c>
      <c r="M224" s="293"/>
    </row>
    <row r="225" spans="1:13" ht="18.75" customHeight="1">
      <c r="A225" s="293" t="str">
        <f t="shared" ref="A225:A256" si="34">IF(B225&lt;&gt;"","TP","")</f>
        <v>TP</v>
      </c>
      <c r="B225" s="306">
        <f t="shared" ref="B225:B256" si="35">IF(C225&lt;&gt;"",B224+1,"")</f>
        <v>192</v>
      </c>
      <c r="C225" s="40" t="s">
        <v>1188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0"/>
        <v>0</v>
      </c>
      <c r="L225" s="8">
        <f t="shared" si="31"/>
        <v>0</v>
      </c>
      <c r="M225" s="293"/>
    </row>
    <row r="226" spans="1:13" ht="18.75" customHeight="1">
      <c r="A226" s="293" t="str">
        <f t="shared" si="34"/>
        <v>TP</v>
      </c>
      <c r="B226" s="306">
        <f t="shared" si="35"/>
        <v>193</v>
      </c>
      <c r="C226" s="189" t="s">
        <v>1205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9" si="36">E226+G226-I226</f>
        <v>0</v>
      </c>
      <c r="L226" s="8">
        <f t="shared" ref="L226:L289" si="37">F226+H226-J226</f>
        <v>0</v>
      </c>
      <c r="M226" s="293"/>
    </row>
    <row r="227" spans="1:13" ht="18.75" customHeight="1">
      <c r="A227" s="293" t="str">
        <f t="shared" si="34"/>
        <v>TP</v>
      </c>
      <c r="B227" s="306">
        <f t="shared" si="35"/>
        <v>194</v>
      </c>
      <c r="C227" s="192" t="s">
        <v>676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6"/>
        <v>0</v>
      </c>
      <c r="L227" s="8">
        <f t="shared" si="37"/>
        <v>0</v>
      </c>
      <c r="M227" s="293"/>
    </row>
    <row r="228" spans="1:13" ht="18.75" customHeight="1">
      <c r="A228" s="293" t="str">
        <f t="shared" si="34"/>
        <v>TP</v>
      </c>
      <c r="B228" s="306">
        <f t="shared" si="35"/>
        <v>195</v>
      </c>
      <c r="C228" s="192" t="s">
        <v>1272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6"/>
        <v>0</v>
      </c>
      <c r="L228" s="8">
        <f t="shared" si="37"/>
        <v>0</v>
      </c>
      <c r="M228" s="293"/>
    </row>
    <row r="229" spans="1:13" ht="18.75" customHeight="1">
      <c r="A229" s="293" t="str">
        <f t="shared" si="34"/>
        <v>TP</v>
      </c>
      <c r="B229" s="306">
        <f t="shared" si="35"/>
        <v>196</v>
      </c>
      <c r="C229" s="192" t="s">
        <v>1216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6"/>
        <v>0</v>
      </c>
      <c r="L229" s="8">
        <f t="shared" si="37"/>
        <v>0</v>
      </c>
      <c r="M229" s="293"/>
    </row>
    <row r="230" spans="1:13" ht="18.75" customHeight="1">
      <c r="A230" s="293" t="str">
        <f t="shared" si="34"/>
        <v>TP</v>
      </c>
      <c r="B230" s="306">
        <f t="shared" si="35"/>
        <v>197</v>
      </c>
      <c r="C230" s="192" t="s">
        <v>1145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6"/>
        <v>0</v>
      </c>
      <c r="L230" s="8">
        <f t="shared" si="37"/>
        <v>0</v>
      </c>
      <c r="M230" s="293"/>
    </row>
    <row r="231" spans="1:13" ht="18.75" customHeight="1">
      <c r="A231" s="293" t="str">
        <f t="shared" si="34"/>
        <v>TP</v>
      </c>
      <c r="B231" s="306">
        <f t="shared" si="35"/>
        <v>198</v>
      </c>
      <c r="C231" s="40" t="s">
        <v>1186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6"/>
        <v>0</v>
      </c>
      <c r="L231" s="8">
        <f t="shared" si="37"/>
        <v>0</v>
      </c>
      <c r="M231" s="293"/>
    </row>
    <row r="232" spans="1:13" ht="18.75" customHeight="1">
      <c r="A232" s="293" t="str">
        <f t="shared" si="34"/>
        <v>TP</v>
      </c>
      <c r="B232" s="306">
        <f t="shared" si="35"/>
        <v>199</v>
      </c>
      <c r="C232" s="40" t="s">
        <v>1255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6"/>
        <v>0</v>
      </c>
      <c r="L232" s="8">
        <f t="shared" si="37"/>
        <v>0</v>
      </c>
      <c r="M232" s="293"/>
    </row>
    <row r="233" spans="1:13" ht="18.75" customHeight="1">
      <c r="A233" s="293" t="str">
        <f t="shared" si="34"/>
        <v>TP</v>
      </c>
      <c r="B233" s="306">
        <f t="shared" si="35"/>
        <v>200</v>
      </c>
      <c r="C233" s="40" t="s">
        <v>1231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3"/>
    </row>
    <row r="234" spans="1:13" ht="18.75" customHeight="1">
      <c r="A234" s="293" t="str">
        <f t="shared" si="34"/>
        <v>TP</v>
      </c>
      <c r="B234" s="306">
        <f t="shared" si="35"/>
        <v>201</v>
      </c>
      <c r="C234" s="192" t="s">
        <v>1043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3"/>
    </row>
    <row r="235" spans="1:13" ht="18.75" customHeight="1">
      <c r="A235" s="293" t="str">
        <f t="shared" si="34"/>
        <v>TP</v>
      </c>
      <c r="B235" s="306">
        <f t="shared" si="35"/>
        <v>202</v>
      </c>
      <c r="C235" s="192" t="s">
        <v>738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3"/>
    </row>
    <row r="236" spans="1:13" ht="18.75" customHeight="1">
      <c r="A236" s="293" t="str">
        <f t="shared" si="34"/>
        <v>TP</v>
      </c>
      <c r="B236" s="306">
        <f t="shared" si="35"/>
        <v>203</v>
      </c>
      <c r="C236" s="192" t="s">
        <v>806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3"/>
    </row>
    <row r="237" spans="1:13" ht="18.75" customHeight="1">
      <c r="A237" s="293" t="str">
        <f t="shared" si="34"/>
        <v>TP</v>
      </c>
      <c r="B237" s="306">
        <f t="shared" si="35"/>
        <v>204</v>
      </c>
      <c r="C237" s="189" t="s">
        <v>1286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3"/>
    </row>
    <row r="238" spans="1:13" ht="18.75" customHeight="1">
      <c r="A238" s="293" t="str">
        <f t="shared" si="34"/>
        <v>TP</v>
      </c>
      <c r="B238" s="306">
        <f t="shared" si="35"/>
        <v>205</v>
      </c>
      <c r="C238" s="192" t="s">
        <v>1105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3"/>
    </row>
    <row r="239" spans="1:13" ht="18.75" customHeight="1">
      <c r="A239" s="293" t="str">
        <f t="shared" si="34"/>
        <v>TP</v>
      </c>
      <c r="B239" s="306">
        <f t="shared" si="35"/>
        <v>206</v>
      </c>
      <c r="C239" s="189" t="s">
        <v>1104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3"/>
    </row>
    <row r="240" spans="1:13" ht="18.75" customHeight="1">
      <c r="A240" s="293" t="str">
        <f t="shared" si="34"/>
        <v>TP</v>
      </c>
      <c r="B240" s="306">
        <f t="shared" si="35"/>
        <v>207</v>
      </c>
      <c r="C240" s="40" t="s">
        <v>1103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3"/>
    </row>
    <row r="241" spans="1:13" ht="18.75" customHeight="1">
      <c r="A241" s="293" t="str">
        <f t="shared" si="34"/>
        <v>TP</v>
      </c>
      <c r="B241" s="306">
        <f t="shared" si="35"/>
        <v>208</v>
      </c>
      <c r="C241" s="192" t="s">
        <v>1063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3"/>
    </row>
    <row r="242" spans="1:13" ht="18.75" customHeight="1">
      <c r="A242" s="293" t="str">
        <f t="shared" si="34"/>
        <v>TP</v>
      </c>
      <c r="B242" s="306">
        <f t="shared" si="35"/>
        <v>209</v>
      </c>
      <c r="C242" s="192" t="s">
        <v>1129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3"/>
    </row>
    <row r="243" spans="1:13" ht="18.75" customHeight="1">
      <c r="A243" s="293" t="str">
        <f t="shared" si="34"/>
        <v>TP</v>
      </c>
      <c r="B243" s="306">
        <f t="shared" si="35"/>
        <v>210</v>
      </c>
      <c r="C243" s="189" t="s">
        <v>1113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3"/>
    </row>
    <row r="244" spans="1:13" ht="18.75" customHeight="1">
      <c r="A244" s="293" t="str">
        <f t="shared" si="34"/>
        <v>TP</v>
      </c>
      <c r="B244" s="306">
        <f t="shared" si="35"/>
        <v>211</v>
      </c>
      <c r="C244" s="189" t="s">
        <v>1107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3"/>
    </row>
    <row r="245" spans="1:13" ht="18.75" customHeight="1">
      <c r="A245" s="293" t="str">
        <f t="shared" si="34"/>
        <v>TP</v>
      </c>
      <c r="B245" s="306">
        <f t="shared" si="35"/>
        <v>212</v>
      </c>
      <c r="C245" s="189" t="s">
        <v>1116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3"/>
    </row>
    <row r="246" spans="1:13" ht="18.75" customHeight="1">
      <c r="A246" s="293" t="str">
        <f t="shared" si="34"/>
        <v>TP</v>
      </c>
      <c r="B246" s="306">
        <f t="shared" si="35"/>
        <v>213</v>
      </c>
      <c r="C246" s="189" t="s">
        <v>1097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3"/>
    </row>
    <row r="247" spans="1:13" ht="18.75" customHeight="1">
      <c r="A247" s="293" t="str">
        <f t="shared" si="34"/>
        <v>TP</v>
      </c>
      <c r="B247" s="306">
        <f t="shared" si="35"/>
        <v>214</v>
      </c>
      <c r="C247" s="40" t="s">
        <v>1128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3"/>
    </row>
    <row r="248" spans="1:13" ht="18.75" customHeight="1">
      <c r="A248" s="293" t="str">
        <f t="shared" si="34"/>
        <v>TP</v>
      </c>
      <c r="B248" s="306">
        <f t="shared" si="35"/>
        <v>215</v>
      </c>
      <c r="C248" s="192" t="s">
        <v>1120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3"/>
    </row>
    <row r="249" spans="1:13" ht="18.75" customHeight="1">
      <c r="A249" s="293" t="str">
        <f t="shared" si="34"/>
        <v>TP</v>
      </c>
      <c r="B249" s="306">
        <f t="shared" si="35"/>
        <v>216</v>
      </c>
      <c r="C249" s="192" t="s">
        <v>1108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3"/>
    </row>
    <row r="250" spans="1:13" ht="18.75" customHeight="1">
      <c r="A250" s="293" t="str">
        <f t="shared" si="34"/>
        <v>TP</v>
      </c>
      <c r="B250" s="306">
        <f t="shared" si="35"/>
        <v>217</v>
      </c>
      <c r="C250" s="189" t="s">
        <v>1110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3"/>
    </row>
    <row r="251" spans="1:13" ht="18.75" customHeight="1">
      <c r="A251" s="293" t="str">
        <f t="shared" si="34"/>
        <v>TP</v>
      </c>
      <c r="B251" s="306">
        <f t="shared" si="35"/>
        <v>218</v>
      </c>
      <c r="C251" s="192" t="s">
        <v>1106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3"/>
    </row>
    <row r="252" spans="1:13" ht="18.75" customHeight="1">
      <c r="A252" s="293" t="str">
        <f t="shared" si="34"/>
        <v>TP</v>
      </c>
      <c r="B252" s="306">
        <f t="shared" si="35"/>
        <v>219</v>
      </c>
      <c r="C252" s="192" t="s">
        <v>1060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3"/>
    </row>
    <row r="253" spans="1:13" ht="18.75" customHeight="1">
      <c r="A253" s="293" t="str">
        <f t="shared" si="34"/>
        <v>TP</v>
      </c>
      <c r="B253" s="306">
        <f t="shared" si="35"/>
        <v>220</v>
      </c>
      <c r="C253" s="189" t="s">
        <v>1095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3"/>
    </row>
    <row r="254" spans="1:13" ht="18.75" customHeight="1">
      <c r="A254" s="293" t="str">
        <f t="shared" si="34"/>
        <v>TP</v>
      </c>
      <c r="B254" s="306">
        <f t="shared" si="35"/>
        <v>221</v>
      </c>
      <c r="C254" s="192" t="s">
        <v>1062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3"/>
    </row>
    <row r="255" spans="1:13" ht="18.75" customHeight="1">
      <c r="A255" s="293" t="str">
        <f t="shared" si="34"/>
        <v>TP</v>
      </c>
      <c r="B255" s="306">
        <f t="shared" si="35"/>
        <v>222</v>
      </c>
      <c r="C255" s="40" t="s">
        <v>1118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3"/>
    </row>
    <row r="256" spans="1:13" ht="18.75" customHeight="1">
      <c r="A256" s="293" t="str">
        <f t="shared" si="34"/>
        <v>TP</v>
      </c>
      <c r="B256" s="306">
        <f t="shared" si="35"/>
        <v>223</v>
      </c>
      <c r="C256" s="192" t="s">
        <v>1127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3"/>
    </row>
    <row r="257" spans="1:13" ht="18.75" customHeight="1">
      <c r="A257" s="293" t="str">
        <f t="shared" ref="A257:A273" si="38">IF(B257&lt;&gt;"","TP","")</f>
        <v>TP</v>
      </c>
      <c r="B257" s="306">
        <f t="shared" ref="B257:B273" si="39">IF(C257&lt;&gt;"",B256+1,"")</f>
        <v>224</v>
      </c>
      <c r="C257" s="189" t="s">
        <v>1119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225</v>
      </c>
      <c r="C258" s="189" t="s">
        <v>1099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226</v>
      </c>
      <c r="C259" s="189" t="s">
        <v>1096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227</v>
      </c>
      <c r="C260" s="192" t="s">
        <v>1109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228</v>
      </c>
      <c r="C261" s="192" t="s">
        <v>1111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3"/>
    </row>
    <row r="262" spans="1:13" ht="18.75" customHeight="1">
      <c r="A262" s="293" t="str">
        <f t="shared" si="38"/>
        <v>TP</v>
      </c>
      <c r="B262" s="306">
        <f t="shared" si="39"/>
        <v>229</v>
      </c>
      <c r="C262" s="192" t="s">
        <v>1059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3"/>
    </row>
    <row r="263" spans="1:13" ht="18.75" customHeight="1">
      <c r="A263" s="293" t="str">
        <f t="shared" si="38"/>
        <v>TP</v>
      </c>
      <c r="B263" s="306">
        <f t="shared" si="39"/>
        <v>230</v>
      </c>
      <c r="C263" s="192" t="s">
        <v>1114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3"/>
    </row>
    <row r="264" spans="1:13" ht="18.75" customHeight="1">
      <c r="A264" s="293" t="str">
        <f t="shared" si="38"/>
        <v>TP</v>
      </c>
      <c r="B264" s="306">
        <f t="shared" si="39"/>
        <v>231</v>
      </c>
      <c r="C264" s="189" t="s">
        <v>1101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3"/>
    </row>
    <row r="265" spans="1:13" ht="18.75" customHeight="1">
      <c r="A265" s="293" t="str">
        <f t="shared" si="38"/>
        <v>TP</v>
      </c>
      <c r="B265" s="306">
        <f t="shared" si="39"/>
        <v>232</v>
      </c>
      <c r="C265" s="192" t="s">
        <v>1112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6"/>
        <v>0</v>
      </c>
      <c r="L265" s="8">
        <f t="shared" si="37"/>
        <v>0</v>
      </c>
      <c r="M265" s="293"/>
    </row>
    <row r="266" spans="1:13" ht="18.75" customHeight="1">
      <c r="A266" s="293" t="str">
        <f t="shared" si="38"/>
        <v>TP</v>
      </c>
      <c r="B266" s="306">
        <f t="shared" si="39"/>
        <v>233</v>
      </c>
      <c r="C266" s="189" t="s">
        <v>1117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6"/>
        <v>0</v>
      </c>
      <c r="L266" s="8">
        <f t="shared" si="37"/>
        <v>0</v>
      </c>
      <c r="M266" s="293"/>
    </row>
    <row r="267" spans="1:13" ht="18.75" customHeight="1">
      <c r="A267" s="293" t="str">
        <f t="shared" si="38"/>
        <v>TP</v>
      </c>
      <c r="B267" s="306">
        <f t="shared" si="39"/>
        <v>234</v>
      </c>
      <c r="C267" s="189" t="s">
        <v>1115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6"/>
        <v>0</v>
      </c>
      <c r="L267" s="8">
        <f t="shared" si="37"/>
        <v>0</v>
      </c>
      <c r="M267" s="293"/>
    </row>
    <row r="268" spans="1:13" ht="18.75" customHeight="1">
      <c r="A268" s="293" t="str">
        <f t="shared" si="38"/>
        <v>TP</v>
      </c>
      <c r="B268" s="306">
        <f t="shared" si="39"/>
        <v>235</v>
      </c>
      <c r="C268" s="189" t="s">
        <v>1094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6"/>
        <v>0</v>
      </c>
      <c r="L268" s="8">
        <f t="shared" si="37"/>
        <v>0</v>
      </c>
      <c r="M268" s="293"/>
    </row>
    <row r="269" spans="1:13" ht="18.75" customHeight="1">
      <c r="A269" s="293" t="str">
        <f t="shared" si="38"/>
        <v>TP</v>
      </c>
      <c r="B269" s="306">
        <f t="shared" si="39"/>
        <v>236</v>
      </c>
      <c r="C269" s="189" t="s">
        <v>1100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6"/>
        <v>0</v>
      </c>
      <c r="L269" s="8">
        <f t="shared" si="37"/>
        <v>0</v>
      </c>
      <c r="M269" s="293"/>
    </row>
    <row r="270" spans="1:13" ht="18.75" customHeight="1">
      <c r="A270" s="293" t="str">
        <f t="shared" si="38"/>
        <v>TP</v>
      </c>
      <c r="B270" s="306">
        <f t="shared" si="39"/>
        <v>237</v>
      </c>
      <c r="C270" s="192" t="s">
        <v>1126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6"/>
        <v>0</v>
      </c>
      <c r="L270" s="8">
        <f t="shared" si="37"/>
        <v>0</v>
      </c>
      <c r="M270" s="293"/>
    </row>
    <row r="271" spans="1:13" ht="18.75" customHeight="1">
      <c r="A271" s="293" t="str">
        <f t="shared" si="38"/>
        <v>TP</v>
      </c>
      <c r="B271" s="306">
        <f t="shared" si="39"/>
        <v>238</v>
      </c>
      <c r="C271" s="40" t="s">
        <v>1098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6"/>
        <v>0</v>
      </c>
      <c r="L271" s="8">
        <f t="shared" si="37"/>
        <v>0</v>
      </c>
      <c r="M271" s="293"/>
    </row>
    <row r="272" spans="1:13" ht="18.75" customHeight="1">
      <c r="A272" s="293" t="str">
        <f t="shared" si="38"/>
        <v>TP</v>
      </c>
      <c r="B272" s="306">
        <f t="shared" si="39"/>
        <v>239</v>
      </c>
      <c r="C272" s="189" t="s">
        <v>1124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6"/>
        <v>0</v>
      </c>
      <c r="L272" s="8">
        <f t="shared" si="37"/>
        <v>0</v>
      </c>
      <c r="M272" s="293"/>
    </row>
    <row r="273" spans="1:13" ht="18.75" customHeight="1">
      <c r="A273" s="293" t="str">
        <f t="shared" si="38"/>
        <v>TP</v>
      </c>
      <c r="B273" s="306">
        <f t="shared" si="39"/>
        <v>240</v>
      </c>
      <c r="C273" s="189" t="s">
        <v>1121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6"/>
        <v>0</v>
      </c>
      <c r="L273" s="8">
        <f t="shared" si="37"/>
        <v>0</v>
      </c>
      <c r="M273" s="293"/>
    </row>
    <row r="274" spans="1:13" ht="18.75" customHeight="1">
      <c r="A274" s="293" t="str">
        <f t="shared" ref="A274:A278" si="40">IF(B274&lt;&gt;"","TP","")</f>
        <v>TP</v>
      </c>
      <c r="B274" s="306">
        <f t="shared" ref="B274:B278" si="41">IF(C274&lt;&gt;"",B273+1,"")</f>
        <v>241</v>
      </c>
      <c r="C274" s="192" t="s">
        <v>1061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6"/>
        <v>0</v>
      </c>
      <c r="L274" s="8">
        <f t="shared" si="37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242</v>
      </c>
      <c r="C275" s="189" t="s">
        <v>1123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6"/>
        <v>0</v>
      </c>
      <c r="L275" s="8">
        <f t="shared" si="37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243</v>
      </c>
      <c r="C276" s="189" t="s">
        <v>1125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244</v>
      </c>
      <c r="C277" s="189" t="s">
        <v>1122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245</v>
      </c>
      <c r="C278" s="189" t="s">
        <v>1102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ref="A279:A310" si="42">IF(B279&lt;&gt;"","TP","")</f>
        <v>TP</v>
      </c>
      <c r="B279" s="306">
        <f t="shared" ref="B279:B310" si="43">IF(C279&lt;&gt;"",B278+1,"")</f>
        <v>246</v>
      </c>
      <c r="C279" s="192" t="s">
        <v>1064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42"/>
        <v>TP</v>
      </c>
      <c r="B280" s="306">
        <f t="shared" si="43"/>
        <v>247</v>
      </c>
      <c r="C280" s="189" t="s">
        <v>761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42"/>
        <v>TP</v>
      </c>
      <c r="B281" s="306">
        <f t="shared" si="43"/>
        <v>248</v>
      </c>
      <c r="C281" s="192" t="s">
        <v>1047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42"/>
        <v>TP</v>
      </c>
      <c r="B282" s="306">
        <f t="shared" si="43"/>
        <v>249</v>
      </c>
      <c r="C282" s="192" t="s">
        <v>623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42"/>
        <v>TP</v>
      </c>
      <c r="B283" s="306">
        <f t="shared" si="43"/>
        <v>250</v>
      </c>
      <c r="C283" s="189" t="s">
        <v>472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42"/>
        <v>TP</v>
      </c>
      <c r="B284" s="306">
        <f t="shared" si="43"/>
        <v>251</v>
      </c>
      <c r="C284" s="189" t="s">
        <v>859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42"/>
        <v>TP</v>
      </c>
      <c r="B285" s="306">
        <f t="shared" si="43"/>
        <v>252</v>
      </c>
      <c r="C285" s="189" t="s">
        <v>894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42"/>
        <v>TP</v>
      </c>
      <c r="B286" s="306">
        <f t="shared" si="43"/>
        <v>253</v>
      </c>
      <c r="C286" s="40" t="s">
        <v>439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42"/>
        <v>TP</v>
      </c>
      <c r="B287" s="306">
        <f t="shared" si="43"/>
        <v>254</v>
      </c>
      <c r="C287" s="189" t="s">
        <v>802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42"/>
        <v>TP</v>
      </c>
      <c r="B288" s="306">
        <f t="shared" si="43"/>
        <v>255</v>
      </c>
      <c r="C288" s="189" t="s">
        <v>786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42"/>
        <v>TP</v>
      </c>
      <c r="B289" s="306">
        <f t="shared" si="43"/>
        <v>256</v>
      </c>
      <c r="C289" s="189" t="s">
        <v>785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42"/>
        <v>TP</v>
      </c>
      <c r="B290" s="306">
        <f t="shared" si="43"/>
        <v>257</v>
      </c>
      <c r="C290" s="189" t="s">
        <v>746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ref="K290:K353" si="44">E290+G290-I290</f>
        <v>0</v>
      </c>
      <c r="L290" s="8">
        <f t="shared" ref="L290:L353" si="45">F290+H290-J290</f>
        <v>0</v>
      </c>
      <c r="M290" s="293"/>
    </row>
    <row r="291" spans="1:13" ht="18.75" customHeight="1">
      <c r="A291" s="293" t="str">
        <f t="shared" si="42"/>
        <v>TP</v>
      </c>
      <c r="B291" s="306">
        <f t="shared" si="43"/>
        <v>258</v>
      </c>
      <c r="C291" s="189" t="s">
        <v>749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4"/>
        <v>0</v>
      </c>
      <c r="L291" s="8">
        <f t="shared" si="45"/>
        <v>0</v>
      </c>
      <c r="M291" s="293"/>
    </row>
    <row r="292" spans="1:13" ht="18.75" customHeight="1">
      <c r="A292" s="293" t="str">
        <f t="shared" si="42"/>
        <v>TP</v>
      </c>
      <c r="B292" s="306">
        <f t="shared" si="43"/>
        <v>259</v>
      </c>
      <c r="C292" s="189" t="s">
        <v>750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4"/>
        <v>0</v>
      </c>
      <c r="L292" s="8">
        <f t="shared" si="45"/>
        <v>0</v>
      </c>
      <c r="M292" s="293"/>
    </row>
    <row r="293" spans="1:13" ht="18.75" customHeight="1">
      <c r="A293" s="293" t="str">
        <f t="shared" si="42"/>
        <v>TP</v>
      </c>
      <c r="B293" s="306">
        <f t="shared" si="43"/>
        <v>260</v>
      </c>
      <c r="C293" s="192" t="s">
        <v>1007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4"/>
        <v>0</v>
      </c>
      <c r="L293" s="8">
        <f t="shared" si="45"/>
        <v>0</v>
      </c>
      <c r="M293" s="293"/>
    </row>
    <row r="294" spans="1:13" ht="18.75" customHeight="1">
      <c r="A294" s="293" t="str">
        <f t="shared" si="42"/>
        <v>TP</v>
      </c>
      <c r="B294" s="306">
        <f t="shared" si="43"/>
        <v>261</v>
      </c>
      <c r="C294" s="192" t="s">
        <v>961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4"/>
        <v>0</v>
      </c>
      <c r="L294" s="8">
        <f t="shared" si="45"/>
        <v>0</v>
      </c>
      <c r="M294" s="293"/>
    </row>
    <row r="295" spans="1:13" ht="18.75" customHeight="1">
      <c r="A295" s="293" t="str">
        <f t="shared" si="42"/>
        <v>TP</v>
      </c>
      <c r="B295" s="306">
        <f t="shared" si="43"/>
        <v>262</v>
      </c>
      <c r="C295" s="40" t="s">
        <v>1051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4"/>
        <v>0</v>
      </c>
      <c r="L295" s="8">
        <f t="shared" si="45"/>
        <v>0</v>
      </c>
      <c r="M295" s="293"/>
    </row>
    <row r="296" spans="1:13" ht="18.75" customHeight="1">
      <c r="A296" s="293" t="str">
        <f t="shared" si="42"/>
        <v>TP</v>
      </c>
      <c r="B296" s="306">
        <f t="shared" si="43"/>
        <v>263</v>
      </c>
      <c r="C296" s="297" t="s">
        <v>931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4"/>
        <v>0</v>
      </c>
      <c r="L296" s="8">
        <f t="shared" si="45"/>
        <v>0</v>
      </c>
      <c r="M296" s="293"/>
    </row>
    <row r="297" spans="1:13" ht="18.75" customHeight="1">
      <c r="A297" s="293" t="str">
        <f t="shared" si="42"/>
        <v>TP</v>
      </c>
      <c r="B297" s="306">
        <f t="shared" si="43"/>
        <v>264</v>
      </c>
      <c r="C297" s="192" t="s">
        <v>1046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4"/>
        <v>0</v>
      </c>
      <c r="L297" s="8">
        <f t="shared" si="45"/>
        <v>0</v>
      </c>
      <c r="M297" s="293"/>
    </row>
    <row r="298" spans="1:13" ht="18.75" customHeight="1">
      <c r="A298" s="293" t="str">
        <f t="shared" si="42"/>
        <v>TP</v>
      </c>
      <c r="B298" s="306">
        <f t="shared" si="43"/>
        <v>265</v>
      </c>
      <c r="C298" s="192" t="s">
        <v>879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4"/>
        <v>0</v>
      </c>
      <c r="L298" s="8">
        <f t="shared" si="45"/>
        <v>0</v>
      </c>
      <c r="M298" s="293"/>
    </row>
    <row r="299" spans="1:13" ht="18.75" customHeight="1">
      <c r="A299" s="293" t="str">
        <f t="shared" si="42"/>
        <v>TP</v>
      </c>
      <c r="B299" s="306">
        <f t="shared" si="43"/>
        <v>266</v>
      </c>
      <c r="C299" s="192" t="s">
        <v>573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4"/>
        <v>0</v>
      </c>
      <c r="L299" s="8">
        <f t="shared" si="45"/>
        <v>0</v>
      </c>
      <c r="M299" s="293"/>
    </row>
    <row r="300" spans="1:13" ht="18.75" customHeight="1">
      <c r="A300" s="293" t="str">
        <f t="shared" si="42"/>
        <v>TP</v>
      </c>
      <c r="B300" s="306">
        <f t="shared" si="43"/>
        <v>267</v>
      </c>
      <c r="C300" s="189" t="s">
        <v>751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4"/>
        <v>0</v>
      </c>
      <c r="L300" s="8">
        <f t="shared" si="45"/>
        <v>0</v>
      </c>
      <c r="M300" s="293"/>
    </row>
    <row r="301" spans="1:13" ht="18.75" customHeight="1">
      <c r="A301" s="293" t="str">
        <f t="shared" si="42"/>
        <v>TP</v>
      </c>
      <c r="B301" s="306">
        <f t="shared" si="43"/>
        <v>268</v>
      </c>
      <c r="C301" s="802" t="s">
        <v>1018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4"/>
        <v>0</v>
      </c>
      <c r="L301" s="8">
        <f t="shared" si="45"/>
        <v>0</v>
      </c>
      <c r="M301" s="293"/>
    </row>
    <row r="302" spans="1:13" ht="18.75" customHeight="1">
      <c r="A302" s="293" t="str">
        <f t="shared" si="42"/>
        <v>TP</v>
      </c>
      <c r="B302" s="306">
        <f t="shared" si="43"/>
        <v>269</v>
      </c>
      <c r="C302" s="192" t="s">
        <v>620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4"/>
        <v>0</v>
      </c>
      <c r="L302" s="8">
        <f t="shared" si="45"/>
        <v>0</v>
      </c>
      <c r="M302" s="293"/>
    </row>
    <row r="303" spans="1:13" ht="18.75" customHeight="1">
      <c r="A303" s="293" t="str">
        <f t="shared" si="42"/>
        <v>TP</v>
      </c>
      <c r="B303" s="306">
        <f t="shared" si="43"/>
        <v>270</v>
      </c>
      <c r="C303" s="189" t="s">
        <v>876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4"/>
        <v>0</v>
      </c>
      <c r="L303" s="8">
        <f t="shared" si="45"/>
        <v>0</v>
      </c>
      <c r="M303" s="293"/>
    </row>
    <row r="304" spans="1:13" ht="18.75" customHeight="1">
      <c r="A304" s="293" t="str">
        <f t="shared" si="42"/>
        <v>TP</v>
      </c>
      <c r="B304" s="306">
        <f t="shared" si="43"/>
        <v>271</v>
      </c>
      <c r="C304" s="192" t="s">
        <v>968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4"/>
        <v>0</v>
      </c>
      <c r="L304" s="8">
        <f t="shared" si="45"/>
        <v>0</v>
      </c>
      <c r="M304" s="293"/>
    </row>
    <row r="305" spans="1:13" ht="18.75" customHeight="1">
      <c r="A305" s="293" t="str">
        <f t="shared" si="42"/>
        <v>TP</v>
      </c>
      <c r="B305" s="306">
        <f t="shared" si="43"/>
        <v>272</v>
      </c>
      <c r="C305" s="297" t="s">
        <v>554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4"/>
        <v>0</v>
      </c>
      <c r="L305" s="8">
        <f t="shared" si="45"/>
        <v>0</v>
      </c>
      <c r="M305" s="293"/>
    </row>
    <row r="306" spans="1:13" ht="18.75" customHeight="1">
      <c r="A306" s="293" t="str">
        <f t="shared" si="42"/>
        <v>TP</v>
      </c>
      <c r="B306" s="306">
        <f t="shared" si="43"/>
        <v>273</v>
      </c>
      <c r="C306" s="192" t="s">
        <v>969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4"/>
        <v>0</v>
      </c>
      <c r="L306" s="8">
        <f t="shared" si="45"/>
        <v>0</v>
      </c>
      <c r="M306" s="293"/>
    </row>
    <row r="307" spans="1:13" ht="18.75" customHeight="1">
      <c r="A307" s="293" t="str">
        <f t="shared" si="42"/>
        <v>TP</v>
      </c>
      <c r="B307" s="306">
        <f t="shared" si="43"/>
        <v>274</v>
      </c>
      <c r="C307" s="192" t="s">
        <v>1050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4"/>
        <v>0</v>
      </c>
      <c r="L307" s="8">
        <f t="shared" si="45"/>
        <v>0</v>
      </c>
      <c r="M307" s="293"/>
    </row>
    <row r="308" spans="1:13" ht="18.75" customHeight="1">
      <c r="A308" s="293" t="str">
        <f t="shared" si="42"/>
        <v>TP</v>
      </c>
      <c r="B308" s="306">
        <f t="shared" si="43"/>
        <v>275</v>
      </c>
      <c r="C308" s="192" t="s">
        <v>718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4"/>
        <v>0</v>
      </c>
      <c r="L308" s="8">
        <f t="shared" si="45"/>
        <v>0</v>
      </c>
      <c r="M308" s="293"/>
    </row>
    <row r="309" spans="1:13" ht="18.75" customHeight="1">
      <c r="A309" s="293" t="str">
        <f t="shared" si="42"/>
        <v>TP</v>
      </c>
      <c r="B309" s="306">
        <f t="shared" si="43"/>
        <v>276</v>
      </c>
      <c r="C309" s="192" t="s">
        <v>981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4"/>
        <v>0</v>
      </c>
      <c r="L309" s="8">
        <f t="shared" si="45"/>
        <v>0</v>
      </c>
      <c r="M309" s="293"/>
    </row>
    <row r="310" spans="1:13" ht="18.75" customHeight="1">
      <c r="A310" s="293" t="str">
        <f t="shared" si="42"/>
        <v>TP</v>
      </c>
      <c r="B310" s="306">
        <f t="shared" si="43"/>
        <v>277</v>
      </c>
      <c r="C310" s="40" t="s">
        <v>1052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4"/>
        <v>0</v>
      </c>
      <c r="L310" s="8">
        <f t="shared" si="45"/>
        <v>0</v>
      </c>
      <c r="M310" s="293"/>
    </row>
    <row r="311" spans="1:13" ht="18.75" customHeight="1">
      <c r="A311" s="293" t="str">
        <f t="shared" ref="A311:A342" si="46">IF(B311&lt;&gt;"","TP","")</f>
        <v>TP</v>
      </c>
      <c r="B311" s="306">
        <f t="shared" ref="B311:B342" si="47">IF(C311&lt;&gt;"",B310+1,"")</f>
        <v>278</v>
      </c>
      <c r="C311" s="192" t="s">
        <v>962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4"/>
        <v>0</v>
      </c>
      <c r="L311" s="8">
        <f t="shared" si="45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279</v>
      </c>
      <c r="C312" s="189" t="s">
        <v>605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4"/>
        <v>0</v>
      </c>
      <c r="L312" s="8">
        <f t="shared" si="45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280</v>
      </c>
      <c r="C313" s="189" t="s">
        <v>461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4"/>
        <v>0</v>
      </c>
      <c r="L313" s="8">
        <f t="shared" si="45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281</v>
      </c>
      <c r="C314" s="192" t="s">
        <v>845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4"/>
        <v>0</v>
      </c>
      <c r="L314" s="8">
        <f t="shared" si="45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282</v>
      </c>
      <c r="C315" s="192" t="s">
        <v>1044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4"/>
        <v>0</v>
      </c>
      <c r="L315" s="8">
        <f t="shared" si="45"/>
        <v>0</v>
      </c>
      <c r="M315" s="293"/>
    </row>
    <row r="316" spans="1:13" ht="18.75" customHeight="1">
      <c r="A316" s="293" t="str">
        <f t="shared" si="46"/>
        <v>TP</v>
      </c>
      <c r="B316" s="306">
        <f t="shared" si="47"/>
        <v>283</v>
      </c>
      <c r="C316" s="192" t="s">
        <v>669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4"/>
        <v>0</v>
      </c>
      <c r="L316" s="8">
        <f t="shared" si="45"/>
        <v>0</v>
      </c>
      <c r="M316" s="293"/>
    </row>
    <row r="317" spans="1:13" ht="18.75" customHeight="1">
      <c r="A317" s="293" t="str">
        <f t="shared" si="46"/>
        <v>TP</v>
      </c>
      <c r="B317" s="306">
        <f t="shared" si="47"/>
        <v>284</v>
      </c>
      <c r="C317" s="189" t="s">
        <v>486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4"/>
        <v>0</v>
      </c>
      <c r="L317" s="8">
        <f t="shared" si="45"/>
        <v>0</v>
      </c>
      <c r="M317" s="293"/>
    </row>
    <row r="318" spans="1:13" ht="18.75" customHeight="1">
      <c r="A318" s="293" t="str">
        <f t="shared" si="46"/>
        <v>TP</v>
      </c>
      <c r="B318" s="306">
        <f t="shared" si="47"/>
        <v>285</v>
      </c>
      <c r="C318" s="192" t="s">
        <v>600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4"/>
        <v>0</v>
      </c>
      <c r="L318" s="8">
        <f t="shared" si="45"/>
        <v>0</v>
      </c>
      <c r="M318" s="293"/>
    </row>
    <row r="319" spans="1:13" ht="18.75" customHeight="1">
      <c r="A319" s="293" t="str">
        <f t="shared" si="46"/>
        <v>TP</v>
      </c>
      <c r="B319" s="306">
        <f t="shared" si="47"/>
        <v>286</v>
      </c>
      <c r="C319" s="189" t="s">
        <v>519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4"/>
        <v>0</v>
      </c>
      <c r="L319" s="8">
        <f t="shared" si="45"/>
        <v>0</v>
      </c>
      <c r="M319" s="293"/>
    </row>
    <row r="320" spans="1:13" ht="18.75" customHeight="1">
      <c r="A320" s="293" t="str">
        <f t="shared" si="46"/>
        <v>TP</v>
      </c>
      <c r="B320" s="306">
        <f t="shared" si="47"/>
        <v>287</v>
      </c>
      <c r="C320" s="297" t="s">
        <v>736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4"/>
        <v>0</v>
      </c>
      <c r="L320" s="8">
        <f t="shared" si="45"/>
        <v>0</v>
      </c>
      <c r="M320" s="293"/>
    </row>
    <row r="321" spans="1:13" ht="18.75" customHeight="1">
      <c r="A321" s="293" t="str">
        <f t="shared" si="46"/>
        <v>TP</v>
      </c>
      <c r="B321" s="306">
        <f t="shared" si="47"/>
        <v>288</v>
      </c>
      <c r="C321" s="189" t="s">
        <v>893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4"/>
        <v>0</v>
      </c>
      <c r="L321" s="8">
        <f t="shared" si="45"/>
        <v>0</v>
      </c>
      <c r="M321" s="293"/>
    </row>
    <row r="322" spans="1:13" ht="18.75" customHeight="1">
      <c r="A322" s="293" t="str">
        <f t="shared" si="46"/>
        <v>TP</v>
      </c>
      <c r="B322" s="306">
        <f t="shared" si="47"/>
        <v>289</v>
      </c>
      <c r="C322" s="192" t="s">
        <v>1015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4"/>
        <v>0</v>
      </c>
      <c r="L322" s="8">
        <f t="shared" si="45"/>
        <v>0</v>
      </c>
      <c r="M322" s="293"/>
    </row>
    <row r="323" spans="1:13" ht="18.75" customHeight="1">
      <c r="A323" s="293" t="str">
        <f t="shared" si="46"/>
        <v>TP</v>
      </c>
      <c r="B323" s="306">
        <f t="shared" si="47"/>
        <v>290</v>
      </c>
      <c r="C323" s="189" t="s">
        <v>855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4"/>
        <v>0</v>
      </c>
      <c r="L323" s="8">
        <f t="shared" si="45"/>
        <v>0</v>
      </c>
      <c r="M323" s="293"/>
    </row>
    <row r="324" spans="1:13" ht="18.75" customHeight="1">
      <c r="A324" s="293" t="str">
        <f t="shared" si="46"/>
        <v>TP</v>
      </c>
      <c r="B324" s="306">
        <f t="shared" si="47"/>
        <v>291</v>
      </c>
      <c r="C324" s="189" t="s">
        <v>856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4"/>
        <v>0</v>
      </c>
      <c r="L324" s="8">
        <f t="shared" si="45"/>
        <v>0</v>
      </c>
      <c r="M324" s="293"/>
    </row>
    <row r="325" spans="1:13" ht="18.75" customHeight="1">
      <c r="A325" s="293" t="str">
        <f t="shared" si="46"/>
        <v>TP</v>
      </c>
      <c r="B325" s="306">
        <f t="shared" si="47"/>
        <v>292</v>
      </c>
      <c r="C325" s="40" t="s">
        <v>1045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4"/>
        <v>0</v>
      </c>
      <c r="L325" s="8">
        <f t="shared" si="45"/>
        <v>0</v>
      </c>
      <c r="M325" s="293"/>
    </row>
    <row r="326" spans="1:13" ht="18.75" customHeight="1">
      <c r="A326" s="293" t="str">
        <f t="shared" si="46"/>
        <v>TP</v>
      </c>
      <c r="B326" s="306">
        <f t="shared" si="47"/>
        <v>293</v>
      </c>
      <c r="C326" s="189" t="s">
        <v>551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4"/>
        <v>0</v>
      </c>
      <c r="L326" s="8">
        <f t="shared" si="45"/>
        <v>0</v>
      </c>
      <c r="M326" s="293"/>
    </row>
    <row r="327" spans="1:13" ht="18.75" customHeight="1">
      <c r="A327" s="293" t="str">
        <f t="shared" si="46"/>
        <v>TP</v>
      </c>
      <c r="B327" s="306">
        <f t="shared" si="47"/>
        <v>294</v>
      </c>
      <c r="C327" s="40" t="s">
        <v>532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4"/>
        <v>0</v>
      </c>
      <c r="L327" s="8">
        <f t="shared" si="45"/>
        <v>0</v>
      </c>
      <c r="M327" s="293"/>
    </row>
    <row r="328" spans="1:13" ht="18.75" customHeight="1">
      <c r="A328" s="293" t="str">
        <f t="shared" si="46"/>
        <v>TP</v>
      </c>
      <c r="B328" s="306">
        <f t="shared" si="47"/>
        <v>295</v>
      </c>
      <c r="C328" s="189" t="s">
        <v>509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4"/>
        <v>0</v>
      </c>
      <c r="L328" s="8">
        <f t="shared" si="45"/>
        <v>0</v>
      </c>
      <c r="M328" s="293"/>
    </row>
    <row r="329" spans="1:13" ht="18.75" customHeight="1">
      <c r="A329" s="293" t="str">
        <f t="shared" si="46"/>
        <v>TP</v>
      </c>
      <c r="B329" s="306">
        <f t="shared" si="47"/>
        <v>296</v>
      </c>
      <c r="C329" s="189" t="s">
        <v>458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4"/>
        <v>0</v>
      </c>
      <c r="L329" s="8">
        <f t="shared" si="45"/>
        <v>0</v>
      </c>
      <c r="M329" s="293"/>
    </row>
    <row r="330" spans="1:13" ht="18.75" customHeight="1">
      <c r="A330" s="293" t="str">
        <f t="shared" si="46"/>
        <v>TP</v>
      </c>
      <c r="B330" s="306">
        <f t="shared" si="47"/>
        <v>297</v>
      </c>
      <c r="C330" s="189" t="s">
        <v>553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4"/>
        <v>0</v>
      </c>
      <c r="L330" s="8">
        <f t="shared" si="45"/>
        <v>0</v>
      </c>
      <c r="M330" s="293"/>
    </row>
    <row r="331" spans="1:13" ht="18.75" customHeight="1">
      <c r="A331" s="293" t="str">
        <f t="shared" si="46"/>
        <v>TP</v>
      </c>
      <c r="B331" s="306">
        <f t="shared" si="47"/>
        <v>298</v>
      </c>
      <c r="C331" s="189" t="s">
        <v>484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4"/>
        <v>0</v>
      </c>
      <c r="L331" s="8">
        <f t="shared" si="45"/>
        <v>0</v>
      </c>
      <c r="M331" s="293"/>
    </row>
    <row r="332" spans="1:13" ht="18.75" customHeight="1">
      <c r="A332" s="293" t="str">
        <f t="shared" si="46"/>
        <v>TP</v>
      </c>
      <c r="B332" s="306">
        <f t="shared" si="47"/>
        <v>299</v>
      </c>
      <c r="C332" s="40" t="s">
        <v>986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4"/>
        <v>0</v>
      </c>
      <c r="L332" s="8">
        <f t="shared" si="45"/>
        <v>0</v>
      </c>
      <c r="M332" s="293"/>
    </row>
    <row r="333" spans="1:13" ht="18.75" customHeight="1">
      <c r="A333" s="293" t="str">
        <f t="shared" si="46"/>
        <v>TP</v>
      </c>
      <c r="B333" s="306">
        <f t="shared" si="47"/>
        <v>300</v>
      </c>
      <c r="C333" s="189" t="s">
        <v>508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4"/>
        <v>0</v>
      </c>
      <c r="L333" s="8">
        <f t="shared" si="45"/>
        <v>0</v>
      </c>
      <c r="M333" s="293"/>
    </row>
    <row r="334" spans="1:13" ht="18.75" customHeight="1">
      <c r="A334" s="293" t="str">
        <f t="shared" si="46"/>
        <v>TP</v>
      </c>
      <c r="B334" s="306">
        <f t="shared" si="47"/>
        <v>301</v>
      </c>
      <c r="C334" s="192" t="s">
        <v>671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4"/>
        <v>0</v>
      </c>
      <c r="L334" s="8">
        <f t="shared" si="45"/>
        <v>0</v>
      </c>
      <c r="M334" s="293"/>
    </row>
    <row r="335" spans="1:13" ht="18.75" customHeight="1">
      <c r="A335" s="293" t="str">
        <f t="shared" si="46"/>
        <v>TP</v>
      </c>
      <c r="B335" s="306">
        <f t="shared" si="47"/>
        <v>302</v>
      </c>
      <c r="C335" s="189" t="s">
        <v>1031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4"/>
        <v>0</v>
      </c>
      <c r="L335" s="8">
        <f t="shared" si="45"/>
        <v>0</v>
      </c>
      <c r="M335" s="293"/>
    </row>
    <row r="336" spans="1:13" ht="18.75" customHeight="1">
      <c r="A336" s="293" t="str">
        <f t="shared" si="46"/>
        <v>TP</v>
      </c>
      <c r="B336" s="306">
        <f t="shared" si="47"/>
        <v>303</v>
      </c>
      <c r="C336" s="192" t="s">
        <v>1030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4"/>
        <v>0</v>
      </c>
      <c r="L336" s="8">
        <f t="shared" si="45"/>
        <v>0</v>
      </c>
      <c r="M336" s="293"/>
    </row>
    <row r="337" spans="1:13" ht="18.75" customHeight="1">
      <c r="A337" s="293" t="str">
        <f t="shared" si="46"/>
        <v>TP</v>
      </c>
      <c r="B337" s="306">
        <f t="shared" si="47"/>
        <v>304</v>
      </c>
      <c r="C337" s="189" t="s">
        <v>511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4"/>
        <v>0</v>
      </c>
      <c r="L337" s="8">
        <f t="shared" si="45"/>
        <v>0</v>
      </c>
      <c r="M337" s="293"/>
    </row>
    <row r="338" spans="1:13" ht="18.75" customHeight="1">
      <c r="A338" s="293" t="str">
        <f t="shared" si="46"/>
        <v>TP</v>
      </c>
      <c r="B338" s="306">
        <f t="shared" si="47"/>
        <v>305</v>
      </c>
      <c r="C338" s="189" t="s">
        <v>737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4"/>
        <v>0</v>
      </c>
      <c r="L338" s="8">
        <f t="shared" si="45"/>
        <v>0</v>
      </c>
      <c r="M338" s="293"/>
    </row>
    <row r="339" spans="1:13" ht="18.75" customHeight="1">
      <c r="A339" s="293" t="str">
        <f t="shared" si="46"/>
        <v>TP</v>
      </c>
      <c r="B339" s="306">
        <f t="shared" si="47"/>
        <v>306</v>
      </c>
      <c r="C339" s="189" t="s">
        <v>832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4"/>
        <v>0</v>
      </c>
      <c r="L339" s="8">
        <f t="shared" si="45"/>
        <v>0</v>
      </c>
      <c r="M339" s="293"/>
    </row>
    <row r="340" spans="1:13" ht="18.75" customHeight="1">
      <c r="A340" s="293" t="str">
        <f t="shared" si="46"/>
        <v>TP</v>
      </c>
      <c r="B340" s="306">
        <f t="shared" si="47"/>
        <v>307</v>
      </c>
      <c r="C340" s="189" t="s">
        <v>752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4"/>
        <v>0</v>
      </c>
      <c r="L340" s="8">
        <f t="shared" si="45"/>
        <v>0</v>
      </c>
      <c r="M340" s="293"/>
    </row>
    <row r="341" spans="1:13" ht="18.75" customHeight="1">
      <c r="A341" s="293" t="str">
        <f t="shared" si="46"/>
        <v>TP</v>
      </c>
      <c r="B341" s="306">
        <f t="shared" si="47"/>
        <v>308</v>
      </c>
      <c r="C341" s="189" t="s">
        <v>838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4"/>
        <v>0</v>
      </c>
      <c r="L341" s="8">
        <f t="shared" si="45"/>
        <v>0</v>
      </c>
      <c r="M341" s="293"/>
    </row>
    <row r="342" spans="1:13" ht="18.75" customHeight="1">
      <c r="A342" s="293" t="str">
        <f t="shared" si="46"/>
        <v>TP</v>
      </c>
      <c r="B342" s="306">
        <f t="shared" si="47"/>
        <v>309</v>
      </c>
      <c r="C342" s="192" t="s">
        <v>842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4"/>
        <v>0</v>
      </c>
      <c r="L342" s="8">
        <f t="shared" si="45"/>
        <v>0</v>
      </c>
      <c r="M342" s="293"/>
    </row>
    <row r="343" spans="1:13" ht="18.75" customHeight="1">
      <c r="A343" s="293" t="str">
        <f t="shared" ref="A343:A374" si="48">IF(B343&lt;&gt;"","TP","")</f>
        <v>TP</v>
      </c>
      <c r="B343" s="306">
        <f t="shared" ref="B343:B374" si="49">IF(C343&lt;&gt;"",B342+1,"")</f>
        <v>310</v>
      </c>
      <c r="C343" s="192" t="s">
        <v>841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4"/>
        <v>0</v>
      </c>
      <c r="L343" s="8">
        <f t="shared" si="45"/>
        <v>0</v>
      </c>
      <c r="M343" s="293"/>
    </row>
    <row r="344" spans="1:13" ht="18.75" customHeight="1">
      <c r="A344" s="293" t="str">
        <f t="shared" si="48"/>
        <v>TP</v>
      </c>
      <c r="B344" s="306">
        <f t="shared" si="49"/>
        <v>311</v>
      </c>
      <c r="C344" s="297" t="s">
        <v>840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4"/>
        <v>0</v>
      </c>
      <c r="L344" s="8">
        <f t="shared" si="45"/>
        <v>0</v>
      </c>
      <c r="M344" s="293"/>
    </row>
    <row r="345" spans="1:13" ht="18.75" customHeight="1">
      <c r="A345" s="293" t="str">
        <f t="shared" si="48"/>
        <v>TP</v>
      </c>
      <c r="B345" s="306">
        <f t="shared" si="49"/>
        <v>312</v>
      </c>
      <c r="C345" s="40" t="s">
        <v>983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4"/>
        <v>0</v>
      </c>
      <c r="L345" s="8">
        <f t="shared" si="45"/>
        <v>0</v>
      </c>
      <c r="M345" s="293"/>
    </row>
    <row r="346" spans="1:13" ht="18.75" customHeight="1">
      <c r="A346" s="293" t="str">
        <f t="shared" si="48"/>
        <v>TP</v>
      </c>
      <c r="B346" s="306">
        <f t="shared" si="49"/>
        <v>313</v>
      </c>
      <c r="C346" s="189" t="s">
        <v>453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4"/>
        <v>0</v>
      </c>
      <c r="L346" s="8">
        <f t="shared" si="45"/>
        <v>0</v>
      </c>
      <c r="M346" s="293"/>
    </row>
    <row r="347" spans="1:13" ht="18.75" customHeight="1">
      <c r="A347" s="293" t="str">
        <f t="shared" si="48"/>
        <v>TP</v>
      </c>
      <c r="B347" s="306">
        <f t="shared" si="49"/>
        <v>314</v>
      </c>
      <c r="C347" s="40" t="s">
        <v>882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4"/>
        <v>0</v>
      </c>
      <c r="L347" s="8">
        <f t="shared" si="45"/>
        <v>0</v>
      </c>
      <c r="M347" s="293"/>
    </row>
    <row r="348" spans="1:13" ht="18.75" customHeight="1">
      <c r="A348" s="293" t="str">
        <f t="shared" si="48"/>
        <v>TP</v>
      </c>
      <c r="B348" s="306">
        <f t="shared" si="49"/>
        <v>315</v>
      </c>
      <c r="C348" s="189" t="s">
        <v>848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4"/>
        <v>0</v>
      </c>
      <c r="L348" s="8">
        <f t="shared" si="45"/>
        <v>0</v>
      </c>
      <c r="M348" s="293"/>
    </row>
    <row r="349" spans="1:13" ht="18.75" customHeight="1">
      <c r="A349" s="293" t="str">
        <f t="shared" si="48"/>
        <v>TP</v>
      </c>
      <c r="B349" s="306">
        <f t="shared" si="49"/>
        <v>316</v>
      </c>
      <c r="C349" s="192" t="s">
        <v>611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4"/>
        <v>0</v>
      </c>
      <c r="L349" s="8">
        <f t="shared" si="45"/>
        <v>0</v>
      </c>
      <c r="M349" s="293"/>
    </row>
    <row r="350" spans="1:13" ht="18.75" customHeight="1">
      <c r="A350" s="293" t="str">
        <f t="shared" si="48"/>
        <v>TP</v>
      </c>
      <c r="B350" s="306">
        <f t="shared" si="49"/>
        <v>317</v>
      </c>
      <c r="C350" s="40" t="s">
        <v>434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4"/>
        <v>0</v>
      </c>
      <c r="L350" s="8">
        <f t="shared" si="45"/>
        <v>0</v>
      </c>
      <c r="M350" s="293"/>
    </row>
    <row r="351" spans="1:13" ht="18.75" customHeight="1">
      <c r="A351" s="293" t="str">
        <f t="shared" si="48"/>
        <v>TP</v>
      </c>
      <c r="B351" s="306">
        <f t="shared" si="49"/>
        <v>318</v>
      </c>
      <c r="C351" s="192" t="s">
        <v>857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4"/>
        <v>0</v>
      </c>
      <c r="L351" s="8">
        <f t="shared" si="45"/>
        <v>0</v>
      </c>
      <c r="M351" s="293"/>
    </row>
    <row r="352" spans="1:13" ht="18.75" customHeight="1">
      <c r="A352" s="293" t="str">
        <f t="shared" si="48"/>
        <v>TP</v>
      </c>
      <c r="B352" s="306">
        <f t="shared" si="49"/>
        <v>319</v>
      </c>
      <c r="C352" s="192" t="s">
        <v>1036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4"/>
        <v>0</v>
      </c>
      <c r="L352" s="8">
        <f t="shared" si="45"/>
        <v>0</v>
      </c>
      <c r="M352" s="293"/>
    </row>
    <row r="353" spans="1:13" ht="18.75" customHeight="1">
      <c r="A353" s="293" t="str">
        <f t="shared" si="48"/>
        <v>TP</v>
      </c>
      <c r="B353" s="306">
        <f t="shared" si="49"/>
        <v>320</v>
      </c>
      <c r="C353" s="189" t="s">
        <v>1034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4"/>
        <v>0</v>
      </c>
      <c r="L353" s="8">
        <f t="shared" si="45"/>
        <v>0</v>
      </c>
      <c r="M353" s="293"/>
    </row>
    <row r="354" spans="1:13" ht="18.75" customHeight="1">
      <c r="A354" s="293" t="str">
        <f t="shared" si="48"/>
        <v>TP</v>
      </c>
      <c r="B354" s="306">
        <f t="shared" si="49"/>
        <v>321</v>
      </c>
      <c r="C354" s="192" t="s">
        <v>696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ref="K354:K417" si="50">E354+G354-I354</f>
        <v>0</v>
      </c>
      <c r="L354" s="8">
        <f t="shared" ref="L354:L417" si="51">F354+H354-J354</f>
        <v>0</v>
      </c>
      <c r="M354" s="293"/>
    </row>
    <row r="355" spans="1:13" ht="18.75" customHeight="1">
      <c r="A355" s="293" t="str">
        <f t="shared" si="48"/>
        <v>TP</v>
      </c>
      <c r="B355" s="306">
        <f t="shared" si="49"/>
        <v>322</v>
      </c>
      <c r="C355" s="445" t="s">
        <v>608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0"/>
        <v>0</v>
      </c>
      <c r="L355" s="8">
        <f t="shared" si="51"/>
        <v>0</v>
      </c>
      <c r="M355" s="293"/>
    </row>
    <row r="356" spans="1:13" ht="18.75" customHeight="1">
      <c r="A356" s="293" t="str">
        <f t="shared" si="48"/>
        <v>TP</v>
      </c>
      <c r="B356" s="306">
        <f t="shared" si="49"/>
        <v>323</v>
      </c>
      <c r="C356" s="192" t="s">
        <v>952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0"/>
        <v>0</v>
      </c>
      <c r="L356" s="8">
        <f t="shared" si="51"/>
        <v>0</v>
      </c>
      <c r="M356" s="293"/>
    </row>
    <row r="357" spans="1:13" ht="18.75" customHeight="1">
      <c r="A357" s="293" t="str">
        <f t="shared" si="48"/>
        <v>TP</v>
      </c>
      <c r="B357" s="306">
        <f t="shared" si="49"/>
        <v>324</v>
      </c>
      <c r="C357" s="192" t="s">
        <v>614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0"/>
        <v>0</v>
      </c>
      <c r="L357" s="8">
        <f t="shared" si="51"/>
        <v>0</v>
      </c>
      <c r="M357" s="293"/>
    </row>
    <row r="358" spans="1:13" ht="18.75" customHeight="1">
      <c r="A358" s="293" t="str">
        <f t="shared" si="48"/>
        <v>TP</v>
      </c>
      <c r="B358" s="306">
        <f t="shared" si="49"/>
        <v>325</v>
      </c>
      <c r="C358" s="297" t="s">
        <v>865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0"/>
        <v>0</v>
      </c>
      <c r="L358" s="8">
        <f t="shared" si="51"/>
        <v>0</v>
      </c>
      <c r="M358" s="293"/>
    </row>
    <row r="359" spans="1:13" ht="18.75" customHeight="1">
      <c r="A359" s="293" t="str">
        <f t="shared" si="48"/>
        <v>TP</v>
      </c>
      <c r="B359" s="306">
        <f t="shared" si="49"/>
        <v>326</v>
      </c>
      <c r="C359" s="189" t="s">
        <v>851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0"/>
        <v>0</v>
      </c>
      <c r="L359" s="8">
        <f t="shared" si="51"/>
        <v>0</v>
      </c>
      <c r="M359" s="293"/>
    </row>
    <row r="360" spans="1:13" ht="18.75" customHeight="1">
      <c r="A360" s="293" t="str">
        <f t="shared" si="48"/>
        <v>TP</v>
      </c>
      <c r="B360" s="306">
        <f t="shared" si="49"/>
        <v>327</v>
      </c>
      <c r="C360" s="192" t="s">
        <v>613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0"/>
        <v>0</v>
      </c>
      <c r="L360" s="8">
        <f t="shared" si="51"/>
        <v>0</v>
      </c>
      <c r="M360" s="293"/>
    </row>
    <row r="361" spans="1:13" ht="18.75" customHeight="1">
      <c r="A361" s="293" t="str">
        <f t="shared" si="48"/>
        <v>TP</v>
      </c>
      <c r="B361" s="306">
        <f t="shared" si="49"/>
        <v>328</v>
      </c>
      <c r="C361" s="189" t="s">
        <v>506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0"/>
        <v>0</v>
      </c>
      <c r="L361" s="8">
        <f t="shared" si="51"/>
        <v>0</v>
      </c>
      <c r="M361" s="293"/>
    </row>
    <row r="362" spans="1:13" ht="18.75" customHeight="1">
      <c r="A362" s="293" t="str">
        <f t="shared" si="48"/>
        <v>TP</v>
      </c>
      <c r="B362" s="306">
        <f t="shared" si="49"/>
        <v>329</v>
      </c>
      <c r="C362" s="40" t="s">
        <v>1022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0"/>
        <v>0</v>
      </c>
      <c r="L362" s="8">
        <f t="shared" si="51"/>
        <v>0</v>
      </c>
      <c r="M362" s="293"/>
    </row>
    <row r="363" spans="1:13" ht="18.75" customHeight="1">
      <c r="A363" s="293" t="str">
        <f t="shared" si="48"/>
        <v>TP</v>
      </c>
      <c r="B363" s="306">
        <f t="shared" si="49"/>
        <v>330</v>
      </c>
      <c r="C363" s="189" t="s">
        <v>606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0"/>
        <v>0</v>
      </c>
      <c r="L363" s="8">
        <f t="shared" si="51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331</v>
      </c>
      <c r="C364" s="192" t="s">
        <v>966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0"/>
        <v>0</v>
      </c>
      <c r="L364" s="8">
        <f t="shared" si="51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332</v>
      </c>
      <c r="C365" s="40" t="s">
        <v>1019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0"/>
        <v>0</v>
      </c>
      <c r="L365" s="8">
        <f t="shared" si="51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333</v>
      </c>
      <c r="C366" s="192" t="s">
        <v>649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0"/>
        <v>0</v>
      </c>
      <c r="L366" s="8">
        <f t="shared" si="51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334</v>
      </c>
      <c r="C367" s="192" t="s">
        <v>589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0"/>
        <v>0</v>
      </c>
      <c r="L367" s="8">
        <f t="shared" si="51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335</v>
      </c>
      <c r="C368" s="189" t="s">
        <v>454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0"/>
        <v>0</v>
      </c>
      <c r="L368" s="8">
        <f t="shared" si="51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336</v>
      </c>
      <c r="C369" s="192" t="s">
        <v>895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0"/>
        <v>0</v>
      </c>
      <c r="L369" s="8">
        <f t="shared" si="51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337</v>
      </c>
      <c r="C370" s="192" t="s">
        <v>644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0"/>
        <v>0</v>
      </c>
      <c r="L370" s="8">
        <f t="shared" si="51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338</v>
      </c>
      <c r="C371" s="189" t="s">
        <v>466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0"/>
        <v>0</v>
      </c>
      <c r="L371" s="8">
        <f t="shared" si="51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339</v>
      </c>
      <c r="C372" s="192" t="s">
        <v>701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0"/>
        <v>0</v>
      </c>
      <c r="L372" s="8">
        <f t="shared" si="51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340</v>
      </c>
      <c r="C373" s="40" t="s">
        <v>1006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0"/>
        <v>0</v>
      </c>
      <c r="L373" s="8">
        <f t="shared" si="51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341</v>
      </c>
      <c r="C374" s="192" t="s">
        <v>937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0"/>
        <v>0</v>
      </c>
      <c r="L374" s="8">
        <f t="shared" si="51"/>
        <v>0</v>
      </c>
      <c r="M374" s="293"/>
    </row>
    <row r="375" spans="1:13" ht="18.75" customHeight="1">
      <c r="A375" s="293" t="str">
        <f t="shared" ref="A375:A379" si="52">IF(B375&lt;&gt;"","TP","")</f>
        <v>TP</v>
      </c>
      <c r="B375" s="306">
        <f t="shared" ref="B375:B379" si="53">IF(C375&lt;&gt;"",B374+1,"")</f>
        <v>342</v>
      </c>
      <c r="C375" s="192" t="s">
        <v>588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0"/>
        <v>0</v>
      </c>
      <c r="L375" s="8">
        <f t="shared" si="51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343</v>
      </c>
      <c r="C376" s="192" t="s">
        <v>992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0"/>
        <v>0</v>
      </c>
      <c r="L376" s="8">
        <f t="shared" si="51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344</v>
      </c>
      <c r="C377" s="40" t="s">
        <v>991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0"/>
        <v>0</v>
      </c>
      <c r="L377" s="8">
        <f t="shared" si="51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345</v>
      </c>
      <c r="C378" s="189" t="s">
        <v>535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0"/>
        <v>0</v>
      </c>
      <c r="L378" s="8">
        <f t="shared" si="51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346</v>
      </c>
      <c r="C379" s="189" t="s">
        <v>488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0"/>
        <v>0</v>
      </c>
      <c r="L379" s="8">
        <f t="shared" si="51"/>
        <v>0</v>
      </c>
      <c r="M379" s="293"/>
    </row>
    <row r="380" spans="1:13" ht="18.75" customHeight="1">
      <c r="A380" s="293" t="str">
        <f t="shared" ref="A380:A394" si="54">IF(B380&lt;&gt;"","TP","")</f>
        <v>TP</v>
      </c>
      <c r="B380" s="306">
        <f t="shared" ref="B380:B394" si="55">IF(C380&lt;&gt;"",B379+1,"")</f>
        <v>347</v>
      </c>
      <c r="C380" s="40" t="s">
        <v>990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0"/>
        <v>0</v>
      </c>
      <c r="L380" s="8">
        <f t="shared" si="51"/>
        <v>0</v>
      </c>
      <c r="M380" s="293"/>
    </row>
    <row r="381" spans="1:13" ht="18.75" customHeight="1">
      <c r="A381" s="293" t="str">
        <f t="shared" si="54"/>
        <v>TP</v>
      </c>
      <c r="B381" s="306">
        <f t="shared" si="55"/>
        <v>348</v>
      </c>
      <c r="C381" s="189" t="s">
        <v>547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0"/>
        <v>0</v>
      </c>
      <c r="L381" s="8">
        <f t="shared" si="51"/>
        <v>0</v>
      </c>
      <c r="M381" s="293"/>
    </row>
    <row r="382" spans="1:13" ht="18.75" customHeight="1">
      <c r="A382" s="293" t="str">
        <f t="shared" si="54"/>
        <v>TP</v>
      </c>
      <c r="B382" s="306">
        <f t="shared" si="55"/>
        <v>349</v>
      </c>
      <c r="C382" s="40" t="s">
        <v>1020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0"/>
        <v>0</v>
      </c>
      <c r="L382" s="8">
        <f t="shared" si="51"/>
        <v>0</v>
      </c>
      <c r="M382" s="293"/>
    </row>
    <row r="383" spans="1:13" ht="18.75" customHeight="1">
      <c r="A383" s="293" t="str">
        <f t="shared" si="54"/>
        <v>TP</v>
      </c>
      <c r="B383" s="306">
        <f t="shared" si="55"/>
        <v>350</v>
      </c>
      <c r="C383" s="192" t="s">
        <v>597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0"/>
        <v>0</v>
      </c>
      <c r="L383" s="8">
        <f t="shared" si="51"/>
        <v>0</v>
      </c>
      <c r="M383" s="293"/>
    </row>
    <row r="384" spans="1:13" ht="18.75" customHeight="1">
      <c r="A384" s="293" t="str">
        <f t="shared" si="54"/>
        <v>TP</v>
      </c>
      <c r="B384" s="306">
        <f t="shared" si="55"/>
        <v>351</v>
      </c>
      <c r="C384" s="192" t="s">
        <v>1033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0"/>
        <v>0</v>
      </c>
      <c r="L384" s="8">
        <f t="shared" si="51"/>
        <v>0</v>
      </c>
      <c r="M384" s="293"/>
    </row>
    <row r="385" spans="1:13" ht="18.75" customHeight="1">
      <c r="A385" s="293" t="str">
        <f t="shared" si="54"/>
        <v>TP</v>
      </c>
      <c r="B385" s="306">
        <f t="shared" si="55"/>
        <v>352</v>
      </c>
      <c r="C385" s="40" t="s">
        <v>755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0"/>
        <v>0</v>
      </c>
      <c r="L385" s="8">
        <f t="shared" si="51"/>
        <v>0</v>
      </c>
      <c r="M385" s="293"/>
    </row>
    <row r="386" spans="1:13" ht="18.75" customHeight="1">
      <c r="A386" s="293" t="str">
        <f t="shared" si="54"/>
        <v>TP</v>
      </c>
      <c r="B386" s="306">
        <f t="shared" si="55"/>
        <v>353</v>
      </c>
      <c r="C386" s="801" t="s">
        <v>496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0"/>
        <v>0</v>
      </c>
      <c r="L386" s="8">
        <f t="shared" si="51"/>
        <v>0</v>
      </c>
      <c r="M386" s="293"/>
    </row>
    <row r="387" spans="1:13" ht="18.75" customHeight="1">
      <c r="A387" s="293" t="str">
        <f t="shared" si="54"/>
        <v>TP</v>
      </c>
      <c r="B387" s="306">
        <f t="shared" si="55"/>
        <v>354</v>
      </c>
      <c r="C387" s="297" t="s">
        <v>495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0"/>
        <v>0</v>
      </c>
      <c r="L387" s="8">
        <f t="shared" si="51"/>
        <v>0</v>
      </c>
      <c r="M387" s="293"/>
    </row>
    <row r="388" spans="1:13" ht="18.75" customHeight="1">
      <c r="A388" s="293" t="str">
        <f t="shared" si="54"/>
        <v>TP</v>
      </c>
      <c r="B388" s="306">
        <f t="shared" si="55"/>
        <v>355</v>
      </c>
      <c r="C388" s="189" t="s">
        <v>493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0"/>
        <v>0</v>
      </c>
      <c r="L388" s="8">
        <f t="shared" si="51"/>
        <v>0</v>
      </c>
      <c r="M388" s="293"/>
    </row>
    <row r="389" spans="1:13" ht="18.75" customHeight="1">
      <c r="A389" s="293" t="str">
        <f t="shared" si="54"/>
        <v>TP</v>
      </c>
      <c r="B389" s="306">
        <f t="shared" si="55"/>
        <v>356</v>
      </c>
      <c r="C389" s="40" t="s">
        <v>537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0"/>
        <v>0</v>
      </c>
      <c r="L389" s="8">
        <f t="shared" si="51"/>
        <v>0</v>
      </c>
      <c r="M389" s="293"/>
    </row>
    <row r="390" spans="1:13" ht="18.75" customHeight="1">
      <c r="A390" s="293" t="str">
        <f t="shared" si="54"/>
        <v>TP</v>
      </c>
      <c r="B390" s="306">
        <f t="shared" si="55"/>
        <v>357</v>
      </c>
      <c r="C390" s="189" t="s">
        <v>541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0"/>
        <v>0</v>
      </c>
      <c r="L390" s="8">
        <f t="shared" si="51"/>
        <v>0</v>
      </c>
      <c r="M390" s="293"/>
    </row>
    <row r="391" spans="1:13" ht="18.75" customHeight="1">
      <c r="A391" s="293" t="str">
        <f t="shared" si="54"/>
        <v>TP</v>
      </c>
      <c r="B391" s="306">
        <f t="shared" si="55"/>
        <v>358</v>
      </c>
      <c r="C391" s="40" t="s">
        <v>1027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0"/>
        <v>0</v>
      </c>
      <c r="L391" s="8">
        <f t="shared" si="51"/>
        <v>0</v>
      </c>
      <c r="M391" s="293"/>
    </row>
    <row r="392" spans="1:13" ht="18.75" customHeight="1">
      <c r="A392" s="293" t="str">
        <f t="shared" si="54"/>
        <v>TP</v>
      </c>
      <c r="B392" s="306">
        <f t="shared" si="55"/>
        <v>359</v>
      </c>
      <c r="C392" s="189" t="s">
        <v>741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0"/>
        <v>0</v>
      </c>
      <c r="L392" s="8">
        <f t="shared" si="51"/>
        <v>0</v>
      </c>
      <c r="M392" s="293"/>
    </row>
    <row r="393" spans="1:13" ht="18.75" customHeight="1">
      <c r="A393" s="293" t="str">
        <f t="shared" si="54"/>
        <v>TP</v>
      </c>
      <c r="B393" s="306">
        <f t="shared" si="55"/>
        <v>360</v>
      </c>
      <c r="C393" s="40" t="s">
        <v>930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0"/>
        <v>0</v>
      </c>
      <c r="L393" s="8">
        <f t="shared" si="51"/>
        <v>0</v>
      </c>
      <c r="M393" s="293"/>
    </row>
    <row r="394" spans="1:13" ht="18.75" customHeight="1">
      <c r="A394" s="293" t="str">
        <f t="shared" si="54"/>
        <v>TP</v>
      </c>
      <c r="B394" s="306">
        <f t="shared" si="55"/>
        <v>361</v>
      </c>
      <c r="C394" s="40" t="s">
        <v>995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0"/>
        <v>0</v>
      </c>
      <c r="L394" s="8">
        <f t="shared" si="51"/>
        <v>0</v>
      </c>
      <c r="M394" s="293"/>
    </row>
    <row r="395" spans="1:13" ht="18.75" customHeight="1">
      <c r="A395" s="293" t="str">
        <f t="shared" ref="A395:A441" si="56">IF(B395&lt;&gt;"","TP","")</f>
        <v>TP</v>
      </c>
      <c r="B395" s="306">
        <f t="shared" ref="B395:B441" si="57">IF(C395&lt;&gt;"",B394+1,"")</f>
        <v>362</v>
      </c>
      <c r="C395" s="192" t="s">
        <v>1001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0"/>
        <v>0</v>
      </c>
      <c r="L395" s="8">
        <f t="shared" si="51"/>
        <v>0</v>
      </c>
      <c r="M395" s="293"/>
    </row>
    <row r="396" spans="1:13" ht="18.75" customHeight="1">
      <c r="A396" s="293" t="str">
        <f t="shared" si="56"/>
        <v>TP</v>
      </c>
      <c r="B396" s="306">
        <f t="shared" si="57"/>
        <v>363</v>
      </c>
      <c r="C396" s="192" t="s">
        <v>695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0"/>
        <v>0</v>
      </c>
      <c r="L396" s="8">
        <f t="shared" si="51"/>
        <v>0</v>
      </c>
      <c r="M396" s="293"/>
    </row>
    <row r="397" spans="1:13" ht="18.75" customHeight="1">
      <c r="A397" s="293" t="str">
        <f t="shared" si="56"/>
        <v>TP</v>
      </c>
      <c r="B397" s="306">
        <f t="shared" si="57"/>
        <v>364</v>
      </c>
      <c r="C397" s="189" t="s">
        <v>546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0"/>
        <v>0</v>
      </c>
      <c r="L397" s="8">
        <f t="shared" si="51"/>
        <v>0</v>
      </c>
      <c r="M397" s="293"/>
    </row>
    <row r="398" spans="1:13" ht="18.75" customHeight="1">
      <c r="A398" s="293" t="str">
        <f t="shared" si="56"/>
        <v>TP</v>
      </c>
      <c r="B398" s="306">
        <f t="shared" si="57"/>
        <v>365</v>
      </c>
      <c r="C398" s="192" t="s">
        <v>702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0"/>
        <v>0</v>
      </c>
      <c r="L398" s="8">
        <f t="shared" si="51"/>
        <v>0</v>
      </c>
      <c r="M398" s="293"/>
    </row>
    <row r="399" spans="1:13" ht="18.75" customHeight="1">
      <c r="A399" s="293" t="str">
        <f t="shared" si="56"/>
        <v>TP</v>
      </c>
      <c r="B399" s="306">
        <f t="shared" si="57"/>
        <v>366</v>
      </c>
      <c r="C399" s="40" t="s">
        <v>1021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0"/>
        <v>0</v>
      </c>
      <c r="L399" s="8">
        <f t="shared" si="51"/>
        <v>0</v>
      </c>
      <c r="M399" s="293"/>
    </row>
    <row r="400" spans="1:13" ht="18.75" customHeight="1">
      <c r="A400" s="293" t="str">
        <f t="shared" si="56"/>
        <v>TP</v>
      </c>
      <c r="B400" s="306">
        <f t="shared" si="57"/>
        <v>367</v>
      </c>
      <c r="C400" s="192" t="s">
        <v>637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0"/>
        <v>0</v>
      </c>
      <c r="L400" s="8">
        <f t="shared" si="51"/>
        <v>0</v>
      </c>
      <c r="M400" s="293"/>
    </row>
    <row r="401" spans="1:13" ht="18.75" customHeight="1">
      <c r="A401" s="293" t="str">
        <f t="shared" si="56"/>
        <v>TP</v>
      </c>
      <c r="B401" s="306">
        <f t="shared" si="57"/>
        <v>368</v>
      </c>
      <c r="C401" s="40" t="s">
        <v>979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0"/>
        <v>0</v>
      </c>
      <c r="L401" s="8">
        <f t="shared" si="51"/>
        <v>0</v>
      </c>
      <c r="M401" s="293"/>
    </row>
    <row r="402" spans="1:13" ht="18.75" customHeight="1">
      <c r="A402" s="293" t="str">
        <f t="shared" si="56"/>
        <v>TP</v>
      </c>
      <c r="B402" s="306">
        <f t="shared" si="57"/>
        <v>369</v>
      </c>
      <c r="C402" s="192" t="s">
        <v>653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0"/>
        <v>0</v>
      </c>
      <c r="L402" s="8">
        <f t="shared" si="51"/>
        <v>0</v>
      </c>
      <c r="M402" s="293"/>
    </row>
    <row r="403" spans="1:13" ht="18.75" customHeight="1">
      <c r="A403" s="293" t="str">
        <f t="shared" si="56"/>
        <v>TP</v>
      </c>
      <c r="B403" s="306">
        <f t="shared" si="57"/>
        <v>370</v>
      </c>
      <c r="C403" s="189" t="s">
        <v>497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0"/>
        <v>0</v>
      </c>
      <c r="L403" s="8">
        <f t="shared" si="51"/>
        <v>0</v>
      </c>
      <c r="M403" s="293"/>
    </row>
    <row r="404" spans="1:13" ht="18.75" customHeight="1">
      <c r="A404" s="293" t="str">
        <f t="shared" si="56"/>
        <v>TP</v>
      </c>
      <c r="B404" s="306">
        <f t="shared" si="57"/>
        <v>371</v>
      </c>
      <c r="C404" s="189" t="s">
        <v>498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0"/>
        <v>0</v>
      </c>
      <c r="L404" s="8">
        <f t="shared" si="51"/>
        <v>0</v>
      </c>
      <c r="M404" s="293"/>
    </row>
    <row r="405" spans="1:13" ht="18.75" customHeight="1">
      <c r="A405" s="293" t="str">
        <f t="shared" si="56"/>
        <v>TP</v>
      </c>
      <c r="B405" s="306">
        <f t="shared" si="57"/>
        <v>372</v>
      </c>
      <c r="C405" s="189" t="s">
        <v>499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0"/>
        <v>0</v>
      </c>
      <c r="L405" s="8">
        <f t="shared" si="51"/>
        <v>0</v>
      </c>
      <c r="M405" s="293"/>
    </row>
    <row r="406" spans="1:13" ht="18.75" customHeight="1">
      <c r="A406" s="293" t="str">
        <f t="shared" si="56"/>
        <v>TP</v>
      </c>
      <c r="B406" s="306">
        <f t="shared" si="57"/>
        <v>373</v>
      </c>
      <c r="C406" s="40" t="s">
        <v>1008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0"/>
        <v>0</v>
      </c>
      <c r="L406" s="8">
        <f t="shared" si="51"/>
        <v>0</v>
      </c>
      <c r="M406" s="293"/>
    </row>
    <row r="407" spans="1:13" ht="18.75" customHeight="1">
      <c r="A407" s="293" t="str">
        <f t="shared" si="56"/>
        <v>TP</v>
      </c>
      <c r="B407" s="306">
        <f t="shared" si="57"/>
        <v>374</v>
      </c>
      <c r="C407" s="189" t="s">
        <v>460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0"/>
        <v>0</v>
      </c>
      <c r="L407" s="8">
        <f t="shared" si="51"/>
        <v>0</v>
      </c>
      <c r="M407" s="293"/>
    </row>
    <row r="408" spans="1:13" ht="18.75" customHeight="1">
      <c r="A408" s="293" t="str">
        <f t="shared" si="56"/>
        <v>TP</v>
      </c>
      <c r="B408" s="306">
        <f t="shared" si="57"/>
        <v>375</v>
      </c>
      <c r="C408" s="40" t="s">
        <v>1028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0"/>
        <v>0</v>
      </c>
      <c r="L408" s="8">
        <f t="shared" si="51"/>
        <v>0</v>
      </c>
      <c r="M408" s="293"/>
    </row>
    <row r="409" spans="1:13" ht="18.75" customHeight="1">
      <c r="A409" s="293" t="str">
        <f t="shared" si="56"/>
        <v>TP</v>
      </c>
      <c r="B409" s="306">
        <f t="shared" si="57"/>
        <v>376</v>
      </c>
      <c r="C409" s="40" t="s">
        <v>565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0"/>
        <v>0</v>
      </c>
      <c r="L409" s="8">
        <f t="shared" si="51"/>
        <v>0</v>
      </c>
      <c r="M409" s="293"/>
    </row>
    <row r="410" spans="1:13" ht="18.75" customHeight="1">
      <c r="A410" s="293" t="str">
        <f t="shared" si="56"/>
        <v>TP</v>
      </c>
      <c r="B410" s="306">
        <f t="shared" si="57"/>
        <v>377</v>
      </c>
      <c r="C410" s="189" t="s">
        <v>854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0"/>
        <v>0</v>
      </c>
      <c r="L410" s="8">
        <f t="shared" si="51"/>
        <v>0</v>
      </c>
      <c r="M410" s="293"/>
    </row>
    <row r="411" spans="1:13" ht="18.75" customHeight="1">
      <c r="A411" s="293" t="str">
        <f t="shared" si="56"/>
        <v>TP</v>
      </c>
      <c r="B411" s="306">
        <f t="shared" si="57"/>
        <v>378</v>
      </c>
      <c r="C411" s="189" t="s">
        <v>548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0"/>
        <v>0</v>
      </c>
      <c r="L411" s="8">
        <f t="shared" si="51"/>
        <v>0</v>
      </c>
      <c r="M411" s="293"/>
    </row>
    <row r="412" spans="1:13" ht="18.75" customHeight="1">
      <c r="A412" s="293" t="str">
        <f t="shared" si="56"/>
        <v>TP</v>
      </c>
      <c r="B412" s="306">
        <f t="shared" si="57"/>
        <v>379</v>
      </c>
      <c r="C412" s="192" t="s">
        <v>654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0"/>
        <v>0</v>
      </c>
      <c r="L412" s="8">
        <f t="shared" si="51"/>
        <v>0</v>
      </c>
      <c r="M412" s="293"/>
    </row>
    <row r="413" spans="1:13" ht="18.75" customHeight="1">
      <c r="A413" s="293" t="str">
        <f t="shared" si="56"/>
        <v>TP</v>
      </c>
      <c r="B413" s="306">
        <f t="shared" si="57"/>
        <v>380</v>
      </c>
      <c r="C413" s="189" t="s">
        <v>984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0"/>
        <v>0</v>
      </c>
      <c r="L413" s="8">
        <f t="shared" si="51"/>
        <v>0</v>
      </c>
      <c r="M413" s="293"/>
    </row>
    <row r="414" spans="1:13" ht="18.75" customHeight="1">
      <c r="A414" s="293" t="str">
        <f t="shared" si="56"/>
        <v>TP</v>
      </c>
      <c r="B414" s="306">
        <f t="shared" si="57"/>
        <v>381</v>
      </c>
      <c r="C414" s="189" t="s">
        <v>985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0"/>
        <v>0</v>
      </c>
      <c r="L414" s="8">
        <f t="shared" si="51"/>
        <v>0</v>
      </c>
      <c r="M414" s="293"/>
    </row>
    <row r="415" spans="1:13" ht="18.75" customHeight="1">
      <c r="A415" s="293" t="str">
        <f t="shared" si="56"/>
        <v>TP</v>
      </c>
      <c r="B415" s="306">
        <f t="shared" si="57"/>
        <v>382</v>
      </c>
      <c r="C415" s="192" t="s">
        <v>590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0"/>
        <v>0</v>
      </c>
      <c r="L415" s="8">
        <f t="shared" si="51"/>
        <v>0</v>
      </c>
      <c r="M415" s="293"/>
    </row>
    <row r="416" spans="1:13" ht="18.75" customHeight="1">
      <c r="A416" s="293" t="str">
        <f t="shared" si="56"/>
        <v>TP</v>
      </c>
      <c r="B416" s="306">
        <f t="shared" si="57"/>
        <v>383</v>
      </c>
      <c r="C416" s="40" t="s">
        <v>1037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0"/>
        <v>0</v>
      </c>
      <c r="L416" s="8">
        <f t="shared" si="51"/>
        <v>0</v>
      </c>
      <c r="M416" s="293"/>
    </row>
    <row r="417" spans="1:13" ht="18.75" customHeight="1">
      <c r="A417" s="293" t="str">
        <f t="shared" si="56"/>
        <v>TP</v>
      </c>
      <c r="B417" s="306">
        <f t="shared" si="57"/>
        <v>384</v>
      </c>
      <c r="C417" s="192" t="s">
        <v>577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0"/>
        <v>0</v>
      </c>
      <c r="L417" s="8">
        <f t="shared" si="51"/>
        <v>0</v>
      </c>
      <c r="M417" s="293"/>
    </row>
    <row r="418" spans="1:13" ht="18.75" customHeight="1">
      <c r="A418" s="293" t="str">
        <f t="shared" si="56"/>
        <v>TP</v>
      </c>
      <c r="B418" s="306">
        <f t="shared" si="57"/>
        <v>385</v>
      </c>
      <c r="C418" s="192" t="s">
        <v>579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ref="K418:K481" si="58">E418+G418-I418</f>
        <v>0</v>
      </c>
      <c r="L418" s="8">
        <f t="shared" ref="L418:L481" si="59">F418+H418-J418</f>
        <v>0</v>
      </c>
      <c r="M418" s="293"/>
    </row>
    <row r="419" spans="1:13" ht="18.75" customHeight="1">
      <c r="A419" s="293" t="str">
        <f t="shared" si="56"/>
        <v>TP</v>
      </c>
      <c r="B419" s="306">
        <f t="shared" si="57"/>
        <v>386</v>
      </c>
      <c r="C419" s="192" t="s">
        <v>580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8"/>
        <v>0</v>
      </c>
      <c r="L419" s="8">
        <f t="shared" si="59"/>
        <v>0</v>
      </c>
      <c r="M419" s="293"/>
    </row>
    <row r="420" spans="1:13" ht="18.75" customHeight="1">
      <c r="A420" s="293" t="str">
        <f t="shared" si="56"/>
        <v>TP</v>
      </c>
      <c r="B420" s="306">
        <f t="shared" si="57"/>
        <v>387</v>
      </c>
      <c r="C420" s="189" t="s">
        <v>443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8"/>
        <v>0</v>
      </c>
      <c r="L420" s="8">
        <f t="shared" si="59"/>
        <v>0</v>
      </c>
      <c r="M420" s="293"/>
    </row>
    <row r="421" spans="1:13" ht="18.75" customHeight="1">
      <c r="A421" s="293" t="str">
        <f t="shared" si="56"/>
        <v>TP</v>
      </c>
      <c r="B421" s="306">
        <f t="shared" si="57"/>
        <v>388</v>
      </c>
      <c r="C421" s="189" t="s">
        <v>862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8"/>
        <v>0</v>
      </c>
      <c r="L421" s="8">
        <f t="shared" si="59"/>
        <v>0</v>
      </c>
      <c r="M421" s="293"/>
    </row>
    <row r="422" spans="1:13" ht="18.75" customHeight="1">
      <c r="A422" s="293" t="str">
        <f t="shared" si="56"/>
        <v>TP</v>
      </c>
      <c r="B422" s="306">
        <f t="shared" si="57"/>
        <v>389</v>
      </c>
      <c r="C422" s="192" t="s">
        <v>594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8"/>
        <v>0</v>
      </c>
      <c r="L422" s="8">
        <f t="shared" si="59"/>
        <v>0</v>
      </c>
      <c r="M422" s="293"/>
    </row>
    <row r="423" spans="1:13" ht="18.75" customHeight="1">
      <c r="A423" s="293" t="str">
        <f t="shared" si="56"/>
        <v>TP</v>
      </c>
      <c r="B423" s="306">
        <f t="shared" si="57"/>
        <v>390</v>
      </c>
      <c r="C423" s="189" t="s">
        <v>1016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8"/>
        <v>0</v>
      </c>
      <c r="L423" s="8">
        <f t="shared" si="59"/>
        <v>0</v>
      </c>
      <c r="M423" s="293"/>
    </row>
    <row r="424" spans="1:13" ht="18.75" customHeight="1">
      <c r="A424" s="293" t="str">
        <f t="shared" si="56"/>
        <v>TP</v>
      </c>
      <c r="B424" s="306">
        <f t="shared" si="57"/>
        <v>391</v>
      </c>
      <c r="C424" s="189" t="s">
        <v>429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8"/>
        <v>0</v>
      </c>
      <c r="L424" s="8">
        <f t="shared" si="59"/>
        <v>0</v>
      </c>
      <c r="M424" s="293"/>
    </row>
    <row r="425" spans="1:13" ht="18.75" customHeight="1">
      <c r="A425" s="293" t="str">
        <f t="shared" si="56"/>
        <v>TP</v>
      </c>
      <c r="B425" s="306">
        <f t="shared" si="57"/>
        <v>392</v>
      </c>
      <c r="C425" s="40" t="s">
        <v>451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8"/>
        <v>0</v>
      </c>
      <c r="L425" s="8">
        <f t="shared" si="59"/>
        <v>0</v>
      </c>
      <c r="M425" s="293"/>
    </row>
    <row r="426" spans="1:13" ht="18.75" customHeight="1">
      <c r="A426" s="293" t="str">
        <f t="shared" si="56"/>
        <v>TP</v>
      </c>
      <c r="B426" s="306">
        <f t="shared" si="57"/>
        <v>393</v>
      </c>
      <c r="C426" s="192" t="s">
        <v>693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8"/>
        <v>0</v>
      </c>
      <c r="L426" s="8">
        <f t="shared" si="59"/>
        <v>0</v>
      </c>
      <c r="M426" s="293"/>
    </row>
    <row r="427" spans="1:13" ht="18.75" customHeight="1">
      <c r="A427" s="293" t="str">
        <f t="shared" si="56"/>
        <v>TP</v>
      </c>
      <c r="B427" s="306">
        <f t="shared" si="57"/>
        <v>394</v>
      </c>
      <c r="C427" s="189" t="s">
        <v>444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8"/>
        <v>0</v>
      </c>
      <c r="L427" s="8">
        <f t="shared" si="59"/>
        <v>0</v>
      </c>
      <c r="M427" s="293"/>
    </row>
    <row r="428" spans="1:13" ht="18.75" customHeight="1">
      <c r="A428" s="293" t="str">
        <f t="shared" si="56"/>
        <v>TP</v>
      </c>
      <c r="B428" s="306">
        <f t="shared" si="57"/>
        <v>395</v>
      </c>
      <c r="C428" s="189" t="s">
        <v>919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8"/>
        <v>0</v>
      </c>
      <c r="L428" s="8">
        <f t="shared" si="59"/>
        <v>0</v>
      </c>
      <c r="M428" s="293"/>
    </row>
    <row r="429" spans="1:13" ht="18.75" customHeight="1">
      <c r="A429" s="293" t="str">
        <f t="shared" si="56"/>
        <v>TP</v>
      </c>
      <c r="B429" s="306">
        <f t="shared" si="57"/>
        <v>396</v>
      </c>
      <c r="C429" s="192" t="s">
        <v>830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8"/>
        <v>0</v>
      </c>
      <c r="L429" s="8">
        <f t="shared" si="59"/>
        <v>0</v>
      </c>
      <c r="M429" s="293"/>
    </row>
    <row r="430" spans="1:13" ht="18.75" customHeight="1">
      <c r="A430" s="293" t="str">
        <f t="shared" si="56"/>
        <v>TP</v>
      </c>
      <c r="B430" s="306">
        <f t="shared" si="57"/>
        <v>397</v>
      </c>
      <c r="C430" s="192" t="s">
        <v>828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8"/>
        <v>0</v>
      </c>
      <c r="L430" s="8">
        <f t="shared" si="59"/>
        <v>0</v>
      </c>
      <c r="M430" s="293"/>
    </row>
    <row r="431" spans="1:13" ht="18.75" customHeight="1">
      <c r="A431" s="293" t="str">
        <f t="shared" si="56"/>
        <v>TP</v>
      </c>
      <c r="B431" s="306">
        <f t="shared" si="57"/>
        <v>398</v>
      </c>
      <c r="C431" s="192" t="s">
        <v>973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8"/>
        <v>0</v>
      </c>
      <c r="L431" s="8">
        <f t="shared" si="59"/>
        <v>0</v>
      </c>
      <c r="M431" s="293"/>
    </row>
    <row r="432" spans="1:13" ht="18.75" customHeight="1">
      <c r="A432" s="293" t="str">
        <f t="shared" si="56"/>
        <v>TP</v>
      </c>
      <c r="B432" s="306">
        <f t="shared" si="57"/>
        <v>399</v>
      </c>
      <c r="C432" s="192" t="s">
        <v>634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8"/>
        <v>0</v>
      </c>
      <c r="L432" s="8">
        <f t="shared" si="59"/>
        <v>0</v>
      </c>
      <c r="M432" s="293"/>
    </row>
    <row r="433" spans="1:13" ht="18.75" customHeight="1">
      <c r="A433" s="293" t="str">
        <f t="shared" si="56"/>
        <v>TP</v>
      </c>
      <c r="B433" s="306">
        <f t="shared" si="57"/>
        <v>400</v>
      </c>
      <c r="C433" s="40" t="s">
        <v>1026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8"/>
        <v>0</v>
      </c>
      <c r="L433" s="8">
        <f t="shared" si="59"/>
        <v>0</v>
      </c>
      <c r="M433" s="293"/>
    </row>
    <row r="434" spans="1:13" ht="18.75" customHeight="1">
      <c r="A434" s="293" t="str">
        <f t="shared" si="56"/>
        <v>TP</v>
      </c>
      <c r="B434" s="306">
        <f t="shared" si="57"/>
        <v>401</v>
      </c>
      <c r="C434" s="192" t="s">
        <v>667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8"/>
        <v>0</v>
      </c>
      <c r="L434" s="8">
        <f t="shared" si="59"/>
        <v>0</v>
      </c>
      <c r="M434" s="293"/>
    </row>
    <row r="435" spans="1:13" ht="18.75" customHeight="1">
      <c r="A435" s="293" t="str">
        <f t="shared" si="56"/>
        <v>TP</v>
      </c>
      <c r="B435" s="306">
        <f t="shared" si="57"/>
        <v>402</v>
      </c>
      <c r="C435" s="192" t="s">
        <v>1024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8"/>
        <v>0</v>
      </c>
      <c r="L435" s="8">
        <f t="shared" si="59"/>
        <v>0</v>
      </c>
      <c r="M435" s="293"/>
    </row>
    <row r="436" spans="1:13" ht="18.75" customHeight="1">
      <c r="A436" s="293" t="str">
        <f t="shared" si="56"/>
        <v>TP</v>
      </c>
      <c r="B436" s="306">
        <f t="shared" si="57"/>
        <v>403</v>
      </c>
      <c r="C436" s="189" t="s">
        <v>527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8"/>
        <v>0</v>
      </c>
      <c r="L436" s="8">
        <f t="shared" si="59"/>
        <v>0</v>
      </c>
      <c r="M436" s="293"/>
    </row>
    <row r="437" spans="1:13" ht="18.75" customHeight="1">
      <c r="A437" s="293" t="str">
        <f t="shared" si="56"/>
        <v>TP</v>
      </c>
      <c r="B437" s="306">
        <f t="shared" si="57"/>
        <v>404</v>
      </c>
      <c r="C437" s="189" t="s">
        <v>528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8"/>
        <v>0</v>
      </c>
      <c r="L437" s="8">
        <f t="shared" si="59"/>
        <v>0</v>
      </c>
      <c r="M437" s="293"/>
    </row>
    <row r="438" spans="1:13" ht="18.75" customHeight="1">
      <c r="A438" s="293" t="str">
        <f t="shared" si="56"/>
        <v>TP</v>
      </c>
      <c r="B438" s="306">
        <f t="shared" si="57"/>
        <v>405</v>
      </c>
      <c r="C438" s="192" t="s">
        <v>971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8"/>
        <v>0</v>
      </c>
      <c r="L438" s="8">
        <f t="shared" si="59"/>
        <v>0</v>
      </c>
      <c r="M438" s="293"/>
    </row>
    <row r="439" spans="1:13" ht="18.75" customHeight="1">
      <c r="A439" s="293" t="str">
        <f t="shared" si="56"/>
        <v>TP</v>
      </c>
      <c r="B439" s="306">
        <f t="shared" si="57"/>
        <v>406</v>
      </c>
      <c r="C439" s="189" t="s">
        <v>529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8"/>
        <v>0</v>
      </c>
      <c r="L439" s="8">
        <f t="shared" si="59"/>
        <v>0</v>
      </c>
      <c r="M439" s="293"/>
    </row>
    <row r="440" spans="1:13" ht="18.75" customHeight="1">
      <c r="A440" s="293" t="str">
        <f t="shared" si="56"/>
        <v>TP</v>
      </c>
      <c r="B440" s="306">
        <f t="shared" si="57"/>
        <v>407</v>
      </c>
      <c r="C440" s="189" t="s">
        <v>982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8"/>
        <v>0</v>
      </c>
      <c r="L440" s="8">
        <f t="shared" si="59"/>
        <v>0</v>
      </c>
      <c r="M440" s="293"/>
    </row>
    <row r="441" spans="1:13" ht="18.75" customHeight="1">
      <c r="A441" s="293" t="str">
        <f t="shared" si="56"/>
        <v>TP</v>
      </c>
      <c r="B441" s="306">
        <f t="shared" si="57"/>
        <v>408</v>
      </c>
      <c r="C441" s="189" t="s">
        <v>433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8"/>
        <v>0</v>
      </c>
      <c r="L441" s="8">
        <f t="shared" si="59"/>
        <v>0</v>
      </c>
      <c r="M441" s="293"/>
    </row>
    <row r="442" spans="1:13" ht="18.75" customHeight="1">
      <c r="A442" s="293" t="str">
        <f t="shared" ref="A442:A454" si="60">IF(B442&lt;&gt;"","TP","")</f>
        <v>TP</v>
      </c>
      <c r="B442" s="306">
        <f t="shared" ref="B442:B454" si="61">IF(C442&lt;&gt;"",B441+1,"")</f>
        <v>409</v>
      </c>
      <c r="C442" s="192" t="s">
        <v>650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8"/>
        <v>0</v>
      </c>
      <c r="L442" s="8">
        <f t="shared" si="59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410</v>
      </c>
      <c r="C443" s="192" t="s">
        <v>630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8"/>
        <v>0</v>
      </c>
      <c r="L443" s="8">
        <f t="shared" si="59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411</v>
      </c>
      <c r="C444" s="192" t="s">
        <v>953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8"/>
        <v>0</v>
      </c>
      <c r="L444" s="8">
        <f t="shared" si="59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412</v>
      </c>
      <c r="C445" s="192" t="s">
        <v>1049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8"/>
        <v>0</v>
      </c>
      <c r="L445" s="8">
        <f t="shared" si="59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413</v>
      </c>
      <c r="C446" s="192" t="s">
        <v>722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8"/>
        <v>0</v>
      </c>
      <c r="L446" s="8">
        <f t="shared" si="59"/>
        <v>0</v>
      </c>
      <c r="M446" s="293"/>
    </row>
    <row r="447" spans="1:13" ht="18.75" customHeight="1">
      <c r="A447" s="293" t="str">
        <f t="shared" si="60"/>
        <v>TP</v>
      </c>
      <c r="B447" s="306">
        <f t="shared" si="61"/>
        <v>414</v>
      </c>
      <c r="C447" s="192" t="s">
        <v>898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8"/>
        <v>0</v>
      </c>
      <c r="L447" s="8">
        <f t="shared" si="59"/>
        <v>0</v>
      </c>
      <c r="M447" s="293"/>
    </row>
    <row r="448" spans="1:13" ht="18.75" customHeight="1">
      <c r="A448" s="293" t="str">
        <f t="shared" si="60"/>
        <v>TP</v>
      </c>
      <c r="B448" s="306">
        <f t="shared" si="61"/>
        <v>415</v>
      </c>
      <c r="C448" s="192" t="s">
        <v>955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8"/>
        <v>0</v>
      </c>
      <c r="L448" s="8">
        <f t="shared" si="59"/>
        <v>0</v>
      </c>
      <c r="M448" s="293"/>
    </row>
    <row r="449" spans="1:13" ht="18.75" customHeight="1">
      <c r="A449" s="293" t="str">
        <f t="shared" si="60"/>
        <v>TP</v>
      </c>
      <c r="B449" s="306">
        <f t="shared" si="61"/>
        <v>416</v>
      </c>
      <c r="C449" s="189" t="s">
        <v>447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8"/>
        <v>0</v>
      </c>
      <c r="L449" s="8">
        <f t="shared" si="59"/>
        <v>0</v>
      </c>
      <c r="M449" s="293"/>
    </row>
    <row r="450" spans="1:13" ht="18.75" customHeight="1">
      <c r="A450" s="293" t="str">
        <f t="shared" si="60"/>
        <v>TP</v>
      </c>
      <c r="B450" s="306">
        <f t="shared" si="61"/>
        <v>417</v>
      </c>
      <c r="C450" s="189" t="s">
        <v>431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8"/>
        <v>0</v>
      </c>
      <c r="L450" s="8">
        <f t="shared" si="59"/>
        <v>0</v>
      </c>
      <c r="M450" s="293"/>
    </row>
    <row r="451" spans="1:13" ht="18.75" customHeight="1">
      <c r="A451" s="293" t="str">
        <f t="shared" si="60"/>
        <v>TP</v>
      </c>
      <c r="B451" s="306">
        <f t="shared" si="61"/>
        <v>418</v>
      </c>
      <c r="C451" s="192" t="s">
        <v>601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8"/>
        <v>0</v>
      </c>
      <c r="L451" s="8">
        <f t="shared" si="59"/>
        <v>0</v>
      </c>
      <c r="M451" s="293"/>
    </row>
    <row r="452" spans="1:13" ht="18.75" customHeight="1">
      <c r="A452" s="293" t="str">
        <f t="shared" si="60"/>
        <v>TP</v>
      </c>
      <c r="B452" s="306">
        <f t="shared" si="61"/>
        <v>419</v>
      </c>
      <c r="C452" s="192" t="s">
        <v>641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8"/>
        <v>0</v>
      </c>
      <c r="L452" s="8">
        <f t="shared" si="59"/>
        <v>0</v>
      </c>
      <c r="M452" s="293"/>
    </row>
    <row r="453" spans="1:13" ht="18.75" customHeight="1">
      <c r="A453" s="293" t="str">
        <f t="shared" si="60"/>
        <v>TP</v>
      </c>
      <c r="B453" s="306">
        <f t="shared" si="61"/>
        <v>420</v>
      </c>
      <c r="C453" s="192" t="s">
        <v>721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8"/>
        <v>0</v>
      </c>
      <c r="L453" s="8">
        <f t="shared" si="59"/>
        <v>0</v>
      </c>
      <c r="M453" s="293"/>
    </row>
    <row r="454" spans="1:13" ht="18.75" customHeight="1">
      <c r="A454" s="293" t="str">
        <f t="shared" si="60"/>
        <v>TP</v>
      </c>
      <c r="B454" s="306">
        <f t="shared" si="61"/>
        <v>421</v>
      </c>
      <c r="C454" s="192" t="s">
        <v>720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8"/>
        <v>0</v>
      </c>
      <c r="L454" s="8">
        <f t="shared" si="59"/>
        <v>0</v>
      </c>
      <c r="M454" s="293"/>
    </row>
    <row r="455" spans="1:13" ht="18.75" customHeight="1">
      <c r="A455" s="293" t="str">
        <f t="shared" ref="A455:A461" si="62">IF(B455&lt;&gt;"","TP","")</f>
        <v>TP</v>
      </c>
      <c r="B455" s="306">
        <f t="shared" ref="B455:B461" si="63">IF(C455&lt;&gt;"",B454+1,"")</f>
        <v>422</v>
      </c>
      <c r="C455" s="189" t="s">
        <v>503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8"/>
        <v>0</v>
      </c>
      <c r="L455" s="8">
        <f t="shared" si="59"/>
        <v>0</v>
      </c>
      <c r="M455" s="293"/>
    </row>
    <row r="456" spans="1:13" ht="18.75" customHeight="1">
      <c r="A456" s="293" t="str">
        <f t="shared" si="62"/>
        <v>TP</v>
      </c>
      <c r="B456" s="306">
        <f t="shared" si="63"/>
        <v>423</v>
      </c>
      <c r="C456" s="192" t="s">
        <v>587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8"/>
        <v>0</v>
      </c>
      <c r="L456" s="8">
        <f t="shared" si="59"/>
        <v>0</v>
      </c>
      <c r="M456" s="293"/>
    </row>
    <row r="457" spans="1:13" ht="18.75" customHeight="1">
      <c r="A457" s="293" t="str">
        <f t="shared" si="62"/>
        <v>TP</v>
      </c>
      <c r="B457" s="306">
        <f t="shared" si="63"/>
        <v>424</v>
      </c>
      <c r="C457" s="192" t="s">
        <v>599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8"/>
        <v>0</v>
      </c>
      <c r="L457" s="8">
        <f t="shared" si="59"/>
        <v>0</v>
      </c>
      <c r="M457" s="293"/>
    </row>
    <row r="458" spans="1:13" ht="18.75" customHeight="1">
      <c r="A458" s="293" t="str">
        <f t="shared" si="62"/>
        <v>TP</v>
      </c>
      <c r="B458" s="306">
        <f t="shared" si="63"/>
        <v>425</v>
      </c>
      <c r="C458" s="192" t="s">
        <v>591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8"/>
        <v>0</v>
      </c>
      <c r="L458" s="8">
        <f t="shared" si="59"/>
        <v>0</v>
      </c>
      <c r="M458" s="293"/>
    </row>
    <row r="459" spans="1:13" ht="18.75" customHeight="1">
      <c r="A459" s="293" t="str">
        <f t="shared" si="62"/>
        <v>TP</v>
      </c>
      <c r="B459" s="306">
        <f t="shared" si="63"/>
        <v>426</v>
      </c>
      <c r="C459" s="189" t="s">
        <v>455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8"/>
        <v>0</v>
      </c>
      <c r="L459" s="8">
        <f t="shared" si="59"/>
        <v>0</v>
      </c>
      <c r="M459" s="293"/>
    </row>
    <row r="460" spans="1:13" ht="18.75" customHeight="1">
      <c r="A460" s="293" t="str">
        <f t="shared" si="62"/>
        <v>TP</v>
      </c>
      <c r="B460" s="306">
        <f t="shared" si="63"/>
        <v>427</v>
      </c>
      <c r="C460" s="189" t="s">
        <v>533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8"/>
        <v>0</v>
      </c>
      <c r="L460" s="8">
        <f t="shared" si="59"/>
        <v>0</v>
      </c>
      <c r="M460" s="293"/>
    </row>
    <row r="461" spans="1:13" ht="18.75" customHeight="1">
      <c r="A461" s="293" t="str">
        <f t="shared" si="62"/>
        <v>TP</v>
      </c>
      <c r="B461" s="306">
        <f t="shared" si="63"/>
        <v>428</v>
      </c>
      <c r="C461" s="192" t="s">
        <v>1048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8"/>
        <v>0</v>
      </c>
      <c r="L461" s="8">
        <f t="shared" si="59"/>
        <v>0</v>
      </c>
      <c r="M461" s="293"/>
    </row>
    <row r="462" spans="1:13" ht="18.75" customHeight="1">
      <c r="A462" s="293" t="str">
        <f t="shared" ref="A462:A525" si="64">IF(B462&lt;&gt;"","TP","")</f>
        <v>TP</v>
      </c>
      <c r="B462" s="306">
        <f t="shared" ref="B462:B525" si="65">IF(C462&lt;&gt;"",B461+1,"")</f>
        <v>429</v>
      </c>
      <c r="C462" s="192" t="s">
        <v>874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8"/>
        <v>0</v>
      </c>
      <c r="L462" s="8">
        <f t="shared" si="59"/>
        <v>0</v>
      </c>
      <c r="M462" s="293"/>
    </row>
    <row r="463" spans="1:13" ht="18.75" customHeight="1">
      <c r="A463" s="293" t="str">
        <f t="shared" si="64"/>
        <v>TP</v>
      </c>
      <c r="B463" s="306">
        <f t="shared" si="65"/>
        <v>430</v>
      </c>
      <c r="C463" s="192" t="s">
        <v>603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8"/>
        <v>0</v>
      </c>
      <c r="L463" s="8">
        <f t="shared" si="59"/>
        <v>0</v>
      </c>
      <c r="M463" s="293"/>
    </row>
    <row r="464" spans="1:13" ht="18.75" customHeight="1">
      <c r="A464" s="293" t="str">
        <f t="shared" si="64"/>
        <v>TP</v>
      </c>
      <c r="B464" s="306">
        <f t="shared" si="65"/>
        <v>431</v>
      </c>
      <c r="C464" s="40" t="s">
        <v>945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8"/>
        <v>0</v>
      </c>
      <c r="L464" s="8">
        <f t="shared" si="59"/>
        <v>0</v>
      </c>
      <c r="M464" s="293"/>
    </row>
    <row r="465" spans="1:13" ht="18.75" customHeight="1">
      <c r="A465" s="293" t="str">
        <f t="shared" si="64"/>
        <v>TP</v>
      </c>
      <c r="B465" s="306">
        <f t="shared" si="65"/>
        <v>432</v>
      </c>
      <c r="C465" s="192" t="s">
        <v>686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8"/>
        <v>0</v>
      </c>
      <c r="L465" s="8">
        <f t="shared" si="59"/>
        <v>0</v>
      </c>
      <c r="M465" s="293"/>
    </row>
    <row r="466" spans="1:13" ht="18.75" customHeight="1">
      <c r="A466" s="293" t="str">
        <f t="shared" si="64"/>
        <v>TP</v>
      </c>
      <c r="B466" s="306">
        <f t="shared" si="65"/>
        <v>433</v>
      </c>
      <c r="C466" s="189" t="s">
        <v>550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8"/>
        <v>0</v>
      </c>
      <c r="L466" s="8">
        <f t="shared" si="59"/>
        <v>0</v>
      </c>
      <c r="M466" s="293"/>
    </row>
    <row r="467" spans="1:13" ht="18.75" customHeight="1">
      <c r="A467" s="293" t="str">
        <f t="shared" si="64"/>
        <v>TP</v>
      </c>
      <c r="B467" s="306">
        <f t="shared" si="65"/>
        <v>434</v>
      </c>
      <c r="C467" s="192" t="s">
        <v>927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8"/>
        <v>0</v>
      </c>
      <c r="L467" s="8">
        <f t="shared" si="59"/>
        <v>0</v>
      </c>
      <c r="M467" s="293"/>
    </row>
    <row r="468" spans="1:13" ht="18.75" customHeight="1">
      <c r="A468" s="293" t="str">
        <f t="shared" si="64"/>
        <v>TP</v>
      </c>
      <c r="B468" s="306">
        <f t="shared" si="65"/>
        <v>435</v>
      </c>
      <c r="C468" s="189" t="s">
        <v>881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8"/>
        <v>0</v>
      </c>
      <c r="L468" s="8">
        <f t="shared" si="59"/>
        <v>0</v>
      </c>
      <c r="M468" s="293"/>
    </row>
    <row r="469" spans="1:13" ht="18.75" customHeight="1">
      <c r="A469" s="293" t="str">
        <f t="shared" si="64"/>
        <v>TP</v>
      </c>
      <c r="B469" s="306">
        <f t="shared" si="65"/>
        <v>436</v>
      </c>
      <c r="C469" s="189" t="s">
        <v>469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8"/>
        <v>0</v>
      </c>
      <c r="L469" s="8">
        <f t="shared" si="59"/>
        <v>0</v>
      </c>
      <c r="M469" s="293"/>
    </row>
    <row r="470" spans="1:13" ht="18.75" customHeight="1">
      <c r="A470" s="293" t="str">
        <f t="shared" si="64"/>
        <v>TP</v>
      </c>
      <c r="B470" s="306">
        <f t="shared" si="65"/>
        <v>437</v>
      </c>
      <c r="C470" s="192" t="s">
        <v>629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8"/>
        <v>0</v>
      </c>
      <c r="L470" s="8">
        <f t="shared" si="59"/>
        <v>0</v>
      </c>
      <c r="M470" s="293"/>
    </row>
    <row r="471" spans="1:13" ht="18.75" customHeight="1">
      <c r="A471" s="293" t="str">
        <f t="shared" si="64"/>
        <v>TP</v>
      </c>
      <c r="B471" s="306">
        <f t="shared" si="65"/>
        <v>438</v>
      </c>
      <c r="C471" s="192" t="s">
        <v>627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8"/>
        <v>0</v>
      </c>
      <c r="L471" s="8">
        <f t="shared" si="59"/>
        <v>0</v>
      </c>
      <c r="M471" s="293"/>
    </row>
    <row r="472" spans="1:13" ht="18.75" customHeight="1">
      <c r="A472" s="293" t="str">
        <f t="shared" si="64"/>
        <v>TP</v>
      </c>
      <c r="B472" s="306">
        <f t="shared" si="65"/>
        <v>439</v>
      </c>
      <c r="C472" s="192" t="s">
        <v>689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8"/>
        <v>0</v>
      </c>
      <c r="L472" s="8">
        <f t="shared" si="59"/>
        <v>0</v>
      </c>
      <c r="M472" s="293"/>
    </row>
    <row r="473" spans="1:13" ht="18.75" customHeight="1">
      <c r="A473" s="293" t="str">
        <f t="shared" si="64"/>
        <v>TP</v>
      </c>
      <c r="B473" s="306">
        <f t="shared" si="65"/>
        <v>440</v>
      </c>
      <c r="C473" s="189" t="s">
        <v>438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8"/>
        <v>0</v>
      </c>
      <c r="L473" s="8">
        <f t="shared" si="59"/>
        <v>0</v>
      </c>
      <c r="M473" s="293"/>
    </row>
    <row r="474" spans="1:13" ht="18.75" customHeight="1">
      <c r="A474" s="293" t="str">
        <f t="shared" si="64"/>
        <v>TP</v>
      </c>
      <c r="B474" s="306">
        <f t="shared" si="65"/>
        <v>441</v>
      </c>
      <c r="C474" s="189" t="s">
        <v>795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8"/>
        <v>0</v>
      </c>
      <c r="L474" s="8">
        <f t="shared" si="59"/>
        <v>0</v>
      </c>
      <c r="M474" s="293"/>
    </row>
    <row r="475" spans="1:13" ht="18.75" customHeight="1">
      <c r="A475" s="293" t="str">
        <f t="shared" si="64"/>
        <v>TP</v>
      </c>
      <c r="B475" s="306">
        <f t="shared" si="65"/>
        <v>442</v>
      </c>
      <c r="C475" s="189" t="s">
        <v>542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8"/>
        <v>0</v>
      </c>
      <c r="L475" s="8">
        <f t="shared" si="59"/>
        <v>0</v>
      </c>
      <c r="M475" s="293"/>
    </row>
    <row r="476" spans="1:13" ht="18.75" customHeight="1">
      <c r="A476" s="293" t="str">
        <f t="shared" si="64"/>
        <v>TP</v>
      </c>
      <c r="B476" s="306">
        <f t="shared" si="65"/>
        <v>443</v>
      </c>
      <c r="C476" s="189" t="s">
        <v>539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8"/>
        <v>0</v>
      </c>
      <c r="L476" s="8">
        <f t="shared" si="59"/>
        <v>0</v>
      </c>
      <c r="M476" s="293"/>
    </row>
    <row r="477" spans="1:13" ht="18.75" customHeight="1">
      <c r="A477" s="293" t="str">
        <f t="shared" si="64"/>
        <v>TP</v>
      </c>
      <c r="B477" s="306">
        <f t="shared" si="65"/>
        <v>444</v>
      </c>
      <c r="C477" s="189" t="s">
        <v>540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8"/>
        <v>0</v>
      </c>
      <c r="L477" s="8">
        <f t="shared" si="59"/>
        <v>0</v>
      </c>
      <c r="M477" s="293"/>
    </row>
    <row r="478" spans="1:13" ht="18.75" customHeight="1">
      <c r="A478" s="293" t="str">
        <f t="shared" si="64"/>
        <v>TP</v>
      </c>
      <c r="B478" s="306">
        <f t="shared" si="65"/>
        <v>445</v>
      </c>
      <c r="C478" s="192" t="s">
        <v>872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8"/>
        <v>0</v>
      </c>
      <c r="L478" s="8">
        <f t="shared" si="59"/>
        <v>0</v>
      </c>
      <c r="M478" s="293"/>
    </row>
    <row r="479" spans="1:13" ht="18.75" customHeight="1">
      <c r="A479" s="293" t="str">
        <f t="shared" si="64"/>
        <v>TP</v>
      </c>
      <c r="B479" s="306">
        <f t="shared" si="65"/>
        <v>446</v>
      </c>
      <c r="C479" s="40" t="s">
        <v>956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58"/>
        <v>0</v>
      </c>
      <c r="L479" s="8">
        <f t="shared" si="59"/>
        <v>0</v>
      </c>
      <c r="M479" s="293"/>
    </row>
    <row r="480" spans="1:13" ht="18.75" customHeight="1">
      <c r="A480" s="293" t="str">
        <f t="shared" si="64"/>
        <v>TP</v>
      </c>
      <c r="B480" s="306">
        <f t="shared" si="65"/>
        <v>447</v>
      </c>
      <c r="C480" s="189" t="s">
        <v>970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58"/>
        <v>0</v>
      </c>
      <c r="L480" s="8">
        <f t="shared" si="59"/>
        <v>0</v>
      </c>
      <c r="M480" s="293"/>
    </row>
    <row r="481" spans="1:13" ht="18.75" customHeight="1">
      <c r="A481" s="293" t="str">
        <f t="shared" si="64"/>
        <v>TP</v>
      </c>
      <c r="B481" s="306">
        <f t="shared" si="65"/>
        <v>448</v>
      </c>
      <c r="C481" s="192" t="s">
        <v>1002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58"/>
        <v>0</v>
      </c>
      <c r="L481" s="8">
        <f t="shared" si="59"/>
        <v>0</v>
      </c>
      <c r="M481" s="293"/>
    </row>
    <row r="482" spans="1:13" ht="18.75" customHeight="1">
      <c r="A482" s="293" t="str">
        <f t="shared" si="64"/>
        <v>TP</v>
      </c>
      <c r="B482" s="306">
        <f t="shared" si="65"/>
        <v>449</v>
      </c>
      <c r="C482" s="192" t="s">
        <v>934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ref="K482:K545" si="66">E482+G482-I482</f>
        <v>0</v>
      </c>
      <c r="L482" s="8">
        <f t="shared" ref="L482:L545" si="67">F482+H482-J482</f>
        <v>0</v>
      </c>
      <c r="M482" s="293"/>
    </row>
    <row r="483" spans="1:13" ht="18.75" customHeight="1">
      <c r="A483" s="293" t="str">
        <f t="shared" si="64"/>
        <v>TP</v>
      </c>
      <c r="B483" s="306">
        <f t="shared" si="65"/>
        <v>450</v>
      </c>
      <c r="C483" s="297" t="s">
        <v>491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6"/>
        <v>0</v>
      </c>
      <c r="L483" s="8">
        <f t="shared" si="67"/>
        <v>0</v>
      </c>
      <c r="M483" s="293"/>
    </row>
    <row r="484" spans="1:13" ht="18.75" customHeight="1">
      <c r="A484" s="293" t="str">
        <f t="shared" si="64"/>
        <v>TP</v>
      </c>
      <c r="B484" s="306">
        <f t="shared" si="65"/>
        <v>451</v>
      </c>
      <c r="C484" s="192" t="s">
        <v>1003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6"/>
        <v>0</v>
      </c>
      <c r="L484" s="8">
        <f t="shared" si="67"/>
        <v>0</v>
      </c>
      <c r="M484" s="293"/>
    </row>
    <row r="485" spans="1:13" ht="18.75" customHeight="1">
      <c r="A485" s="293" t="str">
        <f t="shared" si="64"/>
        <v>TP</v>
      </c>
      <c r="B485" s="306">
        <f t="shared" si="65"/>
        <v>452</v>
      </c>
      <c r="C485" s="40" t="s">
        <v>967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6"/>
        <v>0</v>
      </c>
      <c r="L485" s="8">
        <f t="shared" si="67"/>
        <v>0</v>
      </c>
      <c r="M485" s="293"/>
    </row>
    <row r="486" spans="1:13" ht="18.75" customHeight="1">
      <c r="A486" s="293" t="str">
        <f t="shared" si="64"/>
        <v>TP</v>
      </c>
      <c r="B486" s="306">
        <f t="shared" si="65"/>
        <v>453</v>
      </c>
      <c r="C486" s="40" t="s">
        <v>936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6"/>
        <v>0</v>
      </c>
      <c r="L486" s="8">
        <f t="shared" si="67"/>
        <v>0</v>
      </c>
      <c r="M486" s="293"/>
    </row>
    <row r="487" spans="1:13" ht="18.75" customHeight="1">
      <c r="A487" s="293" t="str">
        <f t="shared" si="64"/>
        <v>TP</v>
      </c>
      <c r="B487" s="306">
        <f t="shared" si="65"/>
        <v>454</v>
      </c>
      <c r="C487" s="192" t="s">
        <v>1025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6"/>
        <v>0</v>
      </c>
      <c r="L487" s="8">
        <f t="shared" si="67"/>
        <v>0</v>
      </c>
      <c r="M487" s="293"/>
    </row>
    <row r="488" spans="1:13" ht="18.75" customHeight="1">
      <c r="A488" s="293" t="str">
        <f t="shared" si="64"/>
        <v>TP</v>
      </c>
      <c r="B488" s="306">
        <f t="shared" si="65"/>
        <v>455</v>
      </c>
      <c r="C488" s="192" t="s">
        <v>959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6"/>
        <v>0</v>
      </c>
      <c r="L488" s="8">
        <f t="shared" si="67"/>
        <v>0</v>
      </c>
      <c r="M488" s="293"/>
    </row>
    <row r="489" spans="1:13" ht="18.75" customHeight="1">
      <c r="A489" s="293" t="str">
        <f t="shared" si="64"/>
        <v>TP</v>
      </c>
      <c r="B489" s="306">
        <f t="shared" si="65"/>
        <v>456</v>
      </c>
      <c r="C489" s="40" t="s">
        <v>908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6"/>
        <v>0</v>
      </c>
      <c r="L489" s="8">
        <f t="shared" si="67"/>
        <v>0</v>
      </c>
      <c r="M489" s="293"/>
    </row>
    <row r="490" spans="1:13" ht="18.75" customHeight="1">
      <c r="A490" s="293" t="str">
        <f t="shared" si="64"/>
        <v>TP</v>
      </c>
      <c r="B490" s="306">
        <f t="shared" si="65"/>
        <v>457</v>
      </c>
      <c r="C490" s="189" t="s">
        <v>452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6"/>
        <v>0</v>
      </c>
      <c r="L490" s="8">
        <f t="shared" si="67"/>
        <v>0</v>
      </c>
      <c r="M490" s="293"/>
    </row>
    <row r="491" spans="1:13" ht="18.75" customHeight="1">
      <c r="A491" s="293" t="str">
        <f t="shared" si="64"/>
        <v>TP</v>
      </c>
      <c r="B491" s="306">
        <f t="shared" si="65"/>
        <v>458</v>
      </c>
      <c r="C491" s="192" t="s">
        <v>628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6"/>
        <v>0</v>
      </c>
      <c r="L491" s="8">
        <f t="shared" si="67"/>
        <v>0</v>
      </c>
      <c r="M491" s="293"/>
    </row>
    <row r="492" spans="1:13" ht="18.75" customHeight="1">
      <c r="A492" s="293" t="str">
        <f t="shared" si="64"/>
        <v>TP</v>
      </c>
      <c r="B492" s="306">
        <f t="shared" si="65"/>
        <v>459</v>
      </c>
      <c r="C492" s="189" t="s">
        <v>459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6"/>
        <v>0</v>
      </c>
      <c r="L492" s="8">
        <f t="shared" si="67"/>
        <v>0</v>
      </c>
      <c r="M492" s="293"/>
    </row>
    <row r="493" spans="1:13" ht="18.75" customHeight="1">
      <c r="A493" s="293" t="str">
        <f t="shared" si="64"/>
        <v>TP</v>
      </c>
      <c r="B493" s="306">
        <f t="shared" si="65"/>
        <v>460</v>
      </c>
      <c r="C493" s="192" t="s">
        <v>626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6"/>
        <v>0</v>
      </c>
      <c r="L493" s="8">
        <f t="shared" si="67"/>
        <v>0</v>
      </c>
      <c r="M493" s="293"/>
    </row>
    <row r="494" spans="1:13" ht="18.75" customHeight="1">
      <c r="A494" s="293" t="str">
        <f t="shared" si="64"/>
        <v>TP</v>
      </c>
      <c r="B494" s="306">
        <f t="shared" si="65"/>
        <v>461</v>
      </c>
      <c r="C494" s="192" t="s">
        <v>631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6"/>
        <v>0</v>
      </c>
      <c r="L494" s="8">
        <f t="shared" si="67"/>
        <v>0</v>
      </c>
      <c r="M494" s="293"/>
    </row>
    <row r="495" spans="1:13" ht="18.75" customHeight="1">
      <c r="A495" s="293" t="str">
        <f t="shared" si="64"/>
        <v>TP</v>
      </c>
      <c r="B495" s="306">
        <f t="shared" si="65"/>
        <v>462</v>
      </c>
      <c r="C495" s="189" t="s">
        <v>490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6"/>
        <v>0</v>
      </c>
      <c r="L495" s="8">
        <f t="shared" si="67"/>
        <v>0</v>
      </c>
      <c r="M495" s="293"/>
    </row>
    <row r="496" spans="1:13" ht="18.75" customHeight="1">
      <c r="A496" s="293" t="str">
        <f t="shared" si="64"/>
        <v>TP</v>
      </c>
      <c r="B496" s="306">
        <f t="shared" si="65"/>
        <v>463</v>
      </c>
      <c r="C496" s="40" t="s">
        <v>943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6"/>
        <v>0</v>
      </c>
      <c r="L496" s="8">
        <f t="shared" si="67"/>
        <v>0</v>
      </c>
      <c r="M496" s="293"/>
    </row>
    <row r="497" spans="1:13" ht="18.75" customHeight="1">
      <c r="A497" s="293" t="str">
        <f t="shared" si="64"/>
        <v>TP</v>
      </c>
      <c r="B497" s="306">
        <f t="shared" si="65"/>
        <v>464</v>
      </c>
      <c r="C497" s="297" t="s">
        <v>534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6"/>
        <v>0</v>
      </c>
      <c r="L497" s="8">
        <f t="shared" si="67"/>
        <v>0</v>
      </c>
      <c r="M497" s="293"/>
    </row>
    <row r="498" spans="1:13" ht="18.75" customHeight="1">
      <c r="A498" s="293" t="str">
        <f t="shared" si="64"/>
        <v>TP</v>
      </c>
      <c r="B498" s="306">
        <f t="shared" si="65"/>
        <v>465</v>
      </c>
      <c r="C498" s="192" t="s">
        <v>942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6"/>
        <v>0</v>
      </c>
      <c r="L498" s="8">
        <f t="shared" si="67"/>
        <v>0</v>
      </c>
      <c r="M498" s="293"/>
    </row>
    <row r="499" spans="1:13" ht="18.75" customHeight="1">
      <c r="A499" s="293" t="str">
        <f t="shared" si="64"/>
        <v>TP</v>
      </c>
      <c r="B499" s="306">
        <f t="shared" si="65"/>
        <v>466</v>
      </c>
      <c r="C499" s="40" t="s">
        <v>941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6"/>
        <v>0</v>
      </c>
      <c r="L499" s="8">
        <f t="shared" si="67"/>
        <v>0</v>
      </c>
      <c r="M499" s="293"/>
    </row>
    <row r="500" spans="1:13" ht="18.75" customHeight="1">
      <c r="A500" s="293" t="str">
        <f t="shared" si="64"/>
        <v>TP</v>
      </c>
      <c r="B500" s="306">
        <f t="shared" si="65"/>
        <v>467</v>
      </c>
      <c r="C500" s="192" t="s">
        <v>691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6"/>
        <v>0</v>
      </c>
      <c r="L500" s="8">
        <f t="shared" si="67"/>
        <v>0</v>
      </c>
      <c r="M500" s="293"/>
    </row>
    <row r="501" spans="1:13" ht="18.75" customHeight="1">
      <c r="A501" s="293" t="str">
        <f t="shared" si="64"/>
        <v>TP</v>
      </c>
      <c r="B501" s="306">
        <f t="shared" si="65"/>
        <v>468</v>
      </c>
      <c r="C501" s="189" t="s">
        <v>424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6"/>
        <v>0</v>
      </c>
      <c r="L501" s="8">
        <f t="shared" si="67"/>
        <v>0</v>
      </c>
      <c r="M501" s="293"/>
    </row>
    <row r="502" spans="1:13" ht="18.75" customHeight="1">
      <c r="A502" s="293" t="str">
        <f t="shared" si="64"/>
        <v>TP</v>
      </c>
      <c r="B502" s="306">
        <f t="shared" si="65"/>
        <v>469</v>
      </c>
      <c r="C502" s="192" t="s">
        <v>963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6"/>
        <v>0</v>
      </c>
      <c r="L502" s="8">
        <f t="shared" si="67"/>
        <v>0</v>
      </c>
      <c r="M502" s="293"/>
    </row>
    <row r="503" spans="1:13" ht="18.75" customHeight="1">
      <c r="A503" s="293" t="str">
        <f t="shared" si="64"/>
        <v>TP</v>
      </c>
      <c r="B503" s="306">
        <f t="shared" si="65"/>
        <v>470</v>
      </c>
      <c r="C503" s="192" t="s">
        <v>1004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6"/>
        <v>0</v>
      </c>
      <c r="L503" s="8">
        <f t="shared" si="67"/>
        <v>0</v>
      </c>
      <c r="M503" s="293"/>
    </row>
    <row r="504" spans="1:13" ht="18.75" customHeight="1">
      <c r="A504" s="293" t="str">
        <f t="shared" si="64"/>
        <v>TP</v>
      </c>
      <c r="B504" s="306">
        <f t="shared" si="65"/>
        <v>471</v>
      </c>
      <c r="C504" s="189" t="s">
        <v>465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6"/>
        <v>0</v>
      </c>
      <c r="L504" s="8">
        <f t="shared" si="67"/>
        <v>0</v>
      </c>
      <c r="M504" s="293"/>
    </row>
    <row r="505" spans="1:13" ht="18.75" customHeight="1">
      <c r="A505" s="293" t="str">
        <f t="shared" si="64"/>
        <v>TP</v>
      </c>
      <c r="B505" s="306">
        <f t="shared" si="65"/>
        <v>472</v>
      </c>
      <c r="C505" s="189" t="s">
        <v>964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6"/>
        <v>0</v>
      </c>
      <c r="L505" s="8">
        <f t="shared" si="67"/>
        <v>0</v>
      </c>
      <c r="M505" s="293"/>
    </row>
    <row r="506" spans="1:13" ht="18.75" customHeight="1">
      <c r="A506" s="293" t="str">
        <f t="shared" si="64"/>
        <v>TP</v>
      </c>
      <c r="B506" s="306">
        <f t="shared" si="65"/>
        <v>473</v>
      </c>
      <c r="C506" s="192" t="s">
        <v>690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6"/>
        <v>0</v>
      </c>
      <c r="L506" s="8">
        <f t="shared" si="67"/>
        <v>0</v>
      </c>
      <c r="M506" s="293"/>
    </row>
    <row r="507" spans="1:13" ht="18.75" customHeight="1">
      <c r="A507" s="293" t="str">
        <f t="shared" si="64"/>
        <v>TP</v>
      </c>
      <c r="B507" s="306">
        <f t="shared" si="65"/>
        <v>474</v>
      </c>
      <c r="C507" s="189" t="s">
        <v>743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6"/>
        <v>0</v>
      </c>
      <c r="L507" s="8">
        <f t="shared" si="67"/>
        <v>0</v>
      </c>
      <c r="M507" s="293"/>
    </row>
    <row r="508" spans="1:13" ht="18.75" customHeight="1">
      <c r="A508" s="293" t="str">
        <f t="shared" si="64"/>
        <v>TP</v>
      </c>
      <c r="B508" s="306">
        <f t="shared" si="65"/>
        <v>475</v>
      </c>
      <c r="C508" s="189" t="s">
        <v>1032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6"/>
        <v>0</v>
      </c>
      <c r="L508" s="8">
        <f t="shared" si="67"/>
        <v>0</v>
      </c>
      <c r="M508" s="293"/>
    </row>
    <row r="509" spans="1:13" ht="18.75" customHeight="1">
      <c r="A509" s="293" t="str">
        <f t="shared" si="64"/>
        <v>TP</v>
      </c>
      <c r="B509" s="306">
        <f t="shared" si="65"/>
        <v>476</v>
      </c>
      <c r="C509" s="192" t="s">
        <v>688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6"/>
        <v>0</v>
      </c>
      <c r="L509" s="8">
        <f t="shared" si="67"/>
        <v>0</v>
      </c>
      <c r="M509" s="293"/>
    </row>
    <row r="510" spans="1:13" ht="18.75" customHeight="1">
      <c r="A510" s="293" t="str">
        <f t="shared" si="64"/>
        <v>TP</v>
      </c>
      <c r="B510" s="306">
        <f t="shared" si="65"/>
        <v>477</v>
      </c>
      <c r="C510" s="189" t="s">
        <v>427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6"/>
        <v>0</v>
      </c>
      <c r="L510" s="8">
        <f t="shared" si="67"/>
        <v>0</v>
      </c>
      <c r="M510" s="293"/>
    </row>
    <row r="511" spans="1:13" ht="18.75" customHeight="1">
      <c r="A511" s="293" t="str">
        <f t="shared" si="64"/>
        <v>TP</v>
      </c>
      <c r="B511" s="306">
        <f t="shared" si="65"/>
        <v>478</v>
      </c>
      <c r="C511" s="189" t="s">
        <v>994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6"/>
        <v>0</v>
      </c>
      <c r="L511" s="8">
        <f t="shared" si="67"/>
        <v>0</v>
      </c>
      <c r="M511" s="293"/>
    </row>
    <row r="512" spans="1:13" ht="18.75" customHeight="1">
      <c r="A512" s="293" t="str">
        <f t="shared" si="64"/>
        <v>TP</v>
      </c>
      <c r="B512" s="306">
        <f t="shared" si="65"/>
        <v>479</v>
      </c>
      <c r="C512" s="297" t="s">
        <v>482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6"/>
        <v>0</v>
      </c>
      <c r="L512" s="8">
        <f t="shared" si="67"/>
        <v>0</v>
      </c>
      <c r="M512" s="293"/>
    </row>
    <row r="513" spans="1:13" ht="18.75" customHeight="1">
      <c r="A513" s="293" t="str">
        <f t="shared" si="64"/>
        <v>TP</v>
      </c>
      <c r="B513" s="306">
        <f t="shared" si="65"/>
        <v>480</v>
      </c>
      <c r="C513" s="297" t="s">
        <v>917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6"/>
        <v>0</v>
      </c>
      <c r="L513" s="8">
        <f t="shared" si="67"/>
        <v>0</v>
      </c>
      <c r="M513" s="293"/>
    </row>
    <row r="514" spans="1:13" ht="18.75" customHeight="1">
      <c r="A514" s="293" t="str">
        <f t="shared" si="64"/>
        <v>TP</v>
      </c>
      <c r="B514" s="306">
        <f t="shared" si="65"/>
        <v>481</v>
      </c>
      <c r="C514" s="40" t="s">
        <v>928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6"/>
        <v>0</v>
      </c>
      <c r="L514" s="8">
        <f t="shared" si="67"/>
        <v>0</v>
      </c>
      <c r="M514" s="293"/>
    </row>
    <row r="515" spans="1:13" ht="18.75" customHeight="1">
      <c r="A515" s="293" t="str">
        <f t="shared" si="64"/>
        <v>TP</v>
      </c>
      <c r="B515" s="306">
        <f t="shared" si="65"/>
        <v>482</v>
      </c>
      <c r="C515" s="297" t="s">
        <v>777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6"/>
        <v>0</v>
      </c>
      <c r="L515" s="8">
        <f t="shared" si="67"/>
        <v>0</v>
      </c>
      <c r="M515" s="293"/>
    </row>
    <row r="516" spans="1:13" ht="18.75" customHeight="1">
      <c r="A516" s="293" t="str">
        <f t="shared" si="64"/>
        <v>TP</v>
      </c>
      <c r="B516" s="306">
        <f t="shared" si="65"/>
        <v>483</v>
      </c>
      <c r="C516" s="192" t="s">
        <v>1005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6"/>
        <v>0</v>
      </c>
      <c r="L516" s="8">
        <f t="shared" si="67"/>
        <v>0</v>
      </c>
      <c r="M516" s="293"/>
    </row>
    <row r="517" spans="1:13" ht="18.75" customHeight="1">
      <c r="A517" s="293" t="str">
        <f t="shared" si="64"/>
        <v>TP</v>
      </c>
      <c r="B517" s="306">
        <f t="shared" si="65"/>
        <v>484</v>
      </c>
      <c r="C517" s="192" t="s">
        <v>843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6"/>
        <v>0</v>
      </c>
      <c r="L517" s="8">
        <f t="shared" si="67"/>
        <v>0</v>
      </c>
      <c r="M517" s="293"/>
    </row>
    <row r="518" spans="1:13" ht="18.75" customHeight="1">
      <c r="A518" s="293" t="str">
        <f t="shared" si="64"/>
        <v>TP</v>
      </c>
      <c r="B518" s="306">
        <f t="shared" si="65"/>
        <v>485</v>
      </c>
      <c r="C518" s="189" t="s">
        <v>766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6"/>
        <v>0</v>
      </c>
      <c r="L518" s="8">
        <f t="shared" si="67"/>
        <v>0</v>
      </c>
      <c r="M518" s="293"/>
    </row>
    <row r="519" spans="1:13" ht="18.75" customHeight="1">
      <c r="A519" s="293" t="str">
        <f t="shared" si="64"/>
        <v>TP</v>
      </c>
      <c r="B519" s="306">
        <f t="shared" si="65"/>
        <v>486</v>
      </c>
      <c r="C519" s="189" t="s">
        <v>890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6"/>
        <v>0</v>
      </c>
      <c r="L519" s="8">
        <f t="shared" si="67"/>
        <v>0</v>
      </c>
      <c r="M519" s="293"/>
    </row>
    <row r="520" spans="1:13" ht="18.75" customHeight="1">
      <c r="A520" s="293" t="str">
        <f t="shared" si="64"/>
        <v>TP</v>
      </c>
      <c r="B520" s="306">
        <f t="shared" si="65"/>
        <v>487</v>
      </c>
      <c r="C520" s="192" t="s">
        <v>639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6"/>
        <v>0</v>
      </c>
      <c r="L520" s="8">
        <f t="shared" si="67"/>
        <v>0</v>
      </c>
      <c r="M520" s="293"/>
    </row>
    <row r="521" spans="1:13" ht="18.75" customHeight="1">
      <c r="A521" s="293" t="str">
        <f t="shared" si="64"/>
        <v>TP</v>
      </c>
      <c r="B521" s="306">
        <f t="shared" si="65"/>
        <v>488</v>
      </c>
      <c r="C521" s="189" t="s">
        <v>525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6"/>
        <v>0</v>
      </c>
      <c r="L521" s="8">
        <f t="shared" si="67"/>
        <v>0</v>
      </c>
      <c r="M521" s="293"/>
    </row>
    <row r="522" spans="1:13" ht="18.75" customHeight="1">
      <c r="A522" s="293" t="str">
        <f t="shared" si="64"/>
        <v>TP</v>
      </c>
      <c r="B522" s="306">
        <f t="shared" si="65"/>
        <v>489</v>
      </c>
      <c r="C522" s="189" t="s">
        <v>521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6"/>
        <v>0</v>
      </c>
      <c r="L522" s="8">
        <f t="shared" si="67"/>
        <v>0</v>
      </c>
      <c r="M522" s="293"/>
    </row>
    <row r="523" spans="1:13" ht="18.75" customHeight="1">
      <c r="A523" s="293" t="str">
        <f t="shared" si="64"/>
        <v>TP</v>
      </c>
      <c r="B523" s="306">
        <f t="shared" si="65"/>
        <v>490</v>
      </c>
      <c r="C523" s="189" t="s">
        <v>523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6"/>
        <v>0</v>
      </c>
      <c r="L523" s="8">
        <f t="shared" si="67"/>
        <v>0</v>
      </c>
      <c r="M523" s="293"/>
    </row>
    <row r="524" spans="1:13" ht="18.75" customHeight="1">
      <c r="A524" s="293" t="str">
        <f t="shared" si="64"/>
        <v>TP</v>
      </c>
      <c r="B524" s="306">
        <f t="shared" si="65"/>
        <v>491</v>
      </c>
      <c r="C524" s="189" t="s">
        <v>524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6"/>
        <v>0</v>
      </c>
      <c r="L524" s="8">
        <f t="shared" si="67"/>
        <v>0</v>
      </c>
      <c r="M524" s="293"/>
    </row>
    <row r="525" spans="1:13" ht="18.75" customHeight="1">
      <c r="A525" s="293" t="str">
        <f t="shared" si="64"/>
        <v>TP</v>
      </c>
      <c r="B525" s="306">
        <f t="shared" si="65"/>
        <v>492</v>
      </c>
      <c r="C525" s="189" t="s">
        <v>501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6"/>
        <v>0</v>
      </c>
      <c r="L525" s="8">
        <f t="shared" si="67"/>
        <v>0</v>
      </c>
      <c r="M525" s="293"/>
    </row>
    <row r="526" spans="1:13" ht="18.75" customHeight="1">
      <c r="A526" s="293" t="str">
        <f t="shared" ref="A526:A589" si="68">IF(B526&lt;&gt;"","TP","")</f>
        <v>TP</v>
      </c>
      <c r="B526" s="306">
        <f t="shared" ref="B526:B589" si="69">IF(C526&lt;&gt;"",B525+1,"")</f>
        <v>493</v>
      </c>
      <c r="C526" s="189" t="s">
        <v>803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6"/>
        <v>0</v>
      </c>
      <c r="L526" s="8">
        <f t="shared" si="67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494</v>
      </c>
      <c r="C527" s="192" t="s">
        <v>698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6"/>
        <v>0</v>
      </c>
      <c r="L527" s="8">
        <f t="shared" si="67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495</v>
      </c>
      <c r="C528" s="40" t="s">
        <v>513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6"/>
        <v>0</v>
      </c>
      <c r="L528" s="8">
        <f t="shared" si="67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496</v>
      </c>
      <c r="C529" s="40" t="s">
        <v>938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6"/>
        <v>0</v>
      </c>
      <c r="L529" s="8">
        <f t="shared" si="67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497</v>
      </c>
      <c r="C530" s="189" t="s">
        <v>517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6"/>
        <v>0</v>
      </c>
      <c r="L530" s="8">
        <f t="shared" si="67"/>
        <v>0</v>
      </c>
      <c r="M530" s="293"/>
    </row>
    <row r="531" spans="1:13" ht="18.75" customHeight="1">
      <c r="A531" s="293" t="str">
        <f t="shared" si="68"/>
        <v>TP</v>
      </c>
      <c r="B531" s="306">
        <f t="shared" si="69"/>
        <v>498</v>
      </c>
      <c r="C531" s="40" t="s">
        <v>1023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6"/>
        <v>0</v>
      </c>
      <c r="L531" s="8">
        <f t="shared" si="67"/>
        <v>0</v>
      </c>
      <c r="M531" s="293"/>
    </row>
    <row r="532" spans="1:13" ht="18.75" customHeight="1">
      <c r="A532" s="293" t="str">
        <f t="shared" si="68"/>
        <v>TP</v>
      </c>
      <c r="B532" s="306">
        <f t="shared" si="69"/>
        <v>499</v>
      </c>
      <c r="C532" s="189" t="s">
        <v>477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6"/>
        <v>0</v>
      </c>
      <c r="L532" s="8">
        <f t="shared" si="67"/>
        <v>0</v>
      </c>
      <c r="M532" s="293"/>
    </row>
    <row r="533" spans="1:13" ht="18.75" customHeight="1">
      <c r="A533" s="293" t="str">
        <f t="shared" si="68"/>
        <v>TP</v>
      </c>
      <c r="B533" s="306">
        <f t="shared" si="69"/>
        <v>500</v>
      </c>
      <c r="C533" s="192" t="s">
        <v>951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6"/>
        <v>0</v>
      </c>
      <c r="L533" s="8">
        <f t="shared" si="67"/>
        <v>0</v>
      </c>
      <c r="M533" s="293"/>
    </row>
    <row r="534" spans="1:13" ht="18.75" customHeight="1">
      <c r="A534" s="293" t="str">
        <f t="shared" si="68"/>
        <v>TP</v>
      </c>
      <c r="B534" s="306">
        <f t="shared" si="69"/>
        <v>501</v>
      </c>
      <c r="C534" s="192" t="s">
        <v>944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6"/>
        <v>0</v>
      </c>
      <c r="L534" s="8">
        <f t="shared" si="67"/>
        <v>0</v>
      </c>
      <c r="M534" s="293"/>
    </row>
    <row r="535" spans="1:13" ht="18.75" customHeight="1">
      <c r="A535" s="293" t="str">
        <f t="shared" si="68"/>
        <v>TP</v>
      </c>
      <c r="B535" s="306">
        <f t="shared" si="69"/>
        <v>502</v>
      </c>
      <c r="C535" s="192" t="s">
        <v>950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6"/>
        <v>0</v>
      </c>
      <c r="L535" s="8">
        <f t="shared" si="67"/>
        <v>0</v>
      </c>
      <c r="M535" s="293"/>
    </row>
    <row r="536" spans="1:13" ht="18.75" customHeight="1">
      <c r="A536" s="293" t="str">
        <f t="shared" si="68"/>
        <v>TP</v>
      </c>
      <c r="B536" s="306">
        <f t="shared" si="69"/>
        <v>503</v>
      </c>
      <c r="C536" s="192" t="s">
        <v>769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6"/>
        <v>0</v>
      </c>
      <c r="L536" s="8">
        <f t="shared" si="67"/>
        <v>0</v>
      </c>
      <c r="M536" s="293"/>
    </row>
    <row r="537" spans="1:13" ht="18.75" customHeight="1">
      <c r="A537" s="293" t="str">
        <f t="shared" si="68"/>
        <v>TP</v>
      </c>
      <c r="B537" s="306">
        <f t="shared" si="69"/>
        <v>504</v>
      </c>
      <c r="C537" s="189" t="s">
        <v>473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6"/>
        <v>0</v>
      </c>
      <c r="L537" s="8">
        <f t="shared" si="67"/>
        <v>0</v>
      </c>
      <c r="M537" s="293"/>
    </row>
    <row r="538" spans="1:13" ht="18.75" customHeight="1">
      <c r="A538" s="293" t="str">
        <f t="shared" si="68"/>
        <v>TP</v>
      </c>
      <c r="B538" s="306">
        <f t="shared" si="69"/>
        <v>505</v>
      </c>
      <c r="C538" s="40" t="s">
        <v>987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6"/>
        <v>0</v>
      </c>
      <c r="L538" s="8">
        <f t="shared" si="67"/>
        <v>0</v>
      </c>
      <c r="M538" s="293"/>
    </row>
    <row r="539" spans="1:13" ht="18.75" customHeight="1">
      <c r="A539" s="293" t="str">
        <f t="shared" si="68"/>
        <v>TP</v>
      </c>
      <c r="B539" s="306">
        <f t="shared" si="69"/>
        <v>506</v>
      </c>
      <c r="C539" s="40" t="s">
        <v>989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6"/>
        <v>0</v>
      </c>
      <c r="L539" s="8">
        <f t="shared" si="67"/>
        <v>0</v>
      </c>
      <c r="M539" s="293"/>
    </row>
    <row r="540" spans="1:13" ht="18.75" customHeight="1">
      <c r="A540" s="293" t="str">
        <f t="shared" si="68"/>
        <v>TP</v>
      </c>
      <c r="B540" s="306">
        <f t="shared" si="69"/>
        <v>507</v>
      </c>
      <c r="C540" s="192" t="s">
        <v>993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6"/>
        <v>0</v>
      </c>
      <c r="L540" s="8">
        <f t="shared" si="67"/>
        <v>0</v>
      </c>
      <c r="M540" s="293"/>
    </row>
    <row r="541" spans="1:13" ht="18.75" customHeight="1">
      <c r="A541" s="293" t="str">
        <f t="shared" si="68"/>
        <v>TP</v>
      </c>
      <c r="B541" s="306">
        <f t="shared" si="69"/>
        <v>508</v>
      </c>
      <c r="C541" s="189" t="s">
        <v>792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6"/>
        <v>0</v>
      </c>
      <c r="L541" s="8">
        <f t="shared" si="67"/>
        <v>0</v>
      </c>
      <c r="M541" s="293"/>
    </row>
    <row r="542" spans="1:13" ht="18.75" customHeight="1">
      <c r="A542" s="293" t="str">
        <f t="shared" si="68"/>
        <v>TP</v>
      </c>
      <c r="B542" s="306">
        <f t="shared" si="69"/>
        <v>509</v>
      </c>
      <c r="C542" s="192" t="s">
        <v>770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6"/>
        <v>0</v>
      </c>
      <c r="L542" s="8">
        <f t="shared" si="67"/>
        <v>0</v>
      </c>
      <c r="M542" s="293"/>
    </row>
    <row r="543" spans="1:13" ht="18.75" customHeight="1">
      <c r="A543" s="293" t="str">
        <f t="shared" si="68"/>
        <v>TP</v>
      </c>
      <c r="B543" s="306">
        <f t="shared" si="69"/>
        <v>510</v>
      </c>
      <c r="C543" s="192" t="s">
        <v>846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6"/>
        <v>0</v>
      </c>
      <c r="L543" s="8">
        <f t="shared" si="67"/>
        <v>0</v>
      </c>
      <c r="M543" s="293"/>
    </row>
    <row r="544" spans="1:13" ht="18.75" customHeight="1">
      <c r="A544" s="293" t="str">
        <f t="shared" si="68"/>
        <v>TP</v>
      </c>
      <c r="B544" s="306">
        <f t="shared" si="69"/>
        <v>511</v>
      </c>
      <c r="C544" s="189" t="s">
        <v>758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66"/>
        <v>0</v>
      </c>
      <c r="L544" s="8">
        <f t="shared" si="67"/>
        <v>0</v>
      </c>
      <c r="M544" s="293"/>
    </row>
    <row r="545" spans="1:13" ht="18.75" customHeight="1">
      <c r="A545" s="293" t="str">
        <f t="shared" si="68"/>
        <v>TP</v>
      </c>
      <c r="B545" s="306">
        <f t="shared" si="69"/>
        <v>512</v>
      </c>
      <c r="C545" s="192" t="s">
        <v>652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66"/>
        <v>0</v>
      </c>
      <c r="L545" s="8">
        <f t="shared" si="67"/>
        <v>0</v>
      </c>
      <c r="M545" s="293"/>
    </row>
    <row r="546" spans="1:13" ht="18.75" customHeight="1">
      <c r="A546" s="293" t="str">
        <f t="shared" si="68"/>
        <v>TP</v>
      </c>
      <c r="B546" s="306">
        <f t="shared" si="69"/>
        <v>513</v>
      </c>
      <c r="C546" s="189" t="s">
        <v>1017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ref="K546:K609" si="70">E546+G546-I546</f>
        <v>0</v>
      </c>
      <c r="L546" s="8">
        <f t="shared" ref="L546:L609" si="71">F546+H546-J546</f>
        <v>0</v>
      </c>
      <c r="M546" s="293"/>
    </row>
    <row r="547" spans="1:13" ht="18.75" customHeight="1">
      <c r="A547" s="293" t="str">
        <f t="shared" si="68"/>
        <v>TP</v>
      </c>
      <c r="B547" s="306">
        <f t="shared" si="69"/>
        <v>514</v>
      </c>
      <c r="C547" s="189" t="s">
        <v>980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68"/>
        <v>TP</v>
      </c>
      <c r="B548" s="306">
        <f t="shared" si="69"/>
        <v>515</v>
      </c>
      <c r="C548" s="297" t="s">
        <v>965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68"/>
        <v>TP</v>
      </c>
      <c r="B549" s="306">
        <f t="shared" si="69"/>
        <v>516</v>
      </c>
      <c r="C549" s="40" t="s">
        <v>916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68"/>
        <v>TP</v>
      </c>
      <c r="B550" s="306">
        <f t="shared" si="69"/>
        <v>517</v>
      </c>
      <c r="C550" s="40" t="s">
        <v>820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68"/>
        <v>TP</v>
      </c>
      <c r="B551" s="306">
        <f t="shared" si="69"/>
        <v>518</v>
      </c>
      <c r="C551" s="189" t="s">
        <v>556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0"/>
        <v>0</v>
      </c>
      <c r="L551" s="8">
        <f t="shared" si="71"/>
        <v>0</v>
      </c>
      <c r="M551" s="293"/>
    </row>
    <row r="552" spans="1:13" ht="18.75" customHeight="1">
      <c r="A552" s="293" t="str">
        <f t="shared" si="68"/>
        <v>TP</v>
      </c>
      <c r="B552" s="306">
        <f t="shared" si="69"/>
        <v>519</v>
      </c>
      <c r="C552" s="192" t="s">
        <v>815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0"/>
        <v>0</v>
      </c>
      <c r="L552" s="8">
        <f t="shared" si="71"/>
        <v>0</v>
      </c>
      <c r="M552" s="293"/>
    </row>
    <row r="553" spans="1:13" ht="18.75" customHeight="1">
      <c r="A553" s="293" t="str">
        <f t="shared" si="68"/>
        <v>TP</v>
      </c>
      <c r="B553" s="306">
        <f t="shared" si="69"/>
        <v>520</v>
      </c>
      <c r="C553" s="189" t="s">
        <v>935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0"/>
        <v>0</v>
      </c>
      <c r="L553" s="8">
        <f t="shared" si="71"/>
        <v>0</v>
      </c>
      <c r="M553" s="293"/>
    </row>
    <row r="554" spans="1:13" ht="18.75" customHeight="1">
      <c r="A554" s="293" t="str">
        <f t="shared" si="68"/>
        <v>TP</v>
      </c>
      <c r="B554" s="306">
        <f t="shared" si="69"/>
        <v>521</v>
      </c>
      <c r="C554" s="192" t="s">
        <v>1029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0"/>
        <v>0</v>
      </c>
      <c r="L554" s="8">
        <f t="shared" si="71"/>
        <v>0</v>
      </c>
      <c r="M554" s="293"/>
    </row>
    <row r="555" spans="1:13" ht="18.75" customHeight="1">
      <c r="A555" s="293" t="str">
        <f t="shared" si="68"/>
        <v>TP</v>
      </c>
      <c r="B555" s="306">
        <f t="shared" si="69"/>
        <v>522</v>
      </c>
      <c r="C555" s="192" t="s">
        <v>595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0"/>
        <v>0</v>
      </c>
      <c r="L555" s="8">
        <f t="shared" si="71"/>
        <v>0</v>
      </c>
      <c r="M555" s="293"/>
    </row>
    <row r="556" spans="1:13" ht="18.75" customHeight="1">
      <c r="A556" s="293" t="str">
        <f t="shared" si="68"/>
        <v>TP</v>
      </c>
      <c r="B556" s="306">
        <f t="shared" si="69"/>
        <v>523</v>
      </c>
      <c r="C556" s="189" t="s">
        <v>877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0"/>
        <v>0</v>
      </c>
      <c r="L556" s="8">
        <f t="shared" si="71"/>
        <v>0</v>
      </c>
      <c r="M556" s="293"/>
    </row>
    <row r="557" spans="1:13" ht="18.75" customHeight="1">
      <c r="A557" s="293" t="str">
        <f t="shared" si="68"/>
        <v>TP</v>
      </c>
      <c r="B557" s="306">
        <f t="shared" si="69"/>
        <v>524</v>
      </c>
      <c r="C557" s="189" t="s">
        <v>932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0"/>
        <v>0</v>
      </c>
      <c r="L557" s="8">
        <f t="shared" si="71"/>
        <v>0</v>
      </c>
      <c r="M557" s="293"/>
    </row>
    <row r="558" spans="1:13" ht="18.75" customHeight="1">
      <c r="A558" s="293" t="str">
        <f t="shared" si="68"/>
        <v>TP</v>
      </c>
      <c r="B558" s="306">
        <f t="shared" si="69"/>
        <v>525</v>
      </c>
      <c r="C558" s="189" t="s">
        <v>875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0"/>
        <v>0</v>
      </c>
      <c r="L558" s="8">
        <f t="shared" si="71"/>
        <v>0</v>
      </c>
      <c r="M558" s="293"/>
    </row>
    <row r="559" spans="1:13" ht="18.75" customHeight="1">
      <c r="A559" s="293" t="str">
        <f t="shared" si="68"/>
        <v>TP</v>
      </c>
      <c r="B559" s="306">
        <f t="shared" si="69"/>
        <v>526</v>
      </c>
      <c r="C559" s="192" t="s">
        <v>933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0"/>
        <v>0</v>
      </c>
      <c r="L559" s="8">
        <f t="shared" si="71"/>
        <v>0</v>
      </c>
      <c r="M559" s="293"/>
    </row>
    <row r="560" spans="1:13" ht="18.75" customHeight="1">
      <c r="A560" s="293" t="str">
        <f t="shared" si="68"/>
        <v>TP</v>
      </c>
      <c r="B560" s="306">
        <f t="shared" si="69"/>
        <v>527</v>
      </c>
      <c r="C560" s="192" t="s">
        <v>824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0"/>
        <v>0</v>
      </c>
      <c r="L560" s="8">
        <f t="shared" si="71"/>
        <v>0</v>
      </c>
      <c r="M560" s="293"/>
    </row>
    <row r="561" spans="1:13" ht="18.75" customHeight="1">
      <c r="A561" s="293" t="str">
        <f t="shared" si="68"/>
        <v>TP</v>
      </c>
      <c r="B561" s="306">
        <f t="shared" si="69"/>
        <v>528</v>
      </c>
      <c r="C561" s="192" t="s">
        <v>825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0"/>
        <v>0</v>
      </c>
      <c r="L561" s="8">
        <f t="shared" si="71"/>
        <v>0</v>
      </c>
      <c r="M561" s="293"/>
    </row>
    <row r="562" spans="1:13" ht="18.75" customHeight="1">
      <c r="A562" s="293" t="str">
        <f t="shared" si="68"/>
        <v>TP</v>
      </c>
      <c r="B562" s="306">
        <f t="shared" si="69"/>
        <v>529</v>
      </c>
      <c r="C562" s="445" t="s">
        <v>456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0"/>
        <v>0</v>
      </c>
      <c r="L562" s="8">
        <f t="shared" si="71"/>
        <v>0</v>
      </c>
      <c r="M562" s="293"/>
    </row>
    <row r="563" spans="1:13" ht="18.75" customHeight="1">
      <c r="A563" s="293" t="str">
        <f t="shared" si="68"/>
        <v>TP</v>
      </c>
      <c r="B563" s="306">
        <f t="shared" si="69"/>
        <v>530</v>
      </c>
      <c r="C563" s="192" t="s">
        <v>826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0"/>
        <v>0</v>
      </c>
      <c r="L563" s="8">
        <f t="shared" si="71"/>
        <v>0</v>
      </c>
      <c r="M563" s="293"/>
    </row>
    <row r="564" spans="1:13" ht="18.75" customHeight="1">
      <c r="A564" s="293" t="str">
        <f t="shared" si="68"/>
        <v>TP</v>
      </c>
      <c r="B564" s="306">
        <f t="shared" si="69"/>
        <v>531</v>
      </c>
      <c r="C564" s="189" t="s">
        <v>788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0"/>
        <v>0</v>
      </c>
      <c r="L564" s="8">
        <f t="shared" si="71"/>
        <v>0</v>
      </c>
      <c r="M564" s="293"/>
    </row>
    <row r="565" spans="1:13" ht="18.75" customHeight="1">
      <c r="A565" s="293" t="str">
        <f t="shared" si="68"/>
        <v>TP</v>
      </c>
      <c r="B565" s="306">
        <f t="shared" si="69"/>
        <v>532</v>
      </c>
      <c r="C565" s="189" t="s">
        <v>791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0"/>
        <v>0</v>
      </c>
      <c r="L565" s="8">
        <f t="shared" si="71"/>
        <v>0</v>
      </c>
      <c r="M565" s="293"/>
    </row>
    <row r="566" spans="1:13" ht="18.75" customHeight="1">
      <c r="A566" s="293" t="str">
        <f t="shared" si="68"/>
        <v>TP</v>
      </c>
      <c r="B566" s="306">
        <f t="shared" si="69"/>
        <v>533</v>
      </c>
      <c r="C566" s="189" t="s">
        <v>782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0"/>
        <v>0</v>
      </c>
      <c r="L566" s="8">
        <f t="shared" si="71"/>
        <v>0</v>
      </c>
      <c r="M566" s="293"/>
    </row>
    <row r="567" spans="1:13" ht="18.75" customHeight="1">
      <c r="A567" s="293" t="str">
        <f t="shared" si="68"/>
        <v>TP</v>
      </c>
      <c r="B567" s="306">
        <f t="shared" si="69"/>
        <v>534</v>
      </c>
      <c r="C567" s="297" t="s">
        <v>557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0"/>
        <v>0</v>
      </c>
      <c r="L567" s="8">
        <f t="shared" si="71"/>
        <v>0</v>
      </c>
      <c r="M567" s="293"/>
    </row>
    <row r="568" spans="1:13" ht="18.75" customHeight="1">
      <c r="A568" s="293" t="str">
        <f t="shared" si="68"/>
        <v>TP</v>
      </c>
      <c r="B568" s="306">
        <f t="shared" si="69"/>
        <v>535</v>
      </c>
      <c r="C568" s="192" t="s">
        <v>699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0"/>
        <v>0</v>
      </c>
      <c r="L568" s="8">
        <f t="shared" si="71"/>
        <v>0</v>
      </c>
      <c r="M568" s="293"/>
    </row>
    <row r="569" spans="1:13" ht="18.75" customHeight="1">
      <c r="A569" s="293" t="str">
        <f t="shared" si="68"/>
        <v>TP</v>
      </c>
      <c r="B569" s="306">
        <f t="shared" si="69"/>
        <v>536</v>
      </c>
      <c r="C569" s="297" t="s">
        <v>703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0"/>
        <v>0</v>
      </c>
      <c r="L569" s="8">
        <f t="shared" si="71"/>
        <v>0</v>
      </c>
      <c r="M569" s="293"/>
    </row>
    <row r="570" spans="1:13" ht="18.75" customHeight="1">
      <c r="A570" s="293" t="str">
        <f t="shared" si="68"/>
        <v>TP</v>
      </c>
      <c r="B570" s="306">
        <f t="shared" si="69"/>
        <v>537</v>
      </c>
      <c r="C570" s="189" t="s">
        <v>462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0"/>
        <v>0</v>
      </c>
      <c r="L570" s="8">
        <f t="shared" si="71"/>
        <v>0</v>
      </c>
      <c r="M570" s="293"/>
    </row>
    <row r="571" spans="1:13" ht="18.75" customHeight="1">
      <c r="A571" s="293" t="str">
        <f t="shared" si="68"/>
        <v>TP</v>
      </c>
      <c r="B571" s="306">
        <f t="shared" si="69"/>
        <v>538</v>
      </c>
      <c r="C571" s="192" t="s">
        <v>939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0"/>
        <v>0</v>
      </c>
      <c r="L571" s="8">
        <f t="shared" si="71"/>
        <v>0</v>
      </c>
      <c r="M571" s="293"/>
    </row>
    <row r="572" spans="1:13" ht="18.75" customHeight="1">
      <c r="A572" s="293" t="str">
        <f t="shared" si="68"/>
        <v>TP</v>
      </c>
      <c r="B572" s="306">
        <f t="shared" si="69"/>
        <v>539</v>
      </c>
      <c r="C572" s="192" t="s">
        <v>413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0"/>
        <v>0</v>
      </c>
      <c r="L572" s="8">
        <f t="shared" si="71"/>
        <v>0</v>
      </c>
      <c r="M572" s="293"/>
    </row>
    <row r="573" spans="1:13" ht="18.75" customHeight="1">
      <c r="A573" s="293" t="str">
        <f t="shared" si="68"/>
        <v>TP</v>
      </c>
      <c r="B573" s="306">
        <f t="shared" si="69"/>
        <v>540</v>
      </c>
      <c r="C573" s="40" t="s">
        <v>958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0"/>
        <v>0</v>
      </c>
      <c r="L573" s="8">
        <f t="shared" si="71"/>
        <v>0</v>
      </c>
      <c r="M573" s="293"/>
    </row>
    <row r="574" spans="1:13" ht="18.75" customHeight="1">
      <c r="A574" s="293" t="str">
        <f t="shared" si="68"/>
        <v>TP</v>
      </c>
      <c r="B574" s="306">
        <f t="shared" si="69"/>
        <v>541</v>
      </c>
      <c r="C574" s="40" t="s">
        <v>910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0"/>
        <v>0</v>
      </c>
      <c r="L574" s="8">
        <f t="shared" si="71"/>
        <v>0</v>
      </c>
      <c r="M574" s="293"/>
    </row>
    <row r="575" spans="1:13" ht="18.75" customHeight="1">
      <c r="A575" s="293" t="str">
        <f t="shared" si="68"/>
        <v>TP</v>
      </c>
      <c r="B575" s="306">
        <f t="shared" si="69"/>
        <v>542</v>
      </c>
      <c r="C575" s="192" t="s">
        <v>775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0"/>
        <v>0</v>
      </c>
      <c r="L575" s="8">
        <f t="shared" si="71"/>
        <v>0</v>
      </c>
      <c r="M575" s="293"/>
    </row>
    <row r="576" spans="1:13" ht="18.75" customHeight="1">
      <c r="A576" s="293" t="str">
        <f t="shared" si="68"/>
        <v>TP</v>
      </c>
      <c r="B576" s="306">
        <f t="shared" si="69"/>
        <v>543</v>
      </c>
      <c r="C576" s="192" t="s">
        <v>772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0"/>
        <v>0</v>
      </c>
      <c r="L576" s="8">
        <f t="shared" si="71"/>
        <v>0</v>
      </c>
      <c r="M576" s="293"/>
    </row>
    <row r="577" spans="1:13" ht="18.75" customHeight="1">
      <c r="A577" s="293" t="str">
        <f t="shared" si="68"/>
        <v>TP</v>
      </c>
      <c r="B577" s="306">
        <f t="shared" si="69"/>
        <v>544</v>
      </c>
      <c r="C577" s="192" t="s">
        <v>774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0"/>
        <v>0</v>
      </c>
      <c r="L577" s="8">
        <f t="shared" si="71"/>
        <v>0</v>
      </c>
      <c r="M577" s="293"/>
    </row>
    <row r="578" spans="1:13" ht="18.75" customHeight="1">
      <c r="A578" s="293" t="str">
        <f t="shared" si="68"/>
        <v>TP</v>
      </c>
      <c r="B578" s="306">
        <f t="shared" si="69"/>
        <v>545</v>
      </c>
      <c r="C578" s="189" t="s">
        <v>997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0"/>
        <v>0</v>
      </c>
      <c r="L578" s="8">
        <f t="shared" si="71"/>
        <v>0</v>
      </c>
      <c r="M578" s="293"/>
    </row>
    <row r="579" spans="1:13" ht="18.75" customHeight="1">
      <c r="A579" s="293" t="str">
        <f t="shared" si="68"/>
        <v>TP</v>
      </c>
      <c r="B579" s="306">
        <f t="shared" si="69"/>
        <v>546</v>
      </c>
      <c r="C579" s="189" t="s">
        <v>468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0"/>
        <v>0</v>
      </c>
      <c r="L579" s="8">
        <f t="shared" si="71"/>
        <v>0</v>
      </c>
      <c r="M579" s="293"/>
    </row>
    <row r="580" spans="1:13" ht="18.75" customHeight="1">
      <c r="A580" s="293" t="str">
        <f t="shared" si="68"/>
        <v>TP</v>
      </c>
      <c r="B580" s="306">
        <f t="shared" si="69"/>
        <v>547</v>
      </c>
      <c r="C580" s="801" t="s">
        <v>998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0"/>
        <v>0</v>
      </c>
      <c r="L580" s="8">
        <f t="shared" si="71"/>
        <v>0</v>
      </c>
      <c r="M580" s="293"/>
    </row>
    <row r="581" spans="1:13" ht="18.75" customHeight="1">
      <c r="A581" s="293" t="str">
        <f t="shared" si="68"/>
        <v>TP</v>
      </c>
      <c r="B581" s="306">
        <f t="shared" si="69"/>
        <v>548</v>
      </c>
      <c r="C581" s="40" t="s">
        <v>822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0"/>
        <v>0</v>
      </c>
      <c r="L581" s="8">
        <f t="shared" si="71"/>
        <v>0</v>
      </c>
      <c r="M581" s="293"/>
    </row>
    <row r="582" spans="1:13" ht="18.75" customHeight="1">
      <c r="A582" s="293" t="str">
        <f t="shared" si="68"/>
        <v>TP</v>
      </c>
      <c r="B582" s="306">
        <f t="shared" si="69"/>
        <v>549</v>
      </c>
      <c r="C582" s="192" t="s">
        <v>574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0"/>
        <v>0</v>
      </c>
      <c r="L582" s="8">
        <f t="shared" si="71"/>
        <v>0</v>
      </c>
      <c r="M582" s="293"/>
    </row>
    <row r="583" spans="1:13" ht="18.75" customHeight="1">
      <c r="A583" s="293" t="str">
        <f t="shared" si="68"/>
        <v>TP</v>
      </c>
      <c r="B583" s="306">
        <f t="shared" si="69"/>
        <v>550</v>
      </c>
      <c r="C583" s="189" t="s">
        <v>544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0"/>
        <v>0</v>
      </c>
      <c r="L583" s="8">
        <f t="shared" si="71"/>
        <v>0</v>
      </c>
      <c r="M583" s="293"/>
    </row>
    <row r="584" spans="1:13" ht="18.75" customHeight="1">
      <c r="A584" s="293" t="str">
        <f t="shared" si="68"/>
        <v>TP</v>
      </c>
      <c r="B584" s="306">
        <f t="shared" si="69"/>
        <v>551</v>
      </c>
      <c r="C584" s="189" t="s">
        <v>781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0"/>
        <v>0</v>
      </c>
      <c r="L584" s="8">
        <f t="shared" si="71"/>
        <v>0</v>
      </c>
      <c r="M584" s="293"/>
    </row>
    <row r="585" spans="1:13" ht="18.75" customHeight="1">
      <c r="A585" s="293" t="str">
        <f t="shared" si="68"/>
        <v>TP</v>
      </c>
      <c r="B585" s="306">
        <f t="shared" si="69"/>
        <v>552</v>
      </c>
      <c r="C585" s="189" t="s">
        <v>787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0"/>
        <v>0</v>
      </c>
      <c r="L585" s="8">
        <f t="shared" si="71"/>
        <v>0</v>
      </c>
      <c r="M585" s="293"/>
    </row>
    <row r="586" spans="1:13" ht="18.75" customHeight="1">
      <c r="A586" s="293" t="str">
        <f t="shared" si="68"/>
        <v>TP</v>
      </c>
      <c r="B586" s="306">
        <f t="shared" si="69"/>
        <v>553</v>
      </c>
      <c r="C586" s="189" t="s">
        <v>780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0"/>
        <v>0</v>
      </c>
      <c r="L586" s="8">
        <f t="shared" si="71"/>
        <v>0</v>
      </c>
      <c r="M586" s="293"/>
    </row>
    <row r="587" spans="1:13" ht="18.75" customHeight="1">
      <c r="A587" s="293" t="str">
        <f t="shared" si="68"/>
        <v>TP</v>
      </c>
      <c r="B587" s="306">
        <f t="shared" si="69"/>
        <v>554</v>
      </c>
      <c r="C587" s="192" t="s">
        <v>1035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0"/>
        <v>0</v>
      </c>
      <c r="L587" s="8">
        <f t="shared" si="71"/>
        <v>0</v>
      </c>
      <c r="M587" s="293"/>
    </row>
    <row r="588" spans="1:13" ht="18.75" customHeight="1">
      <c r="A588" s="293" t="str">
        <f t="shared" si="68"/>
        <v>TP</v>
      </c>
      <c r="B588" s="306">
        <f t="shared" si="69"/>
        <v>555</v>
      </c>
      <c r="C588" s="40" t="s">
        <v>449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0"/>
        <v>0</v>
      </c>
      <c r="L588" s="8">
        <f t="shared" si="71"/>
        <v>0</v>
      </c>
      <c r="M588" s="293"/>
    </row>
    <row r="589" spans="1:13" ht="18.75" customHeight="1">
      <c r="A589" s="293" t="str">
        <f t="shared" si="68"/>
        <v>TP</v>
      </c>
      <c r="B589" s="306">
        <f t="shared" si="69"/>
        <v>556</v>
      </c>
      <c r="C589" s="192" t="s">
        <v>586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0"/>
        <v>0</v>
      </c>
      <c r="L589" s="8">
        <f t="shared" si="71"/>
        <v>0</v>
      </c>
      <c r="M589" s="293"/>
    </row>
    <row r="590" spans="1:13" ht="18.75" customHeight="1">
      <c r="A590" s="293" t="str">
        <f t="shared" ref="A590:A653" si="72">IF(B590&lt;&gt;"","TP","")</f>
        <v>TP</v>
      </c>
      <c r="B590" s="306">
        <f t="shared" ref="B590:B653" si="73">IF(C590&lt;&gt;"",B589+1,"")</f>
        <v>557</v>
      </c>
      <c r="C590" s="189" t="s">
        <v>562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0"/>
        <v>0</v>
      </c>
      <c r="L590" s="8">
        <f t="shared" si="71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558</v>
      </c>
      <c r="C591" s="189" t="s">
        <v>816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0"/>
        <v>0</v>
      </c>
      <c r="L591" s="8">
        <f t="shared" si="71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559</v>
      </c>
      <c r="C592" s="40" t="s">
        <v>977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0"/>
        <v>0</v>
      </c>
      <c r="L592" s="8">
        <f t="shared" si="71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560</v>
      </c>
      <c r="C593" s="297" t="s">
        <v>559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0"/>
        <v>0</v>
      </c>
      <c r="L593" s="8">
        <f t="shared" si="71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561</v>
      </c>
      <c r="C594" s="192" t="s">
        <v>622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0"/>
        <v>0</v>
      </c>
      <c r="L594" s="8">
        <f t="shared" si="71"/>
        <v>0</v>
      </c>
      <c r="M594" s="293"/>
    </row>
    <row r="595" spans="1:13" ht="18.75" customHeight="1">
      <c r="A595" s="293" t="str">
        <f t="shared" si="72"/>
        <v>TP</v>
      </c>
      <c r="B595" s="306">
        <f t="shared" si="73"/>
        <v>562</v>
      </c>
      <c r="C595" s="192" t="s">
        <v>569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0"/>
        <v>0</v>
      </c>
      <c r="L595" s="8">
        <f t="shared" si="71"/>
        <v>0</v>
      </c>
      <c r="M595" s="293"/>
    </row>
    <row r="596" spans="1:13" ht="18.75" customHeight="1">
      <c r="A596" s="293" t="str">
        <f t="shared" si="72"/>
        <v>TP</v>
      </c>
      <c r="B596" s="306">
        <f t="shared" si="73"/>
        <v>563</v>
      </c>
      <c r="C596" s="40" t="s">
        <v>823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0"/>
        <v>0</v>
      </c>
      <c r="L596" s="8">
        <f t="shared" si="71"/>
        <v>0</v>
      </c>
      <c r="M596" s="293"/>
    </row>
    <row r="597" spans="1:13" ht="18.75" customHeight="1">
      <c r="A597" s="293" t="str">
        <f t="shared" si="72"/>
        <v>TP</v>
      </c>
      <c r="B597" s="306">
        <f t="shared" si="73"/>
        <v>564</v>
      </c>
      <c r="C597" s="297" t="s">
        <v>515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0"/>
        <v>0</v>
      </c>
      <c r="L597" s="8">
        <f t="shared" si="71"/>
        <v>0</v>
      </c>
      <c r="M597" s="293"/>
    </row>
    <row r="598" spans="1:13" ht="18.75" customHeight="1">
      <c r="A598" s="293" t="str">
        <f t="shared" si="72"/>
        <v>TP</v>
      </c>
      <c r="B598" s="306">
        <f t="shared" si="73"/>
        <v>565</v>
      </c>
      <c r="C598" s="40" t="s">
        <v>467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0"/>
        <v>0</v>
      </c>
      <c r="L598" s="8">
        <f t="shared" si="71"/>
        <v>0</v>
      </c>
      <c r="M598" s="293"/>
    </row>
    <row r="599" spans="1:13" ht="18.75" customHeight="1">
      <c r="A599" s="293" t="str">
        <f t="shared" si="72"/>
        <v>TP</v>
      </c>
      <c r="B599" s="306">
        <f t="shared" si="73"/>
        <v>566</v>
      </c>
      <c r="C599" s="192" t="s">
        <v>647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0"/>
        <v>0</v>
      </c>
      <c r="L599" s="8">
        <f t="shared" si="71"/>
        <v>0</v>
      </c>
      <c r="M599" s="293"/>
    </row>
    <row r="600" spans="1:13" ht="18.75" customHeight="1">
      <c r="A600" s="293" t="str">
        <f t="shared" si="72"/>
        <v>TP</v>
      </c>
      <c r="B600" s="306">
        <f t="shared" si="73"/>
        <v>567</v>
      </c>
      <c r="C600" s="192" t="s">
        <v>831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0"/>
        <v>0</v>
      </c>
      <c r="L600" s="8">
        <f t="shared" si="71"/>
        <v>0</v>
      </c>
      <c r="M600" s="293"/>
    </row>
    <row r="601" spans="1:13" ht="18.75" customHeight="1">
      <c r="A601" s="293" t="str">
        <f t="shared" si="72"/>
        <v>TP</v>
      </c>
      <c r="B601" s="306">
        <f t="shared" si="73"/>
        <v>568</v>
      </c>
      <c r="C601" s="192" t="s">
        <v>646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0"/>
        <v>0</v>
      </c>
      <c r="L601" s="8">
        <f t="shared" si="71"/>
        <v>0</v>
      </c>
      <c r="M601" s="293"/>
    </row>
    <row r="602" spans="1:13" ht="18.75" customHeight="1">
      <c r="A602" s="293" t="str">
        <f t="shared" si="72"/>
        <v>TP</v>
      </c>
      <c r="B602" s="306">
        <f t="shared" si="73"/>
        <v>569</v>
      </c>
      <c r="C602" s="189" t="s">
        <v>442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0"/>
        <v>0</v>
      </c>
      <c r="L602" s="8">
        <f t="shared" si="71"/>
        <v>0</v>
      </c>
      <c r="M602" s="293"/>
    </row>
    <row r="603" spans="1:13" ht="18.75" customHeight="1">
      <c r="A603" s="293" t="str">
        <f t="shared" si="72"/>
        <v>TP</v>
      </c>
      <c r="B603" s="306">
        <f t="shared" si="73"/>
        <v>570</v>
      </c>
      <c r="C603" s="192" t="s">
        <v>581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0"/>
        <v>0</v>
      </c>
      <c r="L603" s="8">
        <f t="shared" si="71"/>
        <v>0</v>
      </c>
      <c r="M603" s="293"/>
    </row>
    <row r="604" spans="1:13" ht="18.75" customHeight="1">
      <c r="A604" s="293" t="str">
        <f t="shared" si="72"/>
        <v>TP</v>
      </c>
      <c r="B604" s="306">
        <f t="shared" si="73"/>
        <v>571</v>
      </c>
      <c r="C604" s="192" t="s">
        <v>583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0"/>
        <v>0</v>
      </c>
      <c r="L604" s="8">
        <f t="shared" si="71"/>
        <v>0</v>
      </c>
      <c r="M604" s="293"/>
    </row>
    <row r="605" spans="1:13" ht="18.75" customHeight="1">
      <c r="A605" s="293" t="str">
        <f t="shared" si="72"/>
        <v>TP</v>
      </c>
      <c r="B605" s="306">
        <f t="shared" si="73"/>
        <v>572</v>
      </c>
      <c r="C605" s="192" t="s">
        <v>582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0"/>
        <v>0</v>
      </c>
      <c r="L605" s="8">
        <f t="shared" si="71"/>
        <v>0</v>
      </c>
      <c r="M605" s="293"/>
    </row>
    <row r="606" spans="1:13" ht="18.75" customHeight="1">
      <c r="A606" s="293" t="str">
        <f t="shared" si="72"/>
        <v>TP</v>
      </c>
      <c r="B606" s="306">
        <f t="shared" si="73"/>
        <v>573</v>
      </c>
      <c r="C606" s="40" t="s">
        <v>1056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0"/>
        <v>0</v>
      </c>
      <c r="L606" s="8">
        <f t="shared" si="71"/>
        <v>0</v>
      </c>
      <c r="M606" s="293"/>
    </row>
    <row r="607" spans="1:13" ht="18.75" customHeight="1">
      <c r="A607" s="293" t="str">
        <f t="shared" si="72"/>
        <v>TP</v>
      </c>
      <c r="B607" s="306">
        <f t="shared" si="73"/>
        <v>574</v>
      </c>
      <c r="C607" s="40" t="s">
        <v>1053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0"/>
        <v>0</v>
      </c>
      <c r="L607" s="8">
        <f t="shared" si="71"/>
        <v>0</v>
      </c>
      <c r="M607" s="293"/>
    </row>
    <row r="608" spans="1:13" ht="18.75" customHeight="1">
      <c r="A608" s="293" t="str">
        <f t="shared" si="72"/>
        <v>TP</v>
      </c>
      <c r="B608" s="306">
        <f t="shared" si="73"/>
        <v>575</v>
      </c>
      <c r="C608" s="189" t="s">
        <v>878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0"/>
        <v>0</v>
      </c>
      <c r="L608" s="8">
        <f t="shared" si="71"/>
        <v>0</v>
      </c>
      <c r="M608" s="293"/>
    </row>
    <row r="609" spans="1:13" ht="18.75" customHeight="1">
      <c r="A609" s="293" t="str">
        <f t="shared" si="72"/>
        <v>TP</v>
      </c>
      <c r="B609" s="306">
        <f t="shared" si="73"/>
        <v>576</v>
      </c>
      <c r="C609" s="192" t="s">
        <v>929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0"/>
        <v>0</v>
      </c>
      <c r="L609" s="8">
        <f t="shared" si="71"/>
        <v>0</v>
      </c>
      <c r="M609" s="293"/>
    </row>
    <row r="610" spans="1:13" ht="18.75" customHeight="1">
      <c r="A610" s="293" t="str">
        <f t="shared" si="72"/>
        <v>TP</v>
      </c>
      <c r="B610" s="306">
        <f t="shared" si="73"/>
        <v>577</v>
      </c>
      <c r="C610" s="189" t="s">
        <v>797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ref="K610:K663" si="74">E610+G610-I610</f>
        <v>0</v>
      </c>
      <c r="L610" s="8">
        <f t="shared" ref="L610:L663" si="75">F610+H610-J610</f>
        <v>0</v>
      </c>
      <c r="M610" s="293"/>
    </row>
    <row r="611" spans="1:13" ht="18.75" customHeight="1">
      <c r="A611" s="293" t="str">
        <f t="shared" si="72"/>
        <v>TP</v>
      </c>
      <c r="B611" s="306">
        <f t="shared" si="73"/>
        <v>578</v>
      </c>
      <c r="C611" s="189" t="s">
        <v>1010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2"/>
        <v>TP</v>
      </c>
      <c r="B612" s="306">
        <f t="shared" si="73"/>
        <v>579</v>
      </c>
      <c r="C612" s="40" t="s">
        <v>1058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2"/>
        <v>TP</v>
      </c>
      <c r="B613" s="306">
        <f t="shared" si="73"/>
        <v>580</v>
      </c>
      <c r="C613" s="189" t="s">
        <v>784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2"/>
        <v>TP</v>
      </c>
      <c r="B614" s="306">
        <f t="shared" si="73"/>
        <v>581</v>
      </c>
      <c r="C614" s="189" t="s">
        <v>799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2"/>
        <v>TP</v>
      </c>
      <c r="B615" s="306">
        <f t="shared" si="73"/>
        <v>582</v>
      </c>
      <c r="C615" s="189" t="s">
        <v>814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4"/>
        <v>0</v>
      </c>
      <c r="L615" s="8">
        <f t="shared" si="75"/>
        <v>0</v>
      </c>
      <c r="M615" s="293"/>
    </row>
    <row r="616" spans="1:13" ht="18.75" customHeight="1">
      <c r="A616" s="293" t="str">
        <f t="shared" si="72"/>
        <v>TP</v>
      </c>
      <c r="B616" s="306">
        <f t="shared" si="73"/>
        <v>583</v>
      </c>
      <c r="C616" s="189" t="s">
        <v>817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4"/>
        <v>0</v>
      </c>
      <c r="L616" s="8">
        <f t="shared" si="75"/>
        <v>0</v>
      </c>
      <c r="M616" s="293"/>
    </row>
    <row r="617" spans="1:13" ht="18.75" customHeight="1">
      <c r="A617" s="293" t="str">
        <f t="shared" si="72"/>
        <v>TP</v>
      </c>
      <c r="B617" s="306">
        <f t="shared" si="73"/>
        <v>584</v>
      </c>
      <c r="C617" s="189" t="s">
        <v>810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4"/>
        <v>0</v>
      </c>
      <c r="L617" s="8">
        <f t="shared" si="75"/>
        <v>0</v>
      </c>
      <c r="M617" s="293"/>
    </row>
    <row r="618" spans="1:13" ht="18.75" customHeight="1">
      <c r="A618" s="293" t="str">
        <f t="shared" si="72"/>
        <v>TP</v>
      </c>
      <c r="B618" s="306">
        <f t="shared" si="73"/>
        <v>585</v>
      </c>
      <c r="C618" s="192" t="s">
        <v>812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4"/>
        <v>0</v>
      </c>
      <c r="L618" s="8">
        <f t="shared" si="75"/>
        <v>0</v>
      </c>
      <c r="M618" s="293"/>
    </row>
    <row r="619" spans="1:13" ht="18.75" customHeight="1">
      <c r="A619" s="293" t="str">
        <f t="shared" si="72"/>
        <v>TP</v>
      </c>
      <c r="B619" s="306">
        <f t="shared" si="73"/>
        <v>586</v>
      </c>
      <c r="C619" s="40" t="s">
        <v>1055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4"/>
        <v>0</v>
      </c>
      <c r="L619" s="8">
        <f t="shared" si="75"/>
        <v>0</v>
      </c>
      <c r="M619" s="293"/>
    </row>
    <row r="620" spans="1:13" ht="18.75" customHeight="1">
      <c r="A620" s="293" t="str">
        <f t="shared" si="72"/>
        <v>TP</v>
      </c>
      <c r="B620" s="306">
        <f t="shared" si="73"/>
        <v>587</v>
      </c>
      <c r="C620" s="40" t="s">
        <v>833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4"/>
        <v>0</v>
      </c>
      <c r="L620" s="8">
        <f t="shared" si="75"/>
        <v>0</v>
      </c>
      <c r="M620" s="293"/>
    </row>
    <row r="621" spans="1:13" ht="18.75" customHeight="1">
      <c r="A621" s="293" t="str">
        <f t="shared" si="72"/>
        <v>TP</v>
      </c>
      <c r="B621" s="306">
        <f t="shared" si="73"/>
        <v>588</v>
      </c>
      <c r="C621" s="189" t="s">
        <v>778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4"/>
        <v>0</v>
      </c>
      <c r="L621" s="8">
        <f t="shared" si="75"/>
        <v>0</v>
      </c>
      <c r="M621" s="293"/>
    </row>
    <row r="622" spans="1:13" ht="18.75" customHeight="1">
      <c r="A622" s="293" t="str">
        <f t="shared" si="72"/>
        <v>TP</v>
      </c>
      <c r="B622" s="306">
        <f t="shared" si="73"/>
        <v>589</v>
      </c>
      <c r="C622" s="192" t="s">
        <v>651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4"/>
        <v>0</v>
      </c>
      <c r="L622" s="8">
        <f t="shared" si="75"/>
        <v>0</v>
      </c>
      <c r="M622" s="293"/>
    </row>
    <row r="623" spans="1:13" ht="18.75" customHeight="1">
      <c r="A623" s="293" t="str">
        <f t="shared" si="72"/>
        <v>TP</v>
      </c>
      <c r="B623" s="306">
        <f t="shared" si="73"/>
        <v>590</v>
      </c>
      <c r="C623" s="192" t="s">
        <v>978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4"/>
        <v>0</v>
      </c>
      <c r="L623" s="8">
        <f t="shared" si="75"/>
        <v>0</v>
      </c>
      <c r="M623" s="293"/>
    </row>
    <row r="624" spans="1:13" ht="18.75" customHeight="1">
      <c r="A624" s="293" t="str">
        <f t="shared" si="72"/>
        <v>TP</v>
      </c>
      <c r="B624" s="306">
        <f t="shared" si="73"/>
        <v>591</v>
      </c>
      <c r="C624" s="192" t="s">
        <v>1042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4"/>
        <v>0</v>
      </c>
      <c r="L624" s="8">
        <f t="shared" si="75"/>
        <v>0</v>
      </c>
      <c r="M624" s="293"/>
    </row>
    <row r="625" spans="1:13" ht="18.75" customHeight="1">
      <c r="A625" s="293" t="str">
        <f t="shared" si="72"/>
        <v>TP</v>
      </c>
      <c r="B625" s="306">
        <f t="shared" si="73"/>
        <v>592</v>
      </c>
      <c r="C625" s="192" t="s">
        <v>621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4"/>
        <v>0</v>
      </c>
      <c r="L625" s="8">
        <f t="shared" si="75"/>
        <v>0</v>
      </c>
      <c r="M625" s="293"/>
    </row>
    <row r="626" spans="1:13" ht="18.75" customHeight="1">
      <c r="A626" s="293" t="str">
        <f t="shared" si="72"/>
        <v>TP</v>
      </c>
      <c r="B626" s="306">
        <f t="shared" si="73"/>
        <v>593</v>
      </c>
      <c r="C626" s="189" t="s">
        <v>441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4"/>
        <v>0</v>
      </c>
      <c r="L626" s="8">
        <f t="shared" si="75"/>
        <v>0</v>
      </c>
      <c r="M626" s="293"/>
    </row>
    <row r="627" spans="1:13" ht="18.75" customHeight="1">
      <c r="A627" s="293" t="str">
        <f t="shared" si="72"/>
        <v>TP</v>
      </c>
      <c r="B627" s="306">
        <f t="shared" si="73"/>
        <v>594</v>
      </c>
      <c r="C627" s="192" t="s">
        <v>570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4"/>
        <v>0</v>
      </c>
      <c r="L627" s="8">
        <f t="shared" si="75"/>
        <v>0</v>
      </c>
      <c r="M627" s="293"/>
    </row>
    <row r="628" spans="1:13" ht="18.75" customHeight="1">
      <c r="A628" s="293" t="str">
        <f t="shared" si="72"/>
        <v>TP</v>
      </c>
      <c r="B628" s="306">
        <f t="shared" si="73"/>
        <v>595</v>
      </c>
      <c r="C628" s="445" t="s">
        <v>475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4"/>
        <v>0</v>
      </c>
      <c r="L628" s="8">
        <f t="shared" si="75"/>
        <v>0</v>
      </c>
      <c r="M628" s="293"/>
    </row>
    <row r="629" spans="1:13" ht="18.75" customHeight="1">
      <c r="A629" s="293" t="str">
        <f t="shared" si="72"/>
        <v>TP</v>
      </c>
      <c r="B629" s="306">
        <f t="shared" si="73"/>
        <v>596</v>
      </c>
      <c r="C629" s="189" t="s">
        <v>776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4"/>
        <v>0</v>
      </c>
      <c r="L629" s="8">
        <f t="shared" si="75"/>
        <v>0</v>
      </c>
      <c r="M629" s="293"/>
    </row>
    <row r="630" spans="1:13" ht="18.75" customHeight="1">
      <c r="A630" s="293" t="str">
        <f t="shared" si="72"/>
        <v>TP</v>
      </c>
      <c r="B630" s="306">
        <f t="shared" si="73"/>
        <v>597</v>
      </c>
      <c r="C630" s="192" t="s">
        <v>571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4"/>
        <v>0</v>
      </c>
      <c r="L630" s="8">
        <f t="shared" si="75"/>
        <v>0</v>
      </c>
      <c r="M630" s="293"/>
    </row>
    <row r="631" spans="1:13" ht="18.75" customHeight="1">
      <c r="A631" s="293" t="str">
        <f t="shared" si="72"/>
        <v>TP</v>
      </c>
      <c r="B631" s="306">
        <f t="shared" si="73"/>
        <v>598</v>
      </c>
      <c r="C631" s="189" t="s">
        <v>1013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4"/>
        <v>0</v>
      </c>
      <c r="L631" s="8">
        <f t="shared" si="75"/>
        <v>0</v>
      </c>
      <c r="M631" s="293"/>
    </row>
    <row r="632" spans="1:13" ht="18.75" customHeight="1">
      <c r="A632" s="293" t="str">
        <f t="shared" si="72"/>
        <v>TP</v>
      </c>
      <c r="B632" s="306">
        <f t="shared" si="73"/>
        <v>599</v>
      </c>
      <c r="C632" s="189" t="s">
        <v>813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4"/>
        <v>0</v>
      </c>
      <c r="L632" s="8">
        <f t="shared" si="75"/>
        <v>0</v>
      </c>
      <c r="M632" s="293"/>
    </row>
    <row r="633" spans="1:13" ht="18.75" customHeight="1">
      <c r="A633" s="293" t="str">
        <f t="shared" si="72"/>
        <v>TP</v>
      </c>
      <c r="B633" s="306">
        <f t="shared" si="73"/>
        <v>600</v>
      </c>
      <c r="C633" s="189" t="s">
        <v>1012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4"/>
        <v>0</v>
      </c>
      <c r="L633" s="8">
        <f t="shared" si="75"/>
        <v>0</v>
      </c>
      <c r="M633" s="293"/>
    </row>
    <row r="634" spans="1:13" ht="18.75" customHeight="1">
      <c r="A634" s="293" t="str">
        <f t="shared" si="72"/>
        <v>TP</v>
      </c>
      <c r="B634" s="306">
        <f t="shared" si="73"/>
        <v>601</v>
      </c>
      <c r="C634" s="297" t="s">
        <v>779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4"/>
        <v>0</v>
      </c>
      <c r="L634" s="8">
        <f t="shared" si="75"/>
        <v>0</v>
      </c>
      <c r="M634" s="293"/>
    </row>
    <row r="635" spans="1:13" ht="18.75" customHeight="1">
      <c r="A635" s="293" t="str">
        <f t="shared" si="72"/>
        <v>TP</v>
      </c>
      <c r="B635" s="306">
        <f t="shared" si="73"/>
        <v>602</v>
      </c>
      <c r="C635" s="189" t="s">
        <v>867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4"/>
        <v>0</v>
      </c>
      <c r="L635" s="8">
        <f t="shared" si="75"/>
        <v>0</v>
      </c>
      <c r="M635" s="293"/>
    </row>
    <row r="636" spans="1:13" ht="18.75" customHeight="1">
      <c r="A636" s="293" t="str">
        <f t="shared" si="72"/>
        <v>TP</v>
      </c>
      <c r="B636" s="306">
        <f t="shared" si="73"/>
        <v>603</v>
      </c>
      <c r="C636" s="192" t="s">
        <v>869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4"/>
        <v>0</v>
      </c>
      <c r="L636" s="8">
        <f t="shared" si="75"/>
        <v>0</v>
      </c>
      <c r="M636" s="293"/>
    </row>
    <row r="637" spans="1:13" ht="18.75" customHeight="1">
      <c r="A637" s="293" t="str">
        <f t="shared" si="72"/>
        <v>TP</v>
      </c>
      <c r="B637" s="306">
        <f t="shared" si="73"/>
        <v>604</v>
      </c>
      <c r="C637" s="192" t="s">
        <v>899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4"/>
        <v>0</v>
      </c>
      <c r="L637" s="8">
        <f t="shared" si="75"/>
        <v>0</v>
      </c>
      <c r="M637" s="293"/>
    </row>
    <row r="638" spans="1:13" ht="18.75" customHeight="1">
      <c r="A638" s="293" t="str">
        <f t="shared" si="72"/>
        <v>TP</v>
      </c>
      <c r="B638" s="306">
        <f t="shared" si="73"/>
        <v>605</v>
      </c>
      <c r="C638" s="189" t="s">
        <v>790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4"/>
        <v>0</v>
      </c>
      <c r="L638" s="8">
        <f t="shared" si="75"/>
        <v>0</v>
      </c>
      <c r="M638" s="293"/>
    </row>
    <row r="639" spans="1:13" ht="18.75" customHeight="1">
      <c r="A639" s="293" t="str">
        <f t="shared" si="72"/>
        <v>TP</v>
      </c>
      <c r="B639" s="306">
        <f t="shared" si="73"/>
        <v>606</v>
      </c>
      <c r="C639" s="189" t="s">
        <v>789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4"/>
        <v>0</v>
      </c>
      <c r="L639" s="8">
        <f t="shared" si="75"/>
        <v>0</v>
      </c>
      <c r="M639" s="293"/>
    </row>
    <row r="640" spans="1:13" ht="18.75" customHeight="1">
      <c r="A640" s="293" t="str">
        <f t="shared" si="72"/>
        <v>TP</v>
      </c>
      <c r="B640" s="306">
        <f t="shared" si="73"/>
        <v>607</v>
      </c>
      <c r="C640" s="40" t="s">
        <v>915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4"/>
        <v>0</v>
      </c>
      <c r="L640" s="8">
        <f t="shared" si="75"/>
        <v>0</v>
      </c>
      <c r="M640" s="293"/>
    </row>
    <row r="641" spans="1:13" ht="18.75" customHeight="1">
      <c r="A641" s="293" t="str">
        <f t="shared" si="72"/>
        <v>TP</v>
      </c>
      <c r="B641" s="306">
        <f t="shared" si="73"/>
        <v>608</v>
      </c>
      <c r="C641" s="189" t="s">
        <v>818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4"/>
        <v>0</v>
      </c>
      <c r="L641" s="8">
        <f t="shared" si="75"/>
        <v>0</v>
      </c>
      <c r="M641" s="293"/>
    </row>
    <row r="642" spans="1:13" ht="18.75" customHeight="1">
      <c r="A642" s="293" t="str">
        <f t="shared" si="72"/>
        <v>TP</v>
      </c>
      <c r="B642" s="306">
        <f t="shared" si="73"/>
        <v>609</v>
      </c>
      <c r="C642" s="40" t="s">
        <v>1057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4"/>
        <v>0</v>
      </c>
      <c r="L642" s="8">
        <f t="shared" si="75"/>
        <v>0</v>
      </c>
      <c r="M642" s="293"/>
    </row>
    <row r="643" spans="1:13" ht="18.75" customHeight="1">
      <c r="A643" s="293" t="str">
        <f t="shared" si="72"/>
        <v>TP</v>
      </c>
      <c r="B643" s="306">
        <f t="shared" si="73"/>
        <v>610</v>
      </c>
      <c r="C643" s="189" t="s">
        <v>798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4"/>
        <v>0</v>
      </c>
      <c r="L643" s="8">
        <f t="shared" si="75"/>
        <v>0</v>
      </c>
      <c r="M643" s="293"/>
    </row>
    <row r="644" spans="1:13" ht="18.75" customHeight="1">
      <c r="A644" s="293" t="str">
        <f t="shared" si="72"/>
        <v>TP</v>
      </c>
      <c r="B644" s="306">
        <f t="shared" si="73"/>
        <v>611</v>
      </c>
      <c r="C644" s="189" t="s">
        <v>801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4"/>
        <v>0</v>
      </c>
      <c r="L644" s="8">
        <f t="shared" si="75"/>
        <v>0</v>
      </c>
      <c r="M644" s="293"/>
    </row>
    <row r="645" spans="1:13" ht="18.75" customHeight="1">
      <c r="A645" s="293" t="str">
        <f t="shared" si="72"/>
        <v>TP</v>
      </c>
      <c r="B645" s="306">
        <f t="shared" si="73"/>
        <v>612</v>
      </c>
      <c r="C645" s="189" t="s">
        <v>800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4"/>
        <v>0</v>
      </c>
      <c r="L645" s="8">
        <f t="shared" si="75"/>
        <v>0</v>
      </c>
      <c r="M645" s="293"/>
    </row>
    <row r="646" spans="1:13" ht="18.75" customHeight="1">
      <c r="A646" s="293" t="str">
        <f t="shared" si="72"/>
        <v>TP</v>
      </c>
      <c r="B646" s="306">
        <f t="shared" si="73"/>
        <v>613</v>
      </c>
      <c r="C646" s="192" t="s">
        <v>572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4"/>
        <v>0</v>
      </c>
      <c r="L646" s="8">
        <f t="shared" si="75"/>
        <v>0</v>
      </c>
      <c r="M646" s="293"/>
    </row>
    <row r="647" spans="1:13" ht="18.75" customHeight="1">
      <c r="A647" s="293" t="str">
        <f t="shared" si="72"/>
        <v>TP</v>
      </c>
      <c r="B647" s="306">
        <f t="shared" si="73"/>
        <v>614</v>
      </c>
      <c r="C647" s="40" t="s">
        <v>1041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4"/>
        <v>0</v>
      </c>
      <c r="L647" s="8">
        <f t="shared" si="75"/>
        <v>0</v>
      </c>
      <c r="M647" s="293"/>
    </row>
    <row r="648" spans="1:13" ht="18.75" customHeight="1">
      <c r="A648" s="293" t="str">
        <f t="shared" si="72"/>
        <v>TP</v>
      </c>
      <c r="B648" s="306">
        <f t="shared" si="73"/>
        <v>615</v>
      </c>
      <c r="C648" s="189" t="s">
        <v>1040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4"/>
        <v>0</v>
      </c>
      <c r="L648" s="8">
        <f t="shared" si="75"/>
        <v>0</v>
      </c>
      <c r="M648" s="293"/>
    </row>
    <row r="649" spans="1:13" ht="18.75" customHeight="1">
      <c r="A649" s="293" t="str">
        <f t="shared" si="72"/>
        <v>TP</v>
      </c>
      <c r="B649" s="306">
        <f t="shared" si="73"/>
        <v>616</v>
      </c>
      <c r="C649" s="297" t="s">
        <v>999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4"/>
        <v>0</v>
      </c>
      <c r="L649" s="8">
        <f t="shared" si="75"/>
        <v>0</v>
      </c>
      <c r="M649" s="293"/>
    </row>
    <row r="650" spans="1:13" ht="18.75" customHeight="1">
      <c r="A650" s="293" t="str">
        <f t="shared" si="72"/>
        <v>TP</v>
      </c>
      <c r="B650" s="306">
        <f t="shared" si="73"/>
        <v>617</v>
      </c>
      <c r="C650" s="40" t="s">
        <v>1288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4"/>
        <v>0</v>
      </c>
      <c r="L650" s="8">
        <f t="shared" si="75"/>
        <v>0</v>
      </c>
      <c r="M650" s="293"/>
    </row>
    <row r="651" spans="1:13" ht="18.75" customHeight="1">
      <c r="A651" s="293" t="str">
        <f t="shared" si="72"/>
        <v>TP</v>
      </c>
      <c r="B651" s="306">
        <f t="shared" si="73"/>
        <v>618</v>
      </c>
      <c r="C651" s="192" t="s">
        <v>1285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4"/>
        <v>0</v>
      </c>
      <c r="L651" s="8">
        <f t="shared" si="75"/>
        <v>0</v>
      </c>
      <c r="M651" s="293"/>
    </row>
    <row r="652" spans="1:13" ht="18.75" customHeight="1">
      <c r="A652" s="293" t="str">
        <f t="shared" si="72"/>
        <v>TP</v>
      </c>
      <c r="B652" s="306">
        <f t="shared" si="73"/>
        <v>619</v>
      </c>
      <c r="C652" s="189" t="s">
        <v>946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4"/>
        <v>0</v>
      </c>
      <c r="L652" s="8">
        <f t="shared" si="75"/>
        <v>0</v>
      </c>
      <c r="M652" s="293"/>
    </row>
    <row r="653" spans="1:13" ht="18.75" customHeight="1">
      <c r="A653" s="293" t="str">
        <f t="shared" si="72"/>
        <v>TP</v>
      </c>
      <c r="B653" s="306">
        <f t="shared" si="73"/>
        <v>620</v>
      </c>
      <c r="C653" s="40" t="s">
        <v>920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4"/>
        <v>0</v>
      </c>
      <c r="L653" s="8">
        <f t="shared" si="75"/>
        <v>0</v>
      </c>
      <c r="M653" s="293"/>
    </row>
    <row r="654" spans="1:13" ht="18.75" customHeight="1">
      <c r="A654" s="293" t="str">
        <f t="shared" ref="A654:A663" si="76">IF(B654&lt;&gt;"","TP","")</f>
        <v>TP</v>
      </c>
      <c r="B654" s="306">
        <f t="shared" ref="B654:B663" si="77">IF(C654&lt;&gt;"",B653+1,"")</f>
        <v>621</v>
      </c>
      <c r="C654" s="40" t="s">
        <v>921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4"/>
        <v>0</v>
      </c>
      <c r="L654" s="8">
        <f t="shared" si="75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622</v>
      </c>
      <c r="C655" s="192" t="s">
        <v>922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4"/>
        <v>0</v>
      </c>
      <c r="L655" s="8">
        <f t="shared" si="75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623</v>
      </c>
      <c r="C656" s="192" t="s">
        <v>923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4"/>
        <v>0</v>
      </c>
      <c r="L656" s="8">
        <f t="shared" si="75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624</v>
      </c>
      <c r="C657" s="297" t="s">
        <v>924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4"/>
        <v>0</v>
      </c>
      <c r="L657" s="8">
        <f t="shared" si="75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625</v>
      </c>
      <c r="C658" s="192" t="s">
        <v>925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4"/>
        <v>0</v>
      </c>
      <c r="L658" s="8">
        <f t="shared" si="75"/>
        <v>0</v>
      </c>
      <c r="M658" s="293"/>
    </row>
    <row r="659" spans="1:13" ht="18.75" customHeight="1">
      <c r="A659" s="293" t="str">
        <f t="shared" si="76"/>
        <v>TP</v>
      </c>
      <c r="B659" s="306">
        <f t="shared" si="77"/>
        <v>626</v>
      </c>
      <c r="C659" s="189" t="s">
        <v>926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4"/>
        <v>0</v>
      </c>
      <c r="L659" s="8">
        <f t="shared" si="75"/>
        <v>0</v>
      </c>
      <c r="M659" s="293"/>
    </row>
    <row r="660" spans="1:13" ht="18.75" customHeight="1">
      <c r="A660" s="293" t="str">
        <f t="shared" si="76"/>
        <v>TP</v>
      </c>
      <c r="B660" s="306">
        <f t="shared" si="77"/>
        <v>627</v>
      </c>
      <c r="C660" s="40" t="s">
        <v>1038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4"/>
        <v>0</v>
      </c>
      <c r="L660" s="8">
        <f t="shared" si="75"/>
        <v>0</v>
      </c>
      <c r="M660" s="293"/>
    </row>
    <row r="661" spans="1:13" ht="18.75" customHeight="1">
      <c r="A661" s="293" t="str">
        <f t="shared" si="76"/>
        <v>TP</v>
      </c>
      <c r="B661" s="306">
        <f t="shared" si="77"/>
        <v>628</v>
      </c>
      <c r="C661" s="40" t="s">
        <v>1039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4"/>
        <v>0</v>
      </c>
      <c r="L661" s="8">
        <f t="shared" si="75"/>
        <v>0</v>
      </c>
      <c r="M661" s="293"/>
    </row>
    <row r="662" spans="1:13" ht="18.75" customHeight="1">
      <c r="A662" s="293" t="str">
        <f t="shared" si="76"/>
        <v>TP</v>
      </c>
      <c r="B662" s="306">
        <f t="shared" si="77"/>
        <v>629</v>
      </c>
      <c r="C662" s="297" t="s">
        <v>1287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4"/>
        <v>0</v>
      </c>
      <c r="L662" s="8">
        <f t="shared" si="75"/>
        <v>0</v>
      </c>
      <c r="M662" s="293"/>
    </row>
    <row r="663" spans="1:13" ht="18.75" customHeight="1">
      <c r="A663" s="293" t="str">
        <f t="shared" si="76"/>
        <v>TP</v>
      </c>
      <c r="B663" s="306">
        <f t="shared" si="77"/>
        <v>630</v>
      </c>
      <c r="C663" s="40" t="s">
        <v>1000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4"/>
        <v>0</v>
      </c>
      <c r="L663" s="8">
        <f t="shared" si="75"/>
        <v>0</v>
      </c>
      <c r="M663" s="293"/>
    </row>
    <row r="664" spans="1:13" ht="18.75" customHeight="1">
      <c r="A664" s="293" t="str">
        <f t="shared" ref="A664" si="78">IF(B664&lt;&gt;"","TP","")</f>
        <v/>
      </c>
      <c r="B664" s="306" t="str">
        <f t="shared" ref="B664" si="79">IF(C664&lt;&gt;"",B663+1,"")</f>
        <v/>
      </c>
      <c r="C664" s="40"/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ref="K664" si="80">E664+G664-I664</f>
        <v>0</v>
      </c>
      <c r="L664" s="8">
        <f t="shared" ref="L664" si="81">F664+H664-J664</f>
        <v>0</v>
      </c>
      <c r="M664" s="293"/>
    </row>
    <row r="665" spans="1:13" ht="18.75" customHeight="1">
      <c r="A665" s="293"/>
      <c r="B665" s="306"/>
      <c r="C665" s="40"/>
      <c r="D665" s="305"/>
      <c r="E665" s="8"/>
      <c r="F665" s="8"/>
      <c r="G665" s="25"/>
      <c r="H665" s="25"/>
      <c r="I665" s="25"/>
      <c r="J665" s="25"/>
      <c r="K665" s="8"/>
      <c r="L665" s="8"/>
      <c r="M665" s="293"/>
    </row>
    <row r="666" spans="1:13" ht="19.5" customHeight="1">
      <c r="A666" s="293" t="str">
        <f t="shared" ref="A666" si="82">IF(B666&lt;&gt;"","TP","")</f>
        <v/>
      </c>
      <c r="B666" s="292"/>
      <c r="C666" s="301" t="s">
        <v>200</v>
      </c>
      <c r="D666" s="292"/>
      <c r="E666" s="13">
        <f t="shared" ref="E666:L666" si="83">SUM(E34:E665)</f>
        <v>0</v>
      </c>
      <c r="F666" s="13">
        <f t="shared" si="83"/>
        <v>0</v>
      </c>
      <c r="G666" s="13">
        <f t="shared" si="83"/>
        <v>0</v>
      </c>
      <c r="H666" s="13">
        <f t="shared" si="83"/>
        <v>0</v>
      </c>
      <c r="I666" s="13">
        <f t="shared" si="83"/>
        <v>0</v>
      </c>
      <c r="J666" s="13">
        <f t="shared" si="83"/>
        <v>0</v>
      </c>
      <c r="K666" s="13">
        <f t="shared" si="83"/>
        <v>0</v>
      </c>
      <c r="L666" s="13">
        <f t="shared" si="83"/>
        <v>0</v>
      </c>
      <c r="M666" s="293"/>
    </row>
    <row r="667" spans="1:13" ht="18.75" customHeight="1">
      <c r="A667" s="293"/>
      <c r="B667" s="475"/>
      <c r="C667" s="475"/>
      <c r="D667" s="474"/>
      <c r="E667" s="476"/>
      <c r="F667" s="476">
        <f>F666-CDPS!C23</f>
        <v>0</v>
      </c>
      <c r="G667" s="476"/>
      <c r="H667" s="476">
        <f>H666-CDPS!E23</f>
        <v>0</v>
      </c>
      <c r="I667" s="476"/>
      <c r="J667" s="476">
        <f>J666-CDPS!F23</f>
        <v>0</v>
      </c>
      <c r="K667" s="476"/>
      <c r="L667" s="476">
        <f>L666-CDPS!H23</f>
        <v>0</v>
      </c>
      <c r="M667" s="307"/>
    </row>
    <row r="668" spans="1:13" ht="18.75" customHeight="1"/>
    <row r="669" spans="1:13" ht="19.5" customHeight="1"/>
    <row r="670" spans="1:13" ht="19.5" customHeight="1">
      <c r="C670" s="1032"/>
      <c r="D670" s="1032"/>
      <c r="E670" s="1032"/>
      <c r="F670" s="830"/>
      <c r="G670" s="830"/>
      <c r="H670" s="830"/>
      <c r="I670" s="830"/>
      <c r="J670" s="1032" t="s">
        <v>422</v>
      </c>
      <c r="K670" s="1032"/>
      <c r="L670" s="1032"/>
    </row>
    <row r="671" spans="1:13" ht="19.5" customHeight="1">
      <c r="C671" s="831"/>
      <c r="D671" s="831"/>
      <c r="E671" s="831"/>
      <c r="F671" s="1032"/>
      <c r="G671" s="1032"/>
      <c r="H671" s="1032"/>
      <c r="I671" s="830"/>
      <c r="J671" s="1032" t="s">
        <v>109</v>
      </c>
      <c r="K671" s="1032"/>
      <c r="L671" s="1032"/>
    </row>
    <row r="672" spans="1:13" ht="19.5" customHeight="1">
      <c r="C672" s="831"/>
      <c r="D672" s="831"/>
      <c r="E672" s="831"/>
      <c r="F672" s="1032"/>
      <c r="G672" s="1032"/>
      <c r="H672" s="1032"/>
      <c r="I672" s="288"/>
      <c r="J672" s="1032" t="s">
        <v>136</v>
      </c>
      <c r="K672" s="1032"/>
      <c r="L672" s="1032"/>
    </row>
    <row r="673" ht="20.25" customHeight="1"/>
    <row r="674" ht="20.25" customHeight="1"/>
    <row r="675" ht="20.25" customHeight="1"/>
    <row r="676" ht="20.25" customHeight="1"/>
    <row r="677" ht="20.25" customHeight="1"/>
    <row r="678" ht="20.25" customHeight="1"/>
    <row r="679" ht="20.2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</sheetData>
  <autoFilter ref="A11:N667"/>
  <sortState ref="A35:N671">
    <sortCondition ref="C35:C671"/>
  </sortState>
  <mergeCells count="20">
    <mergeCell ref="C670:E670"/>
    <mergeCell ref="J672:L672"/>
    <mergeCell ref="F672:H672"/>
    <mergeCell ref="J671:L671"/>
    <mergeCell ref="F671:H671"/>
    <mergeCell ref="J670:L670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414</v>
      </c>
      <c r="K5" s="316"/>
      <c r="L5" s="664" t="s">
        <v>417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82" t="s">
        <v>35</v>
      </c>
      <c r="B14" s="1082" t="s">
        <v>201</v>
      </c>
      <c r="C14" s="1082" t="s">
        <v>202</v>
      </c>
      <c r="D14" s="1082" t="s">
        <v>193</v>
      </c>
      <c r="E14" s="1084" t="s">
        <v>203</v>
      </c>
      <c r="F14" s="1084"/>
      <c r="G14" s="1082" t="s">
        <v>204</v>
      </c>
      <c r="H14" s="1082" t="s">
        <v>205</v>
      </c>
    </row>
    <row r="15" spans="1:17" ht="12.75" customHeight="1">
      <c r="A15" s="1083"/>
      <c r="B15" s="1083"/>
      <c r="C15" s="1083"/>
      <c r="D15" s="1083"/>
      <c r="E15" s="680" t="s">
        <v>206</v>
      </c>
      <c r="F15" s="680" t="str">
        <f>IF(LEFT($D$7,1)="N","Thực nhập","Thực xuất")</f>
        <v>Thực xuất</v>
      </c>
      <c r="G15" s="1083"/>
      <c r="H15" s="1083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IF(ISNA(VLOOKUP(B17,NXT!$C$12:$D$665,2,0)),"",VLOOKUP(B17,NXT!$C$12:$D$665,2,0))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IF(ISNA(VLOOKUP(B18,NXT!$C$12:$D$665,2,0)),"",VLOOKUP(B18,NXT!$C$12:$D$665,2,0))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IF(ISNA(VLOOKUP(B19,NXT!$C$12:$D$665,2,0)),"",VLOOKUP(B19,NXT!$C$12:$D$665,2,0))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IF(ISNA(VLOOKUP(B20,NXT!$C$12:$D$665,2,0)),"",VLOOKUP(B20,NXT!$C$12:$D$665,2,0))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IF(ISNA(VLOOKUP(B21,NXT!$C$12:$D$665,2,0)),"",VLOOKUP(B21,NXT!$C$12:$D$665,2,0))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IF(ISNA(VLOOKUP(B22,NXT!$C$12:$D$665,2,0)),"",VLOOKUP(B22,NXT!$C$12:$D$665,2,0))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IF(ISNA(VLOOKUP(B23,NXT!$C$12:$D$665,2,0)),"",VLOOKUP(B23,NXT!$C$12:$D$665,2,0))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IF(ISNA(VLOOKUP(B24,NXT!$C$12:$D$665,2,0)),"",VLOOKUP(B24,NXT!$C$12:$D$665,2,0))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IF(ISNA(VLOOKUP(B25,NXT!$C$12:$D$665,2,0)),"",VLOOKUP(B25,NXT!$C$12:$D$665,2,0))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84" t="s">
        <v>207</v>
      </c>
      <c r="B27" s="1084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2" t="s">
        <v>211</v>
      </c>
      <c r="K2" s="1092"/>
      <c r="L2" s="1092"/>
      <c r="M2" s="1092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93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93"/>
      <c r="L3" s="1093"/>
      <c r="M3" s="1093"/>
      <c r="N3" s="330"/>
    </row>
    <row r="4" spans="1:17" s="263" customFormat="1" ht="16.5" customHeight="1">
      <c r="B4" s="324"/>
      <c r="C4" s="324"/>
      <c r="D4" s="324"/>
      <c r="E4" s="329"/>
      <c r="F4" s="324"/>
      <c r="J4" s="1093"/>
      <c r="K4" s="1093"/>
      <c r="L4" s="1093"/>
      <c r="M4" s="1093"/>
      <c r="N4" s="330"/>
    </row>
    <row r="5" spans="1:17" ht="18.75" customHeight="1">
      <c r="B5" s="1094" t="s">
        <v>212</v>
      </c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331"/>
    </row>
    <row r="6" spans="1:17" s="332" customFormat="1" ht="12.75">
      <c r="B6" s="1095" t="s">
        <v>213</v>
      </c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6" t="s">
        <v>356</v>
      </c>
      <c r="K8" s="1096"/>
      <c r="L8" s="1096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86" t="s">
        <v>35</v>
      </c>
      <c r="B10" s="1087" t="s">
        <v>1</v>
      </c>
      <c r="C10" s="1087"/>
      <c r="D10" s="1088" t="s">
        <v>0</v>
      </c>
      <c r="E10" s="1088" t="s">
        <v>216</v>
      </c>
      <c r="F10" s="1088" t="s">
        <v>204</v>
      </c>
      <c r="G10" s="1090" t="s">
        <v>217</v>
      </c>
      <c r="H10" s="1091"/>
      <c r="I10" s="1090" t="s">
        <v>218</v>
      </c>
      <c r="J10" s="1091"/>
      <c r="K10" s="1090" t="s">
        <v>219</v>
      </c>
      <c r="L10" s="1091"/>
      <c r="M10" s="1088" t="s">
        <v>127</v>
      </c>
      <c r="N10" s="341"/>
      <c r="O10" s="342" t="s">
        <v>210</v>
      </c>
    </row>
    <row r="11" spans="1:17" ht="31.5" customHeight="1">
      <c r="A11" s="1086"/>
      <c r="B11" s="343" t="s">
        <v>15</v>
      </c>
      <c r="C11" s="343" t="s">
        <v>32</v>
      </c>
      <c r="D11" s="1088"/>
      <c r="E11" s="1088"/>
      <c r="F11" s="1088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88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VLOOKUP($J$8,NXT!$C$12:$L$665,3,0)</f>
        <v>#N/A</v>
      </c>
      <c r="L13" s="352" t="e">
        <f>VLOOKUP($J$8,NXT!$C$12:$L$665,4,0)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89" t="e">
        <f ca="1">"Ngày 31 tháng  12  năm  "&amp;YEAR($A$14)</f>
        <v>#VALUE!</v>
      </c>
      <c r="K77" s="1089"/>
      <c r="L77" s="1089"/>
      <c r="M77" s="1089"/>
      <c r="N77" s="347"/>
    </row>
    <row r="78" spans="1:14">
      <c r="C78" s="334"/>
      <c r="D78" s="556" t="s">
        <v>11</v>
      </c>
      <c r="E78" s="1089" t="s">
        <v>12</v>
      </c>
      <c r="F78" s="1089"/>
      <c r="G78" s="1089"/>
      <c r="H78" s="1089"/>
      <c r="I78" s="1089"/>
      <c r="J78" s="1089" t="s">
        <v>109</v>
      </c>
      <c r="K78" s="1089"/>
      <c r="L78" s="1089"/>
      <c r="M78" s="1089"/>
      <c r="N78" s="347"/>
    </row>
    <row r="79" spans="1:14">
      <c r="C79" s="334"/>
      <c r="D79" s="556" t="s">
        <v>13</v>
      </c>
      <c r="E79" s="1089" t="s">
        <v>13</v>
      </c>
      <c r="F79" s="1089"/>
      <c r="G79" s="1089"/>
      <c r="H79" s="1089" t="s">
        <v>136</v>
      </c>
      <c r="I79" s="1089"/>
      <c r="J79" s="1089" t="s">
        <v>136</v>
      </c>
      <c r="K79" s="1089"/>
      <c r="L79" s="1089"/>
      <c r="M79" s="1089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85" t="s">
        <v>103</v>
      </c>
      <c r="K88" s="1085"/>
      <c r="L88" s="1085"/>
      <c r="M88" s="1085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98" t="s">
        <v>226</v>
      </c>
      <c r="G1" s="1098"/>
      <c r="H1" s="1098"/>
      <c r="I1" s="1098"/>
      <c r="J1" s="1098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97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97"/>
      <c r="H2" s="1097"/>
      <c r="I2" s="1097"/>
      <c r="J2" s="1097"/>
      <c r="K2" s="377"/>
    </row>
    <row r="3" spans="1:12" ht="15">
      <c r="A3" s="379"/>
      <c r="B3" s="379"/>
      <c r="C3" s="379"/>
      <c r="D3" s="379"/>
      <c r="E3" s="380"/>
      <c r="F3" s="1097"/>
      <c r="G3" s="1097"/>
      <c r="H3" s="1097"/>
      <c r="I3" s="1097"/>
      <c r="J3" s="1097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e">
        <f>VLOOKUP($E$7,NXT!$C$12:$L$666,2,0)</f>
        <v>#N/A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99" t="s">
        <v>231</v>
      </c>
      <c r="B9" s="1100"/>
      <c r="C9" s="1100"/>
      <c r="D9" s="1100"/>
      <c r="E9" s="387"/>
      <c r="F9" s="381"/>
      <c r="G9" s="388"/>
      <c r="H9" s="388"/>
      <c r="I9" s="388"/>
      <c r="J9" s="389"/>
      <c r="K9" s="389"/>
    </row>
    <row r="10" spans="1:12" ht="19.5" customHeight="1">
      <c r="A10" s="1101" t="s">
        <v>232</v>
      </c>
      <c r="B10" s="1102" t="s">
        <v>233</v>
      </c>
      <c r="C10" s="1104" t="s">
        <v>15</v>
      </c>
      <c r="D10" s="1105"/>
      <c r="E10" s="1106" t="s">
        <v>0</v>
      </c>
      <c r="F10" s="1115" t="s">
        <v>234</v>
      </c>
      <c r="G10" s="1109" t="s">
        <v>203</v>
      </c>
      <c r="H10" s="1109"/>
      <c r="I10" s="1105"/>
      <c r="J10" s="1110" t="s">
        <v>235</v>
      </c>
      <c r="K10" s="390"/>
      <c r="L10" s="391" t="s">
        <v>220</v>
      </c>
    </row>
    <row r="11" spans="1:12" ht="19.5" customHeight="1">
      <c r="A11" s="1101"/>
      <c r="B11" s="1103"/>
      <c r="C11" s="392" t="s">
        <v>217</v>
      </c>
      <c r="D11" s="392" t="s">
        <v>218</v>
      </c>
      <c r="E11" s="1107"/>
      <c r="F11" s="1116"/>
      <c r="G11" s="393" t="s">
        <v>217</v>
      </c>
      <c r="H11" s="393" t="s">
        <v>218</v>
      </c>
      <c r="I11" s="393" t="s">
        <v>219</v>
      </c>
      <c r="J11" s="1111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 t="e">
        <f>VLOOKUP($E$7,NXT!$C$12:$L$666,3,0)</f>
        <v>#N/A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 t="e">
        <f ca="1">I13+G32-H32</f>
        <v>#N/A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13"/>
      <c r="C35" s="1113"/>
      <c r="D35" s="1113"/>
      <c r="E35" s="1113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14" t="s">
        <v>12</v>
      </c>
      <c r="F37" s="1114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8" t="s">
        <v>13</v>
      </c>
      <c r="F38" s="1108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47" workbookViewId="0">
      <selection activeCell="E346" sqref="E346:G346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0" customWidth="1"/>
    <col min="8" max="8" width="8.5703125" style="740" customWidth="1"/>
    <col min="9" max="10" width="8.42578125" style="740" customWidth="1"/>
    <col min="11" max="11" width="8" style="740" customWidth="1"/>
    <col min="12" max="12" width="7.8554687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0" customWidth="1"/>
    <col min="17" max="17" width="7.5703125" style="293" customWidth="1"/>
    <col min="18" max="18" width="13.285156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20" ht="18" hidden="1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20" ht="18.75" customHeight="1">
      <c r="A2" s="742" t="s">
        <v>1864</v>
      </c>
      <c r="B2" s="742"/>
      <c r="C2" s="736"/>
      <c r="E2" s="844"/>
      <c r="F2" s="844"/>
      <c r="G2" s="844"/>
      <c r="H2" s="742"/>
      <c r="I2" s="742"/>
      <c r="J2" s="742"/>
      <c r="K2" s="742"/>
      <c r="M2" s="755"/>
      <c r="N2" s="293"/>
      <c r="O2" s="736"/>
    </row>
    <row r="3" spans="1:20" ht="12.75" customHeight="1">
      <c r="A3" s="784"/>
      <c r="B3" s="778"/>
      <c r="C3" s="784"/>
      <c r="D3" s="784"/>
      <c r="E3" s="845"/>
      <c r="F3" s="845"/>
      <c r="G3" s="845"/>
      <c r="H3" s="778"/>
      <c r="I3" s="757"/>
      <c r="J3" s="757"/>
      <c r="K3" s="778"/>
      <c r="M3" s="755"/>
      <c r="N3" s="750"/>
      <c r="O3" s="784"/>
      <c r="P3" s="791"/>
      <c r="Q3" s="758"/>
      <c r="R3" s="784"/>
      <c r="S3" s="750"/>
    </row>
    <row r="4" spans="1:20" s="443" customFormat="1" ht="21" customHeight="1">
      <c r="A4" s="1117" t="s">
        <v>35</v>
      </c>
      <c r="B4" s="1117" t="s">
        <v>239</v>
      </c>
      <c r="C4" s="1117" t="s">
        <v>1301</v>
      </c>
      <c r="D4" s="1117" t="s">
        <v>1302</v>
      </c>
      <c r="E4" s="1118" t="s">
        <v>1303</v>
      </c>
      <c r="F4" s="1119"/>
      <c r="G4" s="1119"/>
      <c r="H4" s="1120"/>
      <c r="I4" s="1117" t="s">
        <v>240</v>
      </c>
      <c r="J4" s="1124" t="s">
        <v>1313</v>
      </c>
      <c r="K4" s="1117" t="s">
        <v>1307</v>
      </c>
      <c r="L4" s="442"/>
      <c r="M4" s="442"/>
      <c r="N4" s="1117" t="s">
        <v>239</v>
      </c>
      <c r="O4" s="1117" t="s">
        <v>1308</v>
      </c>
      <c r="P4" s="1117" t="s">
        <v>198</v>
      </c>
      <c r="Q4" s="1117" t="s">
        <v>241</v>
      </c>
      <c r="R4" s="1117" t="s">
        <v>242</v>
      </c>
    </row>
    <row r="5" spans="1:20" s="443" customFormat="1" ht="21" customHeight="1">
      <c r="A5" s="1117"/>
      <c r="B5" s="1117"/>
      <c r="C5" s="1117"/>
      <c r="D5" s="1117"/>
      <c r="E5" s="792" t="s">
        <v>1304</v>
      </c>
      <c r="F5" s="792" t="s">
        <v>1305</v>
      </c>
      <c r="G5" s="792" t="s">
        <v>1306</v>
      </c>
      <c r="H5" s="441" t="s">
        <v>1311</v>
      </c>
      <c r="I5" s="1117"/>
      <c r="J5" s="1125"/>
      <c r="K5" s="1117"/>
      <c r="L5" s="442"/>
      <c r="M5" s="442"/>
      <c r="N5" s="1117"/>
      <c r="O5" s="1117"/>
      <c r="P5" s="1117"/>
      <c r="Q5" s="1117"/>
      <c r="R5" s="1117"/>
    </row>
    <row r="6" spans="1:20" ht="16.5" customHeight="1">
      <c r="A6" s="744">
        <f>IF(B6&lt;&gt;"",ROW()-(ROW()-1),"")</f>
        <v>1</v>
      </c>
      <c r="B6" s="295" t="s">
        <v>601</v>
      </c>
      <c r="C6" s="760">
        <v>42373</v>
      </c>
      <c r="D6" s="761" t="s">
        <v>1409</v>
      </c>
      <c r="E6" s="846">
        <v>46</v>
      </c>
      <c r="F6" s="846">
        <v>42</v>
      </c>
      <c r="G6" s="846">
        <v>24.5</v>
      </c>
      <c r="H6" s="842">
        <f>IF(G6&lt;&gt;"",ROUND(((E6+F6)*2+5)*(F6+G6+3)/10000,2),ROUND(E6*F6/10000,2))</f>
        <v>1.26</v>
      </c>
      <c r="I6" s="745">
        <v>695</v>
      </c>
      <c r="J6" s="745">
        <f>H6*I6</f>
        <v>875.7</v>
      </c>
      <c r="K6" s="745">
        <f t="shared" ref="K6:K69" si="0">H6*$R$48</f>
        <v>10813.635391927446</v>
      </c>
      <c r="L6" s="660">
        <v>8500</v>
      </c>
      <c r="M6" s="759"/>
      <c r="N6" s="444" t="s">
        <v>1076</v>
      </c>
      <c r="O6" s="760">
        <v>42419</v>
      </c>
      <c r="P6" s="305">
        <v>1510</v>
      </c>
      <c r="Q6" s="780">
        <v>7300</v>
      </c>
      <c r="R6" s="8">
        <f t="shared" ref="R6:R23" si="1">ROUND(P6*Q6,0)</f>
        <v>11023000</v>
      </c>
      <c r="S6" s="740">
        <f>I6*L6</f>
        <v>5907500</v>
      </c>
      <c r="T6" s="740">
        <f>I6*K6</f>
        <v>7515476.5973895751</v>
      </c>
    </row>
    <row r="7" spans="1:20" ht="16.5" customHeight="1">
      <c r="A7" s="744">
        <f>IF(B7&lt;&gt;"",A6+1,"")</f>
        <v>2</v>
      </c>
      <c r="B7" s="297" t="s">
        <v>447</v>
      </c>
      <c r="C7" s="762">
        <v>42373</v>
      </c>
      <c r="D7" s="763" t="s">
        <v>1409</v>
      </c>
      <c r="E7" s="847">
        <v>46</v>
      </c>
      <c r="F7" s="846">
        <v>42</v>
      </c>
      <c r="G7" s="846">
        <v>13</v>
      </c>
      <c r="H7" s="842">
        <f t="shared" ref="H7:H70" si="2">IF(G7&lt;&gt;"",ROUND(((E7+F7)*2+5)*(F7+G7+3)/10000,2),ROUND(E7*F7/10000,2))</f>
        <v>1.05</v>
      </c>
      <c r="I7" s="257">
        <v>2840</v>
      </c>
      <c r="J7" s="745">
        <f t="shared" ref="J7:J54" si="3">H7*I7</f>
        <v>2982</v>
      </c>
      <c r="K7" s="745">
        <f t="shared" si="0"/>
        <v>9011.362826606206</v>
      </c>
      <c r="L7" s="660">
        <v>6900</v>
      </c>
      <c r="M7" s="759"/>
      <c r="N7" s="445" t="s">
        <v>1076</v>
      </c>
      <c r="O7" s="760">
        <v>42419</v>
      </c>
      <c r="P7" s="793">
        <v>940</v>
      </c>
      <c r="Q7" s="779">
        <v>7200</v>
      </c>
      <c r="R7" s="8">
        <f t="shared" si="1"/>
        <v>6768000</v>
      </c>
      <c r="S7" s="740">
        <f t="shared" ref="S7:S70" si="4">I7*L7</f>
        <v>19596000</v>
      </c>
      <c r="T7" s="740">
        <f t="shared" ref="T7:T70" si="5">I7*K7</f>
        <v>25592270.427561626</v>
      </c>
    </row>
    <row r="8" spans="1:20" ht="16.5" customHeight="1">
      <c r="A8" s="744">
        <f t="shared" ref="A8:A60" si="6">IF(B8&lt;&gt;"",A7+1,"")</f>
        <v>3</v>
      </c>
      <c r="B8" s="297" t="s">
        <v>1446</v>
      </c>
      <c r="C8" s="762">
        <v>42373</v>
      </c>
      <c r="D8" s="763" t="s">
        <v>1447</v>
      </c>
      <c r="E8" s="847">
        <v>37.5</v>
      </c>
      <c r="F8" s="846">
        <v>30.5</v>
      </c>
      <c r="G8" s="846">
        <v>29.5</v>
      </c>
      <c r="H8" s="842">
        <f t="shared" si="2"/>
        <v>0.89</v>
      </c>
      <c r="I8" s="257">
        <v>500</v>
      </c>
      <c r="J8" s="745">
        <f t="shared" si="3"/>
        <v>445</v>
      </c>
      <c r="K8" s="745">
        <f t="shared" si="0"/>
        <v>7638.2027768376411</v>
      </c>
      <c r="L8" s="660">
        <v>11000</v>
      </c>
      <c r="M8" s="759"/>
      <c r="N8" s="445" t="s">
        <v>1076</v>
      </c>
      <c r="O8" s="760">
        <v>42420</v>
      </c>
      <c r="P8" s="793">
        <v>2510</v>
      </c>
      <c r="Q8" s="779">
        <v>7200</v>
      </c>
      <c r="R8" s="8">
        <f t="shared" si="1"/>
        <v>18072000</v>
      </c>
      <c r="S8" s="740">
        <f t="shared" si="4"/>
        <v>5500000</v>
      </c>
      <c r="T8" s="740">
        <f t="shared" si="5"/>
        <v>3819101.3884188207</v>
      </c>
    </row>
    <row r="9" spans="1:20" ht="16.5" customHeight="1">
      <c r="A9" s="744">
        <f t="shared" si="6"/>
        <v>4</v>
      </c>
      <c r="B9" s="297" t="s">
        <v>438</v>
      </c>
      <c r="C9" s="762">
        <v>42374</v>
      </c>
      <c r="D9" s="763" t="s">
        <v>1448</v>
      </c>
      <c r="E9" s="847">
        <v>49</v>
      </c>
      <c r="F9" s="846">
        <v>38</v>
      </c>
      <c r="G9" s="846">
        <v>12</v>
      </c>
      <c r="H9" s="842">
        <f t="shared" si="2"/>
        <v>0.95</v>
      </c>
      <c r="I9" s="257">
        <v>716</v>
      </c>
      <c r="J9" s="745">
        <f t="shared" si="3"/>
        <v>680.19999999999993</v>
      </c>
      <c r="K9" s="745">
        <f t="shared" si="0"/>
        <v>8153.137795500852</v>
      </c>
      <c r="L9" s="660">
        <v>10500</v>
      </c>
      <c r="M9" s="759"/>
      <c r="N9" s="445" t="s">
        <v>1076</v>
      </c>
      <c r="O9" s="760">
        <v>42422</v>
      </c>
      <c r="P9" s="793">
        <v>2500</v>
      </c>
      <c r="Q9" s="779">
        <v>7200</v>
      </c>
      <c r="R9" s="8">
        <f t="shared" si="1"/>
        <v>18000000</v>
      </c>
      <c r="S9" s="740">
        <f t="shared" si="4"/>
        <v>7518000</v>
      </c>
      <c r="T9" s="740">
        <f t="shared" si="5"/>
        <v>5837646.6615786096</v>
      </c>
    </row>
    <row r="10" spans="1:20" ht="16.5" customHeight="1">
      <c r="A10" s="744">
        <f t="shared" si="6"/>
        <v>5</v>
      </c>
      <c r="B10" s="297" t="s">
        <v>1449</v>
      </c>
      <c r="C10" s="762">
        <v>42374</v>
      </c>
      <c r="D10" s="763" t="s">
        <v>1448</v>
      </c>
      <c r="E10" s="847">
        <v>49</v>
      </c>
      <c r="F10" s="846">
        <v>38</v>
      </c>
      <c r="G10" s="846">
        <v>13</v>
      </c>
      <c r="H10" s="842">
        <f t="shared" si="2"/>
        <v>0.97</v>
      </c>
      <c r="I10" s="257">
        <v>732</v>
      </c>
      <c r="J10" s="745">
        <f t="shared" si="3"/>
        <v>710.04</v>
      </c>
      <c r="K10" s="745">
        <f t="shared" si="0"/>
        <v>8324.7828017219235</v>
      </c>
      <c r="L10" s="660">
        <v>10500</v>
      </c>
      <c r="M10" s="759"/>
      <c r="N10" s="445" t="s">
        <v>1076</v>
      </c>
      <c r="O10" s="760">
        <v>42423</v>
      </c>
      <c r="P10" s="793">
        <v>2510</v>
      </c>
      <c r="Q10" s="779">
        <v>7200</v>
      </c>
      <c r="R10" s="8">
        <f t="shared" si="1"/>
        <v>18072000</v>
      </c>
      <c r="S10" s="740">
        <f t="shared" si="4"/>
        <v>7686000</v>
      </c>
      <c r="T10" s="740">
        <f t="shared" si="5"/>
        <v>6093741.0108604478</v>
      </c>
    </row>
    <row r="11" spans="1:20" ht="16.5" customHeight="1">
      <c r="A11" s="744">
        <f t="shared" si="6"/>
        <v>6</v>
      </c>
      <c r="B11" s="297" t="s">
        <v>424</v>
      </c>
      <c r="C11" s="762">
        <v>42374</v>
      </c>
      <c r="D11" s="763" t="s">
        <v>1450</v>
      </c>
      <c r="E11" s="847">
        <v>52</v>
      </c>
      <c r="F11" s="846">
        <v>24.5</v>
      </c>
      <c r="G11" s="846">
        <v>24.5</v>
      </c>
      <c r="H11" s="842">
        <f t="shared" si="2"/>
        <v>0.82</v>
      </c>
      <c r="I11" s="257">
        <v>626</v>
      </c>
      <c r="J11" s="745">
        <f t="shared" si="3"/>
        <v>513.31999999999994</v>
      </c>
      <c r="K11" s="745">
        <f t="shared" si="0"/>
        <v>7037.4452550638935</v>
      </c>
      <c r="L11" s="660">
        <v>5000</v>
      </c>
      <c r="M11" s="759"/>
      <c r="N11" s="445" t="s">
        <v>1076</v>
      </c>
      <c r="O11" s="760">
        <v>42424</v>
      </c>
      <c r="P11" s="793">
        <v>2510</v>
      </c>
      <c r="Q11" s="779">
        <v>7200</v>
      </c>
      <c r="R11" s="8">
        <f t="shared" si="1"/>
        <v>18072000</v>
      </c>
      <c r="S11" s="740">
        <f t="shared" si="4"/>
        <v>3130000</v>
      </c>
      <c r="T11" s="740">
        <f t="shared" si="5"/>
        <v>4405440.7296699975</v>
      </c>
    </row>
    <row r="12" spans="1:20" ht="16.5" customHeight="1">
      <c r="A12" s="744">
        <f t="shared" si="6"/>
        <v>7</v>
      </c>
      <c r="B12" s="297" t="s">
        <v>427</v>
      </c>
      <c r="C12" s="762">
        <v>42374</v>
      </c>
      <c r="D12" s="763" t="s">
        <v>1450</v>
      </c>
      <c r="E12" s="847">
        <v>52</v>
      </c>
      <c r="F12" s="846">
        <v>32</v>
      </c>
      <c r="G12" s="846">
        <v>21</v>
      </c>
      <c r="H12" s="842">
        <f t="shared" si="2"/>
        <v>0.97</v>
      </c>
      <c r="I12" s="257">
        <v>613</v>
      </c>
      <c r="J12" s="745">
        <f t="shared" si="3"/>
        <v>594.61</v>
      </c>
      <c r="K12" s="745">
        <f t="shared" si="0"/>
        <v>8324.7828017219235</v>
      </c>
      <c r="L12" s="660">
        <v>5800</v>
      </c>
      <c r="M12" s="759"/>
      <c r="N12" s="445" t="s">
        <v>1076</v>
      </c>
      <c r="O12" s="760">
        <v>42430</v>
      </c>
      <c r="P12" s="793">
        <v>2267</v>
      </c>
      <c r="Q12" s="779">
        <v>7200</v>
      </c>
      <c r="R12" s="8">
        <f t="shared" si="1"/>
        <v>16322400</v>
      </c>
      <c r="S12" s="740">
        <f t="shared" si="4"/>
        <v>3555400</v>
      </c>
      <c r="T12" s="740">
        <f t="shared" si="5"/>
        <v>5103091.8574555395</v>
      </c>
    </row>
    <row r="13" spans="1:20" ht="16.5" customHeight="1">
      <c r="A13" s="744">
        <f t="shared" si="6"/>
        <v>8</v>
      </c>
      <c r="B13" s="297" t="s">
        <v>872</v>
      </c>
      <c r="C13" s="762">
        <v>42374</v>
      </c>
      <c r="D13" s="763" t="s">
        <v>1450</v>
      </c>
      <c r="E13" s="847">
        <v>50</v>
      </c>
      <c r="F13" s="846">
        <v>25</v>
      </c>
      <c r="G13" s="846">
        <v>30</v>
      </c>
      <c r="H13" s="842">
        <f t="shared" si="2"/>
        <v>0.9</v>
      </c>
      <c r="I13" s="257">
        <v>612</v>
      </c>
      <c r="J13" s="745">
        <f t="shared" si="3"/>
        <v>550.80000000000007</v>
      </c>
      <c r="K13" s="745">
        <f t="shared" si="0"/>
        <v>7724.0252799481759</v>
      </c>
      <c r="L13" s="660">
        <v>5600</v>
      </c>
      <c r="M13" s="759"/>
      <c r="N13" s="445" t="s">
        <v>1076</v>
      </c>
      <c r="O13" s="760">
        <v>42432</v>
      </c>
      <c r="P13" s="793">
        <v>2186</v>
      </c>
      <c r="Q13" s="779">
        <v>7200</v>
      </c>
      <c r="R13" s="8">
        <f t="shared" si="1"/>
        <v>15739200</v>
      </c>
      <c r="S13" s="740">
        <f t="shared" si="4"/>
        <v>3427200</v>
      </c>
      <c r="T13" s="740">
        <f t="shared" si="5"/>
        <v>4727103.4713282837</v>
      </c>
    </row>
    <row r="14" spans="1:20" ht="16.5" customHeight="1">
      <c r="A14" s="744">
        <f t="shared" si="6"/>
        <v>9</v>
      </c>
      <c r="B14" s="297" t="s">
        <v>424</v>
      </c>
      <c r="C14" s="762">
        <v>42374</v>
      </c>
      <c r="D14" s="763" t="s">
        <v>1450</v>
      </c>
      <c r="E14" s="847">
        <v>52</v>
      </c>
      <c r="F14" s="846">
        <v>24.5</v>
      </c>
      <c r="G14" s="846">
        <v>24.5</v>
      </c>
      <c r="H14" s="842">
        <f t="shared" si="2"/>
        <v>0.82</v>
      </c>
      <c r="I14" s="257">
        <v>905</v>
      </c>
      <c r="J14" s="745">
        <f t="shared" si="3"/>
        <v>742.09999999999991</v>
      </c>
      <c r="K14" s="745">
        <f t="shared" si="0"/>
        <v>7037.4452550638935</v>
      </c>
      <c r="L14" s="660">
        <v>5000</v>
      </c>
      <c r="M14" s="759"/>
      <c r="N14" s="445" t="s">
        <v>1076</v>
      </c>
      <c r="O14" s="760">
        <v>42438</v>
      </c>
      <c r="P14" s="793">
        <v>2409</v>
      </c>
      <c r="Q14" s="779">
        <v>7200</v>
      </c>
      <c r="R14" s="8">
        <f t="shared" si="1"/>
        <v>17344800</v>
      </c>
      <c r="S14" s="740">
        <f t="shared" si="4"/>
        <v>4525000</v>
      </c>
      <c r="T14" s="740">
        <f t="shared" si="5"/>
        <v>6368887.9558328232</v>
      </c>
    </row>
    <row r="15" spans="1:20" ht="16.5" customHeight="1">
      <c r="A15" s="744">
        <f t="shared" si="6"/>
        <v>10</v>
      </c>
      <c r="B15" s="297" t="s">
        <v>465</v>
      </c>
      <c r="C15" s="762">
        <v>42374</v>
      </c>
      <c r="D15" s="763" t="s">
        <v>1450</v>
      </c>
      <c r="E15" s="847">
        <v>52</v>
      </c>
      <c r="F15" s="846">
        <v>26.5</v>
      </c>
      <c r="G15" s="846">
        <v>26.5</v>
      </c>
      <c r="H15" s="842">
        <f t="shared" si="2"/>
        <v>0.91</v>
      </c>
      <c r="I15" s="257">
        <v>642</v>
      </c>
      <c r="J15" s="745">
        <f t="shared" si="3"/>
        <v>584.22</v>
      </c>
      <c r="K15" s="745">
        <f t="shared" si="0"/>
        <v>7809.8477830587117</v>
      </c>
      <c r="L15" s="660">
        <v>5550</v>
      </c>
      <c r="M15" s="759"/>
      <c r="N15" s="445" t="s">
        <v>1076</v>
      </c>
      <c r="O15" s="760">
        <v>42439</v>
      </c>
      <c r="P15" s="793">
        <v>2124</v>
      </c>
      <c r="Q15" s="779">
        <v>7200</v>
      </c>
      <c r="R15" s="8">
        <f t="shared" si="1"/>
        <v>15292800</v>
      </c>
      <c r="S15" s="740">
        <f t="shared" si="4"/>
        <v>3563100</v>
      </c>
      <c r="T15" s="740">
        <f t="shared" si="5"/>
        <v>5013922.2767236931</v>
      </c>
    </row>
    <row r="16" spans="1:20" ht="16.5" customHeight="1">
      <c r="A16" s="744">
        <f t="shared" si="6"/>
        <v>11</v>
      </c>
      <c r="B16" s="297" t="s">
        <v>506</v>
      </c>
      <c r="C16" s="762">
        <v>42375</v>
      </c>
      <c r="D16" s="763" t="s">
        <v>1451</v>
      </c>
      <c r="E16" s="847">
        <v>37.5</v>
      </c>
      <c r="F16" s="846">
        <v>25.3</v>
      </c>
      <c r="G16" s="846">
        <v>23.9</v>
      </c>
      <c r="H16" s="842">
        <f t="shared" si="2"/>
        <v>0.68</v>
      </c>
      <c r="I16" s="257">
        <v>1580</v>
      </c>
      <c r="J16" s="745">
        <f t="shared" si="3"/>
        <v>1074.4000000000001</v>
      </c>
      <c r="K16" s="745">
        <f t="shared" si="0"/>
        <v>5835.9302115164</v>
      </c>
      <c r="L16" s="660">
        <v>5900</v>
      </c>
      <c r="M16" s="759"/>
      <c r="N16" s="445" t="s">
        <v>1076</v>
      </c>
      <c r="O16" s="760">
        <v>42440</v>
      </c>
      <c r="P16" s="793">
        <v>2428</v>
      </c>
      <c r="Q16" s="779">
        <v>7200</v>
      </c>
      <c r="R16" s="8">
        <f t="shared" si="1"/>
        <v>17481600</v>
      </c>
      <c r="S16" s="740">
        <f t="shared" si="4"/>
        <v>9322000</v>
      </c>
      <c r="T16" s="740">
        <f t="shared" si="5"/>
        <v>9220769.7341959123</v>
      </c>
    </row>
    <row r="17" spans="1:20" ht="16.5" customHeight="1">
      <c r="A17" s="744">
        <f t="shared" si="6"/>
        <v>12</v>
      </c>
      <c r="B17" s="297" t="s">
        <v>671</v>
      </c>
      <c r="C17" s="762">
        <v>42376</v>
      </c>
      <c r="D17" s="763" t="s">
        <v>1452</v>
      </c>
      <c r="E17" s="847">
        <v>33.700000000000003</v>
      </c>
      <c r="F17" s="846">
        <v>22.7</v>
      </c>
      <c r="G17" s="846">
        <v>19.3</v>
      </c>
      <c r="H17" s="842">
        <f t="shared" si="2"/>
        <v>0.53</v>
      </c>
      <c r="I17" s="257">
        <v>358</v>
      </c>
      <c r="J17" s="745">
        <f t="shared" si="3"/>
        <v>189.74</v>
      </c>
      <c r="K17" s="745">
        <f t="shared" si="0"/>
        <v>4548.5926648583709</v>
      </c>
      <c r="L17" s="660">
        <v>4900</v>
      </c>
      <c r="M17" s="759"/>
      <c r="N17" s="445" t="s">
        <v>1076</v>
      </c>
      <c r="O17" s="760">
        <v>42441</v>
      </c>
      <c r="P17" s="793">
        <v>2260</v>
      </c>
      <c r="Q17" s="779">
        <v>7200</v>
      </c>
      <c r="R17" s="8">
        <f t="shared" si="1"/>
        <v>16272000</v>
      </c>
      <c r="S17" s="740">
        <f t="shared" si="4"/>
        <v>1754200</v>
      </c>
      <c r="T17" s="740">
        <f t="shared" si="5"/>
        <v>1628396.1740192969</v>
      </c>
    </row>
    <row r="18" spans="1:20" ht="16.5" customHeight="1">
      <c r="A18" s="744">
        <f t="shared" si="6"/>
        <v>13</v>
      </c>
      <c r="B18" s="297" t="s">
        <v>997</v>
      </c>
      <c r="C18" s="762">
        <v>42376</v>
      </c>
      <c r="D18" s="763" t="s">
        <v>1453</v>
      </c>
      <c r="E18" s="847">
        <v>61</v>
      </c>
      <c r="F18" s="846">
        <v>36</v>
      </c>
      <c r="G18" s="846">
        <v>43</v>
      </c>
      <c r="H18" s="842">
        <f t="shared" si="2"/>
        <v>1.63</v>
      </c>
      <c r="I18" s="257">
        <v>203</v>
      </c>
      <c r="J18" s="745">
        <f t="shared" si="3"/>
        <v>330.89</v>
      </c>
      <c r="K18" s="745">
        <f t="shared" si="0"/>
        <v>13989.068007017251</v>
      </c>
      <c r="L18" s="660">
        <v>8900</v>
      </c>
      <c r="M18" s="759"/>
      <c r="N18" s="445" t="s">
        <v>1076</v>
      </c>
      <c r="O18" s="760">
        <v>42443</v>
      </c>
      <c r="P18" s="793">
        <v>1923</v>
      </c>
      <c r="Q18" s="779">
        <v>7200</v>
      </c>
      <c r="R18" s="8">
        <f t="shared" si="1"/>
        <v>13845600</v>
      </c>
      <c r="S18" s="740">
        <f t="shared" si="4"/>
        <v>1806700</v>
      </c>
      <c r="T18" s="740">
        <f t="shared" si="5"/>
        <v>2839780.8054245021</v>
      </c>
    </row>
    <row r="19" spans="1:20" ht="16.5" customHeight="1">
      <c r="A19" s="744">
        <f t="shared" si="6"/>
        <v>14</v>
      </c>
      <c r="B19" s="297" t="s">
        <v>998</v>
      </c>
      <c r="C19" s="762">
        <v>42376</v>
      </c>
      <c r="D19" s="763" t="s">
        <v>1453</v>
      </c>
      <c r="E19" s="847">
        <v>61</v>
      </c>
      <c r="F19" s="846">
        <v>49.5</v>
      </c>
      <c r="G19" s="846">
        <v>46</v>
      </c>
      <c r="H19" s="842">
        <f t="shared" si="2"/>
        <v>2.23</v>
      </c>
      <c r="I19" s="257">
        <v>104</v>
      </c>
      <c r="J19" s="745">
        <f t="shared" si="3"/>
        <v>231.92</v>
      </c>
      <c r="K19" s="745">
        <f t="shared" si="0"/>
        <v>19138.41819364937</v>
      </c>
      <c r="L19" s="660">
        <v>11500</v>
      </c>
      <c r="M19" s="759"/>
      <c r="N19" s="445" t="s">
        <v>1076</v>
      </c>
      <c r="O19" s="760">
        <v>42444</v>
      </c>
      <c r="P19" s="793">
        <v>2406</v>
      </c>
      <c r="Q19" s="779">
        <v>7200</v>
      </c>
      <c r="R19" s="8">
        <f t="shared" si="1"/>
        <v>17323200</v>
      </c>
      <c r="S19" s="740">
        <f t="shared" si="4"/>
        <v>1196000</v>
      </c>
      <c r="T19" s="740">
        <f t="shared" si="5"/>
        <v>1990395.4921395346</v>
      </c>
    </row>
    <row r="20" spans="1:20" ht="16.5" customHeight="1">
      <c r="A20" s="744">
        <f t="shared" si="6"/>
        <v>15</v>
      </c>
      <c r="B20" s="297" t="s">
        <v>1454</v>
      </c>
      <c r="C20" s="762">
        <v>42376</v>
      </c>
      <c r="D20" s="763" t="s">
        <v>1453</v>
      </c>
      <c r="E20" s="847">
        <v>46</v>
      </c>
      <c r="F20" s="846">
        <v>36</v>
      </c>
      <c r="G20" s="846">
        <v>47</v>
      </c>
      <c r="H20" s="842">
        <f t="shared" si="2"/>
        <v>1.45</v>
      </c>
      <c r="I20" s="257">
        <v>20</v>
      </c>
      <c r="J20" s="745">
        <f t="shared" si="3"/>
        <v>29</v>
      </c>
      <c r="K20" s="745">
        <f t="shared" si="0"/>
        <v>12444.262951027617</v>
      </c>
      <c r="L20" s="660">
        <v>15000</v>
      </c>
      <c r="M20" s="759"/>
      <c r="N20" s="445" t="s">
        <v>1076</v>
      </c>
      <c r="O20" s="760">
        <v>42445</v>
      </c>
      <c r="P20" s="793">
        <v>2278</v>
      </c>
      <c r="Q20" s="779">
        <v>7200</v>
      </c>
      <c r="R20" s="8">
        <f t="shared" si="1"/>
        <v>16401600</v>
      </c>
      <c r="S20" s="740">
        <f t="shared" si="4"/>
        <v>300000</v>
      </c>
      <c r="T20" s="740">
        <f t="shared" si="5"/>
        <v>248885.25902055233</v>
      </c>
    </row>
    <row r="21" spans="1:20" ht="16.5" customHeight="1">
      <c r="A21" s="744">
        <f t="shared" si="6"/>
        <v>16</v>
      </c>
      <c r="B21" s="297" t="s">
        <v>1455</v>
      </c>
      <c r="C21" s="762">
        <v>42376</v>
      </c>
      <c r="D21" s="763" t="s">
        <v>1453</v>
      </c>
      <c r="E21" s="847">
        <v>39</v>
      </c>
      <c r="F21" s="846">
        <v>45</v>
      </c>
      <c r="G21" s="846">
        <v>46</v>
      </c>
      <c r="H21" s="842">
        <f t="shared" si="2"/>
        <v>1.63</v>
      </c>
      <c r="I21" s="257">
        <v>23</v>
      </c>
      <c r="J21" s="745">
        <f t="shared" si="3"/>
        <v>37.489999999999995</v>
      </c>
      <c r="K21" s="745">
        <f t="shared" si="0"/>
        <v>13989.068007017251</v>
      </c>
      <c r="L21" s="660">
        <v>17000</v>
      </c>
      <c r="M21" s="759"/>
      <c r="N21" s="445" t="s">
        <v>1076</v>
      </c>
      <c r="O21" s="760">
        <v>42455</v>
      </c>
      <c r="P21" s="793">
        <v>1603</v>
      </c>
      <c r="Q21" s="779">
        <v>7200</v>
      </c>
      <c r="R21" s="8">
        <f t="shared" si="1"/>
        <v>11541600</v>
      </c>
      <c r="S21" s="740">
        <f t="shared" si="4"/>
        <v>391000</v>
      </c>
      <c r="T21" s="740">
        <f t="shared" si="5"/>
        <v>321748.56416139676</v>
      </c>
    </row>
    <row r="22" spans="1:20" ht="16.5" customHeight="1">
      <c r="A22" s="744">
        <f t="shared" si="6"/>
        <v>17</v>
      </c>
      <c r="B22" s="297" t="s">
        <v>1456</v>
      </c>
      <c r="C22" s="762">
        <v>42376</v>
      </c>
      <c r="D22" s="763" t="s">
        <v>1453</v>
      </c>
      <c r="E22" s="847">
        <v>42</v>
      </c>
      <c r="F22" s="846">
        <v>48</v>
      </c>
      <c r="G22" s="846">
        <v>51</v>
      </c>
      <c r="H22" s="842">
        <f t="shared" si="2"/>
        <v>1.89</v>
      </c>
      <c r="I22" s="257">
        <v>22</v>
      </c>
      <c r="J22" s="745">
        <f t="shared" si="3"/>
        <v>41.58</v>
      </c>
      <c r="K22" s="745">
        <f t="shared" si="0"/>
        <v>16220.453087891168</v>
      </c>
      <c r="L22" s="660">
        <v>20000</v>
      </c>
      <c r="M22" s="759"/>
      <c r="N22" s="445" t="s">
        <v>1403</v>
      </c>
      <c r="O22" s="760">
        <v>42458</v>
      </c>
      <c r="P22" s="793">
        <v>300</v>
      </c>
      <c r="Q22" s="779">
        <v>9893</v>
      </c>
      <c r="R22" s="8">
        <f t="shared" si="1"/>
        <v>2967900</v>
      </c>
      <c r="S22" s="740">
        <f t="shared" si="4"/>
        <v>440000</v>
      </c>
      <c r="T22" s="740">
        <f t="shared" si="5"/>
        <v>356849.96793360572</v>
      </c>
    </row>
    <row r="23" spans="1:20" ht="16.5" customHeight="1">
      <c r="A23" s="744">
        <f t="shared" si="6"/>
        <v>18</v>
      </c>
      <c r="B23" s="297" t="s">
        <v>1457</v>
      </c>
      <c r="C23" s="762">
        <v>42376</v>
      </c>
      <c r="D23" s="763" t="s">
        <v>1453</v>
      </c>
      <c r="E23" s="847">
        <v>46</v>
      </c>
      <c r="F23" s="846">
        <v>53</v>
      </c>
      <c r="G23" s="846">
        <v>55</v>
      </c>
      <c r="H23" s="842">
        <f t="shared" si="2"/>
        <v>2.25</v>
      </c>
      <c r="I23" s="257">
        <v>22</v>
      </c>
      <c r="J23" s="745">
        <f t="shared" si="3"/>
        <v>49.5</v>
      </c>
      <c r="K23" s="745">
        <f t="shared" si="0"/>
        <v>19310.063199870441</v>
      </c>
      <c r="L23" s="660">
        <v>22000</v>
      </c>
      <c r="M23" s="759"/>
      <c r="N23" s="445" t="s">
        <v>1406</v>
      </c>
      <c r="O23" s="760">
        <v>42458</v>
      </c>
      <c r="P23" s="793">
        <v>640</v>
      </c>
      <c r="Q23" s="779">
        <v>9207</v>
      </c>
      <c r="R23" s="8">
        <f t="shared" si="1"/>
        <v>5892480</v>
      </c>
      <c r="S23" s="740">
        <f t="shared" si="4"/>
        <v>484000</v>
      </c>
      <c r="T23" s="740">
        <f t="shared" si="5"/>
        <v>424821.39039714972</v>
      </c>
    </row>
    <row r="24" spans="1:20" ht="16.5" customHeight="1">
      <c r="A24" s="744">
        <f t="shared" si="6"/>
        <v>19</v>
      </c>
      <c r="B24" s="297" t="s">
        <v>1458</v>
      </c>
      <c r="C24" s="762">
        <v>42376</v>
      </c>
      <c r="D24" s="763" t="s">
        <v>1453</v>
      </c>
      <c r="E24" s="847">
        <v>51</v>
      </c>
      <c r="F24" s="846">
        <v>62</v>
      </c>
      <c r="G24" s="846">
        <v>55</v>
      </c>
      <c r="H24" s="842">
        <f t="shared" si="2"/>
        <v>2.77</v>
      </c>
      <c r="I24" s="257">
        <v>21</v>
      </c>
      <c r="J24" s="745">
        <f t="shared" si="3"/>
        <v>58.17</v>
      </c>
      <c r="K24" s="745">
        <f t="shared" si="0"/>
        <v>23772.833361618275</v>
      </c>
      <c r="L24" s="660">
        <v>24300</v>
      </c>
      <c r="M24" s="759"/>
      <c r="N24" s="445" t="s">
        <v>1090</v>
      </c>
      <c r="O24" s="760">
        <v>42461</v>
      </c>
      <c r="P24" s="793">
        <v>18441</v>
      </c>
      <c r="Q24" s="779">
        <v>8600</v>
      </c>
      <c r="R24" s="8">
        <f t="shared" ref="R24:R29" si="7">ROUND(P24*Q24,0)</f>
        <v>158592600</v>
      </c>
      <c r="S24" s="740">
        <f t="shared" si="4"/>
        <v>510300</v>
      </c>
      <c r="T24" s="740">
        <f t="shared" si="5"/>
        <v>499229.5005939838</v>
      </c>
    </row>
    <row r="25" spans="1:20" ht="16.5" customHeight="1">
      <c r="A25" s="744">
        <f t="shared" si="6"/>
        <v>20</v>
      </c>
      <c r="B25" s="297" t="s">
        <v>1459</v>
      </c>
      <c r="C25" s="762">
        <v>42376</v>
      </c>
      <c r="D25" s="763" t="s">
        <v>1453</v>
      </c>
      <c r="E25" s="847">
        <v>51</v>
      </c>
      <c r="F25" s="846">
        <v>69</v>
      </c>
      <c r="G25" s="846">
        <v>55</v>
      </c>
      <c r="H25" s="842">
        <f t="shared" si="2"/>
        <v>3.11</v>
      </c>
      <c r="I25" s="257">
        <v>22</v>
      </c>
      <c r="J25" s="745">
        <f t="shared" si="3"/>
        <v>68.42</v>
      </c>
      <c r="K25" s="745">
        <f t="shared" si="0"/>
        <v>26690.798467376473</v>
      </c>
      <c r="L25" s="660">
        <v>26000</v>
      </c>
      <c r="M25" s="759"/>
      <c r="N25" s="445" t="s">
        <v>1080</v>
      </c>
      <c r="O25" s="760">
        <v>42462</v>
      </c>
      <c r="P25" s="793">
        <v>7967</v>
      </c>
      <c r="Q25" s="779">
        <v>9000</v>
      </c>
      <c r="R25" s="8">
        <f t="shared" si="7"/>
        <v>71703000</v>
      </c>
      <c r="S25" s="740">
        <f t="shared" si="4"/>
        <v>572000</v>
      </c>
      <c r="T25" s="740">
        <f t="shared" si="5"/>
        <v>587197.56628228235</v>
      </c>
    </row>
    <row r="26" spans="1:20" ht="16.5" customHeight="1">
      <c r="A26" s="744">
        <f t="shared" si="6"/>
        <v>21</v>
      </c>
      <c r="B26" s="297" t="s">
        <v>1460</v>
      </c>
      <c r="C26" s="762">
        <v>42376</v>
      </c>
      <c r="D26" s="763" t="s">
        <v>1453</v>
      </c>
      <c r="E26" s="847">
        <v>51</v>
      </c>
      <c r="F26" s="846">
        <v>72</v>
      </c>
      <c r="G26" s="846">
        <v>55</v>
      </c>
      <c r="H26" s="842">
        <f t="shared" si="2"/>
        <v>3.26</v>
      </c>
      <c r="I26" s="257">
        <v>21</v>
      </c>
      <c r="J26" s="745">
        <f t="shared" si="3"/>
        <v>68.459999999999994</v>
      </c>
      <c r="K26" s="745">
        <f t="shared" si="0"/>
        <v>27978.136014034502</v>
      </c>
      <c r="L26" s="660">
        <v>27800</v>
      </c>
      <c r="M26" s="759"/>
      <c r="N26" s="445" t="s">
        <v>1080</v>
      </c>
      <c r="O26" s="760">
        <v>42464</v>
      </c>
      <c r="P26" s="793">
        <v>7293</v>
      </c>
      <c r="Q26" s="779">
        <v>9000</v>
      </c>
      <c r="R26" s="8">
        <f t="shared" si="7"/>
        <v>65637000</v>
      </c>
      <c r="S26" s="740">
        <f t="shared" si="4"/>
        <v>583800</v>
      </c>
      <c r="T26" s="740">
        <f t="shared" si="5"/>
        <v>587540.85629472451</v>
      </c>
    </row>
    <row r="27" spans="1:20" ht="16.5" customHeight="1">
      <c r="A27" s="744">
        <f t="shared" si="6"/>
        <v>22</v>
      </c>
      <c r="B27" s="297" t="s">
        <v>1461</v>
      </c>
      <c r="C27" s="762">
        <v>42376</v>
      </c>
      <c r="D27" s="763" t="s">
        <v>1453</v>
      </c>
      <c r="E27" s="847">
        <v>59</v>
      </c>
      <c r="F27" s="846">
        <v>80</v>
      </c>
      <c r="G27" s="846">
        <v>61</v>
      </c>
      <c r="H27" s="842">
        <f t="shared" si="2"/>
        <v>4.08</v>
      </c>
      <c r="I27" s="257">
        <v>24</v>
      </c>
      <c r="J27" s="745">
        <f t="shared" si="3"/>
        <v>97.92</v>
      </c>
      <c r="K27" s="745">
        <f t="shared" si="0"/>
        <v>35015.581269098402</v>
      </c>
      <c r="L27" s="660">
        <v>31000</v>
      </c>
      <c r="M27" s="759"/>
      <c r="N27" s="445" t="s">
        <v>1090</v>
      </c>
      <c r="O27" s="760">
        <v>42467</v>
      </c>
      <c r="P27" s="793">
        <v>1800</v>
      </c>
      <c r="Q27" s="779">
        <v>7200</v>
      </c>
      <c r="R27" s="8">
        <f t="shared" si="7"/>
        <v>12960000</v>
      </c>
      <c r="S27" s="740">
        <f t="shared" si="4"/>
        <v>744000</v>
      </c>
      <c r="T27" s="740">
        <f t="shared" si="5"/>
        <v>840373.95045836165</v>
      </c>
    </row>
    <row r="28" spans="1:20" ht="16.5" customHeight="1">
      <c r="A28" s="744">
        <f t="shared" si="6"/>
        <v>23</v>
      </c>
      <c r="B28" s="297" t="s">
        <v>1796</v>
      </c>
      <c r="C28" s="762">
        <v>42376</v>
      </c>
      <c r="D28" s="763" t="s">
        <v>1462</v>
      </c>
      <c r="E28" s="847">
        <v>95</v>
      </c>
      <c r="F28" s="846">
        <v>165</v>
      </c>
      <c r="G28" s="846"/>
      <c r="H28" s="842">
        <f t="shared" si="2"/>
        <v>1.57</v>
      </c>
      <c r="I28" s="257">
        <v>320</v>
      </c>
      <c r="J28" s="745">
        <f t="shared" si="3"/>
        <v>502.40000000000003</v>
      </c>
      <c r="K28" s="745">
        <f t="shared" si="0"/>
        <v>13474.13298835404</v>
      </c>
      <c r="L28" s="660">
        <v>14264</v>
      </c>
      <c r="M28" s="759"/>
      <c r="N28" s="445" t="s">
        <v>1090</v>
      </c>
      <c r="O28" s="760">
        <v>42467</v>
      </c>
      <c r="P28" s="793">
        <v>2033</v>
      </c>
      <c r="Q28" s="779">
        <v>7200</v>
      </c>
      <c r="R28" s="8">
        <f t="shared" si="7"/>
        <v>14637600</v>
      </c>
      <c r="S28" s="740">
        <f t="shared" si="4"/>
        <v>4564480</v>
      </c>
      <c r="T28" s="740">
        <f t="shared" si="5"/>
        <v>4311722.5562732928</v>
      </c>
    </row>
    <row r="29" spans="1:20" ht="16.5" customHeight="1">
      <c r="A29" s="744">
        <f t="shared" si="6"/>
        <v>24</v>
      </c>
      <c r="B29" s="297" t="s">
        <v>1797</v>
      </c>
      <c r="C29" s="762">
        <v>42376</v>
      </c>
      <c r="D29" s="763" t="s">
        <v>1462</v>
      </c>
      <c r="E29" s="847">
        <v>115</v>
      </c>
      <c r="F29" s="846">
        <v>74</v>
      </c>
      <c r="G29" s="846"/>
      <c r="H29" s="842">
        <f t="shared" si="2"/>
        <v>0.85</v>
      </c>
      <c r="I29" s="257">
        <v>280</v>
      </c>
      <c r="J29" s="745">
        <f t="shared" si="3"/>
        <v>238</v>
      </c>
      <c r="K29" s="745">
        <f t="shared" si="0"/>
        <v>7294.9127643954998</v>
      </c>
      <c r="L29" s="660">
        <v>5191</v>
      </c>
      <c r="M29" s="759"/>
      <c r="N29" s="297" t="s">
        <v>1082</v>
      </c>
      <c r="O29" s="762">
        <v>42474</v>
      </c>
      <c r="P29" s="305">
        <v>33077</v>
      </c>
      <c r="Q29" s="780">
        <v>8200</v>
      </c>
      <c r="R29" s="8">
        <f t="shared" si="7"/>
        <v>271231400</v>
      </c>
      <c r="S29" s="740">
        <f t="shared" si="4"/>
        <v>1453480</v>
      </c>
      <c r="T29" s="740">
        <f t="shared" si="5"/>
        <v>2042575.57403074</v>
      </c>
    </row>
    <row r="30" spans="1:20" ht="16.5" customHeight="1">
      <c r="A30" s="744">
        <f t="shared" si="6"/>
        <v>25</v>
      </c>
      <c r="B30" s="297" t="s">
        <v>1798</v>
      </c>
      <c r="C30" s="762">
        <v>42376</v>
      </c>
      <c r="D30" s="763" t="s">
        <v>1462</v>
      </c>
      <c r="E30" s="847">
        <v>115</v>
      </c>
      <c r="F30" s="846">
        <v>82</v>
      </c>
      <c r="G30" s="846"/>
      <c r="H30" s="842">
        <f t="shared" si="2"/>
        <v>0.94</v>
      </c>
      <c r="I30" s="257">
        <v>211</v>
      </c>
      <c r="J30" s="745">
        <f t="shared" si="3"/>
        <v>198.33999999999997</v>
      </c>
      <c r="K30" s="745">
        <f t="shared" si="0"/>
        <v>8067.3152923903172</v>
      </c>
      <c r="L30" s="660">
        <v>5752</v>
      </c>
      <c r="M30" s="759"/>
      <c r="N30" s="445"/>
      <c r="O30" s="760"/>
      <c r="P30" s="793"/>
      <c r="Q30" s="779"/>
      <c r="R30" s="8"/>
      <c r="S30" s="740">
        <f t="shared" si="4"/>
        <v>1213672</v>
      </c>
      <c r="T30" s="740">
        <f t="shared" si="5"/>
        <v>1702203.5266943569</v>
      </c>
    </row>
    <row r="31" spans="1:20" ht="16.5" customHeight="1">
      <c r="A31" s="744">
        <f t="shared" si="6"/>
        <v>26</v>
      </c>
      <c r="B31" s="297" t="s">
        <v>1799</v>
      </c>
      <c r="C31" s="762">
        <v>42376</v>
      </c>
      <c r="D31" s="763" t="s">
        <v>1462</v>
      </c>
      <c r="E31" s="847">
        <v>110</v>
      </c>
      <c r="F31" s="846">
        <v>90</v>
      </c>
      <c r="G31" s="846"/>
      <c r="H31" s="842">
        <f t="shared" si="2"/>
        <v>0.99</v>
      </c>
      <c r="I31" s="257">
        <v>75</v>
      </c>
      <c r="J31" s="745">
        <f t="shared" si="3"/>
        <v>74.25</v>
      </c>
      <c r="K31" s="745">
        <f t="shared" si="0"/>
        <v>8496.4278079429932</v>
      </c>
      <c r="L31" s="660">
        <v>5544</v>
      </c>
      <c r="M31" s="759"/>
      <c r="N31" s="838" t="s">
        <v>1295</v>
      </c>
      <c r="O31" s="839"/>
      <c r="P31" s="840"/>
      <c r="Q31" s="531"/>
      <c r="R31" s="531">
        <f>SUM(R6:R30)</f>
        <v>851193780</v>
      </c>
      <c r="S31" s="740">
        <f t="shared" si="4"/>
        <v>415800</v>
      </c>
      <c r="T31" s="740">
        <f t="shared" si="5"/>
        <v>637232.08559572452</v>
      </c>
    </row>
    <row r="32" spans="1:20" ht="16.5" customHeight="1">
      <c r="A32" s="744">
        <f t="shared" si="6"/>
        <v>27</v>
      </c>
      <c r="B32" s="297" t="s">
        <v>1800</v>
      </c>
      <c r="C32" s="762">
        <v>42376</v>
      </c>
      <c r="D32" s="763" t="s">
        <v>1462</v>
      </c>
      <c r="E32" s="847">
        <v>90</v>
      </c>
      <c r="F32" s="846">
        <v>78</v>
      </c>
      <c r="G32" s="846"/>
      <c r="H32" s="842">
        <f t="shared" si="2"/>
        <v>0.7</v>
      </c>
      <c r="I32" s="257">
        <v>70</v>
      </c>
      <c r="J32" s="745">
        <f t="shared" si="3"/>
        <v>49</v>
      </c>
      <c r="K32" s="745">
        <f t="shared" si="0"/>
        <v>6007.5752177374698</v>
      </c>
      <c r="L32" s="660">
        <v>3931</v>
      </c>
      <c r="M32" s="759"/>
      <c r="N32" s="189" t="s">
        <v>337</v>
      </c>
      <c r="O32" s="762">
        <v>42396</v>
      </c>
      <c r="P32" s="779">
        <v>24</v>
      </c>
      <c r="Q32" s="779">
        <v>40000</v>
      </c>
      <c r="R32" s="8">
        <f t="shared" ref="R32" si="8">ROUND(P32*Q32,0)</f>
        <v>960000</v>
      </c>
      <c r="S32" s="740">
        <f t="shared" si="4"/>
        <v>275170</v>
      </c>
      <c r="T32" s="740">
        <f t="shared" si="5"/>
        <v>420530.26524162287</v>
      </c>
    </row>
    <row r="33" spans="1:20" ht="16.5" customHeight="1">
      <c r="A33" s="744">
        <f t="shared" si="6"/>
        <v>28</v>
      </c>
      <c r="B33" s="297" t="s">
        <v>1801</v>
      </c>
      <c r="C33" s="762">
        <v>42376</v>
      </c>
      <c r="D33" s="763" t="s">
        <v>1462</v>
      </c>
      <c r="E33" s="847">
        <v>95</v>
      </c>
      <c r="F33" s="846">
        <v>114</v>
      </c>
      <c r="G33" s="846"/>
      <c r="H33" s="842">
        <f t="shared" si="2"/>
        <v>1.08</v>
      </c>
      <c r="I33" s="257">
        <v>120</v>
      </c>
      <c r="J33" s="745">
        <f t="shared" si="3"/>
        <v>129.60000000000002</v>
      </c>
      <c r="K33" s="745">
        <f t="shared" si="0"/>
        <v>9268.8303359378115</v>
      </c>
      <c r="L33" s="660">
        <v>9855</v>
      </c>
      <c r="M33" s="759"/>
      <c r="N33" s="189" t="s">
        <v>1394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40">
        <f t="shared" si="4"/>
        <v>1182600</v>
      </c>
      <c r="T33" s="740">
        <f t="shared" si="5"/>
        <v>1112259.6403125373</v>
      </c>
    </row>
    <row r="34" spans="1:20" ht="16.5" customHeight="1">
      <c r="A34" s="744">
        <f t="shared" si="6"/>
        <v>29</v>
      </c>
      <c r="B34" s="297" t="s">
        <v>1802</v>
      </c>
      <c r="C34" s="762">
        <v>42376</v>
      </c>
      <c r="D34" s="763" t="s">
        <v>1462</v>
      </c>
      <c r="E34" s="847">
        <v>155</v>
      </c>
      <c r="F34" s="846">
        <v>115</v>
      </c>
      <c r="G34" s="846"/>
      <c r="H34" s="842">
        <f t="shared" si="2"/>
        <v>1.78</v>
      </c>
      <c r="I34" s="257">
        <v>110</v>
      </c>
      <c r="J34" s="745">
        <f t="shared" si="3"/>
        <v>195.8</v>
      </c>
      <c r="K34" s="745">
        <f t="shared" si="0"/>
        <v>15276.405553675282</v>
      </c>
      <c r="L34" s="660">
        <v>16577</v>
      </c>
      <c r="M34" s="759"/>
      <c r="N34" s="189" t="s">
        <v>337</v>
      </c>
      <c r="O34" s="762">
        <v>42458</v>
      </c>
      <c r="P34" s="256">
        <v>48</v>
      </c>
      <c r="Q34" s="256">
        <v>41000</v>
      </c>
      <c r="R34" s="8">
        <f t="shared" si="9"/>
        <v>1968000</v>
      </c>
      <c r="S34" s="740">
        <f t="shared" si="4"/>
        <v>1823470</v>
      </c>
      <c r="T34" s="740">
        <f t="shared" si="5"/>
        <v>1680404.610904281</v>
      </c>
    </row>
    <row r="35" spans="1:20" ht="16.5" customHeight="1">
      <c r="A35" s="744">
        <f t="shared" si="6"/>
        <v>30</v>
      </c>
      <c r="B35" s="297" t="s">
        <v>1803</v>
      </c>
      <c r="C35" s="762">
        <v>42376</v>
      </c>
      <c r="D35" s="763" t="s">
        <v>1462</v>
      </c>
      <c r="E35" s="847">
        <v>155</v>
      </c>
      <c r="F35" s="846">
        <v>114</v>
      </c>
      <c r="G35" s="846"/>
      <c r="H35" s="842">
        <f t="shared" si="2"/>
        <v>1.77</v>
      </c>
      <c r="I35" s="257">
        <v>96</v>
      </c>
      <c r="J35" s="745">
        <f t="shared" si="3"/>
        <v>169.92000000000002</v>
      </c>
      <c r="K35" s="745">
        <f t="shared" si="0"/>
        <v>15190.583050564746</v>
      </c>
      <c r="L35" s="660">
        <v>16433</v>
      </c>
      <c r="M35" s="759"/>
      <c r="N35" s="189"/>
      <c r="O35" s="762"/>
      <c r="P35" s="256"/>
      <c r="Q35" s="256"/>
      <c r="R35" s="8">
        <f t="shared" ref="R35" si="10">ROUND(P35*Q35,0)</f>
        <v>0</v>
      </c>
      <c r="S35" s="740">
        <f t="shared" si="4"/>
        <v>1577568</v>
      </c>
      <c r="T35" s="740">
        <f t="shared" si="5"/>
        <v>1458295.9728542157</v>
      </c>
    </row>
    <row r="36" spans="1:20" ht="16.5" customHeight="1">
      <c r="A36" s="744">
        <f t="shared" si="6"/>
        <v>31</v>
      </c>
      <c r="B36" s="297" t="s">
        <v>1804</v>
      </c>
      <c r="C36" s="762">
        <v>42376</v>
      </c>
      <c r="D36" s="763" t="s">
        <v>1462</v>
      </c>
      <c r="E36" s="847">
        <v>130</v>
      </c>
      <c r="F36" s="846">
        <v>127</v>
      </c>
      <c r="G36" s="846"/>
      <c r="H36" s="842">
        <f t="shared" si="2"/>
        <v>1.65</v>
      </c>
      <c r="I36" s="257">
        <v>500</v>
      </c>
      <c r="J36" s="745">
        <f t="shared" si="3"/>
        <v>825</v>
      </c>
      <c r="K36" s="745">
        <f t="shared" si="0"/>
        <v>14160.713013238323</v>
      </c>
      <c r="L36" s="660">
        <v>8915</v>
      </c>
      <c r="M36" s="759"/>
      <c r="N36" s="445"/>
      <c r="O36" s="760"/>
      <c r="P36" s="793"/>
      <c r="Q36" s="779"/>
      <c r="R36" s="8"/>
      <c r="S36" s="740">
        <f t="shared" si="4"/>
        <v>4457500</v>
      </c>
      <c r="T36" s="740">
        <f t="shared" si="5"/>
        <v>7080356.506619161</v>
      </c>
    </row>
    <row r="37" spans="1:20" ht="16.5" customHeight="1">
      <c r="A37" s="744">
        <f t="shared" si="6"/>
        <v>32</v>
      </c>
      <c r="B37" s="297" t="s">
        <v>1805</v>
      </c>
      <c r="C37" s="762">
        <v>42376</v>
      </c>
      <c r="D37" s="763" t="s">
        <v>1462</v>
      </c>
      <c r="E37" s="847">
        <v>130</v>
      </c>
      <c r="F37" s="846">
        <v>84</v>
      </c>
      <c r="G37" s="846"/>
      <c r="H37" s="842">
        <f t="shared" si="2"/>
        <v>1.0900000000000001</v>
      </c>
      <c r="I37" s="257">
        <v>86</v>
      </c>
      <c r="J37" s="745">
        <f t="shared" si="3"/>
        <v>93.740000000000009</v>
      </c>
      <c r="K37" s="745">
        <f t="shared" si="0"/>
        <v>9354.6528390483472</v>
      </c>
      <c r="L37" s="660">
        <v>6334</v>
      </c>
      <c r="M37" s="759"/>
      <c r="N37" s="838" t="s">
        <v>1296</v>
      </c>
      <c r="O37" s="839"/>
      <c r="P37" s="840"/>
      <c r="Q37" s="531"/>
      <c r="R37" s="531">
        <f>SUM(R32:R36)</f>
        <v>15654700</v>
      </c>
      <c r="S37" s="740">
        <f t="shared" si="4"/>
        <v>544724</v>
      </c>
      <c r="T37" s="740">
        <f t="shared" si="5"/>
        <v>804500.14415815787</v>
      </c>
    </row>
    <row r="38" spans="1:20" ht="16.5" customHeight="1">
      <c r="A38" s="744">
        <f t="shared" si="6"/>
        <v>33</v>
      </c>
      <c r="B38" s="297" t="s">
        <v>1463</v>
      </c>
      <c r="C38" s="762">
        <v>42376</v>
      </c>
      <c r="D38" s="763" t="s">
        <v>1464</v>
      </c>
      <c r="E38" s="847">
        <v>59</v>
      </c>
      <c r="F38" s="846">
        <v>89</v>
      </c>
      <c r="G38" s="846">
        <v>61</v>
      </c>
      <c r="H38" s="842">
        <f t="shared" si="2"/>
        <v>4.6100000000000003</v>
      </c>
      <c r="I38" s="257">
        <v>22</v>
      </c>
      <c r="J38" s="745">
        <f t="shared" si="3"/>
        <v>101.42</v>
      </c>
      <c r="K38" s="745">
        <f t="shared" si="0"/>
        <v>39564.173933956772</v>
      </c>
      <c r="L38" s="660">
        <v>33000</v>
      </c>
      <c r="M38" s="759"/>
      <c r="N38" s="445" t="s">
        <v>1297</v>
      </c>
      <c r="O38" s="760"/>
      <c r="P38" s="793"/>
      <c r="Q38" s="779"/>
      <c r="R38" s="8">
        <f>R31</f>
        <v>851193780</v>
      </c>
      <c r="S38" s="740">
        <f t="shared" si="4"/>
        <v>726000</v>
      </c>
      <c r="T38" s="740">
        <f t="shared" si="5"/>
        <v>870411.82654704899</v>
      </c>
    </row>
    <row r="39" spans="1:20" ht="16.5" customHeight="1">
      <c r="A39" s="744">
        <f t="shared" si="6"/>
        <v>34</v>
      </c>
      <c r="B39" s="297" t="s">
        <v>1465</v>
      </c>
      <c r="C39" s="762">
        <v>42376</v>
      </c>
      <c r="D39" s="763" t="s">
        <v>1464</v>
      </c>
      <c r="E39" s="847">
        <v>59</v>
      </c>
      <c r="F39" s="846">
        <v>94</v>
      </c>
      <c r="G39" s="846">
        <v>61</v>
      </c>
      <c r="H39" s="842">
        <f t="shared" si="2"/>
        <v>4.91</v>
      </c>
      <c r="I39" s="257">
        <v>10</v>
      </c>
      <c r="J39" s="745">
        <f t="shared" si="3"/>
        <v>49.1</v>
      </c>
      <c r="K39" s="745">
        <f t="shared" si="0"/>
        <v>42138.84902727283</v>
      </c>
      <c r="L39" s="660">
        <v>35000</v>
      </c>
      <c r="M39" s="759"/>
      <c r="N39" s="445" t="s">
        <v>1298</v>
      </c>
      <c r="O39" s="760"/>
      <c r="P39" s="793"/>
      <c r="Q39" s="779"/>
      <c r="R39" s="8">
        <f>R37</f>
        <v>15654700</v>
      </c>
      <c r="S39" s="740">
        <f t="shared" si="4"/>
        <v>350000</v>
      </c>
      <c r="T39" s="740">
        <f t="shared" si="5"/>
        <v>421388.49027272832</v>
      </c>
    </row>
    <row r="40" spans="1:20" ht="16.5" customHeight="1">
      <c r="A40" s="744">
        <f t="shared" si="6"/>
        <v>35</v>
      </c>
      <c r="B40" s="297" t="s">
        <v>1466</v>
      </c>
      <c r="C40" s="762">
        <v>42376</v>
      </c>
      <c r="D40" s="763" t="s">
        <v>1464</v>
      </c>
      <c r="E40" s="847">
        <v>64</v>
      </c>
      <c r="F40" s="846">
        <v>114</v>
      </c>
      <c r="G40" s="846">
        <v>63</v>
      </c>
      <c r="H40" s="842">
        <f t="shared" si="2"/>
        <v>6.5</v>
      </c>
      <c r="I40" s="257">
        <v>10</v>
      </c>
      <c r="J40" s="745">
        <f t="shared" si="3"/>
        <v>65</v>
      </c>
      <c r="K40" s="745">
        <f t="shared" si="0"/>
        <v>55784.62702184794</v>
      </c>
      <c r="L40" s="660">
        <v>60000</v>
      </c>
      <c r="M40" s="759"/>
      <c r="N40" s="445" t="s">
        <v>1300</v>
      </c>
      <c r="O40" s="760"/>
      <c r="P40" s="793"/>
      <c r="Q40" s="779"/>
      <c r="R40" s="8">
        <v>18130000</v>
      </c>
      <c r="S40" s="740">
        <f t="shared" si="4"/>
        <v>600000</v>
      </c>
      <c r="T40" s="740">
        <f t="shared" si="5"/>
        <v>557846.27021847945</v>
      </c>
    </row>
    <row r="41" spans="1:20" ht="16.5" customHeight="1">
      <c r="A41" s="744">
        <f t="shared" si="6"/>
        <v>36</v>
      </c>
      <c r="B41" s="297" t="s">
        <v>899</v>
      </c>
      <c r="C41" s="762">
        <v>42377</v>
      </c>
      <c r="D41" s="763" t="s">
        <v>1468</v>
      </c>
      <c r="E41" s="847">
        <v>80</v>
      </c>
      <c r="F41" s="846">
        <v>60</v>
      </c>
      <c r="G41" s="846">
        <v>50</v>
      </c>
      <c r="H41" s="842">
        <f t="shared" si="2"/>
        <v>3.22</v>
      </c>
      <c r="I41" s="257">
        <v>153</v>
      </c>
      <c r="J41" s="745">
        <f t="shared" si="3"/>
        <v>492.66</v>
      </c>
      <c r="K41" s="745">
        <f t="shared" si="0"/>
        <v>27634.846001592367</v>
      </c>
      <c r="L41" s="660">
        <v>22750</v>
      </c>
      <c r="M41" s="759"/>
      <c r="N41" s="445" t="s">
        <v>1299</v>
      </c>
      <c r="O41" s="760"/>
      <c r="P41" s="793"/>
      <c r="Q41" s="779"/>
      <c r="R41" s="8"/>
      <c r="S41" s="740">
        <f t="shared" si="4"/>
        <v>3480750</v>
      </c>
      <c r="T41" s="740">
        <f t="shared" si="5"/>
        <v>4228131.4382436322</v>
      </c>
    </row>
    <row r="42" spans="1:20" ht="16.5" customHeight="1">
      <c r="A42" s="744">
        <f t="shared" si="6"/>
        <v>37</v>
      </c>
      <c r="B42" s="297" t="s">
        <v>544</v>
      </c>
      <c r="C42" s="762">
        <v>42381</v>
      </c>
      <c r="D42" s="763" t="s">
        <v>1469</v>
      </c>
      <c r="E42" s="847">
        <v>61</v>
      </c>
      <c r="F42" s="846">
        <v>51</v>
      </c>
      <c r="G42" s="846">
        <v>30</v>
      </c>
      <c r="H42" s="842">
        <f t="shared" si="2"/>
        <v>1.92</v>
      </c>
      <c r="I42" s="257">
        <v>287</v>
      </c>
      <c r="J42" s="745">
        <f t="shared" si="3"/>
        <v>551.04</v>
      </c>
      <c r="K42" s="745">
        <f t="shared" si="0"/>
        <v>16477.920597222776</v>
      </c>
      <c r="L42" s="660">
        <v>10670</v>
      </c>
      <c r="M42" s="759"/>
      <c r="N42" s="445" t="s">
        <v>1312</v>
      </c>
      <c r="O42" s="760"/>
      <c r="P42" s="793"/>
      <c r="Q42" s="779"/>
      <c r="R42" s="8"/>
      <c r="S42" s="740">
        <f t="shared" si="4"/>
        <v>3062290</v>
      </c>
      <c r="T42" s="740">
        <f t="shared" si="5"/>
        <v>4729163.2114029368</v>
      </c>
    </row>
    <row r="43" spans="1:20" ht="16.5" customHeight="1">
      <c r="A43" s="744">
        <f t="shared" si="6"/>
        <v>38</v>
      </c>
      <c r="B43" s="297" t="s">
        <v>743</v>
      </c>
      <c r="C43" s="762">
        <v>42382</v>
      </c>
      <c r="D43" s="763" t="s">
        <v>1470</v>
      </c>
      <c r="E43" s="847">
        <v>52</v>
      </c>
      <c r="F43" s="846">
        <v>28</v>
      </c>
      <c r="G43" s="846">
        <v>28</v>
      </c>
      <c r="H43" s="842">
        <f t="shared" si="2"/>
        <v>0.97</v>
      </c>
      <c r="I43" s="257">
        <v>504</v>
      </c>
      <c r="J43" s="745">
        <f t="shared" si="3"/>
        <v>488.88</v>
      </c>
      <c r="K43" s="745">
        <f t="shared" si="0"/>
        <v>8324.7828017219235</v>
      </c>
      <c r="L43" s="660">
        <v>6400</v>
      </c>
      <c r="M43" s="759"/>
      <c r="N43" s="192"/>
      <c r="O43" s="760"/>
      <c r="P43" s="793"/>
      <c r="Q43" s="779"/>
      <c r="R43" s="8"/>
      <c r="S43" s="740">
        <f t="shared" si="4"/>
        <v>3225600</v>
      </c>
      <c r="T43" s="740">
        <f t="shared" si="5"/>
        <v>4195690.5320678493</v>
      </c>
    </row>
    <row r="44" spans="1:20" ht="16.5" customHeight="1">
      <c r="A44" s="744">
        <f t="shared" si="6"/>
        <v>39</v>
      </c>
      <c r="B44" s="297" t="s">
        <v>469</v>
      </c>
      <c r="C44" s="762">
        <v>42382</v>
      </c>
      <c r="D44" s="763" t="s">
        <v>1471</v>
      </c>
      <c r="E44" s="847">
        <v>49.5</v>
      </c>
      <c r="F44" s="846">
        <v>38.5</v>
      </c>
      <c r="G44" s="846">
        <v>32.5</v>
      </c>
      <c r="H44" s="842">
        <f t="shared" si="2"/>
        <v>1.34</v>
      </c>
      <c r="I44" s="257">
        <v>132</v>
      </c>
      <c r="J44" s="745">
        <f t="shared" si="3"/>
        <v>176.88000000000002</v>
      </c>
      <c r="K44" s="745">
        <f t="shared" si="0"/>
        <v>11500.21541681173</v>
      </c>
      <c r="L44" s="660">
        <v>12900</v>
      </c>
      <c r="M44" s="759"/>
      <c r="N44" s="445"/>
      <c r="O44" s="760"/>
      <c r="P44" s="793"/>
      <c r="Q44" s="779"/>
      <c r="R44" s="8"/>
      <c r="S44" s="740">
        <f t="shared" si="4"/>
        <v>1702800</v>
      </c>
      <c r="T44" s="740">
        <f t="shared" si="5"/>
        <v>1518028.4350191485</v>
      </c>
    </row>
    <row r="45" spans="1:20" ht="16.5" customHeight="1">
      <c r="A45" s="744">
        <f t="shared" si="6"/>
        <v>40</v>
      </c>
      <c r="B45" s="297" t="s">
        <v>594</v>
      </c>
      <c r="C45" s="762">
        <v>42382</v>
      </c>
      <c r="D45" s="763" t="s">
        <v>1471</v>
      </c>
      <c r="E45" s="847">
        <v>43</v>
      </c>
      <c r="F45" s="846">
        <v>27.5</v>
      </c>
      <c r="G45" s="846">
        <v>33</v>
      </c>
      <c r="H45" s="842">
        <f t="shared" si="2"/>
        <v>0.93</v>
      </c>
      <c r="I45" s="257">
        <v>222</v>
      </c>
      <c r="J45" s="745">
        <f t="shared" si="3"/>
        <v>206.46</v>
      </c>
      <c r="K45" s="745">
        <f t="shared" si="0"/>
        <v>7981.4927892797823</v>
      </c>
      <c r="L45" s="660">
        <v>6400</v>
      </c>
      <c r="M45" s="759"/>
      <c r="N45" s="838" t="s">
        <v>1309</v>
      </c>
      <c r="O45" s="839"/>
      <c r="P45" s="840"/>
      <c r="Q45" s="531"/>
      <c r="R45" s="531">
        <f>SUM(R38:R44)</f>
        <v>884978480</v>
      </c>
      <c r="S45" s="740">
        <f t="shared" si="4"/>
        <v>1420800</v>
      </c>
      <c r="T45" s="740">
        <f t="shared" si="5"/>
        <v>1771891.3992201118</v>
      </c>
    </row>
    <row r="46" spans="1:20" ht="16.5" customHeight="1">
      <c r="A46" s="744">
        <f t="shared" si="6"/>
        <v>41</v>
      </c>
      <c r="B46" s="297" t="s">
        <v>469</v>
      </c>
      <c r="C46" s="762">
        <v>42383</v>
      </c>
      <c r="D46" s="763" t="s">
        <v>1414</v>
      </c>
      <c r="E46" s="847">
        <v>49</v>
      </c>
      <c r="F46" s="846">
        <v>38.5</v>
      </c>
      <c r="G46" s="846">
        <v>32.5</v>
      </c>
      <c r="H46" s="842">
        <f t="shared" si="2"/>
        <v>1.33</v>
      </c>
      <c r="I46" s="257">
        <v>273</v>
      </c>
      <c r="J46" s="745">
        <f t="shared" si="3"/>
        <v>363.09000000000003</v>
      </c>
      <c r="K46" s="745">
        <f t="shared" si="0"/>
        <v>11414.392913701195</v>
      </c>
      <c r="L46" s="660">
        <v>12900</v>
      </c>
      <c r="M46" s="759"/>
      <c r="N46" s="446"/>
      <c r="O46" s="768"/>
      <c r="P46" s="794"/>
      <c r="Q46" s="758"/>
      <c r="R46" s="770"/>
      <c r="S46" s="740">
        <f t="shared" si="4"/>
        <v>3521700</v>
      </c>
      <c r="T46" s="740">
        <f t="shared" si="5"/>
        <v>3116129.2654404263</v>
      </c>
    </row>
    <row r="47" spans="1:20" ht="16.5" customHeight="1">
      <c r="A47" s="744">
        <f t="shared" si="6"/>
        <v>42</v>
      </c>
      <c r="B47" s="297" t="s">
        <v>1547</v>
      </c>
      <c r="C47" s="762">
        <v>42383</v>
      </c>
      <c r="D47" s="763" t="s">
        <v>1414</v>
      </c>
      <c r="E47" s="847">
        <v>72</v>
      </c>
      <c r="F47" s="846">
        <v>51.5</v>
      </c>
      <c r="G47" s="846">
        <v>40</v>
      </c>
      <c r="H47" s="842">
        <f t="shared" si="2"/>
        <v>2.38</v>
      </c>
      <c r="I47" s="257">
        <v>500</v>
      </c>
      <c r="J47" s="745">
        <f t="shared" si="3"/>
        <v>1190</v>
      </c>
      <c r="K47" s="745">
        <f t="shared" si="0"/>
        <v>20425.755740307399</v>
      </c>
      <c r="L47" s="660">
        <v>8900</v>
      </c>
      <c r="M47" s="759"/>
      <c r="N47" s="446"/>
      <c r="O47" s="768"/>
      <c r="P47" s="794"/>
      <c r="Q47" s="758"/>
      <c r="R47" s="770"/>
      <c r="S47" s="740">
        <f t="shared" si="4"/>
        <v>4450000</v>
      </c>
      <c r="T47" s="740">
        <f t="shared" si="5"/>
        <v>10212877.870153699</v>
      </c>
    </row>
    <row r="48" spans="1:20" ht="16.5" customHeight="1">
      <c r="A48" s="744">
        <f t="shared" si="6"/>
        <v>43</v>
      </c>
      <c r="B48" s="297" t="s">
        <v>986</v>
      </c>
      <c r="C48" s="762">
        <v>42383</v>
      </c>
      <c r="D48" s="763" t="s">
        <v>1415</v>
      </c>
      <c r="E48" s="847">
        <v>33.5</v>
      </c>
      <c r="F48" s="846">
        <v>31.5</v>
      </c>
      <c r="G48" s="846">
        <v>24</v>
      </c>
      <c r="H48" s="842">
        <f t="shared" si="2"/>
        <v>0.79</v>
      </c>
      <c r="I48" s="257">
        <v>1000</v>
      </c>
      <c r="J48" s="745">
        <f t="shared" si="3"/>
        <v>790</v>
      </c>
      <c r="K48" s="745">
        <f t="shared" si="0"/>
        <v>6779.977745732288</v>
      </c>
      <c r="L48" s="660">
        <v>6950</v>
      </c>
      <c r="M48" s="759"/>
      <c r="N48" s="1121" t="s">
        <v>1310</v>
      </c>
      <c r="O48" s="1122"/>
      <c r="P48" s="1122"/>
      <c r="Q48" s="1123"/>
      <c r="R48" s="843">
        <f>R45/J273</f>
        <v>8582.250311053529</v>
      </c>
      <c r="S48" s="740">
        <f t="shared" si="4"/>
        <v>6950000</v>
      </c>
      <c r="T48" s="740">
        <f t="shared" si="5"/>
        <v>6779977.7457322879</v>
      </c>
    </row>
    <row r="49" spans="1:20" ht="16.5" customHeight="1">
      <c r="A49" s="744">
        <f t="shared" si="6"/>
        <v>44</v>
      </c>
      <c r="B49" s="297" t="s">
        <v>946</v>
      </c>
      <c r="C49" s="762">
        <v>42383</v>
      </c>
      <c r="D49" s="763" t="s">
        <v>1472</v>
      </c>
      <c r="E49" s="847"/>
      <c r="F49" s="846"/>
      <c r="G49" s="846"/>
      <c r="H49" s="842">
        <f t="shared" si="2"/>
        <v>0</v>
      </c>
      <c r="I49" s="257">
        <v>100</v>
      </c>
      <c r="J49" s="745">
        <f t="shared" si="3"/>
        <v>0</v>
      </c>
      <c r="K49" s="745">
        <f t="shared" si="0"/>
        <v>0</v>
      </c>
      <c r="L49" s="660">
        <v>10900</v>
      </c>
      <c r="M49" s="759"/>
      <c r="N49" s="446"/>
      <c r="O49" s="768"/>
      <c r="P49" s="794"/>
      <c r="Q49" s="758"/>
      <c r="R49" s="770"/>
      <c r="S49" s="740">
        <f t="shared" si="4"/>
        <v>1090000</v>
      </c>
      <c r="T49" s="740">
        <f t="shared" si="5"/>
        <v>0</v>
      </c>
    </row>
    <row r="50" spans="1:20" ht="16.5" customHeight="1">
      <c r="A50" s="744">
        <f t="shared" si="6"/>
        <v>45</v>
      </c>
      <c r="B50" s="297" t="s">
        <v>920</v>
      </c>
      <c r="C50" s="762">
        <v>42383</v>
      </c>
      <c r="D50" s="763" t="s">
        <v>1472</v>
      </c>
      <c r="E50" s="847"/>
      <c r="F50" s="846"/>
      <c r="G50" s="846"/>
      <c r="H50" s="842">
        <f t="shared" si="2"/>
        <v>0</v>
      </c>
      <c r="I50" s="257">
        <v>20</v>
      </c>
      <c r="J50" s="745">
        <f t="shared" si="3"/>
        <v>0</v>
      </c>
      <c r="K50" s="745">
        <f t="shared" si="0"/>
        <v>0</v>
      </c>
      <c r="L50" s="660">
        <v>11700</v>
      </c>
      <c r="M50" s="759"/>
      <c r="N50" s="446"/>
      <c r="O50" s="768"/>
      <c r="P50" s="794"/>
      <c r="Q50" s="758"/>
      <c r="R50" s="770"/>
      <c r="S50" s="740">
        <f t="shared" si="4"/>
        <v>234000</v>
      </c>
      <c r="T50" s="740">
        <f t="shared" si="5"/>
        <v>0</v>
      </c>
    </row>
    <row r="51" spans="1:20" ht="16.5" customHeight="1">
      <c r="A51" s="744">
        <f t="shared" si="6"/>
        <v>46</v>
      </c>
      <c r="B51" s="297" t="s">
        <v>921</v>
      </c>
      <c r="C51" s="762">
        <v>42383</v>
      </c>
      <c r="D51" s="763" t="s">
        <v>1472</v>
      </c>
      <c r="E51" s="847">
        <v>43</v>
      </c>
      <c r="F51" s="846">
        <v>42</v>
      </c>
      <c r="G51" s="846">
        <v>26</v>
      </c>
      <c r="H51" s="842">
        <f t="shared" si="2"/>
        <v>1.24</v>
      </c>
      <c r="I51" s="257">
        <v>20</v>
      </c>
      <c r="J51" s="745">
        <f t="shared" si="3"/>
        <v>24.8</v>
      </c>
      <c r="K51" s="745">
        <f t="shared" si="0"/>
        <v>10641.990385706376</v>
      </c>
      <c r="L51" s="660">
        <v>12400</v>
      </c>
      <c r="M51" s="759"/>
      <c r="N51" s="446"/>
      <c r="O51" s="768"/>
      <c r="P51" s="794"/>
      <c r="Q51" s="758"/>
      <c r="R51" s="770"/>
      <c r="S51" s="740">
        <f t="shared" si="4"/>
        <v>248000</v>
      </c>
      <c r="T51" s="740">
        <f t="shared" si="5"/>
        <v>212839.80771412753</v>
      </c>
    </row>
    <row r="52" spans="1:20" ht="16.5" customHeight="1">
      <c r="A52" s="744">
        <f t="shared" si="6"/>
        <v>47</v>
      </c>
      <c r="B52" s="297" t="s">
        <v>923</v>
      </c>
      <c r="C52" s="762">
        <v>42383</v>
      </c>
      <c r="D52" s="763" t="s">
        <v>1472</v>
      </c>
      <c r="E52" s="847">
        <v>38</v>
      </c>
      <c r="F52" s="846">
        <v>37</v>
      </c>
      <c r="G52" s="846">
        <v>30</v>
      </c>
      <c r="H52" s="842">
        <f t="shared" si="2"/>
        <v>1.0900000000000001</v>
      </c>
      <c r="I52" s="257">
        <v>20</v>
      </c>
      <c r="J52" s="745">
        <f t="shared" si="3"/>
        <v>21.8</v>
      </c>
      <c r="K52" s="745">
        <f t="shared" si="0"/>
        <v>9354.6528390483472</v>
      </c>
      <c r="L52" s="660">
        <v>15300</v>
      </c>
      <c r="M52" s="759"/>
      <c r="N52" s="446"/>
      <c r="O52" s="768"/>
      <c r="P52" s="794"/>
      <c r="Q52" s="758"/>
      <c r="R52" s="770"/>
      <c r="S52" s="740">
        <f t="shared" si="4"/>
        <v>306000</v>
      </c>
      <c r="T52" s="740">
        <f t="shared" si="5"/>
        <v>187093.05678096693</v>
      </c>
    </row>
    <row r="53" spans="1:20" ht="16.5" customHeight="1">
      <c r="A53" s="744">
        <f t="shared" si="6"/>
        <v>48</v>
      </c>
      <c r="B53" s="297" t="s">
        <v>438</v>
      </c>
      <c r="C53" s="762">
        <v>42383</v>
      </c>
      <c r="D53" s="763" t="s">
        <v>1473</v>
      </c>
      <c r="E53" s="847">
        <v>49</v>
      </c>
      <c r="F53" s="846">
        <v>38</v>
      </c>
      <c r="G53" s="846">
        <v>33</v>
      </c>
      <c r="H53" s="842">
        <f t="shared" si="2"/>
        <v>1.32</v>
      </c>
      <c r="I53" s="257">
        <v>314</v>
      </c>
      <c r="J53" s="745">
        <f t="shared" si="3"/>
        <v>414.48</v>
      </c>
      <c r="K53" s="745">
        <f t="shared" si="0"/>
        <v>11328.570410590659</v>
      </c>
      <c r="L53" s="660">
        <v>10500</v>
      </c>
      <c r="M53" s="759"/>
      <c r="N53" s="446"/>
      <c r="O53" s="768"/>
      <c r="P53" s="794"/>
      <c r="Q53" s="758"/>
      <c r="R53" s="770"/>
      <c r="S53" s="740">
        <f t="shared" si="4"/>
        <v>3297000</v>
      </c>
      <c r="T53" s="740">
        <f t="shared" si="5"/>
        <v>3557171.1089254669</v>
      </c>
    </row>
    <row r="54" spans="1:20" ht="16.5" customHeight="1">
      <c r="A54" s="744">
        <f t="shared" si="6"/>
        <v>49</v>
      </c>
      <c r="B54" s="297" t="s">
        <v>1017</v>
      </c>
      <c r="C54" s="762">
        <v>42383</v>
      </c>
      <c r="D54" s="763" t="s">
        <v>1474</v>
      </c>
      <c r="E54" s="847">
        <v>57</v>
      </c>
      <c r="F54" s="846">
        <v>38</v>
      </c>
      <c r="G54" s="846">
        <v>33</v>
      </c>
      <c r="H54" s="842">
        <f t="shared" si="2"/>
        <v>1.44</v>
      </c>
      <c r="I54" s="257">
        <v>214</v>
      </c>
      <c r="J54" s="745">
        <f t="shared" si="3"/>
        <v>308.15999999999997</v>
      </c>
      <c r="K54" s="745">
        <f t="shared" si="0"/>
        <v>12358.440447917081</v>
      </c>
      <c r="L54" s="660">
        <v>10920</v>
      </c>
      <c r="M54" s="759"/>
      <c r="N54" s="446"/>
      <c r="O54" s="768"/>
      <c r="P54" s="794"/>
      <c r="Q54" s="758"/>
      <c r="R54" s="770"/>
      <c r="S54" s="740">
        <f t="shared" si="4"/>
        <v>2336880</v>
      </c>
      <c r="T54" s="740">
        <f t="shared" si="5"/>
        <v>2644706.2558542551</v>
      </c>
    </row>
    <row r="55" spans="1:20" ht="16.5" customHeight="1">
      <c r="A55" s="744">
        <f t="shared" si="6"/>
        <v>50</v>
      </c>
      <c r="B55" s="297" t="s">
        <v>1016</v>
      </c>
      <c r="C55" s="762">
        <v>42383</v>
      </c>
      <c r="D55" s="763" t="s">
        <v>1474</v>
      </c>
      <c r="E55" s="847">
        <v>43</v>
      </c>
      <c r="F55" s="846">
        <v>29</v>
      </c>
      <c r="G55" s="846">
        <v>20</v>
      </c>
      <c r="H55" s="842">
        <f t="shared" si="2"/>
        <v>0.77</v>
      </c>
      <c r="I55" s="257">
        <v>621</v>
      </c>
      <c r="J55" s="745">
        <f t="shared" ref="J55:J118" si="11">H55*I55</f>
        <v>478.17</v>
      </c>
      <c r="K55" s="745">
        <f t="shared" si="0"/>
        <v>6608.3327395112174</v>
      </c>
      <c r="L55" s="660">
        <v>6450</v>
      </c>
      <c r="M55" s="759"/>
      <c r="N55" s="446"/>
      <c r="O55" s="768"/>
      <c r="P55" s="794"/>
      <c r="Q55" s="758"/>
      <c r="R55" s="770"/>
      <c r="S55" s="740">
        <f t="shared" si="4"/>
        <v>4005450</v>
      </c>
      <c r="T55" s="740">
        <f t="shared" si="5"/>
        <v>4103774.6312364661</v>
      </c>
    </row>
    <row r="56" spans="1:20" ht="16.5" customHeight="1">
      <c r="A56" s="744">
        <f t="shared" si="6"/>
        <v>51</v>
      </c>
      <c r="B56" s="297" t="s">
        <v>1180</v>
      </c>
      <c r="C56" s="762">
        <v>42383</v>
      </c>
      <c r="D56" s="763" t="s">
        <v>1475</v>
      </c>
      <c r="E56" s="847">
        <v>105</v>
      </c>
      <c r="F56" s="846">
        <v>126</v>
      </c>
      <c r="G56" s="846"/>
      <c r="H56" s="842">
        <f t="shared" si="2"/>
        <v>1.32</v>
      </c>
      <c r="I56" s="257">
        <v>170</v>
      </c>
      <c r="J56" s="745">
        <f t="shared" si="11"/>
        <v>224.4</v>
      </c>
      <c r="K56" s="745">
        <f t="shared" si="0"/>
        <v>11328.570410590659</v>
      </c>
      <c r="L56" s="660">
        <v>12039</v>
      </c>
      <c r="M56" s="759"/>
      <c r="N56" s="446"/>
      <c r="O56" s="768"/>
      <c r="P56" s="794"/>
      <c r="Q56" s="758"/>
      <c r="R56" s="770"/>
      <c r="S56" s="740">
        <f t="shared" si="4"/>
        <v>2046630</v>
      </c>
      <c r="T56" s="740">
        <f t="shared" si="5"/>
        <v>1925856.969800412</v>
      </c>
    </row>
    <row r="57" spans="1:20" ht="16.5" customHeight="1">
      <c r="A57" s="744">
        <f t="shared" si="6"/>
        <v>52</v>
      </c>
      <c r="B57" s="297" t="s">
        <v>1199</v>
      </c>
      <c r="C57" s="762">
        <v>42383</v>
      </c>
      <c r="D57" s="763" t="s">
        <v>1475</v>
      </c>
      <c r="E57" s="847">
        <v>85</v>
      </c>
      <c r="F57" s="846">
        <v>114</v>
      </c>
      <c r="G57" s="846"/>
      <c r="H57" s="842">
        <f t="shared" si="2"/>
        <v>0.97</v>
      </c>
      <c r="I57" s="257">
        <v>40</v>
      </c>
      <c r="J57" s="745">
        <f t="shared" si="11"/>
        <v>38.799999999999997</v>
      </c>
      <c r="K57" s="745">
        <f t="shared" si="0"/>
        <v>8324.7828017219235</v>
      </c>
      <c r="L57" s="660">
        <v>8818</v>
      </c>
      <c r="M57" s="759"/>
      <c r="N57" s="446"/>
      <c r="O57" s="768"/>
      <c r="P57" s="794"/>
      <c r="Q57" s="758"/>
      <c r="R57" s="770"/>
      <c r="S57" s="740">
        <f t="shared" si="4"/>
        <v>352720</v>
      </c>
      <c r="T57" s="740">
        <f t="shared" si="5"/>
        <v>332991.31206887693</v>
      </c>
    </row>
    <row r="58" spans="1:20" ht="16.5" customHeight="1">
      <c r="A58" s="744">
        <f t="shared" si="6"/>
        <v>53</v>
      </c>
      <c r="B58" s="297" t="s">
        <v>1806</v>
      </c>
      <c r="C58" s="762">
        <v>42383</v>
      </c>
      <c r="D58" s="763" t="s">
        <v>1475</v>
      </c>
      <c r="E58" s="847">
        <v>80</v>
      </c>
      <c r="F58" s="846">
        <v>108</v>
      </c>
      <c r="G58" s="846"/>
      <c r="H58" s="842">
        <f t="shared" si="2"/>
        <v>0.86</v>
      </c>
      <c r="I58" s="257">
        <v>25</v>
      </c>
      <c r="J58" s="745">
        <f t="shared" si="11"/>
        <v>21.5</v>
      </c>
      <c r="K58" s="745">
        <f t="shared" si="0"/>
        <v>7380.7352675060347</v>
      </c>
      <c r="L58" s="660">
        <v>7862</v>
      </c>
      <c r="M58" s="759"/>
      <c r="N58" s="446"/>
      <c r="O58" s="768"/>
      <c r="P58" s="794"/>
      <c r="Q58" s="758"/>
      <c r="R58" s="770"/>
      <c r="S58" s="740">
        <f t="shared" si="4"/>
        <v>196550</v>
      </c>
      <c r="T58" s="740">
        <f t="shared" si="5"/>
        <v>184518.38168765086</v>
      </c>
    </row>
    <row r="59" spans="1:20" ht="16.5" customHeight="1">
      <c r="A59" s="744">
        <f t="shared" si="6"/>
        <v>54</v>
      </c>
      <c r="B59" s="297" t="s">
        <v>1807</v>
      </c>
      <c r="C59" s="762">
        <v>42383</v>
      </c>
      <c r="D59" s="763" t="s">
        <v>1475</v>
      </c>
      <c r="E59" s="847">
        <v>90</v>
      </c>
      <c r="F59" s="846">
        <v>124</v>
      </c>
      <c r="G59" s="846"/>
      <c r="H59" s="842">
        <f t="shared" si="2"/>
        <v>1.1200000000000001</v>
      </c>
      <c r="I59" s="257">
        <v>10</v>
      </c>
      <c r="J59" s="745">
        <f t="shared" si="11"/>
        <v>11.200000000000001</v>
      </c>
      <c r="K59" s="745">
        <f t="shared" si="0"/>
        <v>9612.1203483799527</v>
      </c>
      <c r="L59" s="660">
        <v>10156</v>
      </c>
      <c r="M59" s="759"/>
      <c r="O59" s="740"/>
      <c r="P59" s="740"/>
      <c r="Q59" s="740"/>
      <c r="S59" s="740">
        <f t="shared" si="4"/>
        <v>101560</v>
      </c>
      <c r="T59" s="740">
        <f t="shared" si="5"/>
        <v>96121.203483799531</v>
      </c>
    </row>
    <row r="60" spans="1:20" ht="16.5" customHeight="1">
      <c r="A60" s="744">
        <f t="shared" si="6"/>
        <v>55</v>
      </c>
      <c r="B60" s="297" t="s">
        <v>1808</v>
      </c>
      <c r="C60" s="762">
        <v>42383</v>
      </c>
      <c r="D60" s="763" t="s">
        <v>1475</v>
      </c>
      <c r="E60" s="847">
        <v>95</v>
      </c>
      <c r="F60" s="846">
        <v>112</v>
      </c>
      <c r="G60" s="846"/>
      <c r="H60" s="842">
        <f t="shared" si="2"/>
        <v>1.06</v>
      </c>
      <c r="I60" s="257">
        <v>580</v>
      </c>
      <c r="J60" s="745">
        <f t="shared" si="11"/>
        <v>614.80000000000007</v>
      </c>
      <c r="K60" s="745">
        <f t="shared" si="0"/>
        <v>9097.1853297167418</v>
      </c>
      <c r="L60" s="660">
        <v>8938</v>
      </c>
      <c r="M60" s="759"/>
      <c r="O60" s="740"/>
      <c r="P60" s="740"/>
      <c r="Q60" s="740"/>
      <c r="S60" s="740">
        <f t="shared" si="4"/>
        <v>5184040</v>
      </c>
      <c r="T60" s="740">
        <f t="shared" si="5"/>
        <v>5276367.4912357107</v>
      </c>
    </row>
    <row r="61" spans="1:20" ht="16.5" customHeight="1">
      <c r="A61" s="744">
        <f t="shared" ref="A61:A92" si="12">IF(B59&lt;&gt;"",A60+1,"")</f>
        <v>56</v>
      </c>
      <c r="B61" s="297" t="s">
        <v>1809</v>
      </c>
      <c r="C61" s="762">
        <v>42383</v>
      </c>
      <c r="D61" s="763" t="s">
        <v>1475</v>
      </c>
      <c r="E61" s="847">
        <v>75</v>
      </c>
      <c r="F61" s="846">
        <v>127</v>
      </c>
      <c r="G61" s="846"/>
      <c r="H61" s="842">
        <f t="shared" si="2"/>
        <v>0.95</v>
      </c>
      <c r="I61" s="257">
        <v>900</v>
      </c>
      <c r="J61" s="745">
        <f t="shared" si="11"/>
        <v>855</v>
      </c>
      <c r="K61" s="745">
        <f t="shared" si="0"/>
        <v>8153.137795500852</v>
      </c>
      <c r="L61" s="660">
        <v>8287</v>
      </c>
      <c r="M61" s="759"/>
      <c r="O61" s="740"/>
      <c r="P61" s="740"/>
      <c r="Q61" s="740"/>
      <c r="S61" s="740">
        <f t="shared" si="4"/>
        <v>7458300</v>
      </c>
      <c r="T61" s="740">
        <f t="shared" si="5"/>
        <v>7337824.0159507664</v>
      </c>
    </row>
    <row r="62" spans="1:20" ht="16.5" customHeight="1">
      <c r="A62" s="744">
        <f t="shared" si="12"/>
        <v>57</v>
      </c>
      <c r="B62" s="297" t="s">
        <v>1810</v>
      </c>
      <c r="C62" s="762">
        <v>42383</v>
      </c>
      <c r="D62" s="763" t="s">
        <v>1475</v>
      </c>
      <c r="E62" s="847">
        <v>68</v>
      </c>
      <c r="F62" s="846">
        <v>106</v>
      </c>
      <c r="G62" s="846"/>
      <c r="H62" s="842">
        <f t="shared" si="2"/>
        <v>0.72</v>
      </c>
      <c r="I62" s="257">
        <v>12</v>
      </c>
      <c r="J62" s="745">
        <f t="shared" si="11"/>
        <v>8.64</v>
      </c>
      <c r="K62" s="745">
        <f t="shared" si="0"/>
        <v>6179.2202239585404</v>
      </c>
      <c r="L62" s="660">
        <v>13653</v>
      </c>
      <c r="M62" s="759"/>
      <c r="O62" s="740"/>
      <c r="P62" s="740"/>
      <c r="Q62" s="740"/>
      <c r="S62" s="740">
        <f t="shared" si="4"/>
        <v>163836</v>
      </c>
      <c r="T62" s="740">
        <f t="shared" si="5"/>
        <v>74150.642687502492</v>
      </c>
    </row>
    <row r="63" spans="1:20" ht="16.5" customHeight="1">
      <c r="A63" s="744">
        <f t="shared" si="12"/>
        <v>58</v>
      </c>
      <c r="B63" s="297" t="s">
        <v>1811</v>
      </c>
      <c r="C63" s="762">
        <v>42383</v>
      </c>
      <c r="D63" s="763" t="s">
        <v>1475</v>
      </c>
      <c r="E63" s="847">
        <v>72</v>
      </c>
      <c r="F63" s="846">
        <v>128</v>
      </c>
      <c r="G63" s="846"/>
      <c r="H63" s="842">
        <f t="shared" si="2"/>
        <v>0.92</v>
      </c>
      <c r="I63" s="257">
        <v>13</v>
      </c>
      <c r="J63" s="745">
        <f t="shared" si="11"/>
        <v>11.96</v>
      </c>
      <c r="K63" s="745">
        <f t="shared" si="0"/>
        <v>7895.6702861692474</v>
      </c>
      <c r="L63" s="660">
        <v>8832</v>
      </c>
      <c r="M63" s="759"/>
      <c r="O63" s="740"/>
      <c r="P63" s="740"/>
      <c r="Q63" s="740"/>
      <c r="S63" s="740">
        <f t="shared" si="4"/>
        <v>114816</v>
      </c>
      <c r="T63" s="740">
        <f t="shared" si="5"/>
        <v>102643.71372020022</v>
      </c>
    </row>
    <row r="64" spans="1:20" ht="16.5" customHeight="1">
      <c r="A64" s="744">
        <f t="shared" si="12"/>
        <v>59</v>
      </c>
      <c r="B64" s="297" t="s">
        <v>513</v>
      </c>
      <c r="C64" s="762">
        <v>42385</v>
      </c>
      <c r="D64" s="763" t="s">
        <v>1476</v>
      </c>
      <c r="E64" s="847">
        <v>55</v>
      </c>
      <c r="F64" s="846">
        <v>45</v>
      </c>
      <c r="G64" s="846">
        <v>29</v>
      </c>
      <c r="H64" s="842">
        <f t="shared" si="2"/>
        <v>1.58</v>
      </c>
      <c r="I64" s="257">
        <v>619</v>
      </c>
      <c r="J64" s="745">
        <f t="shared" si="11"/>
        <v>978.0200000000001</v>
      </c>
      <c r="K64" s="745">
        <f t="shared" si="0"/>
        <v>13559.955491464576</v>
      </c>
      <c r="L64" s="660">
        <v>9700</v>
      </c>
      <c r="M64" s="759"/>
      <c r="O64" s="740"/>
      <c r="P64" s="740"/>
      <c r="Q64" s="740"/>
      <c r="S64" s="740">
        <f t="shared" si="4"/>
        <v>6004300</v>
      </c>
      <c r="T64" s="740">
        <f t="shared" si="5"/>
        <v>8393612.4492165726</v>
      </c>
    </row>
    <row r="65" spans="1:20" ht="16.5" customHeight="1">
      <c r="A65" s="744">
        <f t="shared" si="12"/>
        <v>60</v>
      </c>
      <c r="B65" s="297" t="s">
        <v>1477</v>
      </c>
      <c r="C65" s="762">
        <v>42385</v>
      </c>
      <c r="D65" s="763" t="s">
        <v>1478</v>
      </c>
      <c r="E65" s="847">
        <v>36.5</v>
      </c>
      <c r="F65" s="846">
        <v>25.5</v>
      </c>
      <c r="G65" s="846">
        <v>20</v>
      </c>
      <c r="H65" s="842">
        <f t="shared" si="2"/>
        <v>0.63</v>
      </c>
      <c r="I65" s="257">
        <v>200</v>
      </c>
      <c r="J65" s="745">
        <f t="shared" si="11"/>
        <v>126</v>
      </c>
      <c r="K65" s="745">
        <f t="shared" si="0"/>
        <v>5406.8176959637231</v>
      </c>
      <c r="L65" s="660">
        <v>6000</v>
      </c>
      <c r="M65" s="759"/>
      <c r="O65" s="740"/>
      <c r="P65" s="740"/>
      <c r="Q65" s="740"/>
      <c r="S65" s="740">
        <f t="shared" si="4"/>
        <v>1200000</v>
      </c>
      <c r="T65" s="740">
        <f t="shared" si="5"/>
        <v>1081363.5391927445</v>
      </c>
    </row>
    <row r="66" spans="1:20" ht="16.5" customHeight="1">
      <c r="A66" s="744">
        <f t="shared" si="12"/>
        <v>61</v>
      </c>
      <c r="B66" s="297" t="s">
        <v>1479</v>
      </c>
      <c r="C66" s="762">
        <v>42385</v>
      </c>
      <c r="D66" s="763" t="s">
        <v>1478</v>
      </c>
      <c r="E66" s="847">
        <v>33.5</v>
      </c>
      <c r="F66" s="846">
        <v>25</v>
      </c>
      <c r="G66" s="846">
        <v>26</v>
      </c>
      <c r="H66" s="842">
        <f t="shared" si="2"/>
        <v>0.66</v>
      </c>
      <c r="I66" s="257">
        <v>200</v>
      </c>
      <c r="J66" s="745">
        <f t="shared" si="11"/>
        <v>132</v>
      </c>
      <c r="K66" s="745">
        <f t="shared" si="0"/>
        <v>5664.2852052953294</v>
      </c>
      <c r="L66" s="660">
        <v>5900</v>
      </c>
      <c r="M66" s="759"/>
      <c r="O66" s="740"/>
      <c r="P66" s="740"/>
      <c r="Q66" s="740"/>
      <c r="S66" s="740">
        <f t="shared" si="4"/>
        <v>1180000</v>
      </c>
      <c r="T66" s="740">
        <f t="shared" si="5"/>
        <v>1132857.0410590658</v>
      </c>
    </row>
    <row r="67" spans="1:20" ht="16.5" customHeight="1">
      <c r="A67" s="744">
        <f t="shared" si="12"/>
        <v>62</v>
      </c>
      <c r="B67" s="297" t="s">
        <v>1480</v>
      </c>
      <c r="C67" s="762">
        <v>42385</v>
      </c>
      <c r="D67" s="763" t="s">
        <v>1478</v>
      </c>
      <c r="E67" s="847">
        <v>30.5</v>
      </c>
      <c r="F67" s="846">
        <v>23</v>
      </c>
      <c r="G67" s="846">
        <v>31</v>
      </c>
      <c r="H67" s="842">
        <f t="shared" si="2"/>
        <v>0.64</v>
      </c>
      <c r="I67" s="257">
        <v>200</v>
      </c>
      <c r="J67" s="745">
        <f t="shared" si="11"/>
        <v>128</v>
      </c>
      <c r="K67" s="745">
        <f t="shared" si="0"/>
        <v>5492.6401990742588</v>
      </c>
      <c r="L67" s="660">
        <v>6000</v>
      </c>
      <c r="M67" s="759"/>
      <c r="O67" s="740"/>
      <c r="P67" s="740"/>
      <c r="Q67" s="740"/>
      <c r="S67" s="740">
        <f t="shared" si="4"/>
        <v>1200000</v>
      </c>
      <c r="T67" s="740">
        <f t="shared" si="5"/>
        <v>1098528.0398148517</v>
      </c>
    </row>
    <row r="68" spans="1:20" ht="16.5" customHeight="1">
      <c r="A68" s="744">
        <f t="shared" si="12"/>
        <v>63</v>
      </c>
      <c r="B68" s="297" t="s">
        <v>1481</v>
      </c>
      <c r="C68" s="762">
        <v>42388</v>
      </c>
      <c r="D68" s="763" t="s">
        <v>1482</v>
      </c>
      <c r="E68" s="847">
        <v>56</v>
      </c>
      <c r="F68" s="846">
        <v>42</v>
      </c>
      <c r="G68" s="846">
        <v>27</v>
      </c>
      <c r="H68" s="842">
        <f t="shared" si="2"/>
        <v>1.45</v>
      </c>
      <c r="I68" s="257">
        <v>35</v>
      </c>
      <c r="J68" s="745">
        <f t="shared" si="11"/>
        <v>50.75</v>
      </c>
      <c r="K68" s="745">
        <f t="shared" si="0"/>
        <v>12444.262951027617</v>
      </c>
      <c r="L68" s="660">
        <v>14600</v>
      </c>
      <c r="M68" s="759"/>
      <c r="O68" s="740"/>
      <c r="P68" s="740"/>
      <c r="Q68" s="740"/>
      <c r="S68" s="740">
        <f t="shared" si="4"/>
        <v>511000</v>
      </c>
      <c r="T68" s="740">
        <f t="shared" si="5"/>
        <v>435549.20328596659</v>
      </c>
    </row>
    <row r="69" spans="1:20" ht="16.5" customHeight="1">
      <c r="A69" s="744">
        <f t="shared" si="12"/>
        <v>64</v>
      </c>
      <c r="B69" s="297" t="s">
        <v>1483</v>
      </c>
      <c r="C69" s="762">
        <v>42388</v>
      </c>
      <c r="D69" s="763" t="s">
        <v>1482</v>
      </c>
      <c r="E69" s="847">
        <v>73</v>
      </c>
      <c r="F69" s="846">
        <v>27</v>
      </c>
      <c r="G69" s="846">
        <v>32</v>
      </c>
      <c r="H69" s="842">
        <f t="shared" si="2"/>
        <v>1.27</v>
      </c>
      <c r="I69" s="257">
        <v>55</v>
      </c>
      <c r="J69" s="745">
        <f t="shared" si="11"/>
        <v>69.849999999999994</v>
      </c>
      <c r="K69" s="745">
        <f t="shared" si="0"/>
        <v>10899.457895037982</v>
      </c>
      <c r="L69" s="660">
        <v>9000</v>
      </c>
      <c r="M69" s="759"/>
      <c r="O69" s="740"/>
      <c r="P69" s="740"/>
      <c r="Q69" s="740"/>
      <c r="S69" s="740">
        <f t="shared" si="4"/>
        <v>495000</v>
      </c>
      <c r="T69" s="740">
        <f t="shared" si="5"/>
        <v>599470.18422708905</v>
      </c>
    </row>
    <row r="70" spans="1:20" ht="16.5" customHeight="1">
      <c r="A70" s="744">
        <f t="shared" si="12"/>
        <v>65</v>
      </c>
      <c r="B70" s="297" t="s">
        <v>1484</v>
      </c>
      <c r="C70" s="762">
        <v>42388</v>
      </c>
      <c r="D70" s="763" t="s">
        <v>1482</v>
      </c>
      <c r="E70" s="847">
        <v>48</v>
      </c>
      <c r="F70" s="846">
        <v>42</v>
      </c>
      <c r="G70" s="846">
        <v>29</v>
      </c>
      <c r="H70" s="842">
        <f t="shared" si="2"/>
        <v>1.37</v>
      </c>
      <c r="I70" s="257">
        <v>50</v>
      </c>
      <c r="J70" s="745">
        <f t="shared" si="11"/>
        <v>68.5</v>
      </c>
      <c r="K70" s="745">
        <f t="shared" ref="K70:K133" si="13">H70*$R$48</f>
        <v>11757.682926143336</v>
      </c>
      <c r="L70" s="660">
        <v>13900</v>
      </c>
      <c r="M70" s="759"/>
      <c r="O70" s="740"/>
      <c r="P70" s="740"/>
      <c r="Q70" s="740"/>
      <c r="S70" s="740">
        <f t="shared" si="4"/>
        <v>695000</v>
      </c>
      <c r="T70" s="740">
        <f t="shared" si="5"/>
        <v>587884.14630716678</v>
      </c>
    </row>
    <row r="71" spans="1:20" ht="16.5" customHeight="1">
      <c r="A71" s="744">
        <f t="shared" si="12"/>
        <v>66</v>
      </c>
      <c r="B71" s="297" t="s">
        <v>599</v>
      </c>
      <c r="C71" s="762">
        <v>42388</v>
      </c>
      <c r="D71" s="763" t="s">
        <v>1482</v>
      </c>
      <c r="E71" s="847">
        <v>47</v>
      </c>
      <c r="F71" s="846">
        <v>42</v>
      </c>
      <c r="G71" s="846">
        <v>24.5</v>
      </c>
      <c r="H71" s="842">
        <f t="shared" ref="H71:H134" si="14">IF(G71&lt;&gt;"",ROUND(((E71+F71)*2+5)*(F71+G71+3)/10000,2),ROUND(E71*F71/10000,2))</f>
        <v>1.27</v>
      </c>
      <c r="I71" s="257">
        <v>510</v>
      </c>
      <c r="J71" s="745">
        <f t="shared" si="11"/>
        <v>647.70000000000005</v>
      </c>
      <c r="K71" s="745">
        <f t="shared" si="13"/>
        <v>10899.457895037982</v>
      </c>
      <c r="L71" s="660">
        <v>8950</v>
      </c>
      <c r="M71" s="759"/>
      <c r="O71" s="740"/>
      <c r="P71" s="740"/>
      <c r="Q71" s="740"/>
      <c r="S71" s="740">
        <f t="shared" ref="S71:S134" si="15">I71*L71</f>
        <v>4564500</v>
      </c>
      <c r="T71" s="740">
        <f t="shared" ref="T71:T134" si="16">I71*K71</f>
        <v>5558723.5264693704</v>
      </c>
    </row>
    <row r="72" spans="1:20" ht="16.5" customHeight="1">
      <c r="A72" s="744">
        <f t="shared" si="12"/>
        <v>67</v>
      </c>
      <c r="B72" s="297" t="s">
        <v>1485</v>
      </c>
      <c r="C72" s="762">
        <v>42388</v>
      </c>
      <c r="D72" s="763" t="s">
        <v>1482</v>
      </c>
      <c r="E72" s="847">
        <v>61</v>
      </c>
      <c r="F72" s="846">
        <v>40</v>
      </c>
      <c r="G72" s="846">
        <v>16</v>
      </c>
      <c r="H72" s="842">
        <f t="shared" si="14"/>
        <v>1.22</v>
      </c>
      <c r="I72" s="257">
        <v>235</v>
      </c>
      <c r="J72" s="745">
        <f t="shared" si="11"/>
        <v>286.7</v>
      </c>
      <c r="K72" s="745">
        <f t="shared" si="13"/>
        <v>10470.345379485305</v>
      </c>
      <c r="L72" s="660">
        <v>8800</v>
      </c>
      <c r="M72" s="759"/>
      <c r="O72" s="740"/>
      <c r="P72" s="740"/>
      <c r="Q72" s="740"/>
      <c r="S72" s="740">
        <f t="shared" si="15"/>
        <v>2068000</v>
      </c>
      <c r="T72" s="740">
        <f t="shared" si="16"/>
        <v>2460531.1641790466</v>
      </c>
    </row>
    <row r="73" spans="1:20" ht="16.5" customHeight="1">
      <c r="A73" s="744">
        <f t="shared" si="12"/>
        <v>68</v>
      </c>
      <c r="B73" s="297" t="s">
        <v>600</v>
      </c>
      <c r="C73" s="762">
        <v>42388</v>
      </c>
      <c r="D73" s="763" t="s">
        <v>1482</v>
      </c>
      <c r="E73" s="847">
        <v>28</v>
      </c>
      <c r="F73" s="846">
        <v>28</v>
      </c>
      <c r="G73" s="846">
        <v>40</v>
      </c>
      <c r="H73" s="842">
        <f t="shared" si="14"/>
        <v>0.83</v>
      </c>
      <c r="I73" s="257">
        <v>110</v>
      </c>
      <c r="J73" s="745">
        <f t="shared" si="11"/>
        <v>91.3</v>
      </c>
      <c r="K73" s="745">
        <f t="shared" si="13"/>
        <v>7123.2677581744283</v>
      </c>
      <c r="L73" s="660">
        <v>6300</v>
      </c>
      <c r="M73" s="759"/>
      <c r="O73" s="740"/>
      <c r="P73" s="740"/>
      <c r="Q73" s="740"/>
      <c r="S73" s="740">
        <f t="shared" si="15"/>
        <v>693000</v>
      </c>
      <c r="T73" s="740">
        <f t="shared" si="16"/>
        <v>783559.45339918707</v>
      </c>
    </row>
    <row r="74" spans="1:20" ht="16.5" customHeight="1">
      <c r="A74" s="744">
        <f t="shared" si="12"/>
        <v>69</v>
      </c>
      <c r="B74" s="297" t="s">
        <v>1486</v>
      </c>
      <c r="C74" s="762">
        <v>42388</v>
      </c>
      <c r="D74" s="763" t="s">
        <v>1482</v>
      </c>
      <c r="E74" s="847">
        <v>38</v>
      </c>
      <c r="F74" s="846">
        <v>38</v>
      </c>
      <c r="G74" s="846">
        <v>27</v>
      </c>
      <c r="H74" s="842">
        <f t="shared" si="14"/>
        <v>1.07</v>
      </c>
      <c r="I74" s="257">
        <v>24</v>
      </c>
      <c r="J74" s="745">
        <f t="shared" si="11"/>
        <v>25.68</v>
      </c>
      <c r="K74" s="745">
        <f t="shared" si="13"/>
        <v>9183.0078328272757</v>
      </c>
      <c r="L74" s="660">
        <v>11100</v>
      </c>
      <c r="M74" s="759"/>
      <c r="O74" s="740"/>
      <c r="P74" s="740"/>
      <c r="Q74" s="740"/>
      <c r="S74" s="740">
        <f t="shared" si="15"/>
        <v>266400</v>
      </c>
      <c r="T74" s="740">
        <f t="shared" si="16"/>
        <v>220392.18798785462</v>
      </c>
    </row>
    <row r="75" spans="1:20" ht="16.5" customHeight="1">
      <c r="A75" s="744">
        <f t="shared" si="12"/>
        <v>70</v>
      </c>
      <c r="B75" s="297" t="s">
        <v>589</v>
      </c>
      <c r="C75" s="762">
        <v>42388</v>
      </c>
      <c r="D75" s="763" t="s">
        <v>1482</v>
      </c>
      <c r="E75" s="847">
        <v>37</v>
      </c>
      <c r="F75" s="846">
        <v>37</v>
      </c>
      <c r="G75" s="846">
        <v>25</v>
      </c>
      <c r="H75" s="842">
        <f t="shared" si="14"/>
        <v>0.99</v>
      </c>
      <c r="I75" s="257">
        <v>55</v>
      </c>
      <c r="J75" s="745">
        <f t="shared" si="11"/>
        <v>54.45</v>
      </c>
      <c r="K75" s="745">
        <f t="shared" si="13"/>
        <v>8496.4278079429932</v>
      </c>
      <c r="L75" s="660">
        <v>7300</v>
      </c>
      <c r="M75" s="759"/>
      <c r="O75" s="740"/>
      <c r="P75" s="740"/>
      <c r="Q75" s="740"/>
      <c r="S75" s="740">
        <f t="shared" si="15"/>
        <v>401500</v>
      </c>
      <c r="T75" s="740">
        <f t="shared" si="16"/>
        <v>467303.52943686466</v>
      </c>
    </row>
    <row r="76" spans="1:20" ht="16.5" customHeight="1">
      <c r="A76" s="744">
        <f t="shared" si="12"/>
        <v>71</v>
      </c>
      <c r="B76" s="297" t="s">
        <v>920</v>
      </c>
      <c r="C76" s="762">
        <v>42388</v>
      </c>
      <c r="D76" s="763" t="s">
        <v>1487</v>
      </c>
      <c r="E76" s="847"/>
      <c r="F76" s="846"/>
      <c r="G76" s="846"/>
      <c r="H76" s="842">
        <f t="shared" si="14"/>
        <v>0</v>
      </c>
      <c r="I76" s="257">
        <v>2000</v>
      </c>
      <c r="J76" s="745">
        <f t="shared" si="11"/>
        <v>0</v>
      </c>
      <c r="K76" s="745">
        <f t="shared" si="13"/>
        <v>0</v>
      </c>
      <c r="L76" s="660">
        <v>11300</v>
      </c>
      <c r="M76" s="759"/>
      <c r="O76" s="740"/>
      <c r="P76" s="740"/>
      <c r="Q76" s="740"/>
      <c r="S76" s="740">
        <f t="shared" si="15"/>
        <v>22600000</v>
      </c>
      <c r="T76" s="740">
        <f t="shared" si="16"/>
        <v>0</v>
      </c>
    </row>
    <row r="77" spans="1:20" ht="16.5" customHeight="1">
      <c r="A77" s="744">
        <f t="shared" si="12"/>
        <v>72</v>
      </c>
      <c r="B77" s="297" t="s">
        <v>1454</v>
      </c>
      <c r="C77" s="762">
        <v>42388</v>
      </c>
      <c r="D77" s="763" t="s">
        <v>1488</v>
      </c>
      <c r="E77" s="847">
        <v>46</v>
      </c>
      <c r="F77" s="846">
        <v>36</v>
      </c>
      <c r="G77" s="846">
        <v>47</v>
      </c>
      <c r="H77" s="842">
        <f t="shared" si="14"/>
        <v>1.45</v>
      </c>
      <c r="I77" s="257">
        <v>2539</v>
      </c>
      <c r="J77" s="745">
        <f t="shared" si="11"/>
        <v>3681.5499999999997</v>
      </c>
      <c r="K77" s="745">
        <f t="shared" si="13"/>
        <v>12444.262951027617</v>
      </c>
      <c r="L77" s="660">
        <v>15000</v>
      </c>
      <c r="M77" s="759"/>
      <c r="O77" s="740"/>
      <c r="P77" s="740"/>
      <c r="Q77" s="740"/>
      <c r="S77" s="740">
        <f t="shared" si="15"/>
        <v>38085000</v>
      </c>
      <c r="T77" s="740">
        <f t="shared" si="16"/>
        <v>31595983.632659119</v>
      </c>
    </row>
    <row r="78" spans="1:20" ht="16.5" customHeight="1">
      <c r="A78" s="744">
        <f t="shared" si="12"/>
        <v>73</v>
      </c>
      <c r="B78" s="297" t="s">
        <v>930</v>
      </c>
      <c r="C78" s="762">
        <v>42389</v>
      </c>
      <c r="D78" s="763" t="s">
        <v>1490</v>
      </c>
      <c r="E78" s="847">
        <v>40</v>
      </c>
      <c r="F78" s="846">
        <v>30</v>
      </c>
      <c r="G78" s="846">
        <v>18.5</v>
      </c>
      <c r="H78" s="842">
        <f t="shared" si="14"/>
        <v>0.75</v>
      </c>
      <c r="I78" s="257">
        <v>313</v>
      </c>
      <c r="J78" s="745">
        <f t="shared" si="11"/>
        <v>234.75</v>
      </c>
      <c r="K78" s="745">
        <f t="shared" si="13"/>
        <v>6436.6877332901468</v>
      </c>
      <c r="L78" s="660">
        <v>6400</v>
      </c>
      <c r="M78" s="759"/>
      <c r="O78" s="740"/>
      <c r="P78" s="740"/>
      <c r="Q78" s="740"/>
      <c r="S78" s="740">
        <f t="shared" si="15"/>
        <v>2003200</v>
      </c>
      <c r="T78" s="740">
        <f t="shared" si="16"/>
        <v>2014683.2605198158</v>
      </c>
    </row>
    <row r="79" spans="1:20" ht="16.5" customHeight="1">
      <c r="A79" s="744">
        <f t="shared" si="12"/>
        <v>74</v>
      </c>
      <c r="B79" s="297" t="s">
        <v>438</v>
      </c>
      <c r="C79" s="762">
        <v>42389</v>
      </c>
      <c r="D79" s="763" t="s">
        <v>1490</v>
      </c>
      <c r="E79" s="847">
        <v>49</v>
      </c>
      <c r="F79" s="846">
        <v>38</v>
      </c>
      <c r="G79" s="846">
        <v>12</v>
      </c>
      <c r="H79" s="842">
        <f t="shared" si="14"/>
        <v>0.95</v>
      </c>
      <c r="I79" s="257">
        <v>321</v>
      </c>
      <c r="J79" s="745">
        <f t="shared" si="11"/>
        <v>304.95</v>
      </c>
      <c r="K79" s="745">
        <f t="shared" si="13"/>
        <v>8153.137795500852</v>
      </c>
      <c r="L79" s="660">
        <v>10500</v>
      </c>
      <c r="M79" s="759"/>
      <c r="O79" s="740"/>
      <c r="P79" s="740"/>
      <c r="Q79" s="740"/>
      <c r="S79" s="740">
        <f t="shared" si="15"/>
        <v>3370500</v>
      </c>
      <c r="T79" s="740">
        <f t="shared" si="16"/>
        <v>2617157.2323557734</v>
      </c>
    </row>
    <row r="80" spans="1:20" ht="16.5" customHeight="1">
      <c r="A80" s="744">
        <f t="shared" si="12"/>
        <v>75</v>
      </c>
      <c r="B80" s="297" t="s">
        <v>438</v>
      </c>
      <c r="C80" s="762">
        <v>42389</v>
      </c>
      <c r="D80" s="763" t="s">
        <v>1490</v>
      </c>
      <c r="E80" s="847">
        <v>49</v>
      </c>
      <c r="F80" s="846">
        <v>38</v>
      </c>
      <c r="G80" s="846">
        <v>12</v>
      </c>
      <c r="H80" s="842">
        <f t="shared" si="14"/>
        <v>0.95</v>
      </c>
      <c r="I80" s="257">
        <v>105</v>
      </c>
      <c r="J80" s="745">
        <f t="shared" si="11"/>
        <v>99.75</v>
      </c>
      <c r="K80" s="745">
        <f t="shared" si="13"/>
        <v>8153.137795500852</v>
      </c>
      <c r="L80" s="660">
        <v>10500</v>
      </c>
      <c r="M80" s="759"/>
      <c r="O80" s="740"/>
      <c r="P80" s="740"/>
      <c r="Q80" s="740"/>
      <c r="S80" s="740">
        <f t="shared" si="15"/>
        <v>1102500</v>
      </c>
      <c r="T80" s="740">
        <f t="shared" si="16"/>
        <v>856079.46852758946</v>
      </c>
    </row>
    <row r="81" spans="1:20" ht="16.5" customHeight="1">
      <c r="A81" s="744">
        <f t="shared" si="12"/>
        <v>76</v>
      </c>
      <c r="B81" s="297" t="s">
        <v>1449</v>
      </c>
      <c r="C81" s="762">
        <v>42389</v>
      </c>
      <c r="D81" s="763" t="s">
        <v>1490</v>
      </c>
      <c r="E81" s="847">
        <v>49</v>
      </c>
      <c r="F81" s="846">
        <v>38</v>
      </c>
      <c r="G81" s="846">
        <v>13</v>
      </c>
      <c r="H81" s="842">
        <f t="shared" si="14"/>
        <v>0.97</v>
      </c>
      <c r="I81" s="257">
        <v>203</v>
      </c>
      <c r="J81" s="745">
        <f t="shared" si="11"/>
        <v>196.91</v>
      </c>
      <c r="K81" s="745">
        <f t="shared" si="13"/>
        <v>8324.7828017219235</v>
      </c>
      <c r="L81" s="660">
        <v>10500</v>
      </c>
      <c r="M81" s="759"/>
      <c r="O81" s="740"/>
      <c r="P81" s="740"/>
      <c r="Q81" s="740"/>
      <c r="S81" s="740">
        <f t="shared" si="15"/>
        <v>2131500</v>
      </c>
      <c r="T81" s="740">
        <f t="shared" si="16"/>
        <v>1689930.9087495506</v>
      </c>
    </row>
    <row r="82" spans="1:20" ht="16.5" customHeight="1">
      <c r="A82" s="744">
        <f t="shared" si="12"/>
        <v>77</v>
      </c>
      <c r="B82" s="297" t="s">
        <v>925</v>
      </c>
      <c r="C82" s="762">
        <v>42389</v>
      </c>
      <c r="D82" s="763" t="s">
        <v>425</v>
      </c>
      <c r="E82" s="847">
        <v>42</v>
      </c>
      <c r="F82" s="846">
        <v>41</v>
      </c>
      <c r="G82" s="846">
        <v>34</v>
      </c>
      <c r="H82" s="842">
        <f t="shared" si="14"/>
        <v>1.33</v>
      </c>
      <c r="I82" s="257">
        <v>100</v>
      </c>
      <c r="J82" s="745">
        <f t="shared" si="11"/>
        <v>133</v>
      </c>
      <c r="K82" s="745">
        <f t="shared" si="13"/>
        <v>11414.392913701195</v>
      </c>
      <c r="L82" s="660">
        <v>19940</v>
      </c>
      <c r="M82" s="759"/>
      <c r="O82" s="740"/>
      <c r="P82" s="740"/>
      <c r="Q82" s="740"/>
      <c r="S82" s="740">
        <f t="shared" si="15"/>
        <v>1994000</v>
      </c>
      <c r="T82" s="740">
        <f t="shared" si="16"/>
        <v>1141439.2913701194</v>
      </c>
    </row>
    <row r="83" spans="1:20" ht="16.5" customHeight="1">
      <c r="A83" s="744">
        <f t="shared" si="12"/>
        <v>78</v>
      </c>
      <c r="B83" s="297" t="s">
        <v>424</v>
      </c>
      <c r="C83" s="762">
        <v>42390</v>
      </c>
      <c r="D83" s="763" t="s">
        <v>430</v>
      </c>
      <c r="E83" s="847">
        <v>52</v>
      </c>
      <c r="F83" s="846">
        <v>24.5</v>
      </c>
      <c r="G83" s="846">
        <v>24.5</v>
      </c>
      <c r="H83" s="842">
        <f t="shared" si="14"/>
        <v>0.82</v>
      </c>
      <c r="I83" s="257">
        <v>951</v>
      </c>
      <c r="J83" s="745">
        <f t="shared" si="11"/>
        <v>779.81999999999994</v>
      </c>
      <c r="K83" s="745">
        <f t="shared" si="13"/>
        <v>7037.4452550638935</v>
      </c>
      <c r="L83" s="660">
        <v>5000</v>
      </c>
      <c r="M83" s="759"/>
      <c r="O83" s="740"/>
      <c r="P83" s="740"/>
      <c r="Q83" s="740"/>
      <c r="S83" s="740">
        <f t="shared" si="15"/>
        <v>4755000</v>
      </c>
      <c r="T83" s="740">
        <f t="shared" si="16"/>
        <v>6692610.4375657625</v>
      </c>
    </row>
    <row r="84" spans="1:20" ht="16.5" customHeight="1">
      <c r="A84" s="744">
        <f t="shared" si="12"/>
        <v>79</v>
      </c>
      <c r="B84" s="297" t="s">
        <v>1030</v>
      </c>
      <c r="C84" s="762">
        <v>42391</v>
      </c>
      <c r="D84" s="763" t="s">
        <v>432</v>
      </c>
      <c r="E84" s="847">
        <v>33</v>
      </c>
      <c r="F84" s="846">
        <v>31</v>
      </c>
      <c r="G84" s="846">
        <v>8.5</v>
      </c>
      <c r="H84" s="842">
        <f t="shared" si="14"/>
        <v>0.56999999999999995</v>
      </c>
      <c r="I84" s="257">
        <v>312</v>
      </c>
      <c r="J84" s="745">
        <f t="shared" si="11"/>
        <v>177.83999999999997</v>
      </c>
      <c r="K84" s="745">
        <f t="shared" si="13"/>
        <v>4891.8826773005112</v>
      </c>
      <c r="L84" s="660">
        <v>6400</v>
      </c>
      <c r="M84" s="759"/>
      <c r="O84" s="740"/>
      <c r="P84" s="740"/>
      <c r="Q84" s="740"/>
      <c r="S84" s="740">
        <f t="shared" si="15"/>
        <v>1996800</v>
      </c>
      <c r="T84" s="740">
        <f t="shared" si="16"/>
        <v>1526267.3953177596</v>
      </c>
    </row>
    <row r="85" spans="1:20" ht="16.5" customHeight="1">
      <c r="A85" s="744">
        <f t="shared" si="12"/>
        <v>80</v>
      </c>
      <c r="B85" s="297" t="s">
        <v>1491</v>
      </c>
      <c r="C85" s="762">
        <v>42391</v>
      </c>
      <c r="D85" s="763" t="s">
        <v>432</v>
      </c>
      <c r="E85" s="847">
        <v>52</v>
      </c>
      <c r="F85" s="846">
        <v>29</v>
      </c>
      <c r="G85" s="846">
        <v>8.1999999999999993</v>
      </c>
      <c r="H85" s="842">
        <f t="shared" si="14"/>
        <v>0.67</v>
      </c>
      <c r="I85" s="257">
        <v>500</v>
      </c>
      <c r="J85" s="745">
        <f t="shared" si="11"/>
        <v>335</v>
      </c>
      <c r="K85" s="745">
        <f t="shared" si="13"/>
        <v>5750.1077084058652</v>
      </c>
      <c r="L85" s="660">
        <v>7700</v>
      </c>
      <c r="M85" s="759"/>
      <c r="O85" s="740"/>
      <c r="P85" s="740"/>
      <c r="Q85" s="740"/>
      <c r="S85" s="740">
        <f t="shared" si="15"/>
        <v>3850000</v>
      </c>
      <c r="T85" s="740">
        <f t="shared" si="16"/>
        <v>2875053.8542029327</v>
      </c>
    </row>
    <row r="86" spans="1:20" ht="16.5" customHeight="1">
      <c r="A86" s="744">
        <f t="shared" si="12"/>
        <v>81</v>
      </c>
      <c r="B86" s="297" t="s">
        <v>1492</v>
      </c>
      <c r="C86" s="762">
        <v>42391</v>
      </c>
      <c r="D86" s="763" t="s">
        <v>432</v>
      </c>
      <c r="E86" s="847">
        <v>33</v>
      </c>
      <c r="F86" s="846">
        <v>23.5</v>
      </c>
      <c r="G86" s="846">
        <v>12.5</v>
      </c>
      <c r="H86" s="842">
        <f t="shared" si="14"/>
        <v>0.46</v>
      </c>
      <c r="I86" s="257">
        <v>348</v>
      </c>
      <c r="J86" s="745">
        <f t="shared" si="11"/>
        <v>160.08000000000001</v>
      </c>
      <c r="K86" s="745">
        <f t="shared" si="13"/>
        <v>3947.8351430846237</v>
      </c>
      <c r="L86" s="660">
        <v>5000</v>
      </c>
      <c r="M86" s="759"/>
      <c r="O86" s="740"/>
      <c r="P86" s="740"/>
      <c r="Q86" s="740"/>
      <c r="S86" s="740">
        <f t="shared" si="15"/>
        <v>1740000</v>
      </c>
      <c r="T86" s="740">
        <f t="shared" si="16"/>
        <v>1373846.6297934491</v>
      </c>
    </row>
    <row r="87" spans="1:20" ht="16.5" customHeight="1">
      <c r="A87" s="744">
        <f t="shared" si="12"/>
        <v>82</v>
      </c>
      <c r="B87" s="297" t="s">
        <v>1812</v>
      </c>
      <c r="C87" s="762">
        <v>42391</v>
      </c>
      <c r="D87" s="763" t="s">
        <v>435</v>
      </c>
      <c r="E87" s="847">
        <v>115</v>
      </c>
      <c r="F87" s="846">
        <v>114</v>
      </c>
      <c r="G87" s="846"/>
      <c r="H87" s="842">
        <f t="shared" si="14"/>
        <v>1.31</v>
      </c>
      <c r="I87" s="257">
        <v>22</v>
      </c>
      <c r="J87" s="745">
        <f t="shared" si="11"/>
        <v>28.82</v>
      </c>
      <c r="K87" s="745">
        <f t="shared" si="13"/>
        <v>11242.747907480123</v>
      </c>
      <c r="L87" s="660">
        <v>11799</v>
      </c>
      <c r="M87" s="759"/>
      <c r="O87" s="740"/>
      <c r="P87" s="740"/>
      <c r="Q87" s="740"/>
      <c r="S87" s="740">
        <f t="shared" si="15"/>
        <v>259578</v>
      </c>
      <c r="T87" s="740">
        <f t="shared" si="16"/>
        <v>247340.45396456271</v>
      </c>
    </row>
    <row r="88" spans="1:20" ht="16.5" customHeight="1">
      <c r="A88" s="744">
        <f t="shared" si="12"/>
        <v>83</v>
      </c>
      <c r="B88" s="297" t="s">
        <v>1813</v>
      </c>
      <c r="C88" s="762">
        <v>42391</v>
      </c>
      <c r="D88" s="763" t="s">
        <v>435</v>
      </c>
      <c r="E88" s="847">
        <v>100</v>
      </c>
      <c r="F88" s="846">
        <v>94</v>
      </c>
      <c r="G88" s="846"/>
      <c r="H88" s="842">
        <f t="shared" si="14"/>
        <v>0.94</v>
      </c>
      <c r="I88" s="257">
        <v>50</v>
      </c>
      <c r="J88" s="745">
        <f t="shared" si="11"/>
        <v>47</v>
      </c>
      <c r="K88" s="745">
        <f t="shared" si="13"/>
        <v>8067.3152923903172</v>
      </c>
      <c r="L88" s="660">
        <v>8272</v>
      </c>
      <c r="M88" s="759"/>
      <c r="O88" s="740"/>
      <c r="P88" s="740"/>
      <c r="Q88" s="740"/>
      <c r="S88" s="740">
        <f t="shared" si="15"/>
        <v>413600</v>
      </c>
      <c r="T88" s="740">
        <f t="shared" si="16"/>
        <v>403365.76461951586</v>
      </c>
    </row>
    <row r="89" spans="1:20" ht="16.5" customHeight="1">
      <c r="A89" s="744">
        <f t="shared" si="12"/>
        <v>84</v>
      </c>
      <c r="B89" s="297" t="s">
        <v>1798</v>
      </c>
      <c r="C89" s="762">
        <v>42391</v>
      </c>
      <c r="D89" s="763" t="s">
        <v>435</v>
      </c>
      <c r="E89" s="847">
        <v>115</v>
      </c>
      <c r="F89" s="846">
        <v>82</v>
      </c>
      <c r="G89" s="846"/>
      <c r="H89" s="842">
        <f t="shared" si="14"/>
        <v>0.94</v>
      </c>
      <c r="I89" s="257">
        <v>70</v>
      </c>
      <c r="J89" s="745">
        <f t="shared" si="11"/>
        <v>65.8</v>
      </c>
      <c r="K89" s="745">
        <f t="shared" si="13"/>
        <v>8067.3152923903172</v>
      </c>
      <c r="L89" s="660">
        <v>5752</v>
      </c>
      <c r="M89" s="759"/>
      <c r="O89" s="740"/>
      <c r="P89" s="740"/>
      <c r="Q89" s="740"/>
      <c r="S89" s="740">
        <f t="shared" si="15"/>
        <v>402640</v>
      </c>
      <c r="T89" s="740">
        <f t="shared" si="16"/>
        <v>564712.07046732225</v>
      </c>
    </row>
    <row r="90" spans="1:20" ht="16.5" customHeight="1">
      <c r="A90" s="744">
        <f t="shared" si="12"/>
        <v>85</v>
      </c>
      <c r="B90" s="297" t="s">
        <v>1252</v>
      </c>
      <c r="C90" s="762">
        <v>42391</v>
      </c>
      <c r="D90" s="763" t="s">
        <v>435</v>
      </c>
      <c r="E90" s="847">
        <v>110</v>
      </c>
      <c r="F90" s="846">
        <v>76</v>
      </c>
      <c r="G90" s="846"/>
      <c r="H90" s="842">
        <f t="shared" si="14"/>
        <v>0.84</v>
      </c>
      <c r="I90" s="257">
        <v>297</v>
      </c>
      <c r="J90" s="745">
        <f t="shared" si="11"/>
        <v>249.48</v>
      </c>
      <c r="K90" s="745">
        <f t="shared" si="13"/>
        <v>7209.0902612849641</v>
      </c>
      <c r="L90" s="660">
        <v>4682</v>
      </c>
      <c r="M90" s="759"/>
      <c r="O90" s="740"/>
      <c r="P90" s="740"/>
      <c r="Q90" s="740"/>
      <c r="S90" s="740">
        <f t="shared" si="15"/>
        <v>1390554</v>
      </c>
      <c r="T90" s="740">
        <f t="shared" si="16"/>
        <v>2141099.8076016344</v>
      </c>
    </row>
    <row r="91" spans="1:20" ht="16.5" customHeight="1">
      <c r="A91" s="744">
        <f t="shared" si="12"/>
        <v>86</v>
      </c>
      <c r="B91" s="297" t="s">
        <v>1814</v>
      </c>
      <c r="C91" s="762">
        <v>42391</v>
      </c>
      <c r="D91" s="763" t="s">
        <v>435</v>
      </c>
      <c r="E91" s="847">
        <v>75</v>
      </c>
      <c r="F91" s="846">
        <v>128</v>
      </c>
      <c r="G91" s="846"/>
      <c r="H91" s="842">
        <f t="shared" si="14"/>
        <v>0.96</v>
      </c>
      <c r="I91" s="257">
        <v>900</v>
      </c>
      <c r="J91" s="745">
        <f t="shared" si="11"/>
        <v>864</v>
      </c>
      <c r="K91" s="745">
        <f t="shared" si="13"/>
        <v>8238.9602986113878</v>
      </c>
      <c r="L91" s="660">
        <v>8352</v>
      </c>
      <c r="M91" s="759"/>
      <c r="O91" s="740"/>
      <c r="P91" s="740"/>
      <c r="Q91" s="740"/>
      <c r="S91" s="740">
        <f t="shared" si="15"/>
        <v>7516800</v>
      </c>
      <c r="T91" s="740">
        <f t="shared" si="16"/>
        <v>7415064.2687502494</v>
      </c>
    </row>
    <row r="92" spans="1:20" ht="16.5" customHeight="1">
      <c r="A92" s="744">
        <f t="shared" si="12"/>
        <v>87</v>
      </c>
      <c r="B92" s="297" t="s">
        <v>1219</v>
      </c>
      <c r="C92" s="762">
        <v>42391</v>
      </c>
      <c r="D92" s="763" t="s">
        <v>435</v>
      </c>
      <c r="E92" s="847">
        <v>85</v>
      </c>
      <c r="F92" s="846">
        <v>186</v>
      </c>
      <c r="G92" s="846"/>
      <c r="H92" s="842">
        <f t="shared" si="14"/>
        <v>1.58</v>
      </c>
      <c r="I92" s="257">
        <v>300</v>
      </c>
      <c r="J92" s="745">
        <f t="shared" si="11"/>
        <v>474</v>
      </c>
      <c r="K92" s="745">
        <f t="shared" si="13"/>
        <v>13559.955491464576</v>
      </c>
      <c r="L92" s="660">
        <v>133913</v>
      </c>
      <c r="M92" s="759"/>
      <c r="O92" s="740"/>
      <c r="P92" s="740"/>
      <c r="Q92" s="740"/>
      <c r="S92" s="740">
        <f t="shared" si="15"/>
        <v>40173900</v>
      </c>
      <c r="T92" s="740">
        <f t="shared" si="16"/>
        <v>4067986.6474393727</v>
      </c>
    </row>
    <row r="93" spans="1:20" ht="16.5" customHeight="1">
      <c r="A93" s="744">
        <f t="shared" ref="A93:A124" si="17">IF(B91&lt;&gt;"",A92+1,"")</f>
        <v>88</v>
      </c>
      <c r="B93" s="297" t="s">
        <v>1276</v>
      </c>
      <c r="C93" s="762">
        <v>42391</v>
      </c>
      <c r="D93" s="763" t="s">
        <v>435</v>
      </c>
      <c r="E93" s="847">
        <v>125</v>
      </c>
      <c r="F93" s="846">
        <v>160</v>
      </c>
      <c r="G93" s="846"/>
      <c r="H93" s="842">
        <f t="shared" si="14"/>
        <v>2</v>
      </c>
      <c r="I93" s="257">
        <v>10</v>
      </c>
      <c r="J93" s="745">
        <f t="shared" si="11"/>
        <v>20</v>
      </c>
      <c r="K93" s="745">
        <f t="shared" si="13"/>
        <v>17164.500622107058</v>
      </c>
      <c r="L93" s="660">
        <v>18200</v>
      </c>
      <c r="M93" s="759"/>
      <c r="O93" s="740"/>
      <c r="P93" s="740"/>
      <c r="Q93" s="740"/>
      <c r="S93" s="740">
        <f t="shared" si="15"/>
        <v>182000</v>
      </c>
      <c r="T93" s="740">
        <f t="shared" si="16"/>
        <v>171645.00622107059</v>
      </c>
    </row>
    <row r="94" spans="1:20" ht="16.5" customHeight="1">
      <c r="A94" s="744">
        <f t="shared" si="17"/>
        <v>89</v>
      </c>
      <c r="B94" s="297" t="s">
        <v>1815</v>
      </c>
      <c r="C94" s="762">
        <v>42391</v>
      </c>
      <c r="D94" s="763" t="s">
        <v>435</v>
      </c>
      <c r="E94" s="847">
        <v>95</v>
      </c>
      <c r="F94" s="846">
        <v>184</v>
      </c>
      <c r="G94" s="846"/>
      <c r="H94" s="842">
        <f t="shared" si="14"/>
        <v>1.75</v>
      </c>
      <c r="I94" s="257">
        <v>10</v>
      </c>
      <c r="J94" s="745">
        <f t="shared" si="11"/>
        <v>17.5</v>
      </c>
      <c r="K94" s="745">
        <f t="shared" si="13"/>
        <v>15018.938044343675</v>
      </c>
      <c r="L94" s="660">
        <v>15907</v>
      </c>
      <c r="M94" s="759"/>
      <c r="O94" s="740"/>
      <c r="P94" s="740"/>
      <c r="Q94" s="740"/>
      <c r="S94" s="740">
        <f t="shared" si="15"/>
        <v>159070</v>
      </c>
      <c r="T94" s="740">
        <f t="shared" si="16"/>
        <v>150189.38044343673</v>
      </c>
    </row>
    <row r="95" spans="1:20" ht="16.5" customHeight="1">
      <c r="A95" s="744">
        <f t="shared" si="17"/>
        <v>90</v>
      </c>
      <c r="B95" s="297" t="s">
        <v>1275</v>
      </c>
      <c r="C95" s="762">
        <v>42391</v>
      </c>
      <c r="D95" s="763" t="s">
        <v>435</v>
      </c>
      <c r="E95" s="847">
        <v>100</v>
      </c>
      <c r="F95" s="846">
        <v>98</v>
      </c>
      <c r="G95" s="846"/>
      <c r="H95" s="842">
        <f t="shared" si="14"/>
        <v>0.98</v>
      </c>
      <c r="I95" s="257">
        <v>10</v>
      </c>
      <c r="J95" s="745">
        <f t="shared" si="11"/>
        <v>9.8000000000000007</v>
      </c>
      <c r="K95" s="745">
        <f t="shared" si="13"/>
        <v>8410.6053048324575</v>
      </c>
      <c r="L95" s="660">
        <v>8918</v>
      </c>
      <c r="M95" s="759"/>
      <c r="O95" s="740"/>
      <c r="P95" s="740"/>
      <c r="Q95" s="740"/>
      <c r="S95" s="740">
        <f t="shared" si="15"/>
        <v>89180</v>
      </c>
      <c r="T95" s="740">
        <f t="shared" si="16"/>
        <v>84106.053048324567</v>
      </c>
    </row>
    <row r="96" spans="1:20" ht="16.5" customHeight="1">
      <c r="A96" s="744">
        <f t="shared" si="17"/>
        <v>91</v>
      </c>
      <c r="B96" s="297" t="s">
        <v>1801</v>
      </c>
      <c r="C96" s="762">
        <v>42391</v>
      </c>
      <c r="D96" s="763" t="s">
        <v>435</v>
      </c>
      <c r="E96" s="847">
        <v>95</v>
      </c>
      <c r="F96" s="846">
        <v>114</v>
      </c>
      <c r="G96" s="846"/>
      <c r="H96" s="842">
        <f t="shared" si="14"/>
        <v>1.08</v>
      </c>
      <c r="I96" s="257">
        <v>10</v>
      </c>
      <c r="J96" s="745">
        <f t="shared" si="11"/>
        <v>10.8</v>
      </c>
      <c r="K96" s="745">
        <f t="shared" si="13"/>
        <v>9268.8303359378115</v>
      </c>
      <c r="L96" s="660">
        <v>9855</v>
      </c>
      <c r="M96" s="759"/>
      <c r="O96" s="740"/>
      <c r="P96" s="740"/>
      <c r="Q96" s="740"/>
      <c r="S96" s="740">
        <f t="shared" si="15"/>
        <v>98550</v>
      </c>
      <c r="T96" s="740">
        <f t="shared" si="16"/>
        <v>92688.303359378115</v>
      </c>
    </row>
    <row r="97" spans="1:20" ht="16.5" customHeight="1">
      <c r="A97" s="744">
        <f t="shared" si="17"/>
        <v>92</v>
      </c>
      <c r="B97" s="297" t="s">
        <v>925</v>
      </c>
      <c r="C97" s="762">
        <v>42394</v>
      </c>
      <c r="D97" s="763" t="s">
        <v>436</v>
      </c>
      <c r="E97" s="847">
        <v>42</v>
      </c>
      <c r="F97" s="846">
        <v>41</v>
      </c>
      <c r="G97" s="846">
        <v>34</v>
      </c>
      <c r="H97" s="842">
        <f t="shared" si="14"/>
        <v>1.33</v>
      </c>
      <c r="I97" s="257">
        <v>100</v>
      </c>
      <c r="J97" s="745">
        <f t="shared" si="11"/>
        <v>133</v>
      </c>
      <c r="K97" s="745">
        <f t="shared" si="13"/>
        <v>11414.392913701195</v>
      </c>
      <c r="L97" s="660">
        <v>19940</v>
      </c>
      <c r="M97" s="759"/>
      <c r="O97" s="740"/>
      <c r="P97" s="740"/>
      <c r="Q97" s="740"/>
      <c r="S97" s="740">
        <f t="shared" si="15"/>
        <v>1994000</v>
      </c>
      <c r="T97" s="740">
        <f t="shared" si="16"/>
        <v>1141439.2913701194</v>
      </c>
    </row>
    <row r="98" spans="1:20" ht="16.5" customHeight="1">
      <c r="A98" s="744">
        <f t="shared" si="17"/>
        <v>93</v>
      </c>
      <c r="B98" s="297" t="s">
        <v>920</v>
      </c>
      <c r="C98" s="762">
        <v>42395</v>
      </c>
      <c r="D98" s="763" t="s">
        <v>1493</v>
      </c>
      <c r="E98" s="847"/>
      <c r="F98" s="846"/>
      <c r="G98" s="846"/>
      <c r="H98" s="842">
        <f t="shared" si="14"/>
        <v>0</v>
      </c>
      <c r="I98" s="257">
        <v>1500</v>
      </c>
      <c r="J98" s="745">
        <f t="shared" si="11"/>
        <v>0</v>
      </c>
      <c r="K98" s="745">
        <f t="shared" si="13"/>
        <v>0</v>
      </c>
      <c r="L98" s="660">
        <v>11300</v>
      </c>
      <c r="M98" s="759"/>
      <c r="O98" s="740"/>
      <c r="P98" s="740"/>
      <c r="Q98" s="740"/>
      <c r="S98" s="740">
        <f t="shared" si="15"/>
        <v>16950000</v>
      </c>
      <c r="T98" s="740">
        <f t="shared" si="16"/>
        <v>0</v>
      </c>
    </row>
    <row r="99" spans="1:20" ht="16.5" customHeight="1">
      <c r="A99" s="744">
        <f t="shared" si="17"/>
        <v>94</v>
      </c>
      <c r="B99" s="297" t="s">
        <v>921</v>
      </c>
      <c r="C99" s="762">
        <v>42395</v>
      </c>
      <c r="D99" s="763" t="s">
        <v>1493</v>
      </c>
      <c r="E99" s="847">
        <v>43</v>
      </c>
      <c r="F99" s="846">
        <v>42</v>
      </c>
      <c r="G99" s="846">
        <v>26</v>
      </c>
      <c r="H99" s="842">
        <f t="shared" si="14"/>
        <v>1.24</v>
      </c>
      <c r="I99" s="257">
        <v>1300</v>
      </c>
      <c r="J99" s="745">
        <f t="shared" si="11"/>
        <v>1612</v>
      </c>
      <c r="K99" s="745">
        <f t="shared" si="13"/>
        <v>10641.990385706376</v>
      </c>
      <c r="L99" s="660">
        <v>11800</v>
      </c>
      <c r="M99" s="759"/>
      <c r="O99" s="740"/>
      <c r="P99" s="740"/>
      <c r="Q99" s="740"/>
      <c r="S99" s="740">
        <f t="shared" si="15"/>
        <v>15340000</v>
      </c>
      <c r="T99" s="740">
        <f t="shared" si="16"/>
        <v>13834587.501418289</v>
      </c>
    </row>
    <row r="100" spans="1:20" ht="16.5" customHeight="1">
      <c r="A100" s="744">
        <f t="shared" si="17"/>
        <v>95</v>
      </c>
      <c r="B100" s="297" t="s">
        <v>1010</v>
      </c>
      <c r="C100" s="762">
        <v>42395</v>
      </c>
      <c r="D100" s="763" t="s">
        <v>440</v>
      </c>
      <c r="E100" s="847">
        <v>68</v>
      </c>
      <c r="F100" s="846">
        <v>68</v>
      </c>
      <c r="G100" s="846">
        <v>29</v>
      </c>
      <c r="H100" s="842">
        <f t="shared" si="14"/>
        <v>2.77</v>
      </c>
      <c r="I100" s="257">
        <v>50</v>
      </c>
      <c r="J100" s="745">
        <f t="shared" si="11"/>
        <v>138.5</v>
      </c>
      <c r="K100" s="745">
        <f t="shared" si="13"/>
        <v>23772.833361618275</v>
      </c>
      <c r="L100" s="660">
        <v>36036</v>
      </c>
      <c r="M100" s="759"/>
      <c r="O100" s="740"/>
      <c r="P100" s="740"/>
      <c r="Q100" s="740"/>
      <c r="S100" s="740">
        <f t="shared" si="15"/>
        <v>1801800</v>
      </c>
      <c r="T100" s="740">
        <f t="shared" si="16"/>
        <v>1188641.6680809138</v>
      </c>
    </row>
    <row r="101" spans="1:20" ht="16.5" customHeight="1">
      <c r="A101" s="744">
        <f t="shared" si="17"/>
        <v>96</v>
      </c>
      <c r="B101" s="297" t="s">
        <v>1013</v>
      </c>
      <c r="C101" s="762">
        <v>42395</v>
      </c>
      <c r="D101" s="763" t="s">
        <v>440</v>
      </c>
      <c r="E101" s="847">
        <v>78</v>
      </c>
      <c r="F101" s="846">
        <v>45</v>
      </c>
      <c r="G101" s="846">
        <v>42</v>
      </c>
      <c r="H101" s="842">
        <f t="shared" si="14"/>
        <v>2.2599999999999998</v>
      </c>
      <c r="I101" s="257">
        <v>98</v>
      </c>
      <c r="J101" s="745">
        <f t="shared" si="11"/>
        <v>221.48</v>
      </c>
      <c r="K101" s="745">
        <f t="shared" si="13"/>
        <v>19395.885702980973</v>
      </c>
      <c r="L101" s="660">
        <v>29388</v>
      </c>
      <c r="M101" s="759"/>
      <c r="O101" s="740"/>
      <c r="P101" s="740"/>
      <c r="Q101" s="740"/>
      <c r="S101" s="740">
        <f t="shared" si="15"/>
        <v>2880024</v>
      </c>
      <c r="T101" s="740">
        <f t="shared" si="16"/>
        <v>1900796.7988921353</v>
      </c>
    </row>
    <row r="102" spans="1:20" ht="16.5" customHeight="1">
      <c r="A102" s="744">
        <f t="shared" si="17"/>
        <v>97</v>
      </c>
      <c r="B102" s="297" t="s">
        <v>1012</v>
      </c>
      <c r="C102" s="762">
        <v>42395</v>
      </c>
      <c r="D102" s="763" t="s">
        <v>440</v>
      </c>
      <c r="E102" s="847">
        <v>78</v>
      </c>
      <c r="F102" s="846">
        <v>63</v>
      </c>
      <c r="G102" s="846">
        <v>31</v>
      </c>
      <c r="H102" s="842">
        <f t="shared" si="14"/>
        <v>2.78</v>
      </c>
      <c r="I102" s="257">
        <v>55</v>
      </c>
      <c r="J102" s="745">
        <f t="shared" si="11"/>
        <v>152.89999999999998</v>
      </c>
      <c r="K102" s="745">
        <f t="shared" si="13"/>
        <v>23858.655864728808</v>
      </c>
      <c r="L102" s="660">
        <v>36192</v>
      </c>
      <c r="M102" s="759"/>
      <c r="O102" s="740"/>
      <c r="P102" s="740"/>
      <c r="Q102" s="740"/>
      <c r="S102" s="740">
        <f t="shared" si="15"/>
        <v>1990560</v>
      </c>
      <c r="T102" s="740">
        <f t="shared" si="16"/>
        <v>1312226.0725600845</v>
      </c>
    </row>
    <row r="103" spans="1:20" ht="16.5" customHeight="1">
      <c r="A103" s="744">
        <f t="shared" si="17"/>
        <v>98</v>
      </c>
      <c r="B103" s="297" t="s">
        <v>1824</v>
      </c>
      <c r="C103" s="762">
        <v>42395</v>
      </c>
      <c r="D103" s="763" t="s">
        <v>445</v>
      </c>
      <c r="E103" s="847">
        <v>75</v>
      </c>
      <c r="F103" s="846">
        <v>42</v>
      </c>
      <c r="G103" s="846"/>
      <c r="H103" s="842">
        <f t="shared" si="14"/>
        <v>0.32</v>
      </c>
      <c r="I103" s="257">
        <v>196</v>
      </c>
      <c r="J103" s="745">
        <f t="shared" si="11"/>
        <v>62.72</v>
      </c>
      <c r="K103" s="745">
        <f t="shared" si="13"/>
        <v>2746.3200995371294</v>
      </c>
      <c r="L103" s="660">
        <v>2205</v>
      </c>
      <c r="M103" s="759"/>
      <c r="O103" s="740"/>
      <c r="P103" s="740"/>
      <c r="Q103" s="740"/>
      <c r="S103" s="740">
        <f t="shared" si="15"/>
        <v>432180</v>
      </c>
      <c r="T103" s="740">
        <f t="shared" si="16"/>
        <v>538278.73950927739</v>
      </c>
    </row>
    <row r="104" spans="1:20" ht="16.5" customHeight="1">
      <c r="A104" s="744">
        <f t="shared" si="17"/>
        <v>99</v>
      </c>
      <c r="B104" s="297" t="s">
        <v>1825</v>
      </c>
      <c r="C104" s="762">
        <v>42395</v>
      </c>
      <c r="D104" s="763" t="s">
        <v>445</v>
      </c>
      <c r="E104" s="847">
        <v>42</v>
      </c>
      <c r="F104" s="846">
        <v>39</v>
      </c>
      <c r="G104" s="846"/>
      <c r="H104" s="842">
        <f t="shared" si="14"/>
        <v>0.16</v>
      </c>
      <c r="I104" s="257">
        <v>500</v>
      </c>
      <c r="J104" s="745">
        <f t="shared" si="11"/>
        <v>80</v>
      </c>
      <c r="K104" s="745">
        <f t="shared" si="13"/>
        <v>1373.1600497685647</v>
      </c>
      <c r="L104" s="660">
        <v>1147</v>
      </c>
      <c r="M104" s="759"/>
      <c r="O104" s="740"/>
      <c r="P104" s="740"/>
      <c r="Q104" s="740"/>
      <c r="S104" s="740">
        <f t="shared" si="15"/>
        <v>573500</v>
      </c>
      <c r="T104" s="740">
        <f t="shared" si="16"/>
        <v>686580.02488428238</v>
      </c>
    </row>
    <row r="105" spans="1:20" ht="16.5" customHeight="1">
      <c r="A105" s="744">
        <f t="shared" si="17"/>
        <v>100</v>
      </c>
      <c r="B105" s="297" t="s">
        <v>1826</v>
      </c>
      <c r="C105" s="762">
        <v>42395</v>
      </c>
      <c r="D105" s="763" t="s">
        <v>445</v>
      </c>
      <c r="E105" s="847">
        <v>65</v>
      </c>
      <c r="F105" s="846">
        <v>65</v>
      </c>
      <c r="G105" s="846"/>
      <c r="H105" s="842">
        <f t="shared" si="14"/>
        <v>0.42</v>
      </c>
      <c r="I105" s="257">
        <v>100</v>
      </c>
      <c r="J105" s="745">
        <f t="shared" si="11"/>
        <v>42</v>
      </c>
      <c r="K105" s="745">
        <f t="shared" si="13"/>
        <v>3604.545130642482</v>
      </c>
      <c r="L105" s="660">
        <v>2958</v>
      </c>
      <c r="M105" s="759"/>
      <c r="O105" s="740"/>
      <c r="P105" s="740"/>
      <c r="Q105" s="740"/>
      <c r="S105" s="740">
        <f t="shared" si="15"/>
        <v>295800</v>
      </c>
      <c r="T105" s="740">
        <f t="shared" si="16"/>
        <v>360454.5130642482</v>
      </c>
    </row>
    <row r="106" spans="1:20" ht="16.5" customHeight="1">
      <c r="A106" s="744">
        <f t="shared" si="17"/>
        <v>101</v>
      </c>
      <c r="B106" s="297" t="s">
        <v>1827</v>
      </c>
      <c r="C106" s="762">
        <v>42395</v>
      </c>
      <c r="D106" s="763" t="s">
        <v>445</v>
      </c>
      <c r="E106" s="847">
        <v>65</v>
      </c>
      <c r="F106" s="846">
        <v>26</v>
      </c>
      <c r="G106" s="846"/>
      <c r="H106" s="842">
        <f t="shared" si="14"/>
        <v>0.17</v>
      </c>
      <c r="I106" s="257">
        <v>50</v>
      </c>
      <c r="J106" s="745">
        <f t="shared" si="11"/>
        <v>8.5</v>
      </c>
      <c r="K106" s="745">
        <f t="shared" si="13"/>
        <v>1458.9825528791</v>
      </c>
      <c r="L106" s="660">
        <v>1183</v>
      </c>
      <c r="M106" s="759"/>
      <c r="O106" s="740"/>
      <c r="P106" s="740"/>
      <c r="Q106" s="740"/>
      <c r="S106" s="740">
        <f t="shared" si="15"/>
        <v>59150</v>
      </c>
      <c r="T106" s="740">
        <f t="shared" si="16"/>
        <v>72949.127643954998</v>
      </c>
    </row>
    <row r="107" spans="1:20" ht="16.5" customHeight="1">
      <c r="A107" s="744">
        <f t="shared" si="17"/>
        <v>102</v>
      </c>
      <c r="B107" s="297" t="s">
        <v>1828</v>
      </c>
      <c r="C107" s="762">
        <v>42395</v>
      </c>
      <c r="D107" s="763" t="s">
        <v>445</v>
      </c>
      <c r="E107" s="847">
        <v>32</v>
      </c>
      <c r="F107" s="846">
        <v>27</v>
      </c>
      <c r="G107" s="846"/>
      <c r="H107" s="842">
        <f t="shared" si="14"/>
        <v>0.09</v>
      </c>
      <c r="I107" s="257">
        <v>400</v>
      </c>
      <c r="J107" s="745">
        <f t="shared" si="11"/>
        <v>36</v>
      </c>
      <c r="K107" s="745">
        <f t="shared" si="13"/>
        <v>772.40252799481755</v>
      </c>
      <c r="L107" s="660">
        <v>605</v>
      </c>
      <c r="M107" s="759"/>
      <c r="O107" s="740"/>
      <c r="P107" s="740"/>
      <c r="Q107" s="740"/>
      <c r="S107" s="740">
        <f t="shared" si="15"/>
        <v>242000</v>
      </c>
      <c r="T107" s="740">
        <f t="shared" si="16"/>
        <v>308961.011197927</v>
      </c>
    </row>
    <row r="108" spans="1:20" ht="16.5" customHeight="1">
      <c r="A108" s="744">
        <f t="shared" si="17"/>
        <v>103</v>
      </c>
      <c r="B108" s="297" t="s">
        <v>1829</v>
      </c>
      <c r="C108" s="762">
        <v>42395</v>
      </c>
      <c r="D108" s="763" t="s">
        <v>445</v>
      </c>
      <c r="E108" s="847">
        <v>75</v>
      </c>
      <c r="F108" s="846">
        <v>60</v>
      </c>
      <c r="G108" s="846"/>
      <c r="H108" s="842">
        <f t="shared" si="14"/>
        <v>0.45</v>
      </c>
      <c r="I108" s="257">
        <v>110</v>
      </c>
      <c r="J108" s="745">
        <f t="shared" si="11"/>
        <v>49.5</v>
      </c>
      <c r="K108" s="745">
        <f t="shared" si="13"/>
        <v>3862.012639974088</v>
      </c>
      <c r="L108" s="660">
        <v>3150</v>
      </c>
      <c r="M108" s="759"/>
      <c r="O108" s="740"/>
      <c r="P108" s="740"/>
      <c r="Q108" s="740"/>
      <c r="S108" s="740">
        <f t="shared" si="15"/>
        <v>346500</v>
      </c>
      <c r="T108" s="740">
        <f t="shared" si="16"/>
        <v>424821.39039714966</v>
      </c>
    </row>
    <row r="109" spans="1:20" ht="16.5" customHeight="1">
      <c r="A109" s="744">
        <f t="shared" si="17"/>
        <v>104</v>
      </c>
      <c r="B109" s="297" t="s">
        <v>1830</v>
      </c>
      <c r="C109" s="762">
        <v>42395</v>
      </c>
      <c r="D109" s="763" t="s">
        <v>445</v>
      </c>
      <c r="E109" s="847">
        <v>60</v>
      </c>
      <c r="F109" s="846">
        <v>28</v>
      </c>
      <c r="G109" s="846"/>
      <c r="H109" s="842">
        <f t="shared" si="14"/>
        <v>0.17</v>
      </c>
      <c r="I109" s="257">
        <v>55</v>
      </c>
      <c r="J109" s="745">
        <f t="shared" si="11"/>
        <v>9.3500000000000014</v>
      </c>
      <c r="K109" s="745">
        <f t="shared" si="13"/>
        <v>1458.9825528791</v>
      </c>
      <c r="L109" s="660">
        <v>1176</v>
      </c>
      <c r="M109" s="759"/>
      <c r="O109" s="740"/>
      <c r="P109" s="740"/>
      <c r="Q109" s="740"/>
      <c r="S109" s="740">
        <f t="shared" si="15"/>
        <v>64680</v>
      </c>
      <c r="T109" s="740">
        <f t="shared" si="16"/>
        <v>80244.040408350498</v>
      </c>
    </row>
    <row r="110" spans="1:20" ht="16.5" customHeight="1">
      <c r="A110" s="744">
        <f t="shared" si="17"/>
        <v>105</v>
      </c>
      <c r="B110" s="297" t="s">
        <v>1831</v>
      </c>
      <c r="C110" s="762">
        <v>42395</v>
      </c>
      <c r="D110" s="763" t="s">
        <v>445</v>
      </c>
      <c r="E110" s="847">
        <v>37</v>
      </c>
      <c r="F110" s="846">
        <v>29</v>
      </c>
      <c r="G110" s="846"/>
      <c r="H110" s="842">
        <f t="shared" si="14"/>
        <v>0.11</v>
      </c>
      <c r="I110" s="257">
        <v>440</v>
      </c>
      <c r="J110" s="745">
        <f t="shared" si="11"/>
        <v>48.4</v>
      </c>
      <c r="K110" s="745">
        <f t="shared" si="13"/>
        <v>944.04753421588816</v>
      </c>
      <c r="L110" s="660">
        <v>751</v>
      </c>
      <c r="M110" s="759"/>
      <c r="O110" s="740"/>
      <c r="P110" s="740"/>
      <c r="Q110" s="740"/>
      <c r="S110" s="740">
        <f t="shared" si="15"/>
        <v>330440</v>
      </c>
      <c r="T110" s="740">
        <f t="shared" si="16"/>
        <v>415380.91505499079</v>
      </c>
    </row>
    <row r="111" spans="1:20" ht="16.5" customHeight="1">
      <c r="A111" s="744">
        <f t="shared" si="17"/>
        <v>106</v>
      </c>
      <c r="B111" s="297" t="s">
        <v>1212</v>
      </c>
      <c r="C111" s="762">
        <v>42395</v>
      </c>
      <c r="D111" s="763" t="s">
        <v>446</v>
      </c>
      <c r="E111" s="847">
        <v>80</v>
      </c>
      <c r="F111" s="846">
        <v>182</v>
      </c>
      <c r="G111" s="846"/>
      <c r="H111" s="842">
        <f t="shared" si="14"/>
        <v>1.46</v>
      </c>
      <c r="I111" s="257">
        <v>50</v>
      </c>
      <c r="J111" s="745">
        <f t="shared" si="11"/>
        <v>73</v>
      </c>
      <c r="K111" s="745">
        <f t="shared" si="13"/>
        <v>12530.085454138152</v>
      </c>
      <c r="L111" s="660">
        <v>13250</v>
      </c>
      <c r="M111" s="759"/>
      <c r="O111" s="740"/>
      <c r="P111" s="740"/>
      <c r="Q111" s="740"/>
      <c r="S111" s="740">
        <f t="shared" si="15"/>
        <v>662500</v>
      </c>
      <c r="T111" s="740">
        <f t="shared" si="16"/>
        <v>626504.27270690759</v>
      </c>
    </row>
    <row r="112" spans="1:20" ht="16.5" customHeight="1">
      <c r="A112" s="744">
        <f t="shared" si="17"/>
        <v>107</v>
      </c>
      <c r="B112" s="297" t="s">
        <v>1816</v>
      </c>
      <c r="C112" s="762">
        <v>42395</v>
      </c>
      <c r="D112" s="763" t="s">
        <v>446</v>
      </c>
      <c r="E112" s="847">
        <v>110</v>
      </c>
      <c r="F112" s="846">
        <v>71</v>
      </c>
      <c r="G112" s="846"/>
      <c r="H112" s="842">
        <f t="shared" si="14"/>
        <v>0.78</v>
      </c>
      <c r="I112" s="257">
        <v>100</v>
      </c>
      <c r="J112" s="745">
        <f t="shared" si="11"/>
        <v>78</v>
      </c>
      <c r="K112" s="745">
        <f t="shared" si="13"/>
        <v>6694.1552426217531</v>
      </c>
      <c r="L112" s="660">
        <v>4764</v>
      </c>
      <c r="M112" s="759"/>
      <c r="O112" s="740"/>
      <c r="P112" s="740"/>
      <c r="Q112" s="740"/>
      <c r="S112" s="740">
        <f t="shared" si="15"/>
        <v>476400</v>
      </c>
      <c r="T112" s="740">
        <f t="shared" si="16"/>
        <v>669415.52426217531</v>
      </c>
    </row>
    <row r="113" spans="1:20" ht="16.5" customHeight="1">
      <c r="A113" s="744">
        <f t="shared" si="17"/>
        <v>108</v>
      </c>
      <c r="B113" s="297" t="s">
        <v>1817</v>
      </c>
      <c r="C113" s="762">
        <v>42395</v>
      </c>
      <c r="D113" s="763" t="s">
        <v>446</v>
      </c>
      <c r="E113" s="847">
        <v>35</v>
      </c>
      <c r="F113" s="846">
        <v>46</v>
      </c>
      <c r="G113" s="846"/>
      <c r="H113" s="842">
        <f t="shared" si="14"/>
        <v>0.16</v>
      </c>
      <c r="I113" s="257">
        <v>1000</v>
      </c>
      <c r="J113" s="745">
        <f t="shared" si="11"/>
        <v>160</v>
      </c>
      <c r="K113" s="745">
        <f t="shared" si="13"/>
        <v>1373.1600497685647</v>
      </c>
      <c r="L113" s="660">
        <v>1288</v>
      </c>
      <c r="M113" s="759"/>
      <c r="O113" s="740"/>
      <c r="P113" s="740"/>
      <c r="Q113" s="740"/>
      <c r="S113" s="740">
        <f t="shared" si="15"/>
        <v>1288000</v>
      </c>
      <c r="T113" s="740">
        <f t="shared" si="16"/>
        <v>1373160.0497685648</v>
      </c>
    </row>
    <row r="114" spans="1:20" ht="16.5" customHeight="1">
      <c r="A114" s="744">
        <f t="shared" si="17"/>
        <v>109</v>
      </c>
      <c r="B114" s="297" t="s">
        <v>1185</v>
      </c>
      <c r="C114" s="762">
        <v>42395</v>
      </c>
      <c r="D114" s="763" t="s">
        <v>446</v>
      </c>
      <c r="E114" s="847">
        <v>100</v>
      </c>
      <c r="F114" s="846">
        <v>86</v>
      </c>
      <c r="G114" s="846"/>
      <c r="H114" s="842">
        <f t="shared" si="14"/>
        <v>0.86</v>
      </c>
      <c r="I114" s="257">
        <v>190</v>
      </c>
      <c r="J114" s="745">
        <f t="shared" si="11"/>
        <v>163.4</v>
      </c>
      <c r="K114" s="745">
        <f t="shared" si="13"/>
        <v>7380.7352675060347</v>
      </c>
      <c r="L114" s="660">
        <v>7826</v>
      </c>
      <c r="M114" s="759"/>
      <c r="O114" s="740"/>
      <c r="P114" s="740"/>
      <c r="Q114" s="740"/>
      <c r="S114" s="740">
        <f t="shared" si="15"/>
        <v>1486940</v>
      </c>
      <c r="T114" s="740">
        <f t="shared" si="16"/>
        <v>1402339.7008261466</v>
      </c>
    </row>
    <row r="115" spans="1:20" ht="16.5" customHeight="1">
      <c r="A115" s="744">
        <f t="shared" si="17"/>
        <v>110</v>
      </c>
      <c r="B115" s="297" t="s">
        <v>1186</v>
      </c>
      <c r="C115" s="762">
        <v>42395</v>
      </c>
      <c r="D115" s="763" t="s">
        <v>446</v>
      </c>
      <c r="E115" s="847">
        <v>95</v>
      </c>
      <c r="F115" s="846">
        <v>83</v>
      </c>
      <c r="G115" s="846"/>
      <c r="H115" s="842">
        <f t="shared" si="14"/>
        <v>0.79</v>
      </c>
      <c r="I115" s="257">
        <v>195</v>
      </c>
      <c r="J115" s="745">
        <f t="shared" si="11"/>
        <v>154.05000000000001</v>
      </c>
      <c r="K115" s="745">
        <f t="shared" si="13"/>
        <v>6779.977745732288</v>
      </c>
      <c r="L115" s="660">
        <v>7175</v>
      </c>
      <c r="M115" s="759"/>
      <c r="O115" s="740"/>
      <c r="P115" s="740"/>
      <c r="Q115" s="740"/>
      <c r="S115" s="740">
        <f t="shared" si="15"/>
        <v>1399125</v>
      </c>
      <c r="T115" s="740">
        <f t="shared" si="16"/>
        <v>1322095.6604177961</v>
      </c>
    </row>
    <row r="116" spans="1:20" ht="16.5" customHeight="1">
      <c r="A116" s="744">
        <f t="shared" si="17"/>
        <v>111</v>
      </c>
      <c r="B116" s="297" t="s">
        <v>1187</v>
      </c>
      <c r="C116" s="762">
        <v>42395</v>
      </c>
      <c r="D116" s="763" t="s">
        <v>446</v>
      </c>
      <c r="E116" s="847">
        <v>100</v>
      </c>
      <c r="F116" s="846">
        <v>116</v>
      </c>
      <c r="G116" s="846"/>
      <c r="H116" s="842">
        <f t="shared" si="14"/>
        <v>1.1599999999999999</v>
      </c>
      <c r="I116" s="257">
        <v>125</v>
      </c>
      <c r="J116" s="745">
        <f t="shared" si="11"/>
        <v>145</v>
      </c>
      <c r="K116" s="745">
        <f t="shared" si="13"/>
        <v>9955.4103608220921</v>
      </c>
      <c r="L116" s="660">
        <v>10556</v>
      </c>
      <c r="M116" s="759"/>
      <c r="O116" s="740"/>
      <c r="P116" s="740"/>
      <c r="Q116" s="740"/>
      <c r="S116" s="740">
        <f t="shared" si="15"/>
        <v>1319500</v>
      </c>
      <c r="T116" s="740">
        <f t="shared" si="16"/>
        <v>1244426.2951027616</v>
      </c>
    </row>
    <row r="117" spans="1:20" ht="16.5" customHeight="1">
      <c r="A117" s="744">
        <f t="shared" si="17"/>
        <v>112</v>
      </c>
      <c r="B117" s="297" t="s">
        <v>1188</v>
      </c>
      <c r="C117" s="762">
        <v>42395</v>
      </c>
      <c r="D117" s="763" t="s">
        <v>446</v>
      </c>
      <c r="E117" s="847">
        <v>95</v>
      </c>
      <c r="F117" s="846">
        <v>113</v>
      </c>
      <c r="G117" s="846"/>
      <c r="H117" s="842">
        <f t="shared" si="14"/>
        <v>1.07</v>
      </c>
      <c r="I117" s="257">
        <v>125</v>
      </c>
      <c r="J117" s="745">
        <f t="shared" si="11"/>
        <v>133.75</v>
      </c>
      <c r="K117" s="745">
        <f t="shared" si="13"/>
        <v>9183.0078328272757</v>
      </c>
      <c r="L117" s="660">
        <v>9769</v>
      </c>
      <c r="M117" s="759"/>
      <c r="O117" s="740"/>
      <c r="P117" s="740"/>
      <c r="Q117" s="740"/>
      <c r="S117" s="740">
        <f t="shared" si="15"/>
        <v>1221125</v>
      </c>
      <c r="T117" s="740">
        <f t="shared" si="16"/>
        <v>1147875.9791034095</v>
      </c>
    </row>
    <row r="118" spans="1:20" ht="16.5" customHeight="1">
      <c r="A118" s="744">
        <f t="shared" si="17"/>
        <v>113</v>
      </c>
      <c r="B118" s="297" t="s">
        <v>1818</v>
      </c>
      <c r="C118" s="762">
        <v>42395</v>
      </c>
      <c r="D118" s="763" t="s">
        <v>446</v>
      </c>
      <c r="E118" s="847">
        <v>130</v>
      </c>
      <c r="F118" s="846">
        <v>137</v>
      </c>
      <c r="G118" s="846"/>
      <c r="H118" s="842">
        <f t="shared" si="14"/>
        <v>1.78</v>
      </c>
      <c r="I118" s="257">
        <v>390</v>
      </c>
      <c r="J118" s="745">
        <f t="shared" si="11"/>
        <v>694.2</v>
      </c>
      <c r="K118" s="745">
        <f t="shared" si="13"/>
        <v>15276.405553675282</v>
      </c>
      <c r="L118" s="660">
        <v>16207</v>
      </c>
      <c r="M118" s="759"/>
      <c r="O118" s="740"/>
      <c r="P118" s="740"/>
      <c r="Q118" s="740"/>
      <c r="S118" s="740">
        <f t="shared" si="15"/>
        <v>6320730</v>
      </c>
      <c r="T118" s="740">
        <f t="shared" si="16"/>
        <v>5957798.1659333603</v>
      </c>
    </row>
    <row r="119" spans="1:20" ht="16.5" customHeight="1">
      <c r="A119" s="744">
        <f t="shared" si="17"/>
        <v>114</v>
      </c>
      <c r="B119" s="297" t="s">
        <v>1819</v>
      </c>
      <c r="C119" s="762">
        <v>42395</v>
      </c>
      <c r="D119" s="763" t="s">
        <v>446</v>
      </c>
      <c r="E119" s="847">
        <v>90</v>
      </c>
      <c r="F119" s="846">
        <v>117</v>
      </c>
      <c r="G119" s="846"/>
      <c r="H119" s="842">
        <f t="shared" si="14"/>
        <v>1.05</v>
      </c>
      <c r="I119" s="257">
        <v>420</v>
      </c>
      <c r="J119" s="745">
        <f t="shared" ref="J119:J182" si="18">H119*I119</f>
        <v>441</v>
      </c>
      <c r="K119" s="745">
        <f t="shared" si="13"/>
        <v>9011.362826606206</v>
      </c>
      <c r="L119" s="660">
        <v>8845</v>
      </c>
      <c r="M119" s="759"/>
      <c r="O119" s="740"/>
      <c r="P119" s="740"/>
      <c r="Q119" s="740"/>
      <c r="S119" s="740">
        <f t="shared" si="15"/>
        <v>3714900</v>
      </c>
      <c r="T119" s="740">
        <f t="shared" si="16"/>
        <v>3784772.3871746063</v>
      </c>
    </row>
    <row r="120" spans="1:20" ht="16.5" customHeight="1">
      <c r="A120" s="744">
        <f t="shared" si="17"/>
        <v>115</v>
      </c>
      <c r="B120" s="297" t="s">
        <v>1223</v>
      </c>
      <c r="C120" s="762">
        <v>42397</v>
      </c>
      <c r="D120" s="763" t="s">
        <v>448</v>
      </c>
      <c r="E120" s="847">
        <v>85</v>
      </c>
      <c r="F120" s="846">
        <v>220</v>
      </c>
      <c r="G120" s="846"/>
      <c r="H120" s="842">
        <f t="shared" si="14"/>
        <v>1.87</v>
      </c>
      <c r="I120" s="257">
        <v>500</v>
      </c>
      <c r="J120" s="745">
        <f t="shared" si="18"/>
        <v>935</v>
      </c>
      <c r="K120" s="745">
        <f t="shared" si="13"/>
        <v>16048.8080816701</v>
      </c>
      <c r="L120" s="660">
        <v>11968</v>
      </c>
      <c r="M120" s="759"/>
      <c r="O120" s="740"/>
      <c r="P120" s="740"/>
      <c r="Q120" s="740"/>
      <c r="S120" s="740">
        <f t="shared" si="15"/>
        <v>5984000</v>
      </c>
      <c r="T120" s="740">
        <f t="shared" si="16"/>
        <v>8024404.0408350499</v>
      </c>
    </row>
    <row r="121" spans="1:20" ht="16.5" customHeight="1">
      <c r="A121" s="744">
        <f t="shared" si="17"/>
        <v>116</v>
      </c>
      <c r="B121" s="297" t="s">
        <v>731</v>
      </c>
      <c r="C121" s="762">
        <v>42397</v>
      </c>
      <c r="D121" s="763" t="s">
        <v>448</v>
      </c>
      <c r="E121" s="847">
        <v>73</v>
      </c>
      <c r="F121" s="846">
        <v>73</v>
      </c>
      <c r="G121" s="846"/>
      <c r="H121" s="842">
        <f t="shared" si="14"/>
        <v>0.53</v>
      </c>
      <c r="I121" s="257">
        <v>2000</v>
      </c>
      <c r="J121" s="745">
        <f t="shared" si="18"/>
        <v>1060</v>
      </c>
      <c r="K121" s="745">
        <f t="shared" si="13"/>
        <v>4548.5926648583709</v>
      </c>
      <c r="L121" s="660">
        <v>4050</v>
      </c>
      <c r="M121" s="759"/>
      <c r="O121" s="740"/>
      <c r="P121" s="740"/>
      <c r="Q121" s="740"/>
      <c r="S121" s="740">
        <f t="shared" si="15"/>
        <v>8100000</v>
      </c>
      <c r="T121" s="740">
        <f t="shared" si="16"/>
        <v>9097185.329716742</v>
      </c>
    </row>
    <row r="122" spans="1:20" ht="16.5" customHeight="1">
      <c r="A122" s="744">
        <f t="shared" si="17"/>
        <v>117</v>
      </c>
      <c r="B122" s="297" t="s">
        <v>729</v>
      </c>
      <c r="C122" s="762">
        <v>42397</v>
      </c>
      <c r="D122" s="763" t="s">
        <v>448</v>
      </c>
      <c r="E122" s="847">
        <v>85</v>
      </c>
      <c r="F122" s="846">
        <v>125</v>
      </c>
      <c r="G122" s="846"/>
      <c r="H122" s="842">
        <f t="shared" si="14"/>
        <v>1.06</v>
      </c>
      <c r="I122" s="257">
        <v>300</v>
      </c>
      <c r="J122" s="745">
        <f t="shared" si="18"/>
        <v>318</v>
      </c>
      <c r="K122" s="745">
        <f t="shared" si="13"/>
        <v>9097.1853297167418</v>
      </c>
      <c r="L122" s="660">
        <v>9350</v>
      </c>
      <c r="M122" s="759"/>
      <c r="O122" s="740"/>
      <c r="P122" s="740"/>
      <c r="Q122" s="740"/>
      <c r="S122" s="740">
        <f t="shared" si="15"/>
        <v>2805000</v>
      </c>
      <c r="T122" s="740">
        <f t="shared" si="16"/>
        <v>2729155.5989150223</v>
      </c>
    </row>
    <row r="123" spans="1:20" ht="16.5" customHeight="1">
      <c r="A123" s="744">
        <f t="shared" si="17"/>
        <v>118</v>
      </c>
      <c r="B123" s="297" t="s">
        <v>528</v>
      </c>
      <c r="C123" s="762">
        <v>42397</v>
      </c>
      <c r="D123" s="763" t="s">
        <v>450</v>
      </c>
      <c r="E123" s="847">
        <v>45</v>
      </c>
      <c r="F123" s="846">
        <v>35</v>
      </c>
      <c r="G123" s="846">
        <v>25</v>
      </c>
      <c r="H123" s="842">
        <f t="shared" si="14"/>
        <v>1.04</v>
      </c>
      <c r="I123" s="257">
        <v>1004</v>
      </c>
      <c r="J123" s="745">
        <f t="shared" si="18"/>
        <v>1044.1600000000001</v>
      </c>
      <c r="K123" s="745">
        <f t="shared" si="13"/>
        <v>8925.5403234956702</v>
      </c>
      <c r="L123" s="660">
        <v>8500</v>
      </c>
      <c r="M123" s="759"/>
      <c r="O123" s="740"/>
      <c r="P123" s="740"/>
      <c r="Q123" s="740"/>
      <c r="S123" s="740">
        <f t="shared" si="15"/>
        <v>8534000</v>
      </c>
      <c r="T123" s="740">
        <f t="shared" si="16"/>
        <v>8961242.4847896527</v>
      </c>
    </row>
    <row r="124" spans="1:20" ht="16.5" customHeight="1">
      <c r="A124" s="744">
        <f t="shared" si="17"/>
        <v>119</v>
      </c>
      <c r="B124" s="297" t="s">
        <v>1832</v>
      </c>
      <c r="C124" s="762">
        <v>42397</v>
      </c>
      <c r="D124" s="763" t="s">
        <v>450</v>
      </c>
      <c r="E124" s="847">
        <v>42</v>
      </c>
      <c r="F124" s="846">
        <v>32</v>
      </c>
      <c r="G124" s="846"/>
      <c r="H124" s="842">
        <f t="shared" si="14"/>
        <v>0.13</v>
      </c>
      <c r="I124" s="257">
        <v>1004</v>
      </c>
      <c r="J124" s="745">
        <f t="shared" si="18"/>
        <v>130.52000000000001</v>
      </c>
      <c r="K124" s="745">
        <f t="shared" si="13"/>
        <v>1115.6925404369588</v>
      </c>
      <c r="L124" s="660">
        <v>1020</v>
      </c>
      <c r="M124" s="759"/>
      <c r="O124" s="740"/>
      <c r="P124" s="740"/>
      <c r="Q124" s="740"/>
      <c r="S124" s="740">
        <f t="shared" si="15"/>
        <v>1024080</v>
      </c>
      <c r="T124" s="740">
        <f t="shared" si="16"/>
        <v>1120155.3105987066</v>
      </c>
    </row>
    <row r="125" spans="1:20" ht="16.5" customHeight="1">
      <c r="A125" s="744">
        <f t="shared" ref="A125:A156" si="19">IF(B123&lt;&gt;"",A124+1,"")</f>
        <v>120</v>
      </c>
      <c r="B125" s="297" t="s">
        <v>1494</v>
      </c>
      <c r="C125" s="762">
        <v>42397</v>
      </c>
      <c r="D125" s="763" t="s">
        <v>450</v>
      </c>
      <c r="E125" s="847">
        <v>35</v>
      </c>
      <c r="F125" s="846">
        <v>30</v>
      </c>
      <c r="G125" s="846">
        <v>25</v>
      </c>
      <c r="H125" s="842">
        <f t="shared" si="14"/>
        <v>0.78</v>
      </c>
      <c r="I125" s="257">
        <v>502</v>
      </c>
      <c r="J125" s="745">
        <f t="shared" si="18"/>
        <v>391.56</v>
      </c>
      <c r="K125" s="745">
        <f t="shared" si="13"/>
        <v>6694.1552426217531</v>
      </c>
      <c r="L125" s="660">
        <v>9700</v>
      </c>
      <c r="M125" s="759"/>
      <c r="O125" s="740"/>
      <c r="P125" s="740"/>
      <c r="Q125" s="740"/>
      <c r="S125" s="740">
        <f t="shared" si="15"/>
        <v>4869400</v>
      </c>
      <c r="T125" s="740">
        <f t="shared" si="16"/>
        <v>3360465.93179612</v>
      </c>
    </row>
    <row r="126" spans="1:20" ht="16.5" customHeight="1">
      <c r="A126" s="744">
        <f t="shared" si="19"/>
        <v>121</v>
      </c>
      <c r="B126" s="297" t="s">
        <v>1828</v>
      </c>
      <c r="C126" s="762">
        <v>42397</v>
      </c>
      <c r="D126" s="763" t="s">
        <v>450</v>
      </c>
      <c r="E126" s="847">
        <v>32</v>
      </c>
      <c r="F126" s="846">
        <v>27</v>
      </c>
      <c r="G126" s="846"/>
      <c r="H126" s="842">
        <f t="shared" si="14"/>
        <v>0.09</v>
      </c>
      <c r="I126" s="257">
        <v>502</v>
      </c>
      <c r="J126" s="745">
        <f t="shared" si="18"/>
        <v>45.18</v>
      </c>
      <c r="K126" s="745">
        <f t="shared" si="13"/>
        <v>772.40252799481755</v>
      </c>
      <c r="L126" s="660">
        <v>900</v>
      </c>
      <c r="M126" s="759"/>
      <c r="O126" s="740"/>
      <c r="P126" s="740"/>
      <c r="Q126" s="740"/>
      <c r="S126" s="740">
        <f t="shared" si="15"/>
        <v>451800</v>
      </c>
      <c r="T126" s="740">
        <f t="shared" si="16"/>
        <v>387746.06905339839</v>
      </c>
    </row>
    <row r="127" spans="1:20" ht="16.5" customHeight="1">
      <c r="A127" s="744">
        <f t="shared" si="19"/>
        <v>122</v>
      </c>
      <c r="B127" s="297" t="s">
        <v>963</v>
      </c>
      <c r="C127" s="762">
        <v>42397</v>
      </c>
      <c r="D127" s="763" t="s">
        <v>457</v>
      </c>
      <c r="E127" s="847">
        <v>52</v>
      </c>
      <c r="F127" s="846">
        <v>24</v>
      </c>
      <c r="G127" s="846">
        <v>24</v>
      </c>
      <c r="H127" s="842">
        <f t="shared" si="14"/>
        <v>0.8</v>
      </c>
      <c r="I127" s="257">
        <v>210</v>
      </c>
      <c r="J127" s="745">
        <f t="shared" si="18"/>
        <v>168</v>
      </c>
      <c r="K127" s="745">
        <f t="shared" si="13"/>
        <v>6865.8002488428237</v>
      </c>
      <c r="L127" s="660">
        <v>6000</v>
      </c>
      <c r="M127" s="759"/>
      <c r="O127" s="740"/>
      <c r="P127" s="740"/>
      <c r="Q127" s="740"/>
      <c r="S127" s="740">
        <f t="shared" si="15"/>
        <v>1260000</v>
      </c>
      <c r="T127" s="740">
        <f t="shared" si="16"/>
        <v>1441818.052256993</v>
      </c>
    </row>
    <row r="128" spans="1:20" ht="16.5" customHeight="1">
      <c r="A128" s="744">
        <f t="shared" si="19"/>
        <v>123</v>
      </c>
      <c r="B128" s="297" t="s">
        <v>964</v>
      </c>
      <c r="C128" s="762">
        <v>42397</v>
      </c>
      <c r="D128" s="763" t="s">
        <v>457</v>
      </c>
      <c r="E128" s="847">
        <v>52</v>
      </c>
      <c r="F128" s="846">
        <v>27</v>
      </c>
      <c r="G128" s="846">
        <v>27</v>
      </c>
      <c r="H128" s="842">
        <f t="shared" si="14"/>
        <v>0.93</v>
      </c>
      <c r="I128" s="257">
        <v>309</v>
      </c>
      <c r="J128" s="745">
        <f t="shared" si="18"/>
        <v>287.37</v>
      </c>
      <c r="K128" s="745">
        <f t="shared" si="13"/>
        <v>7981.4927892797823</v>
      </c>
      <c r="L128" s="660">
        <v>6600</v>
      </c>
      <c r="M128" s="759"/>
      <c r="O128" s="740"/>
      <c r="P128" s="740"/>
      <c r="Q128" s="740"/>
      <c r="S128" s="740">
        <f t="shared" si="15"/>
        <v>2039400</v>
      </c>
      <c r="T128" s="740">
        <f t="shared" si="16"/>
        <v>2466281.2718874528</v>
      </c>
    </row>
    <row r="129" spans="1:20" ht="16.5" customHeight="1">
      <c r="A129" s="744">
        <f t="shared" si="19"/>
        <v>124</v>
      </c>
      <c r="B129" s="297" t="s">
        <v>1495</v>
      </c>
      <c r="C129" s="762">
        <v>42397</v>
      </c>
      <c r="D129" s="763" t="s">
        <v>463</v>
      </c>
      <c r="E129" s="847">
        <v>70</v>
      </c>
      <c r="F129" s="846">
        <v>45</v>
      </c>
      <c r="G129" s="846">
        <v>50</v>
      </c>
      <c r="H129" s="842">
        <f t="shared" si="14"/>
        <v>2.2999999999999998</v>
      </c>
      <c r="I129" s="257">
        <v>206</v>
      </c>
      <c r="J129" s="745">
        <f t="shared" si="18"/>
        <v>473.79999999999995</v>
      </c>
      <c r="K129" s="745">
        <f t="shared" si="13"/>
        <v>19739.175715423116</v>
      </c>
      <c r="L129" s="660">
        <v>23200</v>
      </c>
      <c r="M129" s="759"/>
      <c r="O129" s="740"/>
      <c r="P129" s="740"/>
      <c r="Q129" s="740"/>
      <c r="S129" s="740">
        <f t="shared" si="15"/>
        <v>4779200</v>
      </c>
      <c r="T129" s="740">
        <f t="shared" si="16"/>
        <v>4066270.1973771621</v>
      </c>
    </row>
    <row r="130" spans="1:20" ht="16.5" customHeight="1">
      <c r="A130" s="744">
        <f t="shared" si="19"/>
        <v>125</v>
      </c>
      <c r="B130" s="297" t="s">
        <v>1833</v>
      </c>
      <c r="C130" s="762">
        <v>42397</v>
      </c>
      <c r="D130" s="763" t="s">
        <v>463</v>
      </c>
      <c r="E130" s="847">
        <v>55</v>
      </c>
      <c r="F130" s="846">
        <v>40</v>
      </c>
      <c r="G130" s="846"/>
      <c r="H130" s="842">
        <f t="shared" si="14"/>
        <v>0.22</v>
      </c>
      <c r="I130" s="257">
        <v>500</v>
      </c>
      <c r="J130" s="745">
        <f t="shared" si="18"/>
        <v>110</v>
      </c>
      <c r="K130" s="745">
        <f t="shared" si="13"/>
        <v>1888.0950684317763</v>
      </c>
      <c r="L130" s="660">
        <v>2200</v>
      </c>
      <c r="M130" s="759"/>
      <c r="O130" s="740"/>
      <c r="P130" s="740"/>
      <c r="Q130" s="740"/>
      <c r="S130" s="740">
        <f t="shared" si="15"/>
        <v>1100000</v>
      </c>
      <c r="T130" s="740">
        <f t="shared" si="16"/>
        <v>944047.53421588812</v>
      </c>
    </row>
    <row r="131" spans="1:20" ht="16.5" customHeight="1">
      <c r="A131" s="744">
        <f t="shared" si="19"/>
        <v>126</v>
      </c>
      <c r="B131" s="297" t="s">
        <v>1834</v>
      </c>
      <c r="C131" s="762">
        <v>42397</v>
      </c>
      <c r="D131" s="763" t="s">
        <v>463</v>
      </c>
      <c r="E131" s="847">
        <v>70</v>
      </c>
      <c r="F131" s="846">
        <v>45</v>
      </c>
      <c r="G131" s="846"/>
      <c r="H131" s="842">
        <f t="shared" si="14"/>
        <v>0.32</v>
      </c>
      <c r="I131" s="257">
        <v>1500</v>
      </c>
      <c r="J131" s="745">
        <f t="shared" si="18"/>
        <v>480</v>
      </c>
      <c r="K131" s="745">
        <f t="shared" si="13"/>
        <v>2746.3200995371294</v>
      </c>
      <c r="L131" s="660">
        <v>3300</v>
      </c>
      <c r="M131" s="759"/>
      <c r="O131" s="740"/>
      <c r="P131" s="740"/>
      <c r="Q131" s="740"/>
      <c r="S131" s="740">
        <f t="shared" si="15"/>
        <v>4950000</v>
      </c>
      <c r="T131" s="740">
        <f t="shared" si="16"/>
        <v>4119480.1493056943</v>
      </c>
    </row>
    <row r="132" spans="1:20" ht="16.5" customHeight="1">
      <c r="A132" s="744">
        <f t="shared" si="19"/>
        <v>127</v>
      </c>
      <c r="B132" s="297" t="s">
        <v>1828</v>
      </c>
      <c r="C132" s="762">
        <v>42397</v>
      </c>
      <c r="D132" s="763" t="s">
        <v>464</v>
      </c>
      <c r="E132" s="847">
        <v>32</v>
      </c>
      <c r="F132" s="846">
        <v>27</v>
      </c>
      <c r="G132" s="846"/>
      <c r="H132" s="842">
        <f t="shared" si="14"/>
        <v>0.09</v>
      </c>
      <c r="I132" s="257">
        <v>502</v>
      </c>
      <c r="J132" s="745">
        <f t="shared" si="18"/>
        <v>45.18</v>
      </c>
      <c r="K132" s="745">
        <f t="shared" si="13"/>
        <v>772.40252799481755</v>
      </c>
      <c r="L132" s="660">
        <v>900</v>
      </c>
      <c r="M132" s="759"/>
      <c r="O132" s="740"/>
      <c r="P132" s="740"/>
      <c r="Q132" s="740"/>
      <c r="S132" s="740">
        <f t="shared" si="15"/>
        <v>451800</v>
      </c>
      <c r="T132" s="740">
        <f t="shared" si="16"/>
        <v>387746.06905339839</v>
      </c>
    </row>
    <row r="133" spans="1:20" ht="16.5" customHeight="1">
      <c r="A133" s="744">
        <f t="shared" si="19"/>
        <v>128</v>
      </c>
      <c r="B133" s="297" t="s">
        <v>924</v>
      </c>
      <c r="C133" s="762">
        <v>42397</v>
      </c>
      <c r="D133" s="763" t="s">
        <v>470</v>
      </c>
      <c r="E133" s="847">
        <v>40</v>
      </c>
      <c r="F133" s="846">
        <v>39</v>
      </c>
      <c r="G133" s="846">
        <v>32</v>
      </c>
      <c r="H133" s="842">
        <f t="shared" si="14"/>
        <v>1.21</v>
      </c>
      <c r="I133" s="257">
        <v>50</v>
      </c>
      <c r="J133" s="745">
        <f t="shared" si="18"/>
        <v>60.5</v>
      </c>
      <c r="K133" s="745">
        <f t="shared" si="13"/>
        <v>10384.522876374769</v>
      </c>
      <c r="L133" s="660">
        <v>16500</v>
      </c>
      <c r="M133" s="759"/>
      <c r="O133" s="740"/>
      <c r="P133" s="740"/>
      <c r="Q133" s="740"/>
      <c r="S133" s="740">
        <f t="shared" si="15"/>
        <v>825000</v>
      </c>
      <c r="T133" s="740">
        <f t="shared" si="16"/>
        <v>519226.14381873846</v>
      </c>
    </row>
    <row r="134" spans="1:20" ht="16.5" customHeight="1">
      <c r="A134" s="744">
        <f t="shared" si="19"/>
        <v>129</v>
      </c>
      <c r="B134" s="297" t="s">
        <v>1496</v>
      </c>
      <c r="C134" s="762">
        <v>42397</v>
      </c>
      <c r="D134" s="763" t="s">
        <v>1089</v>
      </c>
      <c r="E134" s="847">
        <v>103</v>
      </c>
      <c r="F134" s="846">
        <v>54</v>
      </c>
      <c r="G134" s="846">
        <v>180</v>
      </c>
      <c r="H134" s="842">
        <f t="shared" si="14"/>
        <v>7.56</v>
      </c>
      <c r="I134" s="257">
        <v>59</v>
      </c>
      <c r="J134" s="745">
        <f t="shared" si="18"/>
        <v>446.03999999999996</v>
      </c>
      <c r="K134" s="745">
        <f t="shared" ref="K134:K197" si="20">H134*$R$48</f>
        <v>64881.812351564673</v>
      </c>
      <c r="L134" s="660">
        <v>73100</v>
      </c>
      <c r="M134" s="759"/>
      <c r="O134" s="740"/>
      <c r="P134" s="740"/>
      <c r="Q134" s="740"/>
      <c r="S134" s="740">
        <f t="shared" si="15"/>
        <v>4312900</v>
      </c>
      <c r="T134" s="740">
        <f t="shared" si="16"/>
        <v>3828026.9287423156</v>
      </c>
    </row>
    <row r="135" spans="1:20" ht="16.5" customHeight="1">
      <c r="A135" s="744">
        <f t="shared" si="19"/>
        <v>130</v>
      </c>
      <c r="B135" s="297" t="s">
        <v>1050</v>
      </c>
      <c r="C135" s="762">
        <v>42397</v>
      </c>
      <c r="D135" s="763" t="s">
        <v>1089</v>
      </c>
      <c r="E135" s="847">
        <v>161</v>
      </c>
      <c r="F135" s="846">
        <v>81</v>
      </c>
      <c r="G135" s="846">
        <v>5</v>
      </c>
      <c r="H135" s="842">
        <f t="shared" ref="H135:H198" si="21">IF(G135&lt;&gt;"",ROUND(((E135+F135)*2+5)*(F135+G135+3)/10000,2),ROUND(E135*F135/10000,2))</f>
        <v>4.3499999999999996</v>
      </c>
      <c r="I135" s="257">
        <v>100</v>
      </c>
      <c r="J135" s="745">
        <f t="shared" si="18"/>
        <v>434.99999999999994</v>
      </c>
      <c r="K135" s="745">
        <f t="shared" si="20"/>
        <v>37332.78885308285</v>
      </c>
      <c r="L135" s="660">
        <v>11534</v>
      </c>
      <c r="M135" s="759"/>
      <c r="O135" s="740"/>
      <c r="P135" s="740"/>
      <c r="Q135" s="740"/>
      <c r="S135" s="740">
        <f t="shared" ref="S135:S198" si="22">I135*L135</f>
        <v>1153400</v>
      </c>
      <c r="T135" s="740">
        <f t="shared" ref="T135:T198" si="23">I135*K135</f>
        <v>3733278.8853082848</v>
      </c>
    </row>
    <row r="136" spans="1:20" ht="16.5" customHeight="1">
      <c r="A136" s="744">
        <f t="shared" si="19"/>
        <v>131</v>
      </c>
      <c r="B136" s="297" t="s">
        <v>1497</v>
      </c>
      <c r="C136" s="762">
        <v>42397</v>
      </c>
      <c r="D136" s="763" t="s">
        <v>1089</v>
      </c>
      <c r="E136" s="847">
        <v>55</v>
      </c>
      <c r="F136" s="846">
        <v>52</v>
      </c>
      <c r="G136" s="846">
        <v>68</v>
      </c>
      <c r="H136" s="842">
        <f t="shared" si="21"/>
        <v>2.69</v>
      </c>
      <c r="I136" s="257">
        <v>37</v>
      </c>
      <c r="J136" s="745">
        <f t="shared" si="18"/>
        <v>99.53</v>
      </c>
      <c r="K136" s="745">
        <f t="shared" si="20"/>
        <v>23086.253336733993</v>
      </c>
      <c r="L136" s="660">
        <v>22367</v>
      </c>
      <c r="M136" s="759"/>
      <c r="O136" s="740"/>
      <c r="P136" s="740"/>
      <c r="Q136" s="740"/>
      <c r="S136" s="740">
        <f t="shared" si="22"/>
        <v>827579</v>
      </c>
      <c r="T136" s="740">
        <f t="shared" si="23"/>
        <v>854191.37345915777</v>
      </c>
    </row>
    <row r="137" spans="1:20" ht="16.5" customHeight="1">
      <c r="A137" s="744">
        <f t="shared" si="19"/>
        <v>132</v>
      </c>
      <c r="B137" s="297" t="s">
        <v>472</v>
      </c>
      <c r="C137" s="762">
        <v>42397</v>
      </c>
      <c r="D137" s="763" t="s">
        <v>1089</v>
      </c>
      <c r="E137" s="847">
        <v>103</v>
      </c>
      <c r="F137" s="846">
        <v>50</v>
      </c>
      <c r="G137" s="846">
        <v>180</v>
      </c>
      <c r="H137" s="842">
        <f t="shared" si="21"/>
        <v>7.25</v>
      </c>
      <c r="I137" s="257">
        <v>131</v>
      </c>
      <c r="J137" s="745">
        <f t="shared" si="18"/>
        <v>949.75</v>
      </c>
      <c r="K137" s="745">
        <f t="shared" si="20"/>
        <v>62221.314755138083</v>
      </c>
      <c r="L137" s="660">
        <v>47449</v>
      </c>
      <c r="M137" s="759"/>
      <c r="O137" s="740"/>
      <c r="P137" s="740"/>
      <c r="Q137" s="740"/>
      <c r="S137" s="740">
        <f t="shared" si="22"/>
        <v>6215819</v>
      </c>
      <c r="T137" s="740">
        <f t="shared" si="23"/>
        <v>8150992.2329230886</v>
      </c>
    </row>
    <row r="138" spans="1:20" ht="16.5" customHeight="1">
      <c r="A138" s="744">
        <f t="shared" si="19"/>
        <v>133</v>
      </c>
      <c r="B138" s="297" t="s">
        <v>1498</v>
      </c>
      <c r="C138" s="762">
        <v>42399</v>
      </c>
      <c r="D138" s="763" t="s">
        <v>474</v>
      </c>
      <c r="E138" s="847">
        <v>37</v>
      </c>
      <c r="F138" s="846">
        <v>29</v>
      </c>
      <c r="G138" s="846">
        <v>29</v>
      </c>
      <c r="H138" s="842">
        <f t="shared" si="21"/>
        <v>0.84</v>
      </c>
      <c r="I138" s="257">
        <v>51</v>
      </c>
      <c r="J138" s="745">
        <f t="shared" si="18"/>
        <v>42.839999999999996</v>
      </c>
      <c r="K138" s="745">
        <f t="shared" si="20"/>
        <v>7209.0902612849641</v>
      </c>
      <c r="L138" s="660">
        <v>6400</v>
      </c>
      <c r="M138" s="759"/>
      <c r="O138" s="740"/>
      <c r="P138" s="740"/>
      <c r="Q138" s="740"/>
      <c r="S138" s="740">
        <f t="shared" si="22"/>
        <v>326400</v>
      </c>
      <c r="T138" s="740">
        <f t="shared" si="23"/>
        <v>367663.60332553316</v>
      </c>
    </row>
    <row r="139" spans="1:20" ht="16.5" customHeight="1">
      <c r="A139" s="744">
        <f t="shared" si="19"/>
        <v>134</v>
      </c>
      <c r="B139" s="297" t="s">
        <v>599</v>
      </c>
      <c r="C139" s="762">
        <v>42399</v>
      </c>
      <c r="D139" s="763" t="s">
        <v>474</v>
      </c>
      <c r="E139" s="847">
        <v>47</v>
      </c>
      <c r="F139" s="846">
        <v>42</v>
      </c>
      <c r="G139" s="846">
        <v>24.5</v>
      </c>
      <c r="H139" s="842">
        <f t="shared" si="21"/>
        <v>1.27</v>
      </c>
      <c r="I139" s="257">
        <v>978</v>
      </c>
      <c r="J139" s="745">
        <f t="shared" si="18"/>
        <v>1242.06</v>
      </c>
      <c r="K139" s="745">
        <f t="shared" si="20"/>
        <v>10899.457895037982</v>
      </c>
      <c r="L139" s="660">
        <v>8950</v>
      </c>
      <c r="M139" s="759"/>
      <c r="O139" s="740"/>
      <c r="P139" s="740"/>
      <c r="Q139" s="740"/>
      <c r="S139" s="740">
        <f t="shared" si="22"/>
        <v>8753100</v>
      </c>
      <c r="T139" s="740">
        <f t="shared" si="23"/>
        <v>10659669.821347145</v>
      </c>
    </row>
    <row r="140" spans="1:20" ht="16.5" customHeight="1">
      <c r="A140" s="744">
        <f t="shared" si="19"/>
        <v>135</v>
      </c>
      <c r="B140" s="297" t="s">
        <v>455</v>
      </c>
      <c r="C140" s="762">
        <v>42399</v>
      </c>
      <c r="D140" s="763" t="s">
        <v>474</v>
      </c>
      <c r="E140" s="847">
        <v>47</v>
      </c>
      <c r="F140" s="846">
        <v>42</v>
      </c>
      <c r="G140" s="846">
        <v>27</v>
      </c>
      <c r="H140" s="842">
        <f t="shared" si="21"/>
        <v>1.32</v>
      </c>
      <c r="I140" s="257">
        <v>53</v>
      </c>
      <c r="J140" s="745">
        <f t="shared" si="18"/>
        <v>69.960000000000008</v>
      </c>
      <c r="K140" s="745">
        <f t="shared" si="20"/>
        <v>11328.570410590659</v>
      </c>
      <c r="L140" s="660">
        <v>10000</v>
      </c>
      <c r="M140" s="759"/>
      <c r="O140" s="740"/>
      <c r="P140" s="740"/>
      <c r="Q140" s="740"/>
      <c r="S140" s="740">
        <f t="shared" si="22"/>
        <v>530000</v>
      </c>
      <c r="T140" s="740">
        <f t="shared" si="23"/>
        <v>600414.23176130489</v>
      </c>
    </row>
    <row r="141" spans="1:20" ht="16.5" customHeight="1">
      <c r="A141" s="744">
        <f t="shared" si="19"/>
        <v>136</v>
      </c>
      <c r="B141" s="297" t="s">
        <v>1481</v>
      </c>
      <c r="C141" s="762">
        <v>42399</v>
      </c>
      <c r="D141" s="763" t="s">
        <v>474</v>
      </c>
      <c r="E141" s="847">
        <v>56</v>
      </c>
      <c r="F141" s="846">
        <v>42</v>
      </c>
      <c r="G141" s="846">
        <v>27</v>
      </c>
      <c r="H141" s="842">
        <f t="shared" si="21"/>
        <v>1.45</v>
      </c>
      <c r="I141" s="257">
        <v>1570</v>
      </c>
      <c r="J141" s="745">
        <f t="shared" si="18"/>
        <v>2276.5</v>
      </c>
      <c r="K141" s="745">
        <f t="shared" si="20"/>
        <v>12444.262951027617</v>
      </c>
      <c r="L141" s="660">
        <v>14600</v>
      </c>
      <c r="M141" s="759"/>
      <c r="O141" s="740"/>
      <c r="P141" s="740"/>
      <c r="Q141" s="740"/>
      <c r="S141" s="740">
        <f t="shared" si="22"/>
        <v>22922000</v>
      </c>
      <c r="T141" s="740">
        <f t="shared" si="23"/>
        <v>19537492.833113357</v>
      </c>
    </row>
    <row r="142" spans="1:20" ht="16.5" customHeight="1">
      <c r="A142" s="744">
        <f t="shared" si="19"/>
        <v>137</v>
      </c>
      <c r="B142" s="297" t="s">
        <v>599</v>
      </c>
      <c r="C142" s="762">
        <v>42399</v>
      </c>
      <c r="D142" s="763" t="s">
        <v>1499</v>
      </c>
      <c r="E142" s="847">
        <v>47</v>
      </c>
      <c r="F142" s="846">
        <v>42</v>
      </c>
      <c r="G142" s="846">
        <v>24.5</v>
      </c>
      <c r="H142" s="842">
        <f t="shared" si="21"/>
        <v>1.27</v>
      </c>
      <c r="I142" s="257">
        <v>834</v>
      </c>
      <c r="J142" s="745">
        <f t="shared" si="18"/>
        <v>1059.18</v>
      </c>
      <c r="K142" s="745">
        <f t="shared" si="20"/>
        <v>10899.457895037982</v>
      </c>
      <c r="L142" s="660">
        <v>9300</v>
      </c>
      <c r="M142" s="759"/>
      <c r="O142" s="740"/>
      <c r="P142" s="740"/>
      <c r="Q142" s="740"/>
      <c r="S142" s="740">
        <f t="shared" si="22"/>
        <v>7756200</v>
      </c>
      <c r="T142" s="740">
        <f t="shared" si="23"/>
        <v>9090147.8844616767</v>
      </c>
    </row>
    <row r="143" spans="1:20" ht="16.5" customHeight="1">
      <c r="A143" s="744">
        <f t="shared" si="19"/>
        <v>138</v>
      </c>
      <c r="B143" s="297" t="s">
        <v>1500</v>
      </c>
      <c r="C143" s="762">
        <v>42399</v>
      </c>
      <c r="D143" s="763" t="s">
        <v>1499</v>
      </c>
      <c r="E143" s="847">
        <v>48</v>
      </c>
      <c r="F143" s="846">
        <v>41</v>
      </c>
      <c r="G143" s="846">
        <v>18</v>
      </c>
      <c r="H143" s="842">
        <f t="shared" si="21"/>
        <v>1.1299999999999999</v>
      </c>
      <c r="I143" s="257">
        <v>106</v>
      </c>
      <c r="J143" s="745">
        <f t="shared" si="18"/>
        <v>119.77999999999999</v>
      </c>
      <c r="K143" s="745">
        <f t="shared" si="20"/>
        <v>9697.9428514904866</v>
      </c>
      <c r="L143" s="660">
        <v>9600</v>
      </c>
      <c r="M143" s="759"/>
      <c r="O143" s="740"/>
      <c r="P143" s="740"/>
      <c r="Q143" s="740"/>
      <c r="S143" s="740">
        <f t="shared" si="22"/>
        <v>1017600</v>
      </c>
      <c r="T143" s="740">
        <f t="shared" si="23"/>
        <v>1027981.9422579915</v>
      </c>
    </row>
    <row r="144" spans="1:20" ht="16.5" customHeight="1">
      <c r="A144" s="744">
        <f t="shared" si="19"/>
        <v>139</v>
      </c>
      <c r="B144" s="297" t="s">
        <v>1501</v>
      </c>
      <c r="C144" s="762">
        <v>42399</v>
      </c>
      <c r="D144" s="763" t="s">
        <v>1499</v>
      </c>
      <c r="E144" s="847">
        <v>51</v>
      </c>
      <c r="F144" s="846">
        <v>42</v>
      </c>
      <c r="G144" s="846">
        <v>25</v>
      </c>
      <c r="H144" s="842">
        <f t="shared" si="21"/>
        <v>1.34</v>
      </c>
      <c r="I144" s="257">
        <v>70</v>
      </c>
      <c r="J144" s="745">
        <f t="shared" si="18"/>
        <v>93.800000000000011</v>
      </c>
      <c r="K144" s="745">
        <f t="shared" si="20"/>
        <v>11500.21541681173</v>
      </c>
      <c r="L144" s="660">
        <v>9700</v>
      </c>
      <c r="M144" s="759"/>
      <c r="O144" s="740"/>
      <c r="P144" s="740"/>
      <c r="Q144" s="740"/>
      <c r="S144" s="740">
        <f t="shared" si="22"/>
        <v>679000</v>
      </c>
      <c r="T144" s="740">
        <f t="shared" si="23"/>
        <v>805015.07917682116</v>
      </c>
    </row>
    <row r="145" spans="1:20" ht="16.5" customHeight="1">
      <c r="A145" s="744">
        <f t="shared" si="19"/>
        <v>140</v>
      </c>
      <c r="B145" s="297" t="s">
        <v>1502</v>
      </c>
      <c r="C145" s="762">
        <v>42399</v>
      </c>
      <c r="D145" s="763" t="s">
        <v>1499</v>
      </c>
      <c r="E145" s="847">
        <v>41</v>
      </c>
      <c r="F145" s="846">
        <v>42</v>
      </c>
      <c r="G145" s="846">
        <v>25</v>
      </c>
      <c r="H145" s="842">
        <f t="shared" si="21"/>
        <v>1.2</v>
      </c>
      <c r="I145" s="257">
        <v>23</v>
      </c>
      <c r="J145" s="745">
        <f t="shared" si="18"/>
        <v>27.599999999999998</v>
      </c>
      <c r="K145" s="745">
        <f t="shared" si="20"/>
        <v>10298.700373264235</v>
      </c>
      <c r="L145" s="660">
        <v>9000</v>
      </c>
      <c r="M145" s="759"/>
      <c r="O145" s="740"/>
      <c r="P145" s="740"/>
      <c r="Q145" s="740"/>
      <c r="S145" s="740">
        <f t="shared" si="22"/>
        <v>207000</v>
      </c>
      <c r="T145" s="740">
        <f t="shared" si="23"/>
        <v>236870.1085850774</v>
      </c>
    </row>
    <row r="146" spans="1:20" ht="16.5" customHeight="1">
      <c r="A146" s="744">
        <f t="shared" si="19"/>
        <v>141</v>
      </c>
      <c r="B146" s="297" t="s">
        <v>1503</v>
      </c>
      <c r="C146" s="762">
        <v>42399</v>
      </c>
      <c r="D146" s="763" t="s">
        <v>1499</v>
      </c>
      <c r="E146" s="847">
        <v>48</v>
      </c>
      <c r="F146" s="846">
        <v>37</v>
      </c>
      <c r="G146" s="846">
        <v>32</v>
      </c>
      <c r="H146" s="842">
        <f t="shared" si="21"/>
        <v>1.26</v>
      </c>
      <c r="I146" s="257">
        <v>55</v>
      </c>
      <c r="J146" s="745">
        <f t="shared" si="18"/>
        <v>69.3</v>
      </c>
      <c r="K146" s="745">
        <f t="shared" si="20"/>
        <v>10813.635391927446</v>
      </c>
      <c r="L146" s="660">
        <v>13000</v>
      </c>
      <c r="M146" s="759"/>
      <c r="O146" s="740"/>
      <c r="P146" s="740"/>
      <c r="Q146" s="740"/>
      <c r="S146" s="740">
        <f t="shared" si="22"/>
        <v>715000</v>
      </c>
      <c r="T146" s="740">
        <f t="shared" si="23"/>
        <v>594749.94655600959</v>
      </c>
    </row>
    <row r="147" spans="1:20" ht="16.5" customHeight="1">
      <c r="A147" s="744">
        <f t="shared" si="19"/>
        <v>142</v>
      </c>
      <c r="B147" s="297" t="s">
        <v>1504</v>
      </c>
      <c r="C147" s="762">
        <v>42399</v>
      </c>
      <c r="D147" s="763" t="s">
        <v>476</v>
      </c>
      <c r="E147" s="847">
        <v>35</v>
      </c>
      <c r="F147" s="846">
        <v>28.5</v>
      </c>
      <c r="G147" s="846">
        <v>33</v>
      </c>
      <c r="H147" s="842">
        <f t="shared" si="21"/>
        <v>0.85</v>
      </c>
      <c r="I147" s="257">
        <v>209</v>
      </c>
      <c r="J147" s="745">
        <f t="shared" si="18"/>
        <v>177.65</v>
      </c>
      <c r="K147" s="745">
        <f t="shared" si="20"/>
        <v>7294.9127643954998</v>
      </c>
      <c r="L147" s="660">
        <v>7500</v>
      </c>
      <c r="M147" s="759"/>
      <c r="O147" s="740"/>
      <c r="P147" s="740"/>
      <c r="Q147" s="740"/>
      <c r="S147" s="740">
        <f t="shared" si="22"/>
        <v>1567500</v>
      </c>
      <c r="T147" s="740">
        <f t="shared" si="23"/>
        <v>1524636.7677586596</v>
      </c>
    </row>
    <row r="148" spans="1:20" ht="16.5" customHeight="1">
      <c r="A148" s="744">
        <f t="shared" si="19"/>
        <v>143</v>
      </c>
      <c r="B148" s="297" t="s">
        <v>1505</v>
      </c>
      <c r="C148" s="762">
        <v>42399</v>
      </c>
      <c r="D148" s="763" t="s">
        <v>476</v>
      </c>
      <c r="E148" s="847">
        <v>29</v>
      </c>
      <c r="F148" s="846">
        <v>29</v>
      </c>
      <c r="G148" s="846">
        <v>36.5</v>
      </c>
      <c r="H148" s="842">
        <f t="shared" si="21"/>
        <v>0.83</v>
      </c>
      <c r="I148" s="257">
        <v>10</v>
      </c>
      <c r="J148" s="745">
        <f t="shared" si="18"/>
        <v>8.2999999999999989</v>
      </c>
      <c r="K148" s="745">
        <f t="shared" si="20"/>
        <v>7123.2677581744283</v>
      </c>
      <c r="L148" s="660">
        <v>7400</v>
      </c>
      <c r="M148" s="759"/>
      <c r="O148" s="740"/>
      <c r="P148" s="740"/>
      <c r="Q148" s="740"/>
      <c r="S148" s="740">
        <f t="shared" si="22"/>
        <v>74000</v>
      </c>
      <c r="T148" s="740">
        <f t="shared" si="23"/>
        <v>71232.677581744283</v>
      </c>
    </row>
    <row r="149" spans="1:20" ht="16.5" customHeight="1">
      <c r="A149" s="744">
        <f t="shared" si="19"/>
        <v>144</v>
      </c>
      <c r="B149" s="297" t="s">
        <v>1506</v>
      </c>
      <c r="C149" s="762">
        <v>42399</v>
      </c>
      <c r="D149" s="763" t="s">
        <v>478</v>
      </c>
      <c r="E149" s="847">
        <v>70</v>
      </c>
      <c r="F149" s="846">
        <v>70</v>
      </c>
      <c r="G149" s="846">
        <v>38</v>
      </c>
      <c r="H149" s="842">
        <f t="shared" si="21"/>
        <v>3.16</v>
      </c>
      <c r="I149" s="257">
        <v>50</v>
      </c>
      <c r="J149" s="745">
        <f t="shared" si="18"/>
        <v>158</v>
      </c>
      <c r="K149" s="745">
        <f t="shared" si="20"/>
        <v>27119.910982929152</v>
      </c>
      <c r="L149" s="660">
        <v>30500</v>
      </c>
      <c r="M149" s="759"/>
      <c r="O149" s="740"/>
      <c r="P149" s="740"/>
      <c r="Q149" s="740"/>
      <c r="S149" s="740">
        <f t="shared" si="22"/>
        <v>1525000</v>
      </c>
      <c r="T149" s="740">
        <f t="shared" si="23"/>
        <v>1355995.5491464576</v>
      </c>
    </row>
    <row r="150" spans="1:20" ht="16.5" customHeight="1">
      <c r="A150" s="744">
        <f t="shared" si="19"/>
        <v>145</v>
      </c>
      <c r="B150" s="297" t="s">
        <v>1507</v>
      </c>
      <c r="C150" s="762">
        <v>42401</v>
      </c>
      <c r="D150" s="763" t="s">
        <v>479</v>
      </c>
      <c r="E150" s="847">
        <v>50</v>
      </c>
      <c r="F150" s="846">
        <v>39</v>
      </c>
      <c r="G150" s="846">
        <v>31</v>
      </c>
      <c r="H150" s="842">
        <f t="shared" si="21"/>
        <v>1.34</v>
      </c>
      <c r="I150" s="257">
        <v>103</v>
      </c>
      <c r="J150" s="745">
        <f t="shared" si="18"/>
        <v>138.02000000000001</v>
      </c>
      <c r="K150" s="745">
        <f t="shared" si="20"/>
        <v>11500.21541681173</v>
      </c>
      <c r="L150" s="660">
        <v>19700</v>
      </c>
      <c r="M150" s="759"/>
      <c r="O150" s="740"/>
      <c r="P150" s="740"/>
      <c r="Q150" s="740"/>
      <c r="S150" s="740">
        <f t="shared" si="22"/>
        <v>2029100</v>
      </c>
      <c r="T150" s="740">
        <f t="shared" si="23"/>
        <v>1184522.1879316082</v>
      </c>
    </row>
    <row r="151" spans="1:20" ht="16.5" customHeight="1">
      <c r="A151" s="744">
        <f t="shared" si="19"/>
        <v>146</v>
      </c>
      <c r="B151" s="297" t="s">
        <v>1547</v>
      </c>
      <c r="C151" s="762">
        <v>42401</v>
      </c>
      <c r="D151" s="763" t="s">
        <v>480</v>
      </c>
      <c r="E151" s="847">
        <v>72</v>
      </c>
      <c r="F151" s="846">
        <v>51.5</v>
      </c>
      <c r="G151" s="846">
        <v>40</v>
      </c>
      <c r="H151" s="842">
        <f t="shared" si="21"/>
        <v>2.38</v>
      </c>
      <c r="I151" s="257">
        <v>141</v>
      </c>
      <c r="J151" s="745">
        <f t="shared" si="18"/>
        <v>335.58</v>
      </c>
      <c r="K151" s="745">
        <f t="shared" si="20"/>
        <v>20425.755740307399</v>
      </c>
      <c r="L151" s="660">
        <v>7900</v>
      </c>
      <c r="M151" s="759"/>
      <c r="O151" s="740"/>
      <c r="P151" s="740"/>
      <c r="Q151" s="740"/>
      <c r="S151" s="740">
        <f t="shared" si="22"/>
        <v>1113900</v>
      </c>
      <c r="T151" s="740">
        <f t="shared" si="23"/>
        <v>2880031.5593833434</v>
      </c>
    </row>
    <row r="152" spans="1:20" ht="16.5" customHeight="1">
      <c r="A152" s="744">
        <f t="shared" si="19"/>
        <v>147</v>
      </c>
      <c r="B152" s="297" t="s">
        <v>959</v>
      </c>
      <c r="C152" s="762">
        <v>42401</v>
      </c>
      <c r="D152" s="763" t="s">
        <v>1508</v>
      </c>
      <c r="E152" s="847">
        <v>50</v>
      </c>
      <c r="F152" s="846">
        <v>39</v>
      </c>
      <c r="G152" s="846">
        <v>18</v>
      </c>
      <c r="H152" s="842">
        <f t="shared" si="21"/>
        <v>1.1000000000000001</v>
      </c>
      <c r="I152" s="257">
        <v>250</v>
      </c>
      <c r="J152" s="745">
        <f t="shared" si="18"/>
        <v>275</v>
      </c>
      <c r="K152" s="745">
        <f t="shared" si="20"/>
        <v>9440.475342158883</v>
      </c>
      <c r="L152" s="660">
        <v>8300</v>
      </c>
      <c r="M152" s="759"/>
      <c r="O152" s="740"/>
      <c r="P152" s="740"/>
      <c r="Q152" s="740"/>
      <c r="S152" s="740">
        <f t="shared" si="22"/>
        <v>2075000</v>
      </c>
      <c r="T152" s="740">
        <f t="shared" si="23"/>
        <v>2360118.835539721</v>
      </c>
    </row>
    <row r="153" spans="1:20" ht="16.5" customHeight="1">
      <c r="A153" s="744">
        <f t="shared" si="19"/>
        <v>148</v>
      </c>
      <c r="B153" s="297" t="s">
        <v>1017</v>
      </c>
      <c r="C153" s="762">
        <v>42402</v>
      </c>
      <c r="D153" s="763" t="s">
        <v>1509</v>
      </c>
      <c r="E153" s="847">
        <v>57</v>
      </c>
      <c r="F153" s="846">
        <v>38</v>
      </c>
      <c r="G153" s="846">
        <v>33</v>
      </c>
      <c r="H153" s="842">
        <f t="shared" si="21"/>
        <v>1.44</v>
      </c>
      <c r="I153" s="257">
        <v>100</v>
      </c>
      <c r="J153" s="745">
        <f t="shared" si="18"/>
        <v>144</v>
      </c>
      <c r="K153" s="745">
        <f t="shared" si="20"/>
        <v>12358.440447917081</v>
      </c>
      <c r="L153" s="660">
        <v>10920</v>
      </c>
      <c r="M153" s="759"/>
      <c r="O153" s="740"/>
      <c r="P153" s="740"/>
      <c r="Q153" s="740"/>
      <c r="S153" s="740">
        <f t="shared" si="22"/>
        <v>1092000</v>
      </c>
      <c r="T153" s="740">
        <f t="shared" si="23"/>
        <v>1235844.044791708</v>
      </c>
    </row>
    <row r="154" spans="1:20" ht="16.5" customHeight="1">
      <c r="A154" s="744">
        <f t="shared" si="19"/>
        <v>149</v>
      </c>
      <c r="B154" s="297" t="s">
        <v>1016</v>
      </c>
      <c r="C154" s="762">
        <v>42402</v>
      </c>
      <c r="D154" s="763" t="s">
        <v>1509</v>
      </c>
      <c r="E154" s="847">
        <v>43</v>
      </c>
      <c r="F154" s="846">
        <v>29</v>
      </c>
      <c r="G154" s="846">
        <v>20</v>
      </c>
      <c r="H154" s="842">
        <f t="shared" si="21"/>
        <v>0.77</v>
      </c>
      <c r="I154" s="257">
        <v>505</v>
      </c>
      <c r="J154" s="745">
        <f t="shared" si="18"/>
        <v>388.85</v>
      </c>
      <c r="K154" s="745">
        <f t="shared" si="20"/>
        <v>6608.3327395112174</v>
      </c>
      <c r="L154" s="660">
        <v>6450</v>
      </c>
      <c r="M154" s="759"/>
      <c r="O154" s="740"/>
      <c r="P154" s="740"/>
      <c r="Q154" s="740"/>
      <c r="S154" s="740">
        <f t="shared" si="22"/>
        <v>3257250</v>
      </c>
      <c r="T154" s="740">
        <f t="shared" si="23"/>
        <v>3337208.0334531646</v>
      </c>
    </row>
    <row r="155" spans="1:20" ht="16.5" customHeight="1">
      <c r="A155" s="744">
        <f t="shared" si="19"/>
        <v>150</v>
      </c>
      <c r="B155" s="297" t="s">
        <v>424</v>
      </c>
      <c r="C155" s="762">
        <v>42402</v>
      </c>
      <c r="D155" s="763" t="s">
        <v>483</v>
      </c>
      <c r="E155" s="847">
        <v>52</v>
      </c>
      <c r="F155" s="846">
        <v>24.5</v>
      </c>
      <c r="G155" s="846">
        <v>24.5</v>
      </c>
      <c r="H155" s="842">
        <f t="shared" si="21"/>
        <v>0.82</v>
      </c>
      <c r="I155" s="257">
        <v>494</v>
      </c>
      <c r="J155" s="745">
        <f t="shared" si="18"/>
        <v>405.08</v>
      </c>
      <c r="K155" s="745">
        <f t="shared" si="20"/>
        <v>7037.4452550638935</v>
      </c>
      <c r="L155" s="660">
        <v>5000</v>
      </c>
      <c r="M155" s="759"/>
      <c r="O155" s="740"/>
      <c r="P155" s="740"/>
      <c r="Q155" s="740"/>
      <c r="S155" s="740">
        <f t="shared" si="22"/>
        <v>2470000</v>
      </c>
      <c r="T155" s="740">
        <f t="shared" si="23"/>
        <v>3476497.9560015635</v>
      </c>
    </row>
    <row r="156" spans="1:20" ht="16.5" customHeight="1">
      <c r="A156" s="744">
        <f t="shared" si="19"/>
        <v>151</v>
      </c>
      <c r="B156" s="297" t="s">
        <v>946</v>
      </c>
      <c r="C156" s="762">
        <v>42403</v>
      </c>
      <c r="D156" s="763" t="s">
        <v>1510</v>
      </c>
      <c r="E156" s="847"/>
      <c r="F156" s="846"/>
      <c r="G156" s="846"/>
      <c r="H156" s="842">
        <f t="shared" si="21"/>
        <v>0</v>
      </c>
      <c r="I156" s="257">
        <v>235</v>
      </c>
      <c r="J156" s="745">
        <f t="shared" si="18"/>
        <v>0</v>
      </c>
      <c r="K156" s="745">
        <f t="shared" si="20"/>
        <v>0</v>
      </c>
      <c r="L156" s="660">
        <v>10900</v>
      </c>
      <c r="M156" s="759"/>
      <c r="O156" s="740"/>
      <c r="P156" s="740"/>
      <c r="Q156" s="740"/>
      <c r="S156" s="740">
        <f t="shared" si="22"/>
        <v>2561500</v>
      </c>
      <c r="T156" s="740">
        <f t="shared" si="23"/>
        <v>0</v>
      </c>
    </row>
    <row r="157" spans="1:20" ht="16.5" customHeight="1">
      <c r="A157" s="744">
        <f t="shared" ref="A157:A188" si="24">IF(B155&lt;&gt;"",A156+1,"")</f>
        <v>152</v>
      </c>
      <c r="B157" s="297" t="s">
        <v>922</v>
      </c>
      <c r="C157" s="762">
        <v>42403</v>
      </c>
      <c r="D157" s="763" t="s">
        <v>1510</v>
      </c>
      <c r="E157" s="847">
        <v>49</v>
      </c>
      <c r="F157" s="846">
        <v>47</v>
      </c>
      <c r="G157" s="846">
        <v>27</v>
      </c>
      <c r="H157" s="842">
        <f t="shared" si="21"/>
        <v>1.52</v>
      </c>
      <c r="I157" s="257">
        <v>600</v>
      </c>
      <c r="J157" s="745">
        <f t="shared" si="18"/>
        <v>912</v>
      </c>
      <c r="K157" s="745">
        <f t="shared" si="20"/>
        <v>13045.020472801365</v>
      </c>
      <c r="L157" s="660">
        <v>14200</v>
      </c>
      <c r="M157" s="759"/>
      <c r="O157" s="740"/>
      <c r="P157" s="740"/>
      <c r="Q157" s="740"/>
      <c r="S157" s="740">
        <f t="shared" si="22"/>
        <v>8520000</v>
      </c>
      <c r="T157" s="740">
        <f t="shared" si="23"/>
        <v>7827012.283680819</v>
      </c>
    </row>
    <row r="158" spans="1:20" ht="16.5" customHeight="1">
      <c r="A158" s="744">
        <f t="shared" si="24"/>
        <v>153</v>
      </c>
      <c r="B158" s="297" t="s">
        <v>923</v>
      </c>
      <c r="C158" s="762">
        <v>42403</v>
      </c>
      <c r="D158" s="763" t="s">
        <v>1510</v>
      </c>
      <c r="E158" s="847">
        <v>38</v>
      </c>
      <c r="F158" s="846">
        <v>37</v>
      </c>
      <c r="G158" s="846">
        <v>30</v>
      </c>
      <c r="H158" s="842">
        <f t="shared" si="21"/>
        <v>1.0900000000000001</v>
      </c>
      <c r="I158" s="257">
        <v>600</v>
      </c>
      <c r="J158" s="745">
        <f t="shared" si="18"/>
        <v>654</v>
      </c>
      <c r="K158" s="745">
        <f t="shared" si="20"/>
        <v>9354.6528390483472</v>
      </c>
      <c r="L158" s="660">
        <v>15300</v>
      </c>
      <c r="M158" s="759"/>
      <c r="O158" s="740"/>
      <c r="P158" s="740"/>
      <c r="Q158" s="740"/>
      <c r="S158" s="740">
        <f t="shared" si="22"/>
        <v>9180000</v>
      </c>
      <c r="T158" s="740">
        <f t="shared" si="23"/>
        <v>5612791.7034290079</v>
      </c>
    </row>
    <row r="159" spans="1:20" ht="16.5" customHeight="1">
      <c r="A159" s="744">
        <f t="shared" si="24"/>
        <v>154</v>
      </c>
      <c r="B159" s="297" t="s">
        <v>924</v>
      </c>
      <c r="C159" s="762">
        <v>42403</v>
      </c>
      <c r="D159" s="763" t="s">
        <v>1510</v>
      </c>
      <c r="E159" s="847">
        <v>40</v>
      </c>
      <c r="F159" s="846">
        <v>39</v>
      </c>
      <c r="G159" s="846">
        <v>32</v>
      </c>
      <c r="H159" s="842">
        <f t="shared" si="21"/>
        <v>1.21</v>
      </c>
      <c r="I159" s="257">
        <v>350</v>
      </c>
      <c r="J159" s="745">
        <f t="shared" si="18"/>
        <v>423.5</v>
      </c>
      <c r="K159" s="745">
        <f t="shared" si="20"/>
        <v>10384.522876374769</v>
      </c>
      <c r="L159" s="660">
        <v>16500</v>
      </c>
      <c r="M159" s="759"/>
      <c r="O159" s="740"/>
      <c r="P159" s="740"/>
      <c r="Q159" s="740"/>
      <c r="S159" s="740">
        <f t="shared" si="22"/>
        <v>5775000</v>
      </c>
      <c r="T159" s="740">
        <f t="shared" si="23"/>
        <v>3634583.0067311693</v>
      </c>
    </row>
    <row r="160" spans="1:20" ht="16.5" customHeight="1">
      <c r="A160" s="744">
        <f t="shared" si="24"/>
        <v>155</v>
      </c>
      <c r="B160" s="297" t="s">
        <v>925</v>
      </c>
      <c r="C160" s="762">
        <v>42403</v>
      </c>
      <c r="D160" s="763" t="s">
        <v>1510</v>
      </c>
      <c r="E160" s="847">
        <v>42</v>
      </c>
      <c r="F160" s="846">
        <v>41</v>
      </c>
      <c r="G160" s="846">
        <v>34</v>
      </c>
      <c r="H160" s="842">
        <f t="shared" si="21"/>
        <v>1.33</v>
      </c>
      <c r="I160" s="257">
        <v>500</v>
      </c>
      <c r="J160" s="745">
        <f t="shared" si="18"/>
        <v>665</v>
      </c>
      <c r="K160" s="745">
        <f t="shared" si="20"/>
        <v>11414.392913701195</v>
      </c>
      <c r="L160" s="660">
        <v>19700</v>
      </c>
      <c r="M160" s="759"/>
      <c r="O160" s="740"/>
      <c r="P160" s="740"/>
      <c r="Q160" s="740"/>
      <c r="S160" s="740">
        <f t="shared" si="22"/>
        <v>9850000</v>
      </c>
      <c r="T160" s="740">
        <f t="shared" si="23"/>
        <v>5707196.4568505976</v>
      </c>
    </row>
    <row r="161" spans="1:20" ht="16.5" customHeight="1">
      <c r="A161" s="744">
        <f t="shared" si="24"/>
        <v>156</v>
      </c>
      <c r="B161" s="297" t="s">
        <v>926</v>
      </c>
      <c r="C161" s="762">
        <v>42403</v>
      </c>
      <c r="D161" s="763" t="s">
        <v>1510</v>
      </c>
      <c r="E161" s="847"/>
      <c r="F161" s="846"/>
      <c r="G161" s="846"/>
      <c r="H161" s="842">
        <f t="shared" si="21"/>
        <v>0</v>
      </c>
      <c r="I161" s="257">
        <v>500</v>
      </c>
      <c r="J161" s="745">
        <f t="shared" si="18"/>
        <v>0</v>
      </c>
      <c r="K161" s="745">
        <f t="shared" si="20"/>
        <v>0</v>
      </c>
      <c r="L161" s="660">
        <v>20100</v>
      </c>
      <c r="M161" s="759"/>
      <c r="O161" s="740"/>
      <c r="P161" s="740"/>
      <c r="Q161" s="740"/>
      <c r="S161" s="740">
        <f t="shared" si="22"/>
        <v>10050000</v>
      </c>
      <c r="T161" s="740">
        <f t="shared" si="23"/>
        <v>0</v>
      </c>
    </row>
    <row r="162" spans="1:20" ht="16.5" customHeight="1">
      <c r="A162" s="744">
        <f t="shared" si="24"/>
        <v>157</v>
      </c>
      <c r="B162" s="297" t="s">
        <v>424</v>
      </c>
      <c r="C162" s="762">
        <v>42418</v>
      </c>
      <c r="D162" s="763" t="s">
        <v>485</v>
      </c>
      <c r="E162" s="847">
        <v>52</v>
      </c>
      <c r="F162" s="846">
        <v>24.5</v>
      </c>
      <c r="G162" s="846">
        <v>24.5</v>
      </c>
      <c r="H162" s="842">
        <f t="shared" si="21"/>
        <v>0.82</v>
      </c>
      <c r="I162" s="257">
        <v>421</v>
      </c>
      <c r="J162" s="745">
        <f t="shared" si="18"/>
        <v>345.21999999999997</v>
      </c>
      <c r="K162" s="745">
        <f t="shared" si="20"/>
        <v>7037.4452550638935</v>
      </c>
      <c r="L162" s="660">
        <v>5000</v>
      </c>
      <c r="M162" s="759"/>
      <c r="O162" s="740"/>
      <c r="P162" s="740"/>
      <c r="Q162" s="740"/>
      <c r="S162" s="740">
        <f t="shared" si="22"/>
        <v>2105000</v>
      </c>
      <c r="T162" s="740">
        <f t="shared" si="23"/>
        <v>2962764.4523818991</v>
      </c>
    </row>
    <row r="163" spans="1:20" ht="16.5" customHeight="1">
      <c r="A163" s="744">
        <f t="shared" si="24"/>
        <v>158</v>
      </c>
      <c r="B163" s="297" t="s">
        <v>1511</v>
      </c>
      <c r="C163" s="762">
        <v>42418</v>
      </c>
      <c r="D163" s="763" t="s">
        <v>485</v>
      </c>
      <c r="E163" s="847">
        <v>52</v>
      </c>
      <c r="F163" s="846">
        <v>27</v>
      </c>
      <c r="G163" s="846">
        <v>26.5</v>
      </c>
      <c r="H163" s="842">
        <f t="shared" si="21"/>
        <v>0.92</v>
      </c>
      <c r="I163" s="257">
        <v>596</v>
      </c>
      <c r="J163" s="745">
        <f t="shared" si="18"/>
        <v>548.32000000000005</v>
      </c>
      <c r="K163" s="745">
        <f t="shared" si="20"/>
        <v>7895.6702861692474</v>
      </c>
      <c r="L163" s="660">
        <v>5550</v>
      </c>
      <c r="M163" s="759"/>
      <c r="O163" s="740"/>
      <c r="P163" s="740"/>
      <c r="Q163" s="740"/>
      <c r="S163" s="740">
        <f t="shared" si="22"/>
        <v>3307800</v>
      </c>
      <c r="T163" s="740">
        <f t="shared" si="23"/>
        <v>4705819.4905568715</v>
      </c>
    </row>
    <row r="164" spans="1:20" ht="16.5" customHeight="1">
      <c r="A164" s="744">
        <f t="shared" si="24"/>
        <v>159</v>
      </c>
      <c r="B164" s="297" t="s">
        <v>928</v>
      </c>
      <c r="C164" s="762">
        <v>42418</v>
      </c>
      <c r="D164" s="763" t="s">
        <v>485</v>
      </c>
      <c r="E164" s="847">
        <v>52</v>
      </c>
      <c r="F164" s="846">
        <v>43</v>
      </c>
      <c r="G164" s="846">
        <v>30</v>
      </c>
      <c r="H164" s="842">
        <f t="shared" si="21"/>
        <v>1.48</v>
      </c>
      <c r="I164" s="257">
        <v>309</v>
      </c>
      <c r="J164" s="745">
        <f t="shared" si="18"/>
        <v>457.32</v>
      </c>
      <c r="K164" s="745">
        <f t="shared" si="20"/>
        <v>12701.730460359222</v>
      </c>
      <c r="L164" s="660">
        <v>9290</v>
      </c>
      <c r="M164" s="759"/>
      <c r="O164" s="740"/>
      <c r="P164" s="740"/>
      <c r="Q164" s="740"/>
      <c r="S164" s="740">
        <f t="shared" si="22"/>
        <v>2870610</v>
      </c>
      <c r="T164" s="740">
        <f t="shared" si="23"/>
        <v>3924834.7122509996</v>
      </c>
    </row>
    <row r="165" spans="1:20" ht="16.5" customHeight="1">
      <c r="A165" s="744">
        <f t="shared" si="24"/>
        <v>160</v>
      </c>
      <c r="B165" s="297" t="s">
        <v>434</v>
      </c>
      <c r="C165" s="762">
        <v>42420</v>
      </c>
      <c r="D165" s="763" t="s">
        <v>487</v>
      </c>
      <c r="E165" s="847">
        <v>36.5</v>
      </c>
      <c r="F165" s="846">
        <v>27.3</v>
      </c>
      <c r="G165" s="846">
        <v>25.5</v>
      </c>
      <c r="H165" s="842">
        <f t="shared" si="21"/>
        <v>0.74</v>
      </c>
      <c r="I165" s="257">
        <v>2259</v>
      </c>
      <c r="J165" s="745">
        <f t="shared" si="18"/>
        <v>1671.66</v>
      </c>
      <c r="K165" s="745">
        <f t="shared" si="20"/>
        <v>6350.865230179611</v>
      </c>
      <c r="L165" s="660">
        <v>7400</v>
      </c>
      <c r="M165" s="759"/>
      <c r="O165" s="740"/>
      <c r="P165" s="740"/>
      <c r="Q165" s="740"/>
      <c r="S165" s="740">
        <f t="shared" si="22"/>
        <v>16716600</v>
      </c>
      <c r="T165" s="740">
        <f t="shared" si="23"/>
        <v>14346604.554975741</v>
      </c>
    </row>
    <row r="166" spans="1:20" ht="16.5" customHeight="1">
      <c r="A166" s="744">
        <f t="shared" si="24"/>
        <v>161</v>
      </c>
      <c r="B166" s="297" t="s">
        <v>1547</v>
      </c>
      <c r="C166" s="762">
        <v>42422</v>
      </c>
      <c r="D166" s="763" t="s">
        <v>492</v>
      </c>
      <c r="E166" s="847">
        <v>72</v>
      </c>
      <c r="F166" s="846">
        <v>51.5</v>
      </c>
      <c r="G166" s="846">
        <v>40</v>
      </c>
      <c r="H166" s="842">
        <f t="shared" si="21"/>
        <v>2.38</v>
      </c>
      <c r="I166" s="257">
        <v>349</v>
      </c>
      <c r="J166" s="745">
        <f t="shared" si="18"/>
        <v>830.62</v>
      </c>
      <c r="K166" s="745">
        <f t="shared" si="20"/>
        <v>20425.755740307399</v>
      </c>
      <c r="L166" s="660">
        <v>7900</v>
      </c>
      <c r="M166" s="759"/>
      <c r="O166" s="740"/>
      <c r="P166" s="740"/>
      <c r="Q166" s="740"/>
      <c r="S166" s="740">
        <f t="shared" si="22"/>
        <v>2757100</v>
      </c>
      <c r="T166" s="740">
        <f t="shared" si="23"/>
        <v>7128588.7533672825</v>
      </c>
    </row>
    <row r="167" spans="1:20" ht="16.5" customHeight="1">
      <c r="A167" s="744">
        <f t="shared" si="24"/>
        <v>162</v>
      </c>
      <c r="B167" s="297" t="s">
        <v>882</v>
      </c>
      <c r="C167" s="762">
        <v>42422</v>
      </c>
      <c r="D167" s="763" t="s">
        <v>492</v>
      </c>
      <c r="E167" s="847">
        <v>35</v>
      </c>
      <c r="F167" s="846">
        <v>35</v>
      </c>
      <c r="G167" s="846">
        <v>29</v>
      </c>
      <c r="H167" s="842">
        <f t="shared" si="21"/>
        <v>0.97</v>
      </c>
      <c r="I167" s="257">
        <v>205</v>
      </c>
      <c r="J167" s="745">
        <f t="shared" si="18"/>
        <v>198.85</v>
      </c>
      <c r="K167" s="745">
        <f t="shared" si="20"/>
        <v>8324.7828017219235</v>
      </c>
      <c r="L167" s="660">
        <v>9800</v>
      </c>
      <c r="M167" s="759"/>
      <c r="O167" s="740"/>
      <c r="P167" s="740"/>
      <c r="Q167" s="740"/>
      <c r="S167" s="740">
        <f t="shared" si="22"/>
        <v>2009000</v>
      </c>
      <c r="T167" s="740">
        <f t="shared" si="23"/>
        <v>1706580.4743529942</v>
      </c>
    </row>
    <row r="168" spans="1:20" ht="16.5" customHeight="1">
      <c r="A168" s="744">
        <f t="shared" si="24"/>
        <v>163</v>
      </c>
      <c r="B168" s="297" t="s">
        <v>547</v>
      </c>
      <c r="C168" s="762">
        <v>42422</v>
      </c>
      <c r="D168" s="763" t="s">
        <v>492</v>
      </c>
      <c r="E168" s="847">
        <v>39.5</v>
      </c>
      <c r="F168" s="846">
        <v>32.299999999999997</v>
      </c>
      <c r="G168" s="846">
        <v>27.7</v>
      </c>
      <c r="H168" s="842">
        <f t="shared" si="21"/>
        <v>0.94</v>
      </c>
      <c r="I168" s="257">
        <v>407</v>
      </c>
      <c r="J168" s="745">
        <f t="shared" si="18"/>
        <v>382.58</v>
      </c>
      <c r="K168" s="745">
        <f t="shared" si="20"/>
        <v>8067.3152923903172</v>
      </c>
      <c r="L168" s="660">
        <v>9400</v>
      </c>
      <c r="M168" s="759"/>
      <c r="O168" s="740"/>
      <c r="P168" s="740"/>
      <c r="Q168" s="740"/>
      <c r="S168" s="740">
        <f t="shared" si="22"/>
        <v>3825800</v>
      </c>
      <c r="T168" s="740">
        <f t="shared" si="23"/>
        <v>3283397.3240028592</v>
      </c>
    </row>
    <row r="169" spans="1:20" ht="16.5" customHeight="1">
      <c r="A169" s="744">
        <f t="shared" si="24"/>
        <v>164</v>
      </c>
      <c r="B169" s="297" t="s">
        <v>594</v>
      </c>
      <c r="C169" s="762">
        <v>42422</v>
      </c>
      <c r="D169" s="763" t="s">
        <v>492</v>
      </c>
      <c r="E169" s="847">
        <v>43</v>
      </c>
      <c r="F169" s="846">
        <v>27.5</v>
      </c>
      <c r="G169" s="846">
        <v>33</v>
      </c>
      <c r="H169" s="842">
        <f t="shared" si="21"/>
        <v>0.93</v>
      </c>
      <c r="I169" s="257">
        <v>105</v>
      </c>
      <c r="J169" s="745">
        <f t="shared" si="18"/>
        <v>97.65</v>
      </c>
      <c r="K169" s="745">
        <f t="shared" si="20"/>
        <v>7981.4927892797823</v>
      </c>
      <c r="L169" s="660">
        <v>6400</v>
      </c>
      <c r="M169" s="759"/>
      <c r="O169" s="740"/>
      <c r="P169" s="740"/>
      <c r="Q169" s="740"/>
      <c r="S169" s="740">
        <f t="shared" si="22"/>
        <v>672000</v>
      </c>
      <c r="T169" s="740">
        <f t="shared" si="23"/>
        <v>838056.74287437717</v>
      </c>
    </row>
    <row r="170" spans="1:20" ht="16.5" customHeight="1">
      <c r="A170" s="744">
        <f t="shared" si="24"/>
        <v>165</v>
      </c>
      <c r="B170" s="297" t="s">
        <v>1512</v>
      </c>
      <c r="C170" s="762">
        <v>42423</v>
      </c>
      <c r="D170" s="763" t="s">
        <v>494</v>
      </c>
      <c r="E170" s="847">
        <v>60</v>
      </c>
      <c r="F170" s="846">
        <v>37</v>
      </c>
      <c r="G170" s="846">
        <v>27</v>
      </c>
      <c r="H170" s="842">
        <f t="shared" si="21"/>
        <v>1.33</v>
      </c>
      <c r="I170" s="257">
        <v>500</v>
      </c>
      <c r="J170" s="745">
        <f t="shared" si="18"/>
        <v>665</v>
      </c>
      <c r="K170" s="745">
        <f t="shared" si="20"/>
        <v>11414.392913701195</v>
      </c>
      <c r="L170" s="660">
        <v>14800</v>
      </c>
      <c r="M170" s="759"/>
      <c r="O170" s="740"/>
      <c r="P170" s="740"/>
      <c r="Q170" s="740"/>
      <c r="S170" s="740">
        <f t="shared" si="22"/>
        <v>7400000</v>
      </c>
      <c r="T170" s="740">
        <f t="shared" si="23"/>
        <v>5707196.4568505976</v>
      </c>
    </row>
    <row r="171" spans="1:20" ht="16.5" customHeight="1">
      <c r="A171" s="744">
        <f t="shared" si="24"/>
        <v>166</v>
      </c>
      <c r="B171" s="297" t="s">
        <v>469</v>
      </c>
      <c r="C171" s="762">
        <v>42423</v>
      </c>
      <c r="D171" s="763" t="s">
        <v>500</v>
      </c>
      <c r="E171" s="847">
        <v>49.5</v>
      </c>
      <c r="F171" s="846">
        <v>38.5</v>
      </c>
      <c r="G171" s="846">
        <v>32.5</v>
      </c>
      <c r="H171" s="842">
        <f t="shared" si="21"/>
        <v>1.34</v>
      </c>
      <c r="I171" s="257">
        <v>102</v>
      </c>
      <c r="J171" s="745">
        <f t="shared" si="18"/>
        <v>136.68</v>
      </c>
      <c r="K171" s="745">
        <f t="shared" si="20"/>
        <v>11500.21541681173</v>
      </c>
      <c r="L171" s="660">
        <v>12900</v>
      </c>
      <c r="M171" s="759"/>
      <c r="O171" s="740"/>
      <c r="P171" s="740"/>
      <c r="Q171" s="740"/>
      <c r="S171" s="740">
        <f t="shared" si="22"/>
        <v>1315800</v>
      </c>
      <c r="T171" s="740">
        <f t="shared" si="23"/>
        <v>1173021.9725147965</v>
      </c>
    </row>
    <row r="172" spans="1:20" ht="16.5" customHeight="1">
      <c r="A172" s="744">
        <f t="shared" si="24"/>
        <v>167</v>
      </c>
      <c r="B172" s="297" t="s">
        <v>920</v>
      </c>
      <c r="C172" s="762">
        <v>42423</v>
      </c>
      <c r="D172" s="763" t="s">
        <v>502</v>
      </c>
      <c r="E172" s="847"/>
      <c r="F172" s="846"/>
      <c r="G172" s="846"/>
      <c r="H172" s="842">
        <f t="shared" si="21"/>
        <v>0</v>
      </c>
      <c r="I172" s="257">
        <v>1509</v>
      </c>
      <c r="J172" s="745">
        <f t="shared" si="18"/>
        <v>0</v>
      </c>
      <c r="K172" s="745">
        <f t="shared" si="20"/>
        <v>0</v>
      </c>
      <c r="L172" s="660">
        <v>11300</v>
      </c>
      <c r="M172" s="759"/>
      <c r="O172" s="740"/>
      <c r="P172" s="740"/>
      <c r="Q172" s="740"/>
      <c r="S172" s="740">
        <f t="shared" si="22"/>
        <v>17051700</v>
      </c>
      <c r="T172" s="740">
        <f t="shared" si="23"/>
        <v>0</v>
      </c>
    </row>
    <row r="173" spans="1:20" ht="16.5" customHeight="1">
      <c r="A173" s="744">
        <f t="shared" si="24"/>
        <v>168</v>
      </c>
      <c r="B173" s="297" t="s">
        <v>921</v>
      </c>
      <c r="C173" s="762">
        <v>42423</v>
      </c>
      <c r="D173" s="763" t="s">
        <v>502</v>
      </c>
      <c r="E173" s="847">
        <v>43</v>
      </c>
      <c r="F173" s="846">
        <v>42</v>
      </c>
      <c r="G173" s="846">
        <v>26</v>
      </c>
      <c r="H173" s="842">
        <f t="shared" si="21"/>
        <v>1.24</v>
      </c>
      <c r="I173" s="257">
        <v>783</v>
      </c>
      <c r="J173" s="745">
        <f t="shared" si="18"/>
        <v>970.92</v>
      </c>
      <c r="K173" s="745">
        <f t="shared" si="20"/>
        <v>10641.990385706376</v>
      </c>
      <c r="L173" s="660">
        <v>11800</v>
      </c>
      <c r="M173" s="759"/>
      <c r="O173" s="740"/>
      <c r="P173" s="740"/>
      <c r="Q173" s="740"/>
      <c r="S173" s="740">
        <f t="shared" si="22"/>
        <v>9239400</v>
      </c>
      <c r="T173" s="740">
        <f t="shared" si="23"/>
        <v>8332678.4720080923</v>
      </c>
    </row>
    <row r="174" spans="1:20" ht="16.5" customHeight="1">
      <c r="A174" s="744">
        <f t="shared" si="24"/>
        <v>169</v>
      </c>
      <c r="B174" s="297" t="s">
        <v>982</v>
      </c>
      <c r="C174" s="762">
        <v>42423</v>
      </c>
      <c r="D174" s="763" t="s">
        <v>504</v>
      </c>
      <c r="E174" s="847">
        <v>45</v>
      </c>
      <c r="F174" s="846">
        <v>37</v>
      </c>
      <c r="G174" s="846">
        <v>27.5</v>
      </c>
      <c r="H174" s="842">
        <f t="shared" si="21"/>
        <v>1.1399999999999999</v>
      </c>
      <c r="I174" s="257">
        <v>1000</v>
      </c>
      <c r="J174" s="745">
        <f t="shared" si="18"/>
        <v>1140</v>
      </c>
      <c r="K174" s="745">
        <f t="shared" si="20"/>
        <v>9783.7653546010224</v>
      </c>
      <c r="L174" s="660">
        <v>12420</v>
      </c>
      <c r="M174" s="759"/>
      <c r="O174" s="740"/>
      <c r="P174" s="740"/>
      <c r="Q174" s="740"/>
      <c r="S174" s="740">
        <f t="shared" si="22"/>
        <v>12420000</v>
      </c>
      <c r="T174" s="740">
        <f t="shared" si="23"/>
        <v>9783765.3546010219</v>
      </c>
    </row>
    <row r="175" spans="1:20" ht="16.5" customHeight="1">
      <c r="A175" s="744">
        <f t="shared" si="24"/>
        <v>170</v>
      </c>
      <c r="B175" s="297" t="s">
        <v>982</v>
      </c>
      <c r="C175" s="762">
        <v>42423</v>
      </c>
      <c r="D175" s="763" t="s">
        <v>504</v>
      </c>
      <c r="E175" s="847">
        <v>45</v>
      </c>
      <c r="F175" s="846">
        <v>37</v>
      </c>
      <c r="G175" s="846">
        <v>27.5</v>
      </c>
      <c r="H175" s="842">
        <f t="shared" si="21"/>
        <v>1.1399999999999999</v>
      </c>
      <c r="I175" s="257">
        <v>50</v>
      </c>
      <c r="J175" s="745">
        <f t="shared" si="18"/>
        <v>56.999999999999993</v>
      </c>
      <c r="K175" s="745">
        <f t="shared" si="20"/>
        <v>9783.7653546010224</v>
      </c>
      <c r="L175" s="660">
        <v>12060</v>
      </c>
      <c r="M175" s="759"/>
      <c r="O175" s="740"/>
      <c r="P175" s="740"/>
      <c r="Q175" s="740"/>
      <c r="S175" s="740">
        <f t="shared" si="22"/>
        <v>603000</v>
      </c>
      <c r="T175" s="740">
        <f t="shared" si="23"/>
        <v>489188.26773005113</v>
      </c>
    </row>
    <row r="176" spans="1:20" ht="16.5" customHeight="1">
      <c r="A176" s="744">
        <f t="shared" si="24"/>
        <v>171</v>
      </c>
      <c r="B176" s="297" t="s">
        <v>1119</v>
      </c>
      <c r="C176" s="762">
        <v>42423</v>
      </c>
      <c r="D176" s="763" t="s">
        <v>504</v>
      </c>
      <c r="E176" s="847">
        <v>44</v>
      </c>
      <c r="F176" s="846">
        <v>20</v>
      </c>
      <c r="G176" s="846"/>
      <c r="H176" s="842">
        <f t="shared" si="21"/>
        <v>0.09</v>
      </c>
      <c r="I176" s="257">
        <v>2100</v>
      </c>
      <c r="J176" s="745">
        <f t="shared" si="18"/>
        <v>189</v>
      </c>
      <c r="K176" s="745">
        <f t="shared" si="20"/>
        <v>772.40252799481755</v>
      </c>
      <c r="L176" s="660">
        <v>1182</v>
      </c>
      <c r="M176" s="759"/>
      <c r="O176" s="740"/>
      <c r="P176" s="740"/>
      <c r="Q176" s="740"/>
      <c r="S176" s="740">
        <f t="shared" si="22"/>
        <v>2482200</v>
      </c>
      <c r="T176" s="740">
        <f t="shared" si="23"/>
        <v>1622045.3087891168</v>
      </c>
    </row>
    <row r="177" spans="1:20" ht="16.5" customHeight="1">
      <c r="A177" s="744">
        <f t="shared" si="24"/>
        <v>172</v>
      </c>
      <c r="B177" s="297" t="s">
        <v>1513</v>
      </c>
      <c r="C177" s="762">
        <v>42424</v>
      </c>
      <c r="D177" s="763" t="s">
        <v>505</v>
      </c>
      <c r="E177" s="847">
        <v>60</v>
      </c>
      <c r="F177" s="846">
        <v>56</v>
      </c>
      <c r="G177" s="846">
        <v>30</v>
      </c>
      <c r="H177" s="842">
        <f t="shared" si="21"/>
        <v>2.11</v>
      </c>
      <c r="I177" s="257">
        <v>500</v>
      </c>
      <c r="J177" s="745">
        <f t="shared" si="18"/>
        <v>1055</v>
      </c>
      <c r="K177" s="745">
        <f t="shared" si="20"/>
        <v>18108.548156322944</v>
      </c>
      <c r="L177" s="660">
        <v>22000</v>
      </c>
      <c r="M177" s="759"/>
      <c r="O177" s="740"/>
      <c r="P177" s="740"/>
      <c r="Q177" s="740"/>
      <c r="S177" s="740">
        <f t="shared" si="22"/>
        <v>11000000</v>
      </c>
      <c r="T177" s="740">
        <f t="shared" si="23"/>
        <v>9054274.0781614725</v>
      </c>
    </row>
    <row r="178" spans="1:20" ht="16.5" customHeight="1">
      <c r="A178" s="744">
        <f t="shared" si="24"/>
        <v>173</v>
      </c>
      <c r="B178" s="297" t="s">
        <v>932</v>
      </c>
      <c r="C178" s="762">
        <v>42424</v>
      </c>
      <c r="D178" s="763" t="s">
        <v>507</v>
      </c>
      <c r="E178" s="847">
        <v>58</v>
      </c>
      <c r="F178" s="846">
        <v>57</v>
      </c>
      <c r="G178" s="846">
        <v>61</v>
      </c>
      <c r="H178" s="842">
        <f t="shared" si="21"/>
        <v>2.84</v>
      </c>
      <c r="I178" s="257">
        <v>61</v>
      </c>
      <c r="J178" s="745">
        <f t="shared" si="18"/>
        <v>173.23999999999998</v>
      </c>
      <c r="K178" s="745">
        <f t="shared" si="20"/>
        <v>24373.590883392022</v>
      </c>
      <c r="L178" s="660">
        <v>28000</v>
      </c>
      <c r="M178" s="759"/>
      <c r="O178" s="740"/>
      <c r="P178" s="740"/>
      <c r="Q178" s="740"/>
      <c r="S178" s="740">
        <f t="shared" si="22"/>
        <v>1708000</v>
      </c>
      <c r="T178" s="740">
        <f t="shared" si="23"/>
        <v>1486789.0438869135</v>
      </c>
    </row>
    <row r="179" spans="1:20" ht="16.5" customHeight="1">
      <c r="A179" s="744">
        <f t="shared" si="24"/>
        <v>174</v>
      </c>
      <c r="B179" s="297" t="s">
        <v>472</v>
      </c>
      <c r="C179" s="762">
        <v>42424</v>
      </c>
      <c r="D179" s="763" t="s">
        <v>507</v>
      </c>
      <c r="E179" s="847">
        <v>103</v>
      </c>
      <c r="F179" s="846">
        <v>50</v>
      </c>
      <c r="G179" s="846">
        <v>180</v>
      </c>
      <c r="H179" s="842">
        <f t="shared" si="21"/>
        <v>7.25</v>
      </c>
      <c r="I179" s="257">
        <v>147</v>
      </c>
      <c r="J179" s="745">
        <f t="shared" si="18"/>
        <v>1065.75</v>
      </c>
      <c r="K179" s="745">
        <f t="shared" si="20"/>
        <v>62221.314755138083</v>
      </c>
      <c r="L179" s="660">
        <v>47449</v>
      </c>
      <c r="M179" s="759"/>
      <c r="O179" s="740"/>
      <c r="P179" s="740"/>
      <c r="Q179" s="740"/>
      <c r="S179" s="740">
        <f t="shared" si="22"/>
        <v>6975003</v>
      </c>
      <c r="T179" s="740">
        <f t="shared" si="23"/>
        <v>9146533.2690052986</v>
      </c>
    </row>
    <row r="180" spans="1:20" ht="16.5" customHeight="1">
      <c r="A180" s="744">
        <f t="shared" si="24"/>
        <v>175</v>
      </c>
      <c r="B180" s="297" t="s">
        <v>1496</v>
      </c>
      <c r="C180" s="762">
        <v>42424</v>
      </c>
      <c r="D180" s="763" t="s">
        <v>507</v>
      </c>
      <c r="E180" s="847">
        <v>103</v>
      </c>
      <c r="F180" s="846">
        <v>54</v>
      </c>
      <c r="G180" s="846">
        <v>180</v>
      </c>
      <c r="H180" s="842">
        <f t="shared" si="21"/>
        <v>7.56</v>
      </c>
      <c r="I180" s="257">
        <v>51</v>
      </c>
      <c r="J180" s="745">
        <f t="shared" si="18"/>
        <v>385.56</v>
      </c>
      <c r="K180" s="745">
        <f t="shared" si="20"/>
        <v>64881.812351564673</v>
      </c>
      <c r="L180" s="660">
        <v>73100</v>
      </c>
      <c r="M180" s="759"/>
      <c r="O180" s="740"/>
      <c r="P180" s="740"/>
      <c r="Q180" s="740"/>
      <c r="S180" s="740">
        <f t="shared" si="22"/>
        <v>3728100</v>
      </c>
      <c r="T180" s="740">
        <f t="shared" si="23"/>
        <v>3308972.4299297985</v>
      </c>
    </row>
    <row r="181" spans="1:20" ht="16.5" customHeight="1">
      <c r="A181" s="744">
        <f t="shared" si="24"/>
        <v>176</v>
      </c>
      <c r="B181" s="297" t="s">
        <v>676</v>
      </c>
      <c r="C181" s="762">
        <v>42424</v>
      </c>
      <c r="D181" s="763" t="s">
        <v>510</v>
      </c>
      <c r="E181" s="847">
        <v>95</v>
      </c>
      <c r="F181" s="846">
        <v>138</v>
      </c>
      <c r="G181" s="846"/>
      <c r="H181" s="842">
        <f t="shared" si="21"/>
        <v>1.31</v>
      </c>
      <c r="I181" s="257">
        <v>200</v>
      </c>
      <c r="J181" s="745">
        <f t="shared" si="18"/>
        <v>262</v>
      </c>
      <c r="K181" s="745">
        <f t="shared" si="20"/>
        <v>11242.747907480123</v>
      </c>
      <c r="L181" s="660">
        <v>11930</v>
      </c>
      <c r="M181" s="759"/>
      <c r="O181" s="740"/>
      <c r="P181" s="740"/>
      <c r="Q181" s="740"/>
      <c r="S181" s="740">
        <f t="shared" si="22"/>
        <v>2386000</v>
      </c>
      <c r="T181" s="740">
        <f t="shared" si="23"/>
        <v>2248549.5814960245</v>
      </c>
    </row>
    <row r="182" spans="1:20" ht="16.5" customHeight="1">
      <c r="A182" s="744">
        <f t="shared" si="24"/>
        <v>177</v>
      </c>
      <c r="B182" s="297" t="s">
        <v>1820</v>
      </c>
      <c r="C182" s="762">
        <v>42424</v>
      </c>
      <c r="D182" s="763" t="s">
        <v>510</v>
      </c>
      <c r="E182" s="847">
        <v>135</v>
      </c>
      <c r="F182" s="846">
        <v>113</v>
      </c>
      <c r="G182" s="846"/>
      <c r="H182" s="842">
        <f t="shared" si="21"/>
        <v>1.53</v>
      </c>
      <c r="I182" s="257">
        <v>40</v>
      </c>
      <c r="J182" s="745">
        <f t="shared" si="18"/>
        <v>61.2</v>
      </c>
      <c r="K182" s="745">
        <f t="shared" si="20"/>
        <v>13130.842975911899</v>
      </c>
      <c r="L182" s="660">
        <v>13882</v>
      </c>
      <c r="M182" s="759"/>
      <c r="O182" s="740"/>
      <c r="P182" s="740"/>
      <c r="Q182" s="740"/>
      <c r="S182" s="740">
        <f t="shared" si="22"/>
        <v>555280</v>
      </c>
      <c r="T182" s="740">
        <f t="shared" si="23"/>
        <v>525233.71903647599</v>
      </c>
    </row>
    <row r="183" spans="1:20" ht="16.5" customHeight="1">
      <c r="A183" s="744">
        <f t="shared" si="24"/>
        <v>178</v>
      </c>
      <c r="B183" s="297" t="s">
        <v>1170</v>
      </c>
      <c r="C183" s="762">
        <v>42424</v>
      </c>
      <c r="D183" s="763" t="s">
        <v>510</v>
      </c>
      <c r="E183" s="847">
        <v>110</v>
      </c>
      <c r="F183" s="846">
        <v>156</v>
      </c>
      <c r="G183" s="846"/>
      <c r="H183" s="842">
        <f t="shared" si="21"/>
        <v>1.72</v>
      </c>
      <c r="I183" s="257">
        <v>5</v>
      </c>
      <c r="J183" s="745">
        <f t="shared" ref="J183:J246" si="25">H183*I183</f>
        <v>8.6</v>
      </c>
      <c r="K183" s="745">
        <f t="shared" si="20"/>
        <v>14761.470535012069</v>
      </c>
      <c r="L183" s="660">
        <v>15616</v>
      </c>
      <c r="M183" s="759"/>
      <c r="O183" s="740"/>
      <c r="P183" s="740"/>
      <c r="Q183" s="740"/>
      <c r="S183" s="740">
        <f t="shared" si="22"/>
        <v>78080</v>
      </c>
      <c r="T183" s="740">
        <f t="shared" si="23"/>
        <v>73807.352675060349</v>
      </c>
    </row>
    <row r="184" spans="1:20" ht="16.5" customHeight="1">
      <c r="A184" s="744">
        <f t="shared" si="24"/>
        <v>179</v>
      </c>
      <c r="B184" s="297" t="s">
        <v>1146</v>
      </c>
      <c r="C184" s="762">
        <v>42424</v>
      </c>
      <c r="D184" s="763" t="s">
        <v>510</v>
      </c>
      <c r="E184" s="847">
        <v>105</v>
      </c>
      <c r="F184" s="846">
        <v>158</v>
      </c>
      <c r="G184" s="846"/>
      <c r="H184" s="842">
        <f t="shared" si="21"/>
        <v>1.66</v>
      </c>
      <c r="I184" s="257">
        <v>30</v>
      </c>
      <c r="J184" s="745">
        <f t="shared" si="25"/>
        <v>49.8</v>
      </c>
      <c r="K184" s="745">
        <f t="shared" si="20"/>
        <v>14246.535516348857</v>
      </c>
      <c r="L184" s="660">
        <v>15097</v>
      </c>
      <c r="M184" s="759"/>
      <c r="O184" s="740"/>
      <c r="P184" s="740"/>
      <c r="Q184" s="740"/>
      <c r="S184" s="740">
        <f t="shared" si="22"/>
        <v>452910</v>
      </c>
      <c r="T184" s="740">
        <f t="shared" si="23"/>
        <v>427396.06549046573</v>
      </c>
    </row>
    <row r="185" spans="1:20" ht="16.5" customHeight="1">
      <c r="A185" s="744">
        <f t="shared" si="24"/>
        <v>180</v>
      </c>
      <c r="B185" s="297" t="s">
        <v>1291</v>
      </c>
      <c r="C185" s="762">
        <v>42424</v>
      </c>
      <c r="D185" s="763" t="s">
        <v>510</v>
      </c>
      <c r="E185" s="847">
        <v>105</v>
      </c>
      <c r="F185" s="846">
        <v>93</v>
      </c>
      <c r="G185" s="846"/>
      <c r="H185" s="842">
        <f t="shared" si="21"/>
        <v>0.98</v>
      </c>
      <c r="I185" s="257">
        <v>550</v>
      </c>
      <c r="J185" s="745">
        <f t="shared" si="25"/>
        <v>539</v>
      </c>
      <c r="K185" s="745">
        <f t="shared" si="20"/>
        <v>8410.6053048324575</v>
      </c>
      <c r="L185" s="660">
        <v>5273</v>
      </c>
      <c r="M185" s="759"/>
      <c r="O185" s="740"/>
      <c r="P185" s="740"/>
      <c r="Q185" s="740"/>
      <c r="S185" s="740">
        <f t="shared" si="22"/>
        <v>2900150</v>
      </c>
      <c r="T185" s="740">
        <f t="shared" si="23"/>
        <v>4625832.9176578512</v>
      </c>
    </row>
    <row r="186" spans="1:20" ht="16.5" customHeight="1">
      <c r="A186" s="744">
        <f t="shared" si="24"/>
        <v>181</v>
      </c>
      <c r="B186" s="297" t="s">
        <v>683</v>
      </c>
      <c r="C186" s="762">
        <v>42424</v>
      </c>
      <c r="D186" s="763" t="s">
        <v>510</v>
      </c>
      <c r="E186" s="847">
        <v>105</v>
      </c>
      <c r="F186" s="846">
        <v>140</v>
      </c>
      <c r="G186" s="846"/>
      <c r="H186" s="842">
        <f t="shared" si="21"/>
        <v>1.47</v>
      </c>
      <c r="I186" s="257">
        <v>45</v>
      </c>
      <c r="J186" s="745">
        <f t="shared" si="25"/>
        <v>66.150000000000006</v>
      </c>
      <c r="K186" s="745">
        <f t="shared" si="20"/>
        <v>12615.907957248688</v>
      </c>
      <c r="L186" s="660">
        <v>13377</v>
      </c>
      <c r="M186" s="759"/>
      <c r="O186" s="740"/>
      <c r="P186" s="740"/>
      <c r="Q186" s="740"/>
      <c r="S186" s="740">
        <f t="shared" si="22"/>
        <v>601965</v>
      </c>
      <c r="T186" s="740">
        <f t="shared" si="23"/>
        <v>567715.85807619093</v>
      </c>
    </row>
    <row r="187" spans="1:20" ht="16.5" customHeight="1">
      <c r="A187" s="744">
        <f t="shared" si="24"/>
        <v>182</v>
      </c>
      <c r="B187" s="297" t="s">
        <v>1514</v>
      </c>
      <c r="C187" s="762">
        <v>42425</v>
      </c>
      <c r="D187" s="763" t="s">
        <v>512</v>
      </c>
      <c r="E187" s="847">
        <v>39</v>
      </c>
      <c r="F187" s="846">
        <v>29</v>
      </c>
      <c r="G187" s="846">
        <v>27</v>
      </c>
      <c r="H187" s="842">
        <f t="shared" si="21"/>
        <v>0.83</v>
      </c>
      <c r="I187" s="257">
        <v>110</v>
      </c>
      <c r="J187" s="745">
        <f t="shared" si="25"/>
        <v>91.3</v>
      </c>
      <c r="K187" s="745">
        <f t="shared" si="20"/>
        <v>7123.2677581744283</v>
      </c>
      <c r="L187" s="660">
        <v>6300</v>
      </c>
      <c r="M187" s="759"/>
      <c r="O187" s="740"/>
      <c r="P187" s="740"/>
      <c r="Q187" s="740"/>
      <c r="S187" s="740">
        <f t="shared" si="22"/>
        <v>693000</v>
      </c>
      <c r="T187" s="740">
        <f t="shared" si="23"/>
        <v>783559.45339918707</v>
      </c>
    </row>
    <row r="188" spans="1:20" ht="16.5" customHeight="1">
      <c r="A188" s="744">
        <f t="shared" si="24"/>
        <v>183</v>
      </c>
      <c r="B188" s="297" t="s">
        <v>599</v>
      </c>
      <c r="C188" s="762">
        <v>42425</v>
      </c>
      <c r="D188" s="763" t="s">
        <v>512</v>
      </c>
      <c r="E188" s="847">
        <v>47</v>
      </c>
      <c r="F188" s="846">
        <v>42</v>
      </c>
      <c r="G188" s="846">
        <v>24.5</v>
      </c>
      <c r="H188" s="842">
        <f t="shared" si="21"/>
        <v>1.27</v>
      </c>
      <c r="I188" s="257">
        <v>1172</v>
      </c>
      <c r="J188" s="745">
        <f t="shared" si="25"/>
        <v>1488.44</v>
      </c>
      <c r="K188" s="745">
        <f t="shared" si="20"/>
        <v>10899.457895037982</v>
      </c>
      <c r="L188" s="660">
        <v>9150</v>
      </c>
      <c r="M188" s="759"/>
      <c r="O188" s="740"/>
      <c r="P188" s="740"/>
      <c r="Q188" s="740"/>
      <c r="S188" s="740">
        <f t="shared" si="22"/>
        <v>10723800</v>
      </c>
      <c r="T188" s="740">
        <f t="shared" si="23"/>
        <v>12774164.652984515</v>
      </c>
    </row>
    <row r="189" spans="1:20" ht="16.5" customHeight="1">
      <c r="A189" s="744">
        <f t="shared" ref="A189:A220" si="26">IF(B187&lt;&gt;"",A188+1,"")</f>
        <v>184</v>
      </c>
      <c r="B189" s="297" t="s">
        <v>1500</v>
      </c>
      <c r="C189" s="762">
        <v>42425</v>
      </c>
      <c r="D189" s="763" t="s">
        <v>512</v>
      </c>
      <c r="E189" s="847">
        <v>48</v>
      </c>
      <c r="F189" s="846">
        <v>41</v>
      </c>
      <c r="G189" s="846">
        <v>28</v>
      </c>
      <c r="H189" s="842">
        <f t="shared" si="21"/>
        <v>1.32</v>
      </c>
      <c r="I189" s="257">
        <v>110</v>
      </c>
      <c r="J189" s="745">
        <f t="shared" si="25"/>
        <v>145.20000000000002</v>
      </c>
      <c r="K189" s="745">
        <f t="shared" si="20"/>
        <v>11328.570410590659</v>
      </c>
      <c r="L189" s="660">
        <v>9600</v>
      </c>
      <c r="M189" s="759"/>
      <c r="O189" s="740"/>
      <c r="P189" s="740"/>
      <c r="Q189" s="740"/>
      <c r="S189" s="740">
        <f t="shared" si="22"/>
        <v>1056000</v>
      </c>
      <c r="T189" s="740">
        <f t="shared" si="23"/>
        <v>1246142.7451649725</v>
      </c>
    </row>
    <row r="190" spans="1:20" ht="16.5" customHeight="1">
      <c r="A190" s="744">
        <f t="shared" si="26"/>
        <v>185</v>
      </c>
      <c r="B190" s="297" t="s">
        <v>1515</v>
      </c>
      <c r="C190" s="762">
        <v>42425</v>
      </c>
      <c r="D190" s="763" t="s">
        <v>512</v>
      </c>
      <c r="E190" s="847">
        <v>61</v>
      </c>
      <c r="F190" s="846">
        <v>42</v>
      </c>
      <c r="G190" s="846">
        <v>29</v>
      </c>
      <c r="H190" s="842">
        <f t="shared" si="21"/>
        <v>1.56</v>
      </c>
      <c r="I190" s="257">
        <v>110</v>
      </c>
      <c r="J190" s="745">
        <f t="shared" si="25"/>
        <v>171.6</v>
      </c>
      <c r="K190" s="745">
        <f t="shared" si="20"/>
        <v>13388.310485243506</v>
      </c>
      <c r="L190" s="660">
        <v>16900</v>
      </c>
      <c r="M190" s="759"/>
      <c r="O190" s="740"/>
      <c r="P190" s="740"/>
      <c r="Q190" s="740"/>
      <c r="S190" s="740">
        <f t="shared" si="22"/>
        <v>1859000</v>
      </c>
      <c r="T190" s="740">
        <f t="shared" si="23"/>
        <v>1472714.1533767856</v>
      </c>
    </row>
    <row r="191" spans="1:20" ht="16.5" customHeight="1">
      <c r="A191" s="744">
        <f t="shared" si="26"/>
        <v>186</v>
      </c>
      <c r="B191" s="297" t="s">
        <v>1180</v>
      </c>
      <c r="C191" s="762">
        <v>42425</v>
      </c>
      <c r="D191" s="763" t="s">
        <v>514</v>
      </c>
      <c r="E191" s="847">
        <v>105</v>
      </c>
      <c r="F191" s="846">
        <v>126</v>
      </c>
      <c r="G191" s="846"/>
      <c r="H191" s="842">
        <f t="shared" si="21"/>
        <v>1.32</v>
      </c>
      <c r="I191" s="257">
        <v>20</v>
      </c>
      <c r="J191" s="745">
        <f t="shared" si="25"/>
        <v>26.400000000000002</v>
      </c>
      <c r="K191" s="745">
        <f t="shared" si="20"/>
        <v>11328.570410590659</v>
      </c>
      <c r="L191" s="660">
        <v>12039</v>
      </c>
      <c r="M191" s="759"/>
      <c r="O191" s="740"/>
      <c r="P191" s="740"/>
      <c r="Q191" s="740"/>
      <c r="S191" s="740">
        <f t="shared" si="22"/>
        <v>240780</v>
      </c>
      <c r="T191" s="740">
        <f t="shared" si="23"/>
        <v>226571.40821181319</v>
      </c>
    </row>
    <row r="192" spans="1:20" ht="16.5" customHeight="1">
      <c r="A192" s="744">
        <f t="shared" si="26"/>
        <v>187</v>
      </c>
      <c r="B192" s="297" t="s">
        <v>1147</v>
      </c>
      <c r="C192" s="762">
        <v>42425</v>
      </c>
      <c r="D192" s="763" t="s">
        <v>514</v>
      </c>
      <c r="E192" s="847">
        <v>85</v>
      </c>
      <c r="F192" s="846">
        <v>107</v>
      </c>
      <c r="G192" s="846"/>
      <c r="H192" s="842">
        <f t="shared" si="21"/>
        <v>0.91</v>
      </c>
      <c r="I192" s="257">
        <v>40</v>
      </c>
      <c r="J192" s="745">
        <f t="shared" si="25"/>
        <v>36.4</v>
      </c>
      <c r="K192" s="745">
        <f t="shared" si="20"/>
        <v>7809.8477830587117</v>
      </c>
      <c r="L192" s="660">
        <v>8276</v>
      </c>
      <c r="M192" s="759"/>
      <c r="O192" s="740"/>
      <c r="P192" s="740"/>
      <c r="Q192" s="740"/>
      <c r="S192" s="740">
        <f t="shared" si="22"/>
        <v>331040</v>
      </c>
      <c r="T192" s="740">
        <f t="shared" si="23"/>
        <v>312393.91132234846</v>
      </c>
    </row>
    <row r="193" spans="1:20" ht="16.5" customHeight="1">
      <c r="A193" s="744">
        <f t="shared" si="26"/>
        <v>188</v>
      </c>
      <c r="B193" s="297" t="s">
        <v>725</v>
      </c>
      <c r="C193" s="762">
        <v>42425</v>
      </c>
      <c r="D193" s="763" t="s">
        <v>514</v>
      </c>
      <c r="E193" s="847">
        <v>85</v>
      </c>
      <c r="F193" s="846">
        <v>116</v>
      </c>
      <c r="G193" s="846"/>
      <c r="H193" s="842">
        <f t="shared" si="21"/>
        <v>0.99</v>
      </c>
      <c r="I193" s="257">
        <v>100</v>
      </c>
      <c r="J193" s="745">
        <f t="shared" si="25"/>
        <v>99</v>
      </c>
      <c r="K193" s="745">
        <f t="shared" si="20"/>
        <v>8496.4278079429932</v>
      </c>
      <c r="L193" s="660">
        <v>8973</v>
      </c>
      <c r="M193" s="759"/>
      <c r="O193" s="740"/>
      <c r="P193" s="740"/>
      <c r="Q193" s="740"/>
      <c r="S193" s="740">
        <f t="shared" si="22"/>
        <v>897300</v>
      </c>
      <c r="T193" s="740">
        <f t="shared" si="23"/>
        <v>849642.78079429932</v>
      </c>
    </row>
    <row r="194" spans="1:20" ht="16.5" customHeight="1">
      <c r="A194" s="744">
        <f t="shared" si="26"/>
        <v>189</v>
      </c>
      <c r="B194" s="297" t="s">
        <v>681</v>
      </c>
      <c r="C194" s="762">
        <v>42425</v>
      </c>
      <c r="D194" s="763" t="s">
        <v>514</v>
      </c>
      <c r="E194" s="847">
        <v>105</v>
      </c>
      <c r="F194" s="846">
        <v>170</v>
      </c>
      <c r="G194" s="846"/>
      <c r="H194" s="842">
        <f t="shared" si="21"/>
        <v>1.79</v>
      </c>
      <c r="I194" s="257">
        <v>60</v>
      </c>
      <c r="J194" s="745">
        <f t="shared" si="25"/>
        <v>107.4</v>
      </c>
      <c r="K194" s="745">
        <f t="shared" si="20"/>
        <v>15362.228056785818</v>
      </c>
      <c r="L194" s="660">
        <v>16244</v>
      </c>
      <c r="M194" s="759"/>
      <c r="O194" s="740"/>
      <c r="P194" s="740"/>
      <c r="Q194" s="740"/>
      <c r="S194" s="740">
        <f t="shared" si="22"/>
        <v>974640</v>
      </c>
      <c r="T194" s="740">
        <f t="shared" si="23"/>
        <v>921733.68340714904</v>
      </c>
    </row>
    <row r="195" spans="1:20" ht="16.5" customHeight="1">
      <c r="A195" s="744">
        <f t="shared" si="26"/>
        <v>190</v>
      </c>
      <c r="B195" s="297" t="s">
        <v>1194</v>
      </c>
      <c r="C195" s="762">
        <v>42425</v>
      </c>
      <c r="D195" s="763" t="s">
        <v>514</v>
      </c>
      <c r="E195" s="847">
        <v>110</v>
      </c>
      <c r="F195" s="846">
        <v>144</v>
      </c>
      <c r="G195" s="846"/>
      <c r="H195" s="842">
        <f t="shared" si="21"/>
        <v>1.58</v>
      </c>
      <c r="I195" s="257">
        <v>45</v>
      </c>
      <c r="J195" s="745">
        <f t="shared" si="25"/>
        <v>71.100000000000009</v>
      </c>
      <c r="K195" s="745">
        <f t="shared" si="20"/>
        <v>13559.955491464576</v>
      </c>
      <c r="L195" s="660">
        <v>14414</v>
      </c>
      <c r="M195" s="759"/>
      <c r="O195" s="740"/>
      <c r="P195" s="740"/>
      <c r="Q195" s="740"/>
      <c r="S195" s="740">
        <f t="shared" si="22"/>
        <v>648630</v>
      </c>
      <c r="T195" s="740">
        <f t="shared" si="23"/>
        <v>610197.99711590586</v>
      </c>
    </row>
    <row r="196" spans="1:20" ht="16.5" customHeight="1">
      <c r="A196" s="744">
        <f t="shared" si="26"/>
        <v>191</v>
      </c>
      <c r="B196" s="297" t="s">
        <v>681</v>
      </c>
      <c r="C196" s="762">
        <v>42425</v>
      </c>
      <c r="D196" s="763" t="s">
        <v>514</v>
      </c>
      <c r="E196" s="847">
        <v>105</v>
      </c>
      <c r="F196" s="846">
        <v>170</v>
      </c>
      <c r="G196" s="846"/>
      <c r="H196" s="842">
        <f t="shared" si="21"/>
        <v>1.79</v>
      </c>
      <c r="I196" s="257">
        <v>15</v>
      </c>
      <c r="J196" s="745">
        <f t="shared" si="25"/>
        <v>26.85</v>
      </c>
      <c r="K196" s="745">
        <f t="shared" si="20"/>
        <v>15362.228056785818</v>
      </c>
      <c r="L196" s="660">
        <v>16244</v>
      </c>
      <c r="M196" s="759"/>
      <c r="O196" s="740"/>
      <c r="P196" s="740"/>
      <c r="Q196" s="740"/>
      <c r="S196" s="740">
        <f t="shared" si="22"/>
        <v>243660</v>
      </c>
      <c r="T196" s="740">
        <f t="shared" si="23"/>
        <v>230433.42085178726</v>
      </c>
    </row>
    <row r="197" spans="1:20" ht="16.5" customHeight="1">
      <c r="A197" s="744">
        <f t="shared" si="26"/>
        <v>192</v>
      </c>
      <c r="B197" s="297" t="s">
        <v>1211</v>
      </c>
      <c r="C197" s="762">
        <v>42425</v>
      </c>
      <c r="D197" s="763" t="s">
        <v>514</v>
      </c>
      <c r="E197" s="847">
        <v>100</v>
      </c>
      <c r="F197" s="846">
        <v>156</v>
      </c>
      <c r="G197" s="846"/>
      <c r="H197" s="842">
        <f t="shared" si="21"/>
        <v>1.56</v>
      </c>
      <c r="I197" s="257">
        <v>10</v>
      </c>
      <c r="J197" s="745">
        <f t="shared" si="25"/>
        <v>15.600000000000001</v>
      </c>
      <c r="K197" s="745">
        <f t="shared" si="20"/>
        <v>13388.310485243506</v>
      </c>
      <c r="L197" s="660">
        <v>14196</v>
      </c>
      <c r="M197" s="759"/>
      <c r="O197" s="740"/>
      <c r="P197" s="740"/>
      <c r="Q197" s="740"/>
      <c r="S197" s="740">
        <f t="shared" si="22"/>
        <v>141960</v>
      </c>
      <c r="T197" s="740">
        <f t="shared" si="23"/>
        <v>133883.10485243506</v>
      </c>
    </row>
    <row r="198" spans="1:20" ht="16.5" customHeight="1">
      <c r="A198" s="744">
        <f t="shared" si="26"/>
        <v>193</v>
      </c>
      <c r="B198" s="297" t="s">
        <v>1183</v>
      </c>
      <c r="C198" s="762">
        <v>42427</v>
      </c>
      <c r="D198" s="763" t="s">
        <v>1516</v>
      </c>
      <c r="E198" s="847">
        <v>85</v>
      </c>
      <c r="F198" s="846">
        <v>130</v>
      </c>
      <c r="G198" s="846"/>
      <c r="H198" s="842">
        <f t="shared" si="21"/>
        <v>1.1100000000000001</v>
      </c>
      <c r="I198" s="257">
        <v>40</v>
      </c>
      <c r="J198" s="745">
        <f t="shared" si="25"/>
        <v>44.400000000000006</v>
      </c>
      <c r="K198" s="745">
        <f t="shared" ref="K198:K261" si="27">H198*$R$48</f>
        <v>9526.2978452694188</v>
      </c>
      <c r="L198" s="660">
        <v>10056</v>
      </c>
      <c r="M198" s="759"/>
      <c r="O198" s="740"/>
      <c r="P198" s="740"/>
      <c r="Q198" s="740"/>
      <c r="S198" s="740">
        <f t="shared" si="22"/>
        <v>402240</v>
      </c>
      <c r="T198" s="740">
        <f t="shared" si="23"/>
        <v>381051.91381077678</v>
      </c>
    </row>
    <row r="199" spans="1:20" ht="16.5" customHeight="1">
      <c r="A199" s="744">
        <f t="shared" si="26"/>
        <v>194</v>
      </c>
      <c r="B199" s="297" t="s">
        <v>1212</v>
      </c>
      <c r="C199" s="762">
        <v>42427</v>
      </c>
      <c r="D199" s="763" t="s">
        <v>1516</v>
      </c>
      <c r="E199" s="847">
        <v>80</v>
      </c>
      <c r="F199" s="846">
        <v>182</v>
      </c>
      <c r="G199" s="846"/>
      <c r="H199" s="842">
        <f t="shared" ref="H199:H262" si="28">IF(G199&lt;&gt;"",ROUND(((E199+F199)*2+5)*(F199+G199+3)/10000,2),ROUND(E199*F199/10000,2))</f>
        <v>1.46</v>
      </c>
      <c r="I199" s="257">
        <v>20</v>
      </c>
      <c r="J199" s="745">
        <f t="shared" si="25"/>
        <v>29.2</v>
      </c>
      <c r="K199" s="745">
        <f t="shared" si="27"/>
        <v>12530.085454138152</v>
      </c>
      <c r="L199" s="660">
        <v>13250</v>
      </c>
      <c r="M199" s="759"/>
      <c r="O199" s="740"/>
      <c r="P199" s="740"/>
      <c r="Q199" s="740"/>
      <c r="S199" s="740">
        <f t="shared" ref="S199:S262" si="29">I199*L199</f>
        <v>265000</v>
      </c>
      <c r="T199" s="740">
        <f t="shared" ref="T199:T262" si="30">I199*K199</f>
        <v>250601.70908276306</v>
      </c>
    </row>
    <row r="200" spans="1:20" ht="16.5" customHeight="1">
      <c r="A200" s="744">
        <f t="shared" si="26"/>
        <v>195</v>
      </c>
      <c r="B200" s="297" t="s">
        <v>1170</v>
      </c>
      <c r="C200" s="762">
        <v>42427</v>
      </c>
      <c r="D200" s="763" t="s">
        <v>1516</v>
      </c>
      <c r="E200" s="847">
        <v>110</v>
      </c>
      <c r="F200" s="846">
        <v>156</v>
      </c>
      <c r="G200" s="846"/>
      <c r="H200" s="842">
        <f t="shared" si="28"/>
        <v>1.72</v>
      </c>
      <c r="I200" s="257">
        <v>10</v>
      </c>
      <c r="J200" s="745">
        <f t="shared" si="25"/>
        <v>17.2</v>
      </c>
      <c r="K200" s="745">
        <f t="shared" si="27"/>
        <v>14761.470535012069</v>
      </c>
      <c r="L200" s="660">
        <v>15616</v>
      </c>
      <c r="M200" s="759"/>
      <c r="O200" s="740"/>
      <c r="P200" s="740"/>
      <c r="Q200" s="740"/>
      <c r="S200" s="740">
        <f t="shared" si="29"/>
        <v>156160</v>
      </c>
      <c r="T200" s="740">
        <f t="shared" si="30"/>
        <v>147614.7053501207</v>
      </c>
    </row>
    <row r="201" spans="1:20" ht="16.5" customHeight="1">
      <c r="A201" s="744">
        <f t="shared" si="26"/>
        <v>196</v>
      </c>
      <c r="B201" s="297" t="s">
        <v>1821</v>
      </c>
      <c r="C201" s="762">
        <v>42427</v>
      </c>
      <c r="D201" s="763" t="s">
        <v>1516</v>
      </c>
      <c r="E201" s="847">
        <v>95</v>
      </c>
      <c r="F201" s="846">
        <v>158</v>
      </c>
      <c r="G201" s="846"/>
      <c r="H201" s="842">
        <f t="shared" si="28"/>
        <v>1.5</v>
      </c>
      <c r="I201" s="257">
        <v>15</v>
      </c>
      <c r="J201" s="745">
        <f t="shared" si="25"/>
        <v>22.5</v>
      </c>
      <c r="K201" s="745">
        <f t="shared" si="27"/>
        <v>12873.375466580294</v>
      </c>
      <c r="L201" s="660">
        <v>13659</v>
      </c>
      <c r="M201" s="759"/>
      <c r="O201" s="740"/>
      <c r="P201" s="740"/>
      <c r="Q201" s="740"/>
      <c r="S201" s="740">
        <f t="shared" si="29"/>
        <v>204885</v>
      </c>
      <c r="T201" s="740">
        <f t="shared" si="30"/>
        <v>193100.6319987044</v>
      </c>
    </row>
    <row r="202" spans="1:20" ht="16.5" customHeight="1">
      <c r="A202" s="744">
        <f t="shared" si="26"/>
        <v>197</v>
      </c>
      <c r="B202" s="297" t="s">
        <v>1822</v>
      </c>
      <c r="C202" s="762">
        <v>42427</v>
      </c>
      <c r="D202" s="763" t="s">
        <v>1516</v>
      </c>
      <c r="E202" s="847">
        <v>115</v>
      </c>
      <c r="F202" s="846">
        <v>194</v>
      </c>
      <c r="G202" s="846"/>
      <c r="H202" s="842">
        <f t="shared" si="28"/>
        <v>2.23</v>
      </c>
      <c r="I202" s="257">
        <v>10</v>
      </c>
      <c r="J202" s="745">
        <f t="shared" si="25"/>
        <v>22.3</v>
      </c>
      <c r="K202" s="745">
        <f t="shared" si="27"/>
        <v>19138.41819364937</v>
      </c>
      <c r="L202" s="660">
        <v>20302</v>
      </c>
      <c r="M202" s="759"/>
      <c r="O202" s="740"/>
      <c r="P202" s="740"/>
      <c r="Q202" s="740"/>
      <c r="S202" s="740">
        <f t="shared" si="29"/>
        <v>203020</v>
      </c>
      <c r="T202" s="740">
        <f t="shared" si="30"/>
        <v>191384.1819364937</v>
      </c>
    </row>
    <row r="203" spans="1:20" ht="16.5" customHeight="1">
      <c r="A203" s="744">
        <f t="shared" si="26"/>
        <v>198</v>
      </c>
      <c r="B203" s="297" t="s">
        <v>1196</v>
      </c>
      <c r="C203" s="762">
        <v>42427</v>
      </c>
      <c r="D203" s="763" t="s">
        <v>1516</v>
      </c>
      <c r="E203" s="847">
        <v>115</v>
      </c>
      <c r="F203" s="846">
        <v>196</v>
      </c>
      <c r="G203" s="846"/>
      <c r="H203" s="842">
        <f t="shared" si="28"/>
        <v>2.25</v>
      </c>
      <c r="I203" s="257">
        <v>10</v>
      </c>
      <c r="J203" s="745">
        <f t="shared" si="25"/>
        <v>22.5</v>
      </c>
      <c r="K203" s="745">
        <f t="shared" si="27"/>
        <v>19310.063199870441</v>
      </c>
      <c r="L203" s="660">
        <v>20511</v>
      </c>
      <c r="M203" s="759"/>
      <c r="O203" s="740"/>
      <c r="P203" s="740"/>
      <c r="Q203" s="740"/>
      <c r="S203" s="740">
        <f t="shared" si="29"/>
        <v>205110</v>
      </c>
      <c r="T203" s="740">
        <f t="shared" si="30"/>
        <v>193100.6319987044</v>
      </c>
    </row>
    <row r="204" spans="1:20" ht="16.5" customHeight="1">
      <c r="A204" s="744">
        <f t="shared" si="26"/>
        <v>199</v>
      </c>
      <c r="B204" s="297" t="s">
        <v>1823</v>
      </c>
      <c r="C204" s="762">
        <v>42427</v>
      </c>
      <c r="D204" s="763" t="s">
        <v>1516</v>
      </c>
      <c r="E204" s="847">
        <v>80</v>
      </c>
      <c r="F204" s="846">
        <v>194</v>
      </c>
      <c r="G204" s="846"/>
      <c r="H204" s="842">
        <f t="shared" si="28"/>
        <v>1.55</v>
      </c>
      <c r="I204" s="257">
        <v>20</v>
      </c>
      <c r="J204" s="745">
        <f t="shared" si="25"/>
        <v>31</v>
      </c>
      <c r="K204" s="745">
        <f t="shared" si="27"/>
        <v>13302.487982132971</v>
      </c>
      <c r="L204" s="660">
        <v>14123</v>
      </c>
      <c r="M204" s="759"/>
      <c r="O204" s="740"/>
      <c r="P204" s="740"/>
      <c r="Q204" s="740"/>
      <c r="S204" s="740">
        <f t="shared" si="29"/>
        <v>282460</v>
      </c>
      <c r="T204" s="740">
        <f t="shared" si="30"/>
        <v>266049.7596426594</v>
      </c>
    </row>
    <row r="205" spans="1:20" ht="16.5" customHeight="1">
      <c r="A205" s="744">
        <f t="shared" si="26"/>
        <v>200</v>
      </c>
      <c r="B205" s="297" t="s">
        <v>447</v>
      </c>
      <c r="C205" s="762">
        <v>42427</v>
      </c>
      <c r="D205" s="763" t="s">
        <v>516</v>
      </c>
      <c r="E205" s="847">
        <v>46</v>
      </c>
      <c r="F205" s="846">
        <v>42</v>
      </c>
      <c r="G205" s="846">
        <v>13</v>
      </c>
      <c r="H205" s="842">
        <f t="shared" si="28"/>
        <v>1.05</v>
      </c>
      <c r="I205" s="257">
        <v>2900</v>
      </c>
      <c r="J205" s="745">
        <f t="shared" si="25"/>
        <v>3045</v>
      </c>
      <c r="K205" s="745">
        <f t="shared" si="27"/>
        <v>9011.362826606206</v>
      </c>
      <c r="L205" s="660">
        <v>7000</v>
      </c>
      <c r="M205" s="759"/>
      <c r="O205" s="740"/>
      <c r="P205" s="740"/>
      <c r="Q205" s="740"/>
      <c r="S205" s="740">
        <f t="shared" si="29"/>
        <v>20300000</v>
      </c>
      <c r="T205" s="740">
        <f t="shared" si="30"/>
        <v>26132952.197157998</v>
      </c>
    </row>
    <row r="206" spans="1:20" ht="16.5" customHeight="1">
      <c r="A206" s="744">
        <f t="shared" si="26"/>
        <v>201</v>
      </c>
      <c r="B206" s="297" t="s">
        <v>1517</v>
      </c>
      <c r="C206" s="762">
        <v>42427</v>
      </c>
      <c r="D206" s="763" t="s">
        <v>516</v>
      </c>
      <c r="E206" s="847">
        <v>48</v>
      </c>
      <c r="F206" s="846">
        <v>42</v>
      </c>
      <c r="G206" s="846">
        <v>31</v>
      </c>
      <c r="H206" s="842">
        <f t="shared" si="28"/>
        <v>1.41</v>
      </c>
      <c r="I206" s="257">
        <v>240</v>
      </c>
      <c r="J206" s="745">
        <f t="shared" si="25"/>
        <v>338.4</v>
      </c>
      <c r="K206" s="745">
        <f t="shared" si="27"/>
        <v>12100.972938585475</v>
      </c>
      <c r="L206" s="660">
        <v>14200</v>
      </c>
      <c r="M206" s="759"/>
      <c r="O206" s="740"/>
      <c r="P206" s="740"/>
      <c r="Q206" s="740"/>
      <c r="S206" s="740">
        <f t="shared" si="29"/>
        <v>3408000</v>
      </c>
      <c r="T206" s="740">
        <f t="shared" si="30"/>
        <v>2904233.5052605141</v>
      </c>
    </row>
    <row r="207" spans="1:20" ht="16.5" customHeight="1">
      <c r="A207" s="744">
        <f t="shared" si="26"/>
        <v>202</v>
      </c>
      <c r="B207" s="297" t="s">
        <v>1518</v>
      </c>
      <c r="C207" s="762">
        <v>42427</v>
      </c>
      <c r="D207" s="763" t="s">
        <v>516</v>
      </c>
      <c r="E207" s="847">
        <v>53</v>
      </c>
      <c r="F207" s="846">
        <v>42</v>
      </c>
      <c r="G207" s="846">
        <v>26</v>
      </c>
      <c r="H207" s="842">
        <f t="shared" si="28"/>
        <v>1.38</v>
      </c>
      <c r="I207" s="257">
        <v>23</v>
      </c>
      <c r="J207" s="745">
        <f t="shared" si="25"/>
        <v>31.74</v>
      </c>
      <c r="K207" s="745">
        <f t="shared" si="27"/>
        <v>11843.50542925387</v>
      </c>
      <c r="L207" s="660">
        <v>9800</v>
      </c>
      <c r="M207" s="759"/>
      <c r="O207" s="740"/>
      <c r="P207" s="740"/>
      <c r="Q207" s="740"/>
      <c r="S207" s="740">
        <f t="shared" si="29"/>
        <v>225400</v>
      </c>
      <c r="T207" s="740">
        <f t="shared" si="30"/>
        <v>272400.62487283902</v>
      </c>
    </row>
    <row r="208" spans="1:20" ht="16.5" customHeight="1">
      <c r="A208" s="744">
        <f t="shared" si="26"/>
        <v>203</v>
      </c>
      <c r="B208" s="297" t="s">
        <v>599</v>
      </c>
      <c r="C208" s="762">
        <v>42427</v>
      </c>
      <c r="D208" s="763" t="s">
        <v>516</v>
      </c>
      <c r="E208" s="847">
        <v>47</v>
      </c>
      <c r="F208" s="846">
        <v>42</v>
      </c>
      <c r="G208" s="846">
        <v>24.5</v>
      </c>
      <c r="H208" s="842">
        <f t="shared" si="28"/>
        <v>1.27</v>
      </c>
      <c r="I208" s="257">
        <v>202</v>
      </c>
      <c r="J208" s="745">
        <f t="shared" si="25"/>
        <v>256.54000000000002</v>
      </c>
      <c r="K208" s="745">
        <f t="shared" si="27"/>
        <v>10899.457895037982</v>
      </c>
      <c r="L208" s="660">
        <v>9100</v>
      </c>
      <c r="M208" s="759"/>
      <c r="O208" s="740"/>
      <c r="P208" s="740"/>
      <c r="Q208" s="740"/>
      <c r="S208" s="740">
        <f t="shared" si="29"/>
        <v>1838200</v>
      </c>
      <c r="T208" s="740">
        <f t="shared" si="30"/>
        <v>2201690.4947976721</v>
      </c>
    </row>
    <row r="209" spans="1:20" ht="16.5" customHeight="1">
      <c r="A209" s="744">
        <f t="shared" si="26"/>
        <v>204</v>
      </c>
      <c r="B209" s="297" t="s">
        <v>743</v>
      </c>
      <c r="C209" s="762">
        <v>42427</v>
      </c>
      <c r="D209" s="763" t="s">
        <v>518</v>
      </c>
      <c r="E209" s="847">
        <v>52</v>
      </c>
      <c r="F209" s="846">
        <v>28</v>
      </c>
      <c r="G209" s="846">
        <v>28</v>
      </c>
      <c r="H209" s="842">
        <f t="shared" si="28"/>
        <v>0.97</v>
      </c>
      <c r="I209" s="257">
        <v>507</v>
      </c>
      <c r="J209" s="745">
        <f t="shared" si="25"/>
        <v>491.78999999999996</v>
      </c>
      <c r="K209" s="745">
        <f t="shared" si="27"/>
        <v>8324.7828017219235</v>
      </c>
      <c r="L209" s="660">
        <v>6400</v>
      </c>
      <c r="M209" s="759"/>
      <c r="O209" s="740"/>
      <c r="P209" s="740"/>
      <c r="Q209" s="740"/>
      <c r="S209" s="740">
        <f t="shared" si="29"/>
        <v>3244800</v>
      </c>
      <c r="T209" s="740">
        <f t="shared" si="30"/>
        <v>4220664.8804730149</v>
      </c>
    </row>
    <row r="210" spans="1:20" ht="16.5" customHeight="1">
      <c r="A210" s="744">
        <f t="shared" si="26"/>
        <v>205</v>
      </c>
      <c r="B210" s="297" t="s">
        <v>506</v>
      </c>
      <c r="C210" s="762">
        <v>42429</v>
      </c>
      <c r="D210" s="763" t="s">
        <v>522</v>
      </c>
      <c r="E210" s="847">
        <v>37.5</v>
      </c>
      <c r="F210" s="846">
        <v>25.3</v>
      </c>
      <c r="G210" s="846">
        <v>23.9</v>
      </c>
      <c r="H210" s="842">
        <f t="shared" si="28"/>
        <v>0.68</v>
      </c>
      <c r="I210" s="257">
        <v>344</v>
      </c>
      <c r="J210" s="745">
        <f t="shared" si="25"/>
        <v>233.92000000000002</v>
      </c>
      <c r="K210" s="745">
        <f t="shared" si="27"/>
        <v>5835.9302115164</v>
      </c>
      <c r="L210" s="660">
        <v>6100</v>
      </c>
      <c r="M210" s="759"/>
      <c r="O210" s="740"/>
      <c r="P210" s="740"/>
      <c r="Q210" s="740"/>
      <c r="S210" s="740">
        <f t="shared" si="29"/>
        <v>2098400</v>
      </c>
      <c r="T210" s="740">
        <f t="shared" si="30"/>
        <v>2007559.9927616415</v>
      </c>
    </row>
    <row r="211" spans="1:20" ht="16.5" customHeight="1">
      <c r="A211" s="744">
        <f t="shared" si="26"/>
        <v>206</v>
      </c>
      <c r="B211" s="297" t="s">
        <v>1519</v>
      </c>
      <c r="C211" s="762">
        <v>42429</v>
      </c>
      <c r="D211" s="763" t="s">
        <v>526</v>
      </c>
      <c r="E211" s="847">
        <v>38</v>
      </c>
      <c r="F211" s="846">
        <v>30</v>
      </c>
      <c r="G211" s="846">
        <v>27</v>
      </c>
      <c r="H211" s="842">
        <f t="shared" si="28"/>
        <v>0.85</v>
      </c>
      <c r="I211" s="257">
        <v>204</v>
      </c>
      <c r="J211" s="745">
        <f t="shared" si="25"/>
        <v>173.4</v>
      </c>
      <c r="K211" s="745">
        <f t="shared" si="27"/>
        <v>7294.9127643954998</v>
      </c>
      <c r="L211" s="660">
        <v>10570</v>
      </c>
      <c r="M211" s="759"/>
      <c r="O211" s="740"/>
      <c r="P211" s="740"/>
      <c r="Q211" s="740"/>
      <c r="S211" s="740">
        <f t="shared" si="29"/>
        <v>2156280</v>
      </c>
      <c r="T211" s="740">
        <f t="shared" si="30"/>
        <v>1488162.2039366821</v>
      </c>
    </row>
    <row r="212" spans="1:20" ht="16.5" customHeight="1">
      <c r="A212" s="744">
        <f t="shared" si="26"/>
        <v>207</v>
      </c>
      <c r="B212" s="297" t="s">
        <v>1520</v>
      </c>
      <c r="C212" s="762">
        <v>42429</v>
      </c>
      <c r="D212" s="763" t="s">
        <v>526</v>
      </c>
      <c r="E212" s="847">
        <v>36</v>
      </c>
      <c r="F212" s="846">
        <v>34</v>
      </c>
      <c r="G212" s="846">
        <v>18</v>
      </c>
      <c r="H212" s="842">
        <f t="shared" si="28"/>
        <v>0.8</v>
      </c>
      <c r="I212" s="257">
        <v>310</v>
      </c>
      <c r="J212" s="745">
        <f t="shared" si="25"/>
        <v>248</v>
      </c>
      <c r="K212" s="745">
        <f t="shared" si="27"/>
        <v>6865.8002488428237</v>
      </c>
      <c r="L212" s="660">
        <v>9700</v>
      </c>
      <c r="M212" s="759"/>
      <c r="O212" s="740"/>
      <c r="P212" s="740"/>
      <c r="Q212" s="740"/>
      <c r="S212" s="740">
        <f t="shared" si="29"/>
        <v>3007000</v>
      </c>
      <c r="T212" s="740">
        <f t="shared" si="30"/>
        <v>2128398.0771412752</v>
      </c>
    </row>
    <row r="213" spans="1:20" ht="16.5" customHeight="1">
      <c r="A213" s="744">
        <f t="shared" si="26"/>
        <v>208</v>
      </c>
      <c r="B213" s="297" t="s">
        <v>1000</v>
      </c>
      <c r="C213" s="762">
        <v>42429</v>
      </c>
      <c r="D213" s="763" t="s">
        <v>1521</v>
      </c>
      <c r="E213" s="847"/>
      <c r="F213" s="846"/>
      <c r="G213" s="846"/>
      <c r="H213" s="842">
        <f t="shared" si="28"/>
        <v>0</v>
      </c>
      <c r="I213" s="257">
        <v>2000</v>
      </c>
      <c r="J213" s="745">
        <f t="shared" si="25"/>
        <v>0</v>
      </c>
      <c r="K213" s="745">
        <f t="shared" si="27"/>
        <v>0</v>
      </c>
      <c r="L213" s="660">
        <v>5200</v>
      </c>
      <c r="M213" s="759"/>
      <c r="O213" s="740"/>
      <c r="P213" s="740"/>
      <c r="Q213" s="740"/>
      <c r="S213" s="740">
        <f t="shared" si="29"/>
        <v>10400000</v>
      </c>
      <c r="T213" s="740">
        <f t="shared" si="30"/>
        <v>0</v>
      </c>
    </row>
    <row r="214" spans="1:20" ht="16.5" customHeight="1">
      <c r="A214" s="744">
        <f t="shared" si="26"/>
        <v>209</v>
      </c>
      <c r="B214" s="297" t="s">
        <v>1522</v>
      </c>
      <c r="C214" s="762">
        <v>42430</v>
      </c>
      <c r="D214" s="763" t="s">
        <v>530</v>
      </c>
      <c r="E214" s="847">
        <v>53.5</v>
      </c>
      <c r="F214" s="846">
        <v>47</v>
      </c>
      <c r="G214" s="846">
        <v>17.5</v>
      </c>
      <c r="H214" s="842">
        <f t="shared" si="28"/>
        <v>1.39</v>
      </c>
      <c r="I214" s="257">
        <v>1600</v>
      </c>
      <c r="J214" s="745">
        <f t="shared" si="25"/>
        <v>2224</v>
      </c>
      <c r="K214" s="745">
        <f t="shared" si="27"/>
        <v>11929.327932364404</v>
      </c>
      <c r="L214" s="660">
        <v>14000</v>
      </c>
      <c r="M214" s="759"/>
      <c r="O214" s="740"/>
      <c r="P214" s="740"/>
      <c r="Q214" s="740"/>
      <c r="S214" s="740">
        <f t="shared" si="29"/>
        <v>22400000</v>
      </c>
      <c r="T214" s="740">
        <f t="shared" si="30"/>
        <v>19086924.691783044</v>
      </c>
    </row>
    <row r="215" spans="1:20" ht="16.5" customHeight="1">
      <c r="A215" s="744">
        <f t="shared" si="26"/>
        <v>210</v>
      </c>
      <c r="B215" s="297" t="s">
        <v>1486</v>
      </c>
      <c r="C215" s="762">
        <v>42430</v>
      </c>
      <c r="D215" s="763" t="s">
        <v>530</v>
      </c>
      <c r="E215" s="847">
        <v>38</v>
      </c>
      <c r="F215" s="846">
        <v>38</v>
      </c>
      <c r="G215" s="846">
        <v>27</v>
      </c>
      <c r="H215" s="842">
        <f t="shared" si="28"/>
        <v>1.07</v>
      </c>
      <c r="I215" s="257">
        <v>55</v>
      </c>
      <c r="J215" s="745">
        <f t="shared" si="25"/>
        <v>58.85</v>
      </c>
      <c r="K215" s="745">
        <f t="shared" si="27"/>
        <v>9183.0078328272757</v>
      </c>
      <c r="L215" s="660">
        <v>7700</v>
      </c>
      <c r="M215" s="759"/>
      <c r="O215" s="740"/>
      <c r="P215" s="740"/>
      <c r="Q215" s="740"/>
      <c r="S215" s="740">
        <f t="shared" si="29"/>
        <v>423500</v>
      </c>
      <c r="T215" s="740">
        <f t="shared" si="30"/>
        <v>505065.43080550019</v>
      </c>
    </row>
    <row r="216" spans="1:20" ht="16.5" customHeight="1">
      <c r="A216" s="744">
        <f t="shared" si="26"/>
        <v>211</v>
      </c>
      <c r="B216" s="297" t="s">
        <v>1523</v>
      </c>
      <c r="C216" s="762">
        <v>42430</v>
      </c>
      <c r="D216" s="763" t="s">
        <v>530</v>
      </c>
      <c r="E216" s="847">
        <v>43</v>
      </c>
      <c r="F216" s="846">
        <v>31</v>
      </c>
      <c r="G216" s="846">
        <v>28</v>
      </c>
      <c r="H216" s="842">
        <f t="shared" si="28"/>
        <v>0.95</v>
      </c>
      <c r="I216" s="257">
        <v>55</v>
      </c>
      <c r="J216" s="745">
        <f t="shared" si="25"/>
        <v>52.25</v>
      </c>
      <c r="K216" s="745">
        <f t="shared" si="27"/>
        <v>8153.137795500852</v>
      </c>
      <c r="L216" s="660">
        <v>6900</v>
      </c>
      <c r="M216" s="759"/>
      <c r="O216" s="740"/>
      <c r="P216" s="740"/>
      <c r="Q216" s="740"/>
      <c r="S216" s="740">
        <f t="shared" si="29"/>
        <v>379500</v>
      </c>
      <c r="T216" s="740">
        <f t="shared" si="30"/>
        <v>448422.57875254686</v>
      </c>
    </row>
    <row r="217" spans="1:20" ht="16.5" customHeight="1">
      <c r="A217" s="744">
        <f t="shared" si="26"/>
        <v>212</v>
      </c>
      <c r="B217" s="297" t="s">
        <v>1524</v>
      </c>
      <c r="C217" s="762">
        <v>42430</v>
      </c>
      <c r="D217" s="763" t="s">
        <v>530</v>
      </c>
      <c r="E217" s="847">
        <v>47</v>
      </c>
      <c r="F217" s="846">
        <v>42</v>
      </c>
      <c r="G217" s="846">
        <v>13</v>
      </c>
      <c r="H217" s="842">
        <f t="shared" si="28"/>
        <v>1.06</v>
      </c>
      <c r="I217" s="257">
        <v>1993</v>
      </c>
      <c r="J217" s="745">
        <f t="shared" si="25"/>
        <v>2112.58</v>
      </c>
      <c r="K217" s="745">
        <f t="shared" si="27"/>
        <v>9097.1853297167418</v>
      </c>
      <c r="L217" s="660">
        <v>7520</v>
      </c>
      <c r="M217" s="759"/>
      <c r="O217" s="740"/>
      <c r="P217" s="740"/>
      <c r="Q217" s="740"/>
      <c r="S217" s="740">
        <f t="shared" si="29"/>
        <v>14987360</v>
      </c>
      <c r="T217" s="740">
        <f t="shared" si="30"/>
        <v>18130690.362125468</v>
      </c>
    </row>
    <row r="218" spans="1:20" ht="16.5" customHeight="1">
      <c r="A218" s="744">
        <f t="shared" si="26"/>
        <v>213</v>
      </c>
      <c r="B218" s="297" t="s">
        <v>506</v>
      </c>
      <c r="C218" s="762">
        <v>42430</v>
      </c>
      <c r="D218" s="763" t="s">
        <v>531</v>
      </c>
      <c r="E218" s="847">
        <v>37.5</v>
      </c>
      <c r="F218" s="846">
        <v>25.3</v>
      </c>
      <c r="G218" s="846">
        <v>23.9</v>
      </c>
      <c r="H218" s="842">
        <f t="shared" si="28"/>
        <v>0.68</v>
      </c>
      <c r="I218" s="257">
        <v>273</v>
      </c>
      <c r="J218" s="745">
        <f t="shared" si="25"/>
        <v>185.64000000000001</v>
      </c>
      <c r="K218" s="745">
        <f t="shared" si="27"/>
        <v>5835.9302115164</v>
      </c>
      <c r="L218" s="660">
        <v>5900</v>
      </c>
      <c r="M218" s="759"/>
      <c r="O218" s="740"/>
      <c r="P218" s="740"/>
      <c r="Q218" s="740"/>
      <c r="S218" s="740">
        <f t="shared" si="29"/>
        <v>1610700</v>
      </c>
      <c r="T218" s="740">
        <f t="shared" si="30"/>
        <v>1593208.9477439772</v>
      </c>
    </row>
    <row r="219" spans="1:20" ht="16.5" customHeight="1">
      <c r="A219" s="744">
        <f t="shared" si="26"/>
        <v>214</v>
      </c>
      <c r="B219" s="297" t="s">
        <v>1525</v>
      </c>
      <c r="C219" s="762">
        <v>42430</v>
      </c>
      <c r="D219" s="763" t="s">
        <v>536</v>
      </c>
      <c r="E219" s="847">
        <v>50.5</v>
      </c>
      <c r="F219" s="846">
        <v>31.5</v>
      </c>
      <c r="G219" s="846">
        <v>19</v>
      </c>
      <c r="H219" s="842">
        <f t="shared" si="28"/>
        <v>0.9</v>
      </c>
      <c r="I219" s="257">
        <v>78</v>
      </c>
      <c r="J219" s="745">
        <f t="shared" si="25"/>
        <v>70.2</v>
      </c>
      <c r="K219" s="745">
        <f t="shared" si="27"/>
        <v>7724.0252799481759</v>
      </c>
      <c r="L219" s="660">
        <v>7200</v>
      </c>
      <c r="M219" s="759"/>
      <c r="O219" s="740"/>
      <c r="P219" s="740"/>
      <c r="Q219" s="740"/>
      <c r="S219" s="740">
        <f t="shared" si="29"/>
        <v>561600</v>
      </c>
      <c r="T219" s="740">
        <f t="shared" si="30"/>
        <v>602473.97183595772</v>
      </c>
    </row>
    <row r="220" spans="1:20" ht="16.5" customHeight="1">
      <c r="A220" s="744">
        <f t="shared" si="26"/>
        <v>215</v>
      </c>
      <c r="B220" s="297" t="s">
        <v>1526</v>
      </c>
      <c r="C220" s="762">
        <v>42430</v>
      </c>
      <c r="D220" s="763" t="s">
        <v>536</v>
      </c>
      <c r="E220" s="847">
        <v>62</v>
      </c>
      <c r="F220" s="846">
        <v>36</v>
      </c>
      <c r="G220" s="846">
        <v>24</v>
      </c>
      <c r="H220" s="842">
        <f t="shared" si="28"/>
        <v>1.27</v>
      </c>
      <c r="I220" s="257">
        <v>85</v>
      </c>
      <c r="J220" s="745">
        <f t="shared" si="25"/>
        <v>107.95</v>
      </c>
      <c r="K220" s="745">
        <f t="shared" si="27"/>
        <v>10899.457895037982</v>
      </c>
      <c r="L220" s="660">
        <v>9600</v>
      </c>
      <c r="M220" s="759"/>
      <c r="O220" s="740"/>
      <c r="P220" s="740"/>
      <c r="Q220" s="740"/>
      <c r="S220" s="740">
        <f t="shared" si="29"/>
        <v>816000</v>
      </c>
      <c r="T220" s="740">
        <f t="shared" si="30"/>
        <v>926453.92107822851</v>
      </c>
    </row>
    <row r="221" spans="1:20" ht="16.5" customHeight="1">
      <c r="A221" s="744">
        <f t="shared" ref="A221:A252" si="31">IF(B219&lt;&gt;"",A220+1,"")</f>
        <v>216</v>
      </c>
      <c r="B221" s="297" t="s">
        <v>1527</v>
      </c>
      <c r="C221" s="762">
        <v>42430</v>
      </c>
      <c r="D221" s="763" t="s">
        <v>536</v>
      </c>
      <c r="E221" s="847">
        <v>65.5</v>
      </c>
      <c r="F221" s="846">
        <v>46.5</v>
      </c>
      <c r="G221" s="846">
        <v>31</v>
      </c>
      <c r="H221" s="842">
        <f t="shared" si="28"/>
        <v>1.84</v>
      </c>
      <c r="I221" s="257">
        <v>76</v>
      </c>
      <c r="J221" s="745">
        <f t="shared" si="25"/>
        <v>139.84</v>
      </c>
      <c r="K221" s="745">
        <f t="shared" si="27"/>
        <v>15791.340572338495</v>
      </c>
      <c r="L221" s="660">
        <v>13400</v>
      </c>
      <c r="M221" s="759"/>
      <c r="O221" s="740"/>
      <c r="P221" s="740"/>
      <c r="Q221" s="740"/>
      <c r="S221" s="740">
        <f t="shared" si="29"/>
        <v>1018400</v>
      </c>
      <c r="T221" s="740">
        <f t="shared" si="30"/>
        <v>1200141.8834977257</v>
      </c>
    </row>
    <row r="222" spans="1:20" ht="16.5" customHeight="1">
      <c r="A222" s="744">
        <f t="shared" si="31"/>
        <v>217</v>
      </c>
      <c r="B222" s="297" t="s">
        <v>1528</v>
      </c>
      <c r="C222" s="762">
        <v>42430</v>
      </c>
      <c r="D222" s="763" t="s">
        <v>536</v>
      </c>
      <c r="E222" s="847">
        <v>95.5</v>
      </c>
      <c r="F222" s="846">
        <v>53.5</v>
      </c>
      <c r="G222" s="846">
        <v>34</v>
      </c>
      <c r="H222" s="842">
        <f t="shared" si="28"/>
        <v>2.74</v>
      </c>
      <c r="I222" s="257">
        <v>91</v>
      </c>
      <c r="J222" s="745">
        <f t="shared" si="25"/>
        <v>249.34000000000003</v>
      </c>
      <c r="K222" s="745">
        <f t="shared" si="27"/>
        <v>23515.365852286672</v>
      </c>
      <c r="L222" s="660">
        <v>19400</v>
      </c>
      <c r="M222" s="759"/>
      <c r="O222" s="740"/>
      <c r="P222" s="740"/>
      <c r="Q222" s="740"/>
      <c r="S222" s="740">
        <f t="shared" si="29"/>
        <v>1765400</v>
      </c>
      <c r="T222" s="740">
        <f t="shared" si="30"/>
        <v>2139898.292558087</v>
      </c>
    </row>
    <row r="223" spans="1:20" ht="16.5" customHeight="1">
      <c r="A223" s="744">
        <f t="shared" si="31"/>
        <v>218</v>
      </c>
      <c r="B223" s="297" t="s">
        <v>1529</v>
      </c>
      <c r="C223" s="762">
        <v>42430</v>
      </c>
      <c r="D223" s="763" t="s">
        <v>536</v>
      </c>
      <c r="E223" s="847">
        <v>47.5</v>
      </c>
      <c r="F223" s="846">
        <v>18.5</v>
      </c>
      <c r="G223" s="846">
        <v>14</v>
      </c>
      <c r="H223" s="842">
        <f t="shared" si="28"/>
        <v>0.49</v>
      </c>
      <c r="I223" s="257">
        <v>473</v>
      </c>
      <c r="J223" s="745">
        <f t="shared" si="25"/>
        <v>231.76999999999998</v>
      </c>
      <c r="K223" s="745">
        <f t="shared" si="27"/>
        <v>4205.3026524162287</v>
      </c>
      <c r="L223" s="660">
        <v>4400</v>
      </c>
      <c r="M223" s="759"/>
      <c r="O223" s="740"/>
      <c r="P223" s="740"/>
      <c r="Q223" s="740"/>
      <c r="S223" s="740">
        <f t="shared" si="29"/>
        <v>2081200</v>
      </c>
      <c r="T223" s="740">
        <f t="shared" si="30"/>
        <v>1989108.1545928761</v>
      </c>
    </row>
    <row r="224" spans="1:20" ht="16.5" customHeight="1">
      <c r="A224" s="744">
        <f t="shared" si="31"/>
        <v>219</v>
      </c>
      <c r="B224" s="297" t="s">
        <v>1530</v>
      </c>
      <c r="C224" s="762">
        <v>42430</v>
      </c>
      <c r="D224" s="763" t="s">
        <v>536</v>
      </c>
      <c r="E224" s="847">
        <v>65</v>
      </c>
      <c r="F224" s="846">
        <v>24.5</v>
      </c>
      <c r="G224" s="846">
        <v>14</v>
      </c>
      <c r="H224" s="842">
        <f t="shared" si="28"/>
        <v>0.76</v>
      </c>
      <c r="I224" s="257">
        <v>470</v>
      </c>
      <c r="J224" s="745">
        <f t="shared" si="25"/>
        <v>357.2</v>
      </c>
      <c r="K224" s="745">
        <f t="shared" si="27"/>
        <v>6522.5102364006825</v>
      </c>
      <c r="L224" s="660">
        <v>6200</v>
      </c>
      <c r="M224" s="759"/>
      <c r="O224" s="740"/>
      <c r="P224" s="740"/>
      <c r="Q224" s="740"/>
      <c r="S224" s="740">
        <f t="shared" si="29"/>
        <v>2914000</v>
      </c>
      <c r="T224" s="740">
        <f t="shared" si="30"/>
        <v>3065579.811108321</v>
      </c>
    </row>
    <row r="225" spans="1:20" ht="16.5" customHeight="1">
      <c r="A225" s="744">
        <f t="shared" si="31"/>
        <v>220</v>
      </c>
      <c r="B225" s="297" t="s">
        <v>1531</v>
      </c>
      <c r="C225" s="762">
        <v>42430</v>
      </c>
      <c r="D225" s="763" t="s">
        <v>536</v>
      </c>
      <c r="E225" s="847">
        <v>78</v>
      </c>
      <c r="F225" s="846">
        <v>40</v>
      </c>
      <c r="G225" s="846">
        <v>14</v>
      </c>
      <c r="H225" s="842">
        <f t="shared" si="28"/>
        <v>1.37</v>
      </c>
      <c r="I225" s="257">
        <v>475</v>
      </c>
      <c r="J225" s="745">
        <f t="shared" si="25"/>
        <v>650.75</v>
      </c>
      <c r="K225" s="745">
        <f t="shared" si="27"/>
        <v>11757.682926143336</v>
      </c>
      <c r="L225" s="660">
        <v>10200</v>
      </c>
      <c r="M225" s="759"/>
      <c r="O225" s="740"/>
      <c r="P225" s="740"/>
      <c r="Q225" s="740"/>
      <c r="S225" s="740">
        <f t="shared" si="29"/>
        <v>4845000</v>
      </c>
      <c r="T225" s="740">
        <f t="shared" si="30"/>
        <v>5584899.3899180843</v>
      </c>
    </row>
    <row r="226" spans="1:20" ht="16.5" customHeight="1">
      <c r="A226" s="744">
        <f t="shared" si="31"/>
        <v>221</v>
      </c>
      <c r="B226" s="297" t="s">
        <v>1524</v>
      </c>
      <c r="C226" s="762">
        <v>42434</v>
      </c>
      <c r="D226" s="763" t="s">
        <v>538</v>
      </c>
      <c r="E226" s="847">
        <v>47</v>
      </c>
      <c r="F226" s="846">
        <v>42</v>
      </c>
      <c r="G226" s="846">
        <v>13</v>
      </c>
      <c r="H226" s="842">
        <f t="shared" si="28"/>
        <v>1.06</v>
      </c>
      <c r="I226" s="257">
        <v>3383</v>
      </c>
      <c r="J226" s="745">
        <f t="shared" si="25"/>
        <v>3585.98</v>
      </c>
      <c r="K226" s="745">
        <f t="shared" si="27"/>
        <v>9097.1853297167418</v>
      </c>
      <c r="L226" s="660">
        <v>7520</v>
      </c>
      <c r="M226" s="759"/>
      <c r="O226" s="740"/>
      <c r="P226" s="740"/>
      <c r="Q226" s="740"/>
      <c r="S226" s="740">
        <f t="shared" si="29"/>
        <v>25440160</v>
      </c>
      <c r="T226" s="740">
        <f t="shared" si="30"/>
        <v>30775777.970431738</v>
      </c>
    </row>
    <row r="227" spans="1:20" ht="16.5" customHeight="1">
      <c r="A227" s="744">
        <f t="shared" si="31"/>
        <v>222</v>
      </c>
      <c r="B227" s="297" t="s">
        <v>438</v>
      </c>
      <c r="C227" s="762">
        <v>42434</v>
      </c>
      <c r="D227" s="763" t="s">
        <v>543</v>
      </c>
      <c r="E227" s="847">
        <v>49</v>
      </c>
      <c r="F227" s="846">
        <v>38</v>
      </c>
      <c r="G227" s="846">
        <v>12</v>
      </c>
      <c r="H227" s="842">
        <f t="shared" si="28"/>
        <v>0.95</v>
      </c>
      <c r="I227" s="257">
        <v>527</v>
      </c>
      <c r="J227" s="745">
        <f t="shared" si="25"/>
        <v>500.65</v>
      </c>
      <c r="K227" s="745">
        <f t="shared" si="27"/>
        <v>8153.137795500852</v>
      </c>
      <c r="L227" s="660">
        <v>10500</v>
      </c>
      <c r="M227" s="759"/>
      <c r="O227" s="740"/>
      <c r="P227" s="740"/>
      <c r="Q227" s="740"/>
      <c r="S227" s="740">
        <f t="shared" si="29"/>
        <v>5533500</v>
      </c>
      <c r="T227" s="740">
        <f t="shared" si="30"/>
        <v>4296703.6182289487</v>
      </c>
    </row>
    <row r="228" spans="1:20" ht="16.5" customHeight="1">
      <c r="A228" s="744">
        <f t="shared" si="31"/>
        <v>223</v>
      </c>
      <c r="B228" s="297" t="s">
        <v>999</v>
      </c>
      <c r="C228" s="762">
        <v>42436</v>
      </c>
      <c r="D228" s="763" t="s">
        <v>545</v>
      </c>
      <c r="E228" s="847"/>
      <c r="F228" s="846"/>
      <c r="G228" s="846"/>
      <c r="H228" s="842">
        <f t="shared" si="28"/>
        <v>0</v>
      </c>
      <c r="I228" s="257">
        <v>500</v>
      </c>
      <c r="J228" s="745">
        <f t="shared" si="25"/>
        <v>0</v>
      </c>
      <c r="K228" s="745">
        <f t="shared" si="27"/>
        <v>0</v>
      </c>
      <c r="L228" s="660">
        <v>17000</v>
      </c>
      <c r="M228" s="759"/>
      <c r="O228" s="740"/>
      <c r="P228" s="740"/>
      <c r="Q228" s="740"/>
      <c r="S228" s="740">
        <f t="shared" si="29"/>
        <v>8500000</v>
      </c>
      <c r="T228" s="740">
        <f t="shared" si="30"/>
        <v>0</v>
      </c>
    </row>
    <row r="229" spans="1:20" ht="16.5" customHeight="1">
      <c r="A229" s="744">
        <f t="shared" si="31"/>
        <v>224</v>
      </c>
      <c r="B229" s="297" t="s">
        <v>1532</v>
      </c>
      <c r="C229" s="762">
        <v>42436</v>
      </c>
      <c r="D229" s="763" t="s">
        <v>543</v>
      </c>
      <c r="E229" s="847"/>
      <c r="F229" s="846"/>
      <c r="G229" s="846"/>
      <c r="H229" s="842">
        <f t="shared" si="28"/>
        <v>0</v>
      </c>
      <c r="I229" s="257">
        <v>500</v>
      </c>
      <c r="J229" s="745">
        <f t="shared" si="25"/>
        <v>0</v>
      </c>
      <c r="K229" s="745">
        <f t="shared" si="27"/>
        <v>0</v>
      </c>
      <c r="L229" s="660">
        <v>17800</v>
      </c>
      <c r="M229" s="759"/>
      <c r="O229" s="740"/>
      <c r="P229" s="740"/>
      <c r="Q229" s="740"/>
      <c r="S229" s="740">
        <f t="shared" si="29"/>
        <v>8900000</v>
      </c>
      <c r="T229" s="740">
        <f t="shared" si="30"/>
        <v>0</v>
      </c>
    </row>
    <row r="230" spans="1:20" ht="16.5" customHeight="1">
      <c r="A230" s="744">
        <f t="shared" si="31"/>
        <v>225</v>
      </c>
      <c r="B230" s="297" t="s">
        <v>965</v>
      </c>
      <c r="C230" s="762">
        <v>42437</v>
      </c>
      <c r="D230" s="763" t="s">
        <v>549</v>
      </c>
      <c r="E230" s="847">
        <v>57</v>
      </c>
      <c r="F230" s="846">
        <v>46</v>
      </c>
      <c r="G230" s="846">
        <v>30</v>
      </c>
      <c r="H230" s="842">
        <f t="shared" si="28"/>
        <v>1.67</v>
      </c>
      <c r="I230" s="257">
        <v>511</v>
      </c>
      <c r="J230" s="745">
        <f t="shared" si="25"/>
        <v>853.37</v>
      </c>
      <c r="K230" s="745">
        <f t="shared" si="27"/>
        <v>14332.358019459392</v>
      </c>
      <c r="L230" s="660">
        <v>11700</v>
      </c>
      <c r="M230" s="759"/>
      <c r="O230" s="740"/>
      <c r="P230" s="740"/>
      <c r="Q230" s="740"/>
      <c r="S230" s="740">
        <f t="shared" si="29"/>
        <v>5978700</v>
      </c>
      <c r="T230" s="740">
        <f t="shared" si="30"/>
        <v>7323834.9479437498</v>
      </c>
    </row>
    <row r="231" spans="1:20" ht="16.5" customHeight="1">
      <c r="A231" s="744">
        <f t="shared" si="31"/>
        <v>226</v>
      </c>
      <c r="B231" s="297" t="s">
        <v>1446</v>
      </c>
      <c r="C231" s="762">
        <v>42437</v>
      </c>
      <c r="D231" s="763" t="s">
        <v>552</v>
      </c>
      <c r="E231" s="847">
        <v>37.5</v>
      </c>
      <c r="F231" s="846">
        <v>30.5</v>
      </c>
      <c r="G231" s="846">
        <v>29.5</v>
      </c>
      <c r="H231" s="842">
        <f t="shared" si="28"/>
        <v>0.89</v>
      </c>
      <c r="I231" s="257">
        <v>500</v>
      </c>
      <c r="J231" s="745">
        <f t="shared" si="25"/>
        <v>445</v>
      </c>
      <c r="K231" s="745">
        <f t="shared" si="27"/>
        <v>7638.2027768376411</v>
      </c>
      <c r="L231" s="660">
        <v>11000</v>
      </c>
      <c r="M231" s="759"/>
      <c r="O231" s="740"/>
      <c r="P231" s="740"/>
      <c r="Q231" s="740"/>
      <c r="S231" s="740">
        <f t="shared" si="29"/>
        <v>5500000</v>
      </c>
      <c r="T231" s="740">
        <f t="shared" si="30"/>
        <v>3819101.3884188207</v>
      </c>
    </row>
    <row r="232" spans="1:20" ht="16.5" customHeight="1">
      <c r="A232" s="744">
        <f t="shared" si="31"/>
        <v>227</v>
      </c>
      <c r="B232" s="297" t="s">
        <v>1533</v>
      </c>
      <c r="C232" s="762">
        <v>42439</v>
      </c>
      <c r="D232" s="763" t="s">
        <v>555</v>
      </c>
      <c r="E232" s="847">
        <v>51.5</v>
      </c>
      <c r="F232" s="846">
        <v>28.5</v>
      </c>
      <c r="G232" s="846">
        <v>10.8</v>
      </c>
      <c r="H232" s="842">
        <f t="shared" si="28"/>
        <v>0.7</v>
      </c>
      <c r="I232" s="257">
        <v>214</v>
      </c>
      <c r="J232" s="745">
        <f t="shared" si="25"/>
        <v>149.79999999999998</v>
      </c>
      <c r="K232" s="745">
        <f t="shared" si="27"/>
        <v>6007.5752177374698</v>
      </c>
      <c r="L232" s="660">
        <v>8600</v>
      </c>
      <c r="M232" s="759"/>
      <c r="O232" s="740"/>
      <c r="P232" s="740"/>
      <c r="Q232" s="740"/>
      <c r="S232" s="740">
        <f t="shared" si="29"/>
        <v>1840400</v>
      </c>
      <c r="T232" s="740">
        <f t="shared" si="30"/>
        <v>1285621.0965958186</v>
      </c>
    </row>
    <row r="233" spans="1:20" ht="16.5" customHeight="1">
      <c r="A233" s="744">
        <f t="shared" si="31"/>
        <v>228</v>
      </c>
      <c r="B233" s="297" t="s">
        <v>459</v>
      </c>
      <c r="C233" s="762">
        <v>42439</v>
      </c>
      <c r="D233" s="763" t="s">
        <v>555</v>
      </c>
      <c r="E233" s="847">
        <v>51.5</v>
      </c>
      <c r="F233" s="846">
        <v>28.5</v>
      </c>
      <c r="G233" s="846">
        <v>7.2</v>
      </c>
      <c r="H233" s="842">
        <f t="shared" si="28"/>
        <v>0.64</v>
      </c>
      <c r="I233" s="257">
        <v>390</v>
      </c>
      <c r="J233" s="745">
        <f t="shared" si="25"/>
        <v>249.6</v>
      </c>
      <c r="K233" s="745">
        <f t="shared" si="27"/>
        <v>5492.6401990742588</v>
      </c>
      <c r="L233" s="660">
        <v>7700</v>
      </c>
      <c r="M233" s="759"/>
      <c r="O233" s="740"/>
      <c r="P233" s="740"/>
      <c r="Q233" s="740"/>
      <c r="S233" s="740">
        <f t="shared" si="29"/>
        <v>3003000</v>
      </c>
      <c r="T233" s="740">
        <f t="shared" si="30"/>
        <v>2142129.677638961</v>
      </c>
    </row>
    <row r="234" spans="1:20" ht="16.5" customHeight="1">
      <c r="A234" s="744">
        <f t="shared" si="31"/>
        <v>229</v>
      </c>
      <c r="B234" s="297" t="s">
        <v>1534</v>
      </c>
      <c r="C234" s="762">
        <v>42440</v>
      </c>
      <c r="D234" s="763" t="s">
        <v>558</v>
      </c>
      <c r="E234" s="847">
        <v>35</v>
      </c>
      <c r="F234" s="846">
        <v>22</v>
      </c>
      <c r="G234" s="846">
        <v>10.5</v>
      </c>
      <c r="H234" s="842">
        <f t="shared" si="28"/>
        <v>0.42</v>
      </c>
      <c r="I234" s="257">
        <v>744</v>
      </c>
      <c r="J234" s="745">
        <f t="shared" si="25"/>
        <v>312.47999999999996</v>
      </c>
      <c r="K234" s="745">
        <f t="shared" si="27"/>
        <v>3604.545130642482</v>
      </c>
      <c r="L234" s="660">
        <v>4100</v>
      </c>
      <c r="M234" s="759"/>
      <c r="O234" s="740"/>
      <c r="P234" s="740"/>
      <c r="Q234" s="740"/>
      <c r="S234" s="740">
        <f t="shared" si="29"/>
        <v>3050400</v>
      </c>
      <c r="T234" s="740">
        <f t="shared" si="30"/>
        <v>2681781.5771980067</v>
      </c>
    </row>
    <row r="235" spans="1:20" ht="16.5" customHeight="1">
      <c r="A235" s="744">
        <f t="shared" si="31"/>
        <v>230</v>
      </c>
      <c r="B235" s="297" t="s">
        <v>1792</v>
      </c>
      <c r="C235" s="762">
        <v>42440</v>
      </c>
      <c r="D235" s="763" t="s">
        <v>560</v>
      </c>
      <c r="E235" s="847">
        <v>30</v>
      </c>
      <c r="F235" s="846">
        <v>37</v>
      </c>
      <c r="G235" s="846"/>
      <c r="H235" s="842">
        <f t="shared" si="28"/>
        <v>0.11</v>
      </c>
      <c r="I235" s="257">
        <v>210</v>
      </c>
      <c r="J235" s="745">
        <f t="shared" si="25"/>
        <v>23.1</v>
      </c>
      <c r="K235" s="745">
        <f t="shared" si="27"/>
        <v>944.04753421588816</v>
      </c>
      <c r="L235" s="660">
        <v>5900</v>
      </c>
      <c r="M235" s="759"/>
      <c r="O235" s="740"/>
      <c r="P235" s="740"/>
      <c r="Q235" s="740"/>
      <c r="S235" s="740">
        <f t="shared" si="29"/>
        <v>1239000</v>
      </c>
      <c r="T235" s="740">
        <f t="shared" si="30"/>
        <v>198249.98218533653</v>
      </c>
    </row>
    <row r="236" spans="1:20" ht="16.5" customHeight="1">
      <c r="A236" s="744">
        <f t="shared" si="31"/>
        <v>231</v>
      </c>
      <c r="B236" s="297" t="s">
        <v>1016</v>
      </c>
      <c r="C236" s="762">
        <v>42441</v>
      </c>
      <c r="D236" s="763" t="s">
        <v>561</v>
      </c>
      <c r="E236" s="847">
        <v>43</v>
      </c>
      <c r="F236" s="846">
        <v>29</v>
      </c>
      <c r="G236" s="846">
        <v>20</v>
      </c>
      <c r="H236" s="842">
        <f t="shared" si="28"/>
        <v>0.77</v>
      </c>
      <c r="I236" s="257">
        <v>843</v>
      </c>
      <c r="J236" s="745">
        <f t="shared" si="25"/>
        <v>649.11</v>
      </c>
      <c r="K236" s="745">
        <f t="shared" si="27"/>
        <v>6608.3327395112174</v>
      </c>
      <c r="L236" s="660">
        <v>6450</v>
      </c>
      <c r="M236" s="759"/>
      <c r="O236" s="740"/>
      <c r="P236" s="740"/>
      <c r="Q236" s="740"/>
      <c r="S236" s="740">
        <f t="shared" si="29"/>
        <v>5437350</v>
      </c>
      <c r="T236" s="740">
        <f t="shared" si="30"/>
        <v>5570824.4994079564</v>
      </c>
    </row>
    <row r="237" spans="1:20" ht="16.5" customHeight="1">
      <c r="A237" s="744">
        <f t="shared" si="31"/>
        <v>232</v>
      </c>
      <c r="B237" s="297" t="s">
        <v>1017</v>
      </c>
      <c r="C237" s="762">
        <v>42441</v>
      </c>
      <c r="D237" s="763" t="s">
        <v>561</v>
      </c>
      <c r="E237" s="847">
        <v>57</v>
      </c>
      <c r="F237" s="846">
        <v>38</v>
      </c>
      <c r="G237" s="846">
        <v>33</v>
      </c>
      <c r="H237" s="842">
        <f t="shared" si="28"/>
        <v>1.44</v>
      </c>
      <c r="I237" s="257">
        <v>204</v>
      </c>
      <c r="J237" s="745">
        <f t="shared" si="25"/>
        <v>293.76</v>
      </c>
      <c r="K237" s="745">
        <f t="shared" si="27"/>
        <v>12358.440447917081</v>
      </c>
      <c r="L237" s="660">
        <v>10920</v>
      </c>
      <c r="M237" s="759"/>
      <c r="O237" s="740"/>
      <c r="P237" s="740"/>
      <c r="Q237" s="740"/>
      <c r="S237" s="740">
        <f t="shared" si="29"/>
        <v>2227680</v>
      </c>
      <c r="T237" s="740">
        <f t="shared" si="30"/>
        <v>2521121.8513750844</v>
      </c>
    </row>
    <row r="238" spans="1:20" ht="16.5" customHeight="1">
      <c r="A238" s="744">
        <f t="shared" si="31"/>
        <v>233</v>
      </c>
      <c r="B238" s="297" t="s">
        <v>465</v>
      </c>
      <c r="C238" s="762">
        <v>42441</v>
      </c>
      <c r="D238" s="763" t="s">
        <v>563</v>
      </c>
      <c r="E238" s="847">
        <v>52</v>
      </c>
      <c r="F238" s="846">
        <v>26.5</v>
      </c>
      <c r="G238" s="846">
        <v>26.5</v>
      </c>
      <c r="H238" s="842">
        <f t="shared" si="28"/>
        <v>0.91</v>
      </c>
      <c r="I238" s="257">
        <v>610</v>
      </c>
      <c r="J238" s="745">
        <f t="shared" si="25"/>
        <v>555.1</v>
      </c>
      <c r="K238" s="745">
        <f t="shared" si="27"/>
        <v>7809.8477830587117</v>
      </c>
      <c r="L238" s="660">
        <v>5550</v>
      </c>
      <c r="M238" s="759"/>
      <c r="O238" s="740"/>
      <c r="P238" s="740"/>
      <c r="Q238" s="740"/>
      <c r="S238" s="740">
        <f t="shared" si="29"/>
        <v>3385500</v>
      </c>
      <c r="T238" s="740">
        <f t="shared" si="30"/>
        <v>4764007.1476658145</v>
      </c>
    </row>
    <row r="239" spans="1:20" ht="16.5" customHeight="1">
      <c r="A239" s="744">
        <f t="shared" si="31"/>
        <v>234</v>
      </c>
      <c r="B239" s="297" t="s">
        <v>605</v>
      </c>
      <c r="C239" s="762">
        <v>42441</v>
      </c>
      <c r="D239" s="763" t="s">
        <v>563</v>
      </c>
      <c r="E239" s="847">
        <v>22.5</v>
      </c>
      <c r="F239" s="846">
        <v>22.5</v>
      </c>
      <c r="G239" s="846">
        <v>52</v>
      </c>
      <c r="H239" s="842">
        <f t="shared" si="28"/>
        <v>0.74</v>
      </c>
      <c r="I239" s="257">
        <v>309</v>
      </c>
      <c r="J239" s="745">
        <f t="shared" si="25"/>
        <v>228.66</v>
      </c>
      <c r="K239" s="745">
        <f t="shared" si="27"/>
        <v>6350.865230179611</v>
      </c>
      <c r="L239" s="660">
        <v>5100</v>
      </c>
      <c r="M239" s="759"/>
      <c r="O239" s="740"/>
      <c r="P239" s="740"/>
      <c r="Q239" s="740"/>
      <c r="S239" s="740">
        <f t="shared" si="29"/>
        <v>1575900</v>
      </c>
      <c r="T239" s="740">
        <f t="shared" si="30"/>
        <v>1962417.3561254998</v>
      </c>
    </row>
    <row r="240" spans="1:20" ht="16.5" customHeight="1">
      <c r="A240" s="744">
        <f t="shared" si="31"/>
        <v>235</v>
      </c>
      <c r="B240" s="297" t="s">
        <v>1536</v>
      </c>
      <c r="C240" s="762">
        <v>42441</v>
      </c>
      <c r="D240" s="763" t="s">
        <v>564</v>
      </c>
      <c r="E240" s="847">
        <v>32.5</v>
      </c>
      <c r="F240" s="846">
        <v>30.5</v>
      </c>
      <c r="G240" s="846">
        <v>11.3</v>
      </c>
      <c r="H240" s="842">
        <f t="shared" si="28"/>
        <v>0.59</v>
      </c>
      <c r="I240" s="257">
        <v>201</v>
      </c>
      <c r="J240" s="745">
        <f t="shared" si="25"/>
        <v>118.58999999999999</v>
      </c>
      <c r="K240" s="745">
        <f t="shared" si="27"/>
        <v>5063.5276835215818</v>
      </c>
      <c r="L240" s="660">
        <v>7500</v>
      </c>
      <c r="M240" s="759"/>
      <c r="O240" s="740"/>
      <c r="P240" s="740"/>
      <c r="Q240" s="740"/>
      <c r="S240" s="740">
        <f t="shared" si="29"/>
        <v>1507500</v>
      </c>
      <c r="T240" s="740">
        <f t="shared" si="30"/>
        <v>1017769.0643878379</v>
      </c>
    </row>
    <row r="241" spans="1:20" ht="16.5" customHeight="1">
      <c r="A241" s="744">
        <f t="shared" si="31"/>
        <v>236</v>
      </c>
      <c r="B241" s="297" t="s">
        <v>1537</v>
      </c>
      <c r="C241" s="762">
        <v>42441</v>
      </c>
      <c r="D241" s="763" t="s">
        <v>566</v>
      </c>
      <c r="E241" s="847">
        <v>66</v>
      </c>
      <c r="F241" s="846">
        <v>44.5</v>
      </c>
      <c r="G241" s="846">
        <v>28</v>
      </c>
      <c r="H241" s="842">
        <f t="shared" si="28"/>
        <v>1.71</v>
      </c>
      <c r="I241" s="257">
        <v>50</v>
      </c>
      <c r="J241" s="745">
        <f t="shared" si="25"/>
        <v>85.5</v>
      </c>
      <c r="K241" s="745">
        <f t="shared" si="27"/>
        <v>14675.648031901534</v>
      </c>
      <c r="L241" s="660">
        <v>21900</v>
      </c>
      <c r="M241" s="759"/>
      <c r="O241" s="740"/>
      <c r="P241" s="740"/>
      <c r="Q241" s="740"/>
      <c r="S241" s="740">
        <f t="shared" si="29"/>
        <v>1095000</v>
      </c>
      <c r="T241" s="740">
        <f t="shared" si="30"/>
        <v>733782.40159507666</v>
      </c>
    </row>
    <row r="242" spans="1:20" ht="16.5" customHeight="1">
      <c r="A242" s="744">
        <f t="shared" si="31"/>
        <v>237</v>
      </c>
      <c r="B242" s="297" t="s">
        <v>1538</v>
      </c>
      <c r="C242" s="762">
        <v>42441</v>
      </c>
      <c r="D242" s="763" t="s">
        <v>566</v>
      </c>
      <c r="E242" s="847">
        <v>44.5</v>
      </c>
      <c r="F242" s="846">
        <v>44</v>
      </c>
      <c r="G242" s="846">
        <v>28</v>
      </c>
      <c r="H242" s="842">
        <f t="shared" si="28"/>
        <v>1.37</v>
      </c>
      <c r="I242" s="257">
        <v>400</v>
      </c>
      <c r="J242" s="745">
        <f t="shared" si="25"/>
        <v>548</v>
      </c>
      <c r="K242" s="745">
        <f t="shared" si="27"/>
        <v>11757.682926143336</v>
      </c>
      <c r="L242" s="660">
        <v>16700</v>
      </c>
      <c r="M242" s="759"/>
      <c r="O242" s="740"/>
      <c r="P242" s="740"/>
      <c r="Q242" s="740"/>
      <c r="S242" s="740">
        <f t="shared" si="29"/>
        <v>6680000</v>
      </c>
      <c r="T242" s="740">
        <f t="shared" si="30"/>
        <v>4703073.1704573343</v>
      </c>
    </row>
    <row r="243" spans="1:20" ht="16.5" customHeight="1">
      <c r="A243" s="744">
        <f t="shared" si="31"/>
        <v>238</v>
      </c>
      <c r="B243" s="297" t="s">
        <v>472</v>
      </c>
      <c r="C243" s="762">
        <v>42445</v>
      </c>
      <c r="D243" s="763" t="s">
        <v>567</v>
      </c>
      <c r="E243" s="847">
        <v>103</v>
      </c>
      <c r="F243" s="846">
        <v>50</v>
      </c>
      <c r="G243" s="846">
        <v>180</v>
      </c>
      <c r="H243" s="842">
        <f t="shared" si="28"/>
        <v>7.25</v>
      </c>
      <c r="I243" s="257">
        <v>93</v>
      </c>
      <c r="J243" s="745">
        <f t="shared" si="25"/>
        <v>674.25</v>
      </c>
      <c r="K243" s="745">
        <f t="shared" si="27"/>
        <v>62221.314755138083</v>
      </c>
      <c r="L243" s="660">
        <v>47449</v>
      </c>
      <c r="M243" s="759"/>
      <c r="O243" s="740"/>
      <c r="P243" s="740"/>
      <c r="Q243" s="740"/>
      <c r="S243" s="740">
        <f t="shared" si="29"/>
        <v>4412757</v>
      </c>
      <c r="T243" s="740">
        <f t="shared" si="30"/>
        <v>5786582.2722278414</v>
      </c>
    </row>
    <row r="244" spans="1:20" ht="16.5" customHeight="1">
      <c r="A244" s="744">
        <f t="shared" si="31"/>
        <v>239</v>
      </c>
      <c r="B244" s="297" t="s">
        <v>513</v>
      </c>
      <c r="C244" s="762">
        <v>42448</v>
      </c>
      <c r="D244" s="763" t="s">
        <v>568</v>
      </c>
      <c r="E244" s="847">
        <v>55</v>
      </c>
      <c r="F244" s="846">
        <v>45</v>
      </c>
      <c r="G244" s="846">
        <v>29</v>
      </c>
      <c r="H244" s="842">
        <f t="shared" si="28"/>
        <v>1.58</v>
      </c>
      <c r="I244" s="257">
        <v>604</v>
      </c>
      <c r="J244" s="745">
        <f t="shared" si="25"/>
        <v>954.32</v>
      </c>
      <c r="K244" s="745">
        <f t="shared" si="27"/>
        <v>13559.955491464576</v>
      </c>
      <c r="L244" s="660">
        <v>9700</v>
      </c>
      <c r="M244" s="759"/>
      <c r="O244" s="740"/>
      <c r="P244" s="740"/>
      <c r="Q244" s="740"/>
      <c r="S244" s="740">
        <f t="shared" si="29"/>
        <v>5858800</v>
      </c>
      <c r="T244" s="740">
        <f t="shared" si="30"/>
        <v>8190213.1168446038</v>
      </c>
    </row>
    <row r="245" spans="1:20" ht="16.5" customHeight="1">
      <c r="A245" s="744">
        <f t="shared" si="31"/>
        <v>240</v>
      </c>
      <c r="B245" s="297" t="s">
        <v>424</v>
      </c>
      <c r="C245" s="762">
        <v>42448</v>
      </c>
      <c r="D245" s="763" t="s">
        <v>568</v>
      </c>
      <c r="E245" s="847">
        <v>52</v>
      </c>
      <c r="F245" s="846">
        <v>24.5</v>
      </c>
      <c r="G245" s="846">
        <v>24.5</v>
      </c>
      <c r="H245" s="842">
        <f t="shared" si="28"/>
        <v>0.82</v>
      </c>
      <c r="I245" s="257">
        <v>1255</v>
      </c>
      <c r="J245" s="745">
        <f t="shared" si="25"/>
        <v>1029.0999999999999</v>
      </c>
      <c r="K245" s="745">
        <f t="shared" si="27"/>
        <v>7037.4452550638935</v>
      </c>
      <c r="L245" s="660">
        <v>5000</v>
      </c>
      <c r="M245" s="759"/>
      <c r="O245" s="740"/>
      <c r="P245" s="740"/>
      <c r="Q245" s="740"/>
      <c r="S245" s="740">
        <f t="shared" si="29"/>
        <v>6275000</v>
      </c>
      <c r="T245" s="740">
        <f t="shared" si="30"/>
        <v>8831993.7951051854</v>
      </c>
    </row>
    <row r="246" spans="1:20" ht="16.5" customHeight="1">
      <c r="A246" s="744">
        <f t="shared" si="31"/>
        <v>241</v>
      </c>
      <c r="B246" s="297" t="s">
        <v>1539</v>
      </c>
      <c r="C246" s="762">
        <v>42448</v>
      </c>
      <c r="D246" s="763" t="s">
        <v>575</v>
      </c>
      <c r="E246" s="847">
        <v>39</v>
      </c>
      <c r="F246" s="846">
        <v>30</v>
      </c>
      <c r="G246" s="846">
        <v>16</v>
      </c>
      <c r="H246" s="842">
        <f t="shared" si="28"/>
        <v>0.7</v>
      </c>
      <c r="I246" s="257">
        <v>209</v>
      </c>
      <c r="J246" s="745">
        <f t="shared" si="25"/>
        <v>146.29999999999998</v>
      </c>
      <c r="K246" s="745">
        <f t="shared" si="27"/>
        <v>6007.5752177374698</v>
      </c>
      <c r="L246" s="660">
        <v>8500</v>
      </c>
      <c r="M246" s="759"/>
      <c r="O246" s="740"/>
      <c r="P246" s="740"/>
      <c r="Q246" s="740"/>
      <c r="S246" s="740">
        <f t="shared" si="29"/>
        <v>1776500</v>
      </c>
      <c r="T246" s="740">
        <f t="shared" si="30"/>
        <v>1255583.2205071312</v>
      </c>
    </row>
    <row r="247" spans="1:20" ht="16.5" customHeight="1">
      <c r="A247" s="744">
        <f t="shared" si="31"/>
        <v>242</v>
      </c>
      <c r="B247" s="297" t="s">
        <v>930</v>
      </c>
      <c r="C247" s="762">
        <v>42448</v>
      </c>
      <c r="D247" s="763" t="s">
        <v>575</v>
      </c>
      <c r="E247" s="847">
        <v>40</v>
      </c>
      <c r="F247" s="846">
        <v>30</v>
      </c>
      <c r="G247" s="846">
        <v>18.5</v>
      </c>
      <c r="H247" s="842">
        <f t="shared" si="28"/>
        <v>0.75</v>
      </c>
      <c r="I247" s="257">
        <v>500</v>
      </c>
      <c r="J247" s="745">
        <f t="shared" ref="J247:J271" si="32">H247*I247</f>
        <v>375</v>
      </c>
      <c r="K247" s="745">
        <f t="shared" si="27"/>
        <v>6436.6877332901468</v>
      </c>
      <c r="L247" s="660">
        <v>8800</v>
      </c>
      <c r="M247" s="759"/>
      <c r="O247" s="740"/>
      <c r="P247" s="740"/>
      <c r="Q247" s="740"/>
      <c r="S247" s="740">
        <f t="shared" si="29"/>
        <v>4400000</v>
      </c>
      <c r="T247" s="740">
        <f t="shared" si="30"/>
        <v>3218343.8666450735</v>
      </c>
    </row>
    <row r="248" spans="1:20" ht="16.5" customHeight="1">
      <c r="A248" s="744">
        <f t="shared" si="31"/>
        <v>243</v>
      </c>
      <c r="B248" s="297" t="s">
        <v>1540</v>
      </c>
      <c r="C248" s="762">
        <v>42450</v>
      </c>
      <c r="D248" s="763" t="s">
        <v>576</v>
      </c>
      <c r="E248" s="847">
        <v>60.5</v>
      </c>
      <c r="F248" s="846">
        <v>50.5</v>
      </c>
      <c r="G248" s="846">
        <v>45</v>
      </c>
      <c r="H248" s="842">
        <f t="shared" si="28"/>
        <v>2.2400000000000002</v>
      </c>
      <c r="I248" s="257">
        <v>108</v>
      </c>
      <c r="J248" s="745">
        <f t="shared" si="32"/>
        <v>241.92000000000002</v>
      </c>
      <c r="K248" s="745">
        <f t="shared" si="27"/>
        <v>19224.240696759905</v>
      </c>
      <c r="L248" s="660">
        <v>15400</v>
      </c>
      <c r="M248" s="759"/>
      <c r="O248" s="740"/>
      <c r="P248" s="740"/>
      <c r="Q248" s="740"/>
      <c r="S248" s="740">
        <f t="shared" si="29"/>
        <v>1663200</v>
      </c>
      <c r="T248" s="740">
        <f t="shared" si="30"/>
        <v>2076217.9952500698</v>
      </c>
    </row>
    <row r="249" spans="1:20" ht="16.5" customHeight="1">
      <c r="A249" s="744">
        <f t="shared" si="31"/>
        <v>244</v>
      </c>
      <c r="B249" s="297" t="s">
        <v>965</v>
      </c>
      <c r="C249" s="762">
        <v>42450</v>
      </c>
      <c r="D249" s="763" t="s">
        <v>578</v>
      </c>
      <c r="E249" s="847">
        <v>57</v>
      </c>
      <c r="F249" s="846">
        <v>46</v>
      </c>
      <c r="G249" s="846">
        <v>30</v>
      </c>
      <c r="H249" s="842">
        <f t="shared" si="28"/>
        <v>1.67</v>
      </c>
      <c r="I249" s="257">
        <v>500</v>
      </c>
      <c r="J249" s="745">
        <f t="shared" si="32"/>
        <v>835</v>
      </c>
      <c r="K249" s="745">
        <f t="shared" si="27"/>
        <v>14332.358019459392</v>
      </c>
      <c r="L249" s="660">
        <v>13644</v>
      </c>
      <c r="M249" s="759"/>
      <c r="O249" s="740"/>
      <c r="P249" s="740"/>
      <c r="Q249" s="740"/>
      <c r="S249" s="740">
        <f t="shared" si="29"/>
        <v>6822000</v>
      </c>
      <c r="T249" s="740">
        <f t="shared" si="30"/>
        <v>7166179.0097296964</v>
      </c>
    </row>
    <row r="250" spans="1:20" ht="16.5" customHeight="1">
      <c r="A250" s="744">
        <f t="shared" si="31"/>
        <v>245</v>
      </c>
      <c r="B250" s="297" t="s">
        <v>469</v>
      </c>
      <c r="C250" s="762">
        <v>42450</v>
      </c>
      <c r="D250" s="763" t="s">
        <v>584</v>
      </c>
      <c r="E250" s="847">
        <v>49.5</v>
      </c>
      <c r="F250" s="846">
        <v>38.5</v>
      </c>
      <c r="G250" s="846">
        <v>32.5</v>
      </c>
      <c r="H250" s="842">
        <f t="shared" si="28"/>
        <v>1.34</v>
      </c>
      <c r="I250" s="257">
        <v>301</v>
      </c>
      <c r="J250" s="745">
        <f t="shared" si="32"/>
        <v>403.34000000000003</v>
      </c>
      <c r="K250" s="745">
        <f t="shared" si="27"/>
        <v>11500.21541681173</v>
      </c>
      <c r="L250" s="660">
        <v>12900</v>
      </c>
      <c r="M250" s="759"/>
      <c r="O250" s="740"/>
      <c r="P250" s="740"/>
      <c r="Q250" s="740"/>
      <c r="S250" s="740">
        <f t="shared" si="29"/>
        <v>3882900</v>
      </c>
      <c r="T250" s="740">
        <f t="shared" si="30"/>
        <v>3461564.8404603307</v>
      </c>
    </row>
    <row r="251" spans="1:20" ht="16.5" customHeight="1">
      <c r="A251" s="744">
        <f t="shared" si="31"/>
        <v>246</v>
      </c>
      <c r="B251" s="297" t="s">
        <v>1541</v>
      </c>
      <c r="C251" s="762">
        <v>42451</v>
      </c>
      <c r="D251" s="763" t="s">
        <v>585</v>
      </c>
      <c r="E251" s="847">
        <v>35.5</v>
      </c>
      <c r="F251" s="846">
        <v>35.5</v>
      </c>
      <c r="G251" s="846">
        <v>23.5</v>
      </c>
      <c r="H251" s="842">
        <f t="shared" si="28"/>
        <v>0.91</v>
      </c>
      <c r="I251" s="257">
        <v>544</v>
      </c>
      <c r="J251" s="745">
        <f t="shared" si="32"/>
        <v>495.04</v>
      </c>
      <c r="K251" s="745">
        <f t="shared" si="27"/>
        <v>7809.8477830587117</v>
      </c>
      <c r="L251" s="660">
        <v>6800</v>
      </c>
      <c r="M251" s="759"/>
      <c r="O251" s="740"/>
      <c r="P251" s="740"/>
      <c r="Q251" s="740"/>
      <c r="S251" s="740">
        <f t="shared" si="29"/>
        <v>3699200</v>
      </c>
      <c r="T251" s="740">
        <f t="shared" si="30"/>
        <v>4248557.1939839395</v>
      </c>
    </row>
    <row r="252" spans="1:20" ht="16.5" customHeight="1">
      <c r="A252" s="744">
        <f t="shared" si="31"/>
        <v>247</v>
      </c>
      <c r="B252" s="297" t="s">
        <v>424</v>
      </c>
      <c r="C252" s="762">
        <v>42452</v>
      </c>
      <c r="D252" s="763" t="s">
        <v>592</v>
      </c>
      <c r="E252" s="847">
        <v>52</v>
      </c>
      <c r="F252" s="846">
        <v>24.5</v>
      </c>
      <c r="G252" s="846">
        <v>24.5</v>
      </c>
      <c r="H252" s="842">
        <f t="shared" si="28"/>
        <v>0.82</v>
      </c>
      <c r="I252" s="257">
        <v>1310</v>
      </c>
      <c r="J252" s="745">
        <f t="shared" si="32"/>
        <v>1074.2</v>
      </c>
      <c r="K252" s="745">
        <f t="shared" si="27"/>
        <v>7037.4452550638935</v>
      </c>
      <c r="L252" s="660">
        <v>5000</v>
      </c>
      <c r="M252" s="759"/>
      <c r="O252" s="740"/>
      <c r="P252" s="740"/>
      <c r="Q252" s="740"/>
      <c r="S252" s="740">
        <f t="shared" si="29"/>
        <v>6550000</v>
      </c>
      <c r="T252" s="740">
        <f t="shared" si="30"/>
        <v>9219053.2841337007</v>
      </c>
    </row>
    <row r="253" spans="1:20" ht="16.5" customHeight="1">
      <c r="A253" s="744">
        <f t="shared" ref="A253" si="33">IF(B251&lt;&gt;"",A252+1,"")</f>
        <v>248</v>
      </c>
      <c r="B253" s="297" t="s">
        <v>1542</v>
      </c>
      <c r="C253" s="762">
        <v>42452</v>
      </c>
      <c r="D253" s="763" t="s">
        <v>593</v>
      </c>
      <c r="E253" s="847">
        <v>40</v>
      </c>
      <c r="F253" s="846">
        <v>30</v>
      </c>
      <c r="G253" s="846">
        <v>20</v>
      </c>
      <c r="H253" s="842">
        <f t="shared" si="28"/>
        <v>0.77</v>
      </c>
      <c r="I253" s="257">
        <v>200</v>
      </c>
      <c r="J253" s="745">
        <f t="shared" si="32"/>
        <v>154</v>
      </c>
      <c r="K253" s="745">
        <f t="shared" si="27"/>
        <v>6608.3327395112174</v>
      </c>
      <c r="L253" s="660">
        <v>9200</v>
      </c>
      <c r="M253" s="759"/>
      <c r="O253" s="740"/>
      <c r="P253" s="740"/>
      <c r="Q253" s="740"/>
      <c r="S253" s="740">
        <f t="shared" si="29"/>
        <v>1840000</v>
      </c>
      <c r="T253" s="740">
        <f t="shared" si="30"/>
        <v>1321666.5479022434</v>
      </c>
    </row>
    <row r="254" spans="1:20" ht="16.5" customHeight="1">
      <c r="A254" s="744">
        <f t="shared" ref="A254:A268" si="34">IF(B252&lt;&gt;"",A253+1,"")</f>
        <v>249</v>
      </c>
      <c r="B254" s="297" t="s">
        <v>1543</v>
      </c>
      <c r="C254" s="762">
        <v>42452</v>
      </c>
      <c r="D254" s="763" t="s">
        <v>596</v>
      </c>
      <c r="E254" s="847">
        <v>39</v>
      </c>
      <c r="F254" s="846">
        <v>29</v>
      </c>
      <c r="G254" s="846">
        <v>30</v>
      </c>
      <c r="H254" s="842">
        <f t="shared" si="28"/>
        <v>0.87</v>
      </c>
      <c r="I254" s="257">
        <v>31</v>
      </c>
      <c r="J254" s="745">
        <f t="shared" si="32"/>
        <v>26.97</v>
      </c>
      <c r="K254" s="745">
        <f t="shared" si="27"/>
        <v>7466.5577706165705</v>
      </c>
      <c r="L254" s="660">
        <v>6770</v>
      </c>
      <c r="M254" s="759"/>
      <c r="O254" s="740"/>
      <c r="P254" s="740"/>
      <c r="Q254" s="740"/>
      <c r="S254" s="740">
        <f t="shared" si="29"/>
        <v>209870</v>
      </c>
      <c r="T254" s="740">
        <f t="shared" si="30"/>
        <v>231463.29088911368</v>
      </c>
    </row>
    <row r="255" spans="1:20" ht="16.5" customHeight="1">
      <c r="A255" s="744">
        <f t="shared" si="34"/>
        <v>250</v>
      </c>
      <c r="B255" s="297" t="s">
        <v>1544</v>
      </c>
      <c r="C255" s="762">
        <v>42452</v>
      </c>
      <c r="D255" s="763" t="s">
        <v>596</v>
      </c>
      <c r="E255" s="847">
        <v>46</v>
      </c>
      <c r="F255" s="846">
        <v>42</v>
      </c>
      <c r="G255" s="846">
        <v>26</v>
      </c>
      <c r="H255" s="842">
        <f t="shared" si="28"/>
        <v>1.29</v>
      </c>
      <c r="I255" s="257">
        <v>106</v>
      </c>
      <c r="J255" s="745">
        <f t="shared" si="32"/>
        <v>136.74</v>
      </c>
      <c r="K255" s="745">
        <f t="shared" si="27"/>
        <v>11071.102901259053</v>
      </c>
      <c r="L255" s="660">
        <v>9400</v>
      </c>
      <c r="M255" s="759"/>
      <c r="O255" s="740"/>
      <c r="P255" s="740"/>
      <c r="Q255" s="740"/>
      <c r="S255" s="740">
        <f t="shared" si="29"/>
        <v>996400</v>
      </c>
      <c r="T255" s="740">
        <f t="shared" si="30"/>
        <v>1173536.9075334596</v>
      </c>
    </row>
    <row r="256" spans="1:20" ht="16.5" customHeight="1">
      <c r="A256" s="744">
        <f t="shared" si="34"/>
        <v>251</v>
      </c>
      <c r="B256" s="297" t="s">
        <v>599</v>
      </c>
      <c r="C256" s="762">
        <v>42452</v>
      </c>
      <c r="D256" s="763" t="s">
        <v>596</v>
      </c>
      <c r="E256" s="847">
        <v>47</v>
      </c>
      <c r="F256" s="846">
        <v>42</v>
      </c>
      <c r="G256" s="846">
        <v>24.5</v>
      </c>
      <c r="H256" s="842">
        <f t="shared" si="28"/>
        <v>1.27</v>
      </c>
      <c r="I256" s="257">
        <v>584</v>
      </c>
      <c r="J256" s="745">
        <f t="shared" si="32"/>
        <v>741.68000000000006</v>
      </c>
      <c r="K256" s="745">
        <f t="shared" si="27"/>
        <v>10899.457895037982</v>
      </c>
      <c r="L256" s="660">
        <v>9200</v>
      </c>
      <c r="M256" s="759"/>
      <c r="O256" s="740"/>
      <c r="P256" s="740"/>
      <c r="Q256" s="740"/>
      <c r="S256" s="740">
        <f t="shared" si="29"/>
        <v>5372800</v>
      </c>
      <c r="T256" s="740">
        <f t="shared" si="30"/>
        <v>6365283.410702181</v>
      </c>
    </row>
    <row r="257" spans="1:20" ht="16.5" customHeight="1">
      <c r="A257" s="744">
        <f t="shared" si="34"/>
        <v>252</v>
      </c>
      <c r="B257" s="297" t="s">
        <v>599</v>
      </c>
      <c r="C257" s="762">
        <v>42452</v>
      </c>
      <c r="D257" s="763" t="s">
        <v>598</v>
      </c>
      <c r="E257" s="847">
        <v>47</v>
      </c>
      <c r="F257" s="846">
        <v>42</v>
      </c>
      <c r="G257" s="846">
        <v>24.5</v>
      </c>
      <c r="H257" s="842">
        <f t="shared" si="28"/>
        <v>1.27</v>
      </c>
      <c r="I257" s="257">
        <v>644</v>
      </c>
      <c r="J257" s="745">
        <f t="shared" si="32"/>
        <v>817.88</v>
      </c>
      <c r="K257" s="745">
        <f t="shared" si="27"/>
        <v>10899.457895037982</v>
      </c>
      <c r="L257" s="660">
        <v>9200</v>
      </c>
      <c r="M257" s="759"/>
      <c r="O257" s="740"/>
      <c r="P257" s="740"/>
      <c r="Q257" s="740"/>
      <c r="S257" s="740">
        <f t="shared" si="29"/>
        <v>5924800</v>
      </c>
      <c r="T257" s="740">
        <f t="shared" si="30"/>
        <v>7019250.88440446</v>
      </c>
    </row>
    <row r="258" spans="1:20" ht="16.5" customHeight="1">
      <c r="A258" s="744">
        <f t="shared" si="34"/>
        <v>253</v>
      </c>
      <c r="B258" s="297" t="s">
        <v>1545</v>
      </c>
      <c r="C258" s="762">
        <v>42452</v>
      </c>
      <c r="D258" s="763" t="s">
        <v>598</v>
      </c>
      <c r="E258" s="847">
        <v>70</v>
      </c>
      <c r="F258" s="846">
        <v>37</v>
      </c>
      <c r="G258" s="846">
        <v>62</v>
      </c>
      <c r="H258" s="842">
        <f t="shared" si="28"/>
        <v>2.23</v>
      </c>
      <c r="I258" s="257">
        <v>34</v>
      </c>
      <c r="J258" s="745">
        <f t="shared" si="32"/>
        <v>75.819999999999993</v>
      </c>
      <c r="K258" s="745">
        <f t="shared" si="27"/>
        <v>19138.41819364937</v>
      </c>
      <c r="L258" s="660">
        <v>17000</v>
      </c>
      <c r="M258" s="759"/>
      <c r="O258" s="740"/>
      <c r="P258" s="740"/>
      <c r="Q258" s="740"/>
      <c r="S258" s="740">
        <f t="shared" si="29"/>
        <v>578000</v>
      </c>
      <c r="T258" s="740">
        <f t="shared" si="30"/>
        <v>650706.2185840786</v>
      </c>
    </row>
    <row r="259" spans="1:20" ht="16.5" customHeight="1">
      <c r="A259" s="744">
        <f t="shared" si="34"/>
        <v>254</v>
      </c>
      <c r="B259" s="297" t="s">
        <v>920</v>
      </c>
      <c r="C259" s="762">
        <v>42452</v>
      </c>
      <c r="D259" s="763" t="s">
        <v>602</v>
      </c>
      <c r="E259" s="847"/>
      <c r="F259" s="846"/>
      <c r="G259" s="846"/>
      <c r="H259" s="842">
        <f t="shared" si="28"/>
        <v>0</v>
      </c>
      <c r="I259" s="257">
        <v>5000</v>
      </c>
      <c r="J259" s="745">
        <f t="shared" si="32"/>
        <v>0</v>
      </c>
      <c r="K259" s="745">
        <f t="shared" si="27"/>
        <v>0</v>
      </c>
      <c r="L259" s="660">
        <v>11300</v>
      </c>
      <c r="M259" s="759"/>
      <c r="O259" s="740"/>
      <c r="P259" s="740"/>
      <c r="Q259" s="740"/>
      <c r="S259" s="740">
        <f t="shared" si="29"/>
        <v>56500000</v>
      </c>
      <c r="T259" s="740">
        <f t="shared" si="30"/>
        <v>0</v>
      </c>
    </row>
    <row r="260" spans="1:20" ht="16.5" customHeight="1">
      <c r="A260" s="744">
        <f t="shared" si="34"/>
        <v>255</v>
      </c>
      <c r="B260" s="297" t="s">
        <v>986</v>
      </c>
      <c r="C260" s="762">
        <v>42453</v>
      </c>
      <c r="D260" s="763" t="s">
        <v>604</v>
      </c>
      <c r="E260" s="847">
        <v>33.5</v>
      </c>
      <c r="F260" s="846">
        <v>31.5</v>
      </c>
      <c r="G260" s="846">
        <v>24</v>
      </c>
      <c r="H260" s="842">
        <f t="shared" si="28"/>
        <v>0.79</v>
      </c>
      <c r="I260" s="257">
        <v>1500</v>
      </c>
      <c r="J260" s="745">
        <f t="shared" si="32"/>
        <v>1185</v>
      </c>
      <c r="K260" s="745">
        <f t="shared" si="27"/>
        <v>6779.977745732288</v>
      </c>
      <c r="L260" s="660">
        <v>6950</v>
      </c>
      <c r="M260" s="759"/>
      <c r="O260" s="740"/>
      <c r="P260" s="740"/>
      <c r="Q260" s="740"/>
      <c r="S260" s="740">
        <f t="shared" si="29"/>
        <v>10425000</v>
      </c>
      <c r="T260" s="740">
        <f t="shared" si="30"/>
        <v>10169966.618598431</v>
      </c>
    </row>
    <row r="261" spans="1:20" ht="16.5" customHeight="1">
      <c r="A261" s="744">
        <f t="shared" si="34"/>
        <v>256</v>
      </c>
      <c r="B261" s="297" t="s">
        <v>1479</v>
      </c>
      <c r="C261" s="762">
        <v>42453</v>
      </c>
      <c r="D261" s="763" t="s">
        <v>604</v>
      </c>
      <c r="E261" s="847">
        <v>33.5</v>
      </c>
      <c r="F261" s="846">
        <v>25</v>
      </c>
      <c r="G261" s="846">
        <v>26</v>
      </c>
      <c r="H261" s="842">
        <f t="shared" si="28"/>
        <v>0.66</v>
      </c>
      <c r="I261" s="257">
        <v>250</v>
      </c>
      <c r="J261" s="745">
        <f t="shared" si="32"/>
        <v>165</v>
      </c>
      <c r="K261" s="745">
        <f t="shared" si="27"/>
        <v>5664.2852052953294</v>
      </c>
      <c r="L261" s="660">
        <v>5900</v>
      </c>
      <c r="M261" s="759"/>
      <c r="O261" s="740"/>
      <c r="P261" s="740"/>
      <c r="Q261" s="740"/>
      <c r="S261" s="740">
        <f t="shared" si="29"/>
        <v>1475000</v>
      </c>
      <c r="T261" s="740">
        <f t="shared" si="30"/>
        <v>1416071.3013238322</v>
      </c>
    </row>
    <row r="262" spans="1:20" ht="16.5" customHeight="1">
      <c r="A262" s="744">
        <f t="shared" si="34"/>
        <v>257</v>
      </c>
      <c r="B262" s="297" t="s">
        <v>1480</v>
      </c>
      <c r="C262" s="762">
        <v>42453</v>
      </c>
      <c r="D262" s="763" t="s">
        <v>604</v>
      </c>
      <c r="E262" s="847">
        <v>30.5</v>
      </c>
      <c r="F262" s="846">
        <v>23</v>
      </c>
      <c r="G262" s="846">
        <v>31</v>
      </c>
      <c r="H262" s="842">
        <f t="shared" si="28"/>
        <v>0.64</v>
      </c>
      <c r="I262" s="257">
        <v>250</v>
      </c>
      <c r="J262" s="745">
        <f t="shared" si="32"/>
        <v>160</v>
      </c>
      <c r="K262" s="745">
        <f t="shared" ref="K262:K271" si="35">H262*$R$48</f>
        <v>5492.6401990742588</v>
      </c>
      <c r="L262" s="660">
        <v>6000</v>
      </c>
      <c r="M262" s="759"/>
      <c r="O262" s="740"/>
      <c r="P262" s="740"/>
      <c r="Q262" s="740"/>
      <c r="S262" s="740">
        <f t="shared" si="29"/>
        <v>1500000</v>
      </c>
      <c r="T262" s="740">
        <f t="shared" si="30"/>
        <v>1373160.0497685648</v>
      </c>
    </row>
    <row r="263" spans="1:20" ht="16.5" customHeight="1">
      <c r="A263" s="744">
        <f t="shared" si="34"/>
        <v>258</v>
      </c>
      <c r="B263" s="297" t="s">
        <v>899</v>
      </c>
      <c r="C263" s="762">
        <v>42454</v>
      </c>
      <c r="D263" s="763" t="s">
        <v>607</v>
      </c>
      <c r="E263" s="847">
        <v>80</v>
      </c>
      <c r="F263" s="846">
        <v>60</v>
      </c>
      <c r="G263" s="846">
        <v>50</v>
      </c>
      <c r="H263" s="842">
        <f t="shared" ref="H263:H271" si="36">IF(G263&lt;&gt;"",ROUND(((E263+F263)*2+5)*(F263+G263+3)/10000,2),ROUND(E263*F263/10000,2))</f>
        <v>3.22</v>
      </c>
      <c r="I263" s="257">
        <v>150</v>
      </c>
      <c r="J263" s="745">
        <f t="shared" si="32"/>
        <v>483.00000000000006</v>
      </c>
      <c r="K263" s="745">
        <f t="shared" si="35"/>
        <v>27634.846001592367</v>
      </c>
      <c r="L263" s="660">
        <v>22750</v>
      </c>
      <c r="M263" s="759"/>
      <c r="O263" s="740"/>
      <c r="P263" s="740"/>
      <c r="Q263" s="740"/>
      <c r="S263" s="740">
        <f t="shared" ref="S263:S271" si="37">I263*L263</f>
        <v>3412500</v>
      </c>
      <c r="T263" s="740">
        <f t="shared" ref="T263:T271" si="38">I263*K263</f>
        <v>4145226.9002388548</v>
      </c>
    </row>
    <row r="264" spans="1:20" ht="16.5" customHeight="1">
      <c r="A264" s="744">
        <f t="shared" si="34"/>
        <v>259</v>
      </c>
      <c r="B264" s="297" t="s">
        <v>506</v>
      </c>
      <c r="C264" s="762">
        <v>42454</v>
      </c>
      <c r="D264" s="763" t="s">
        <v>609</v>
      </c>
      <c r="E264" s="847">
        <v>37.5</v>
      </c>
      <c r="F264" s="846">
        <v>25.3</v>
      </c>
      <c r="G264" s="846">
        <v>23.9</v>
      </c>
      <c r="H264" s="842">
        <f t="shared" si="36"/>
        <v>0.68</v>
      </c>
      <c r="I264" s="257">
        <v>1807</v>
      </c>
      <c r="J264" s="745">
        <f t="shared" si="32"/>
        <v>1228.76</v>
      </c>
      <c r="K264" s="745">
        <f t="shared" si="35"/>
        <v>5835.9302115164</v>
      </c>
      <c r="L264" s="660">
        <v>5900</v>
      </c>
      <c r="M264" s="759"/>
      <c r="O264" s="740"/>
      <c r="P264" s="740"/>
      <c r="Q264" s="740"/>
      <c r="S264" s="740">
        <f t="shared" si="37"/>
        <v>10661300</v>
      </c>
      <c r="T264" s="740">
        <f t="shared" si="38"/>
        <v>10545525.892210135</v>
      </c>
    </row>
    <row r="265" spans="1:20" ht="16.5" customHeight="1">
      <c r="A265" s="744">
        <f t="shared" si="34"/>
        <v>260</v>
      </c>
      <c r="B265" s="297" t="s">
        <v>1546</v>
      </c>
      <c r="C265" s="762">
        <v>42454</v>
      </c>
      <c r="D265" s="763" t="s">
        <v>610</v>
      </c>
      <c r="E265" s="847">
        <v>59</v>
      </c>
      <c r="F265" s="846">
        <v>59</v>
      </c>
      <c r="G265" s="846">
        <v>18</v>
      </c>
      <c r="H265" s="842">
        <f t="shared" si="36"/>
        <v>1.93</v>
      </c>
      <c r="I265" s="257">
        <v>205</v>
      </c>
      <c r="J265" s="745">
        <f t="shared" si="32"/>
        <v>395.65</v>
      </c>
      <c r="K265" s="745">
        <f t="shared" si="35"/>
        <v>16563.743100333311</v>
      </c>
      <c r="L265" s="660">
        <v>14000</v>
      </c>
      <c r="M265" s="759"/>
      <c r="O265" s="740"/>
      <c r="P265" s="740"/>
      <c r="Q265" s="740"/>
      <c r="S265" s="740">
        <f t="shared" si="37"/>
        <v>2870000</v>
      </c>
      <c r="T265" s="740">
        <f t="shared" si="38"/>
        <v>3395567.3355683289</v>
      </c>
    </row>
    <row r="266" spans="1:20" ht="16.5" customHeight="1">
      <c r="A266" s="744">
        <f t="shared" si="34"/>
        <v>261</v>
      </c>
      <c r="B266" s="297" t="s">
        <v>1792</v>
      </c>
      <c r="C266" s="762">
        <v>42454</v>
      </c>
      <c r="D266" s="763" t="s">
        <v>610</v>
      </c>
      <c r="E266" s="847">
        <v>30</v>
      </c>
      <c r="F266" s="846">
        <v>37</v>
      </c>
      <c r="G266" s="846"/>
      <c r="H266" s="842">
        <f t="shared" si="36"/>
        <v>0.11</v>
      </c>
      <c r="I266" s="257">
        <v>1030</v>
      </c>
      <c r="J266" s="745">
        <f t="shared" si="32"/>
        <v>113.3</v>
      </c>
      <c r="K266" s="745">
        <f t="shared" si="35"/>
        <v>944.04753421588816</v>
      </c>
      <c r="L266" s="660">
        <v>5300</v>
      </c>
      <c r="M266" s="759"/>
      <c r="O266" s="740"/>
      <c r="P266" s="740"/>
      <c r="Q266" s="740"/>
      <c r="S266" s="740">
        <f t="shared" si="37"/>
        <v>5459000</v>
      </c>
      <c r="T266" s="740">
        <f t="shared" si="38"/>
        <v>972368.96024236479</v>
      </c>
    </row>
    <row r="267" spans="1:20" ht="16.5" customHeight="1">
      <c r="A267" s="744">
        <f t="shared" si="34"/>
        <v>262</v>
      </c>
      <c r="B267" s="297" t="s">
        <v>438</v>
      </c>
      <c r="C267" s="762">
        <v>42455</v>
      </c>
      <c r="D267" s="763" t="s">
        <v>612</v>
      </c>
      <c r="E267" s="847">
        <v>49</v>
      </c>
      <c r="F267" s="846">
        <v>38</v>
      </c>
      <c r="G267" s="846">
        <v>12</v>
      </c>
      <c r="H267" s="842">
        <f t="shared" si="36"/>
        <v>0.95</v>
      </c>
      <c r="I267" s="257">
        <v>507</v>
      </c>
      <c r="J267" s="745">
        <f t="shared" si="32"/>
        <v>481.65</v>
      </c>
      <c r="K267" s="745">
        <f t="shared" si="35"/>
        <v>8153.137795500852</v>
      </c>
      <c r="L267" s="660">
        <v>10500</v>
      </c>
      <c r="M267" s="759"/>
      <c r="O267" s="740"/>
      <c r="P267" s="740"/>
      <c r="Q267" s="740"/>
      <c r="S267" s="740">
        <f>I267*L267</f>
        <v>5323500</v>
      </c>
      <c r="T267" s="740">
        <f>I267*K267</f>
        <v>4133640.8623189321</v>
      </c>
    </row>
    <row r="268" spans="1:20" ht="16.5" customHeight="1">
      <c r="A268" s="744">
        <f t="shared" si="34"/>
        <v>263</v>
      </c>
      <c r="B268" s="297" t="s">
        <v>1547</v>
      </c>
      <c r="C268" s="762">
        <v>42455</v>
      </c>
      <c r="D268" s="763" t="s">
        <v>615</v>
      </c>
      <c r="E268" s="847">
        <v>72</v>
      </c>
      <c r="F268" s="846">
        <v>51.5</v>
      </c>
      <c r="G268" s="846">
        <v>40</v>
      </c>
      <c r="H268" s="842">
        <f t="shared" si="36"/>
        <v>2.38</v>
      </c>
      <c r="I268" s="257">
        <v>220</v>
      </c>
      <c r="J268" s="745">
        <f t="shared" si="32"/>
        <v>523.6</v>
      </c>
      <c r="K268" s="745">
        <f t="shared" si="35"/>
        <v>20425.755740307399</v>
      </c>
      <c r="L268" s="660">
        <v>7900</v>
      </c>
      <c r="M268" s="759"/>
      <c r="O268" s="740"/>
      <c r="P268" s="740"/>
      <c r="Q268" s="740"/>
      <c r="S268" s="740">
        <f t="shared" si="37"/>
        <v>1738000</v>
      </c>
      <c r="T268" s="740">
        <f t="shared" si="38"/>
        <v>4493666.2628676277</v>
      </c>
    </row>
    <row r="269" spans="1:20" ht="16.5" customHeight="1">
      <c r="A269" s="744">
        <f>IF(B269&lt;&gt;"",A268+1,"")</f>
        <v>264</v>
      </c>
      <c r="B269" s="297" t="s">
        <v>1000</v>
      </c>
      <c r="C269" s="762">
        <v>42455</v>
      </c>
      <c r="D269" s="763" t="s">
        <v>617</v>
      </c>
      <c r="E269" s="847"/>
      <c r="F269" s="846"/>
      <c r="G269" s="846"/>
      <c r="H269" s="842">
        <f t="shared" si="36"/>
        <v>0</v>
      </c>
      <c r="I269" s="257">
        <v>3000</v>
      </c>
      <c r="J269" s="745">
        <f t="shared" si="32"/>
        <v>0</v>
      </c>
      <c r="K269" s="745">
        <f t="shared" si="35"/>
        <v>0</v>
      </c>
      <c r="L269" s="660">
        <v>5200</v>
      </c>
      <c r="M269" s="759"/>
      <c r="O269" s="740"/>
      <c r="P269" s="740"/>
      <c r="Q269" s="740"/>
      <c r="S269" s="740">
        <f t="shared" si="37"/>
        <v>15600000</v>
      </c>
      <c r="T269" s="740">
        <f t="shared" si="38"/>
        <v>0</v>
      </c>
    </row>
    <row r="270" spans="1:20" ht="16.5" customHeight="1">
      <c r="A270" s="744">
        <f>IF(B270&lt;&gt;"",A269+1,"")</f>
        <v>265</v>
      </c>
      <c r="B270" s="297" t="s">
        <v>1548</v>
      </c>
      <c r="C270" s="762">
        <v>42455</v>
      </c>
      <c r="D270" s="763" t="s">
        <v>618</v>
      </c>
      <c r="E270" s="847">
        <v>48</v>
      </c>
      <c r="F270" s="846">
        <v>24</v>
      </c>
      <c r="G270" s="846">
        <v>27.5</v>
      </c>
      <c r="H270" s="842">
        <f t="shared" si="36"/>
        <v>0.81</v>
      </c>
      <c r="I270" s="257">
        <v>3750</v>
      </c>
      <c r="J270" s="745">
        <f t="shared" si="32"/>
        <v>3037.5</v>
      </c>
      <c r="K270" s="745">
        <f t="shared" si="35"/>
        <v>6951.6227519533586</v>
      </c>
      <c r="L270" s="660">
        <v>5600</v>
      </c>
      <c r="M270" s="759"/>
      <c r="O270" s="740"/>
      <c r="P270" s="740"/>
      <c r="Q270" s="740"/>
      <c r="S270" s="740">
        <f t="shared" si="37"/>
        <v>21000000</v>
      </c>
      <c r="T270" s="740">
        <f t="shared" si="38"/>
        <v>26068585.319825094</v>
      </c>
    </row>
    <row r="271" spans="1:20" ht="16.5" customHeight="1">
      <c r="A271" s="744">
        <f>IF(B271&lt;&gt;"",A270+1,"")</f>
        <v>266</v>
      </c>
      <c r="B271" s="297" t="s">
        <v>1131</v>
      </c>
      <c r="C271" s="762">
        <v>42456</v>
      </c>
      <c r="D271" s="763" t="s">
        <v>619</v>
      </c>
      <c r="E271" s="847">
        <v>37</v>
      </c>
      <c r="F271" s="846">
        <v>46</v>
      </c>
      <c r="G271" s="846"/>
      <c r="H271" s="842">
        <f t="shared" si="36"/>
        <v>0.17</v>
      </c>
      <c r="I271" s="257">
        <v>1100</v>
      </c>
      <c r="J271" s="745">
        <f t="shared" si="32"/>
        <v>187</v>
      </c>
      <c r="K271" s="745">
        <f t="shared" si="35"/>
        <v>1458.9825528791</v>
      </c>
      <c r="L271" s="660">
        <v>1300</v>
      </c>
      <c r="M271" s="759"/>
      <c r="O271" s="740"/>
      <c r="P271" s="740"/>
      <c r="Q271" s="740"/>
      <c r="S271" s="740">
        <f t="shared" si="37"/>
        <v>1430000</v>
      </c>
      <c r="T271" s="740">
        <f t="shared" si="38"/>
        <v>1604880.8081670101</v>
      </c>
    </row>
    <row r="272" spans="1:20" ht="16.5" customHeight="1">
      <c r="A272" s="744"/>
      <c r="B272" s="297"/>
      <c r="C272" s="835"/>
      <c r="D272" s="764"/>
      <c r="E272" s="847"/>
      <c r="F272" s="846"/>
      <c r="G272" s="846"/>
      <c r="H272" s="745"/>
      <c r="I272" s="257"/>
      <c r="J272" s="745"/>
      <c r="K272" s="745"/>
      <c r="L272" s="660"/>
      <c r="M272" s="759"/>
      <c r="O272" s="740"/>
      <c r="P272" s="740"/>
      <c r="Q272" s="740"/>
      <c r="S272" s="765"/>
    </row>
    <row r="273" spans="1:20" ht="16.5" customHeight="1">
      <c r="A273" s="746"/>
      <c r="B273" s="747" t="s">
        <v>243</v>
      </c>
      <c r="C273" s="766"/>
      <c r="D273" s="767"/>
      <c r="E273" s="840"/>
      <c r="F273" s="840"/>
      <c r="G273" s="840"/>
      <c r="H273" s="843">
        <f>ROUND(SUM(H6:H272),2)</f>
        <v>353.6</v>
      </c>
      <c r="I273" s="531">
        <f>ROUND(SUM(I6:I272),2)</f>
        <v>118940</v>
      </c>
      <c r="J273" s="531">
        <f>ROUND(SUM(J6:J272),2)</f>
        <v>103117.3</v>
      </c>
      <c r="K273" s="531"/>
      <c r="M273" s="759"/>
      <c r="O273" s="740"/>
      <c r="P273" s="740"/>
      <c r="Q273" s="740"/>
      <c r="S273" s="531">
        <f>ROUND(SUM(S6:S272),0)</f>
        <v>1058880780</v>
      </c>
      <c r="T273" s="531">
        <f>ROUND(SUM(T6:T272),0)</f>
        <v>884978480</v>
      </c>
    </row>
    <row r="274" spans="1:20" s="765" customFormat="1" ht="16.5" customHeight="1">
      <c r="A274" s="748"/>
      <c r="B274" s="749"/>
      <c r="C274" s="768"/>
      <c r="D274" s="769"/>
      <c r="E274" s="844"/>
      <c r="F274" s="844"/>
      <c r="G274" s="844"/>
      <c r="H274" s="742"/>
      <c r="I274" s="742"/>
      <c r="J274" s="742"/>
      <c r="K274" s="742"/>
      <c r="L274" s="755"/>
      <c r="M274" s="660"/>
      <c r="N274" s="740"/>
      <c r="O274" s="740"/>
      <c r="P274" s="740"/>
      <c r="Q274" s="740"/>
      <c r="R274" s="740"/>
      <c r="S274" s="741"/>
    </row>
    <row r="275" spans="1:20" s="741" customFormat="1" ht="16.5" customHeight="1">
      <c r="A275" s="740"/>
      <c r="B275" s="740"/>
      <c r="C275" s="768"/>
      <c r="D275" s="769"/>
      <c r="E275" s="848"/>
      <c r="F275" s="848"/>
      <c r="G275" s="849"/>
      <c r="H275" s="751"/>
      <c r="I275" s="742"/>
      <c r="J275" s="742"/>
      <c r="K275" s="740"/>
      <c r="L275" s="755"/>
      <c r="M275" s="755"/>
      <c r="N275" s="740"/>
      <c r="O275" s="740"/>
      <c r="P275" s="740"/>
      <c r="Q275" s="740"/>
      <c r="R275" s="740"/>
      <c r="S275" s="740"/>
    </row>
    <row r="276" spans="1:20" s="741" customFormat="1" ht="14.25" hidden="1">
      <c r="A276" s="569" t="str">
        <f>TH!$A$1</f>
        <v>Đơn vị: CÔNG TY TNHH SX TM KIM DUNG PHÁT</v>
      </c>
      <c r="C276" s="768"/>
      <c r="D276" s="769"/>
      <c r="E276" s="790"/>
      <c r="F276" s="790"/>
      <c r="G276" s="790"/>
      <c r="H276" s="293"/>
      <c r="I276" s="597"/>
      <c r="J276" s="597"/>
      <c r="K276" s="293"/>
      <c r="L276" s="755"/>
      <c r="M276" s="755"/>
      <c r="N276" s="740"/>
      <c r="O276" s="740"/>
      <c r="P276" s="740"/>
      <c r="Q276" s="740"/>
      <c r="R276" s="740"/>
      <c r="S276" s="740"/>
    </row>
    <row r="277" spans="1:20">
      <c r="A277" s="742" t="s">
        <v>1865</v>
      </c>
      <c r="B277" s="742"/>
      <c r="C277" s="768"/>
      <c r="D277" s="769"/>
      <c r="E277" s="844"/>
      <c r="F277" s="844"/>
      <c r="G277" s="844"/>
      <c r="H277" s="742"/>
      <c r="I277" s="742"/>
      <c r="J277" s="742"/>
      <c r="K277" s="742"/>
      <c r="O277" s="740"/>
      <c r="P277" s="740"/>
      <c r="Q277" s="740"/>
    </row>
    <row r="278" spans="1:20" ht="18" customHeight="1">
      <c r="A278" s="742"/>
      <c r="B278" s="743"/>
      <c r="C278" s="768"/>
      <c r="D278" s="769"/>
      <c r="E278" s="841"/>
      <c r="F278" s="841"/>
      <c r="G278" s="841"/>
      <c r="H278" s="743"/>
      <c r="I278" s="756"/>
      <c r="J278" s="756"/>
      <c r="K278" s="743"/>
      <c r="M278" s="755"/>
      <c r="O278" s="740"/>
      <c r="P278" s="740"/>
      <c r="Q278" s="740"/>
    </row>
    <row r="279" spans="1:20" ht="18.75" customHeight="1">
      <c r="A279" s="1117" t="s">
        <v>35</v>
      </c>
      <c r="B279" s="1117" t="s">
        <v>239</v>
      </c>
      <c r="C279" s="1117" t="s">
        <v>1301</v>
      </c>
      <c r="D279" s="1117" t="s">
        <v>1302</v>
      </c>
      <c r="E279" s="1118" t="s">
        <v>1303</v>
      </c>
      <c r="F279" s="1119"/>
      <c r="G279" s="1119"/>
      <c r="H279" s="1120"/>
      <c r="I279" s="1117" t="s">
        <v>240</v>
      </c>
      <c r="J279" s="1124" t="s">
        <v>1313</v>
      </c>
      <c r="K279" s="1117" t="s">
        <v>1307</v>
      </c>
      <c r="L279" s="442"/>
      <c r="M279" s="755"/>
      <c r="N279" s="1117" t="s">
        <v>239</v>
      </c>
      <c r="O279" s="1117" t="s">
        <v>1308</v>
      </c>
      <c r="P279" s="1117" t="s">
        <v>198</v>
      </c>
      <c r="Q279" s="1117" t="s">
        <v>241</v>
      </c>
      <c r="R279" s="1117" t="s">
        <v>242</v>
      </c>
      <c r="S279" s="443"/>
    </row>
    <row r="280" spans="1:20" ht="18.75" customHeight="1">
      <c r="A280" s="1117"/>
      <c r="B280" s="1117"/>
      <c r="C280" s="1117"/>
      <c r="D280" s="1117"/>
      <c r="E280" s="792" t="s">
        <v>1304</v>
      </c>
      <c r="F280" s="792" t="s">
        <v>1305</v>
      </c>
      <c r="G280" s="792" t="s">
        <v>1306</v>
      </c>
      <c r="H280" s="441" t="s">
        <v>1311</v>
      </c>
      <c r="I280" s="1117"/>
      <c r="J280" s="1125"/>
      <c r="K280" s="1117"/>
      <c r="L280" s="442"/>
      <c r="M280" s="755"/>
      <c r="N280" s="1117"/>
      <c r="O280" s="1117"/>
      <c r="P280" s="1117"/>
      <c r="Q280" s="1117"/>
      <c r="R280" s="1117"/>
      <c r="S280" s="443"/>
    </row>
    <row r="281" spans="1:20" s="443" customFormat="1" ht="17.25" customHeight="1">
      <c r="A281" s="797">
        <f t="shared" ref="A281:A344" si="39">IF(B281&lt;&gt;"",ROW()-171,"")</f>
        <v>110</v>
      </c>
      <c r="B281" s="836" t="s">
        <v>923</v>
      </c>
      <c r="C281" s="760">
        <v>42464</v>
      </c>
      <c r="D281" s="761" t="s">
        <v>625</v>
      </c>
      <c r="E281" s="850"/>
      <c r="F281" s="850"/>
      <c r="G281" s="850"/>
      <c r="H281" s="842">
        <f>IF(G281&lt;&gt;"",ROUND(((E281+F281)*2+5)*(F281+G281+3)/10000,2),ROUND(E281*F281/10000,2))</f>
        <v>0</v>
      </c>
      <c r="I281" s="776">
        <v>300</v>
      </c>
      <c r="J281" s="745">
        <f t="shared" ref="J281" si="40">H281*I281</f>
        <v>0</v>
      </c>
      <c r="K281" s="745">
        <f t="shared" ref="K281:K296" si="41">H281*$R$311</f>
        <v>0</v>
      </c>
      <c r="L281" s="660">
        <v>15300</v>
      </c>
      <c r="M281" s="442"/>
      <c r="N281" s="297" t="s">
        <v>1080</v>
      </c>
      <c r="O281" s="191">
        <v>42489</v>
      </c>
      <c r="P281" s="793">
        <v>9501</v>
      </c>
      <c r="Q281" s="779">
        <v>9000</v>
      </c>
      <c r="R281" s="8">
        <f t="shared" ref="R281:R293" si="42">ROUND(P281*Q281,0)</f>
        <v>85509000</v>
      </c>
      <c r="S281" s="740">
        <f>I281*L281</f>
        <v>4590000</v>
      </c>
      <c r="T281" s="951">
        <f>I281*K281</f>
        <v>0</v>
      </c>
    </row>
    <row r="282" spans="1:20" s="443" customFormat="1" ht="17.25" customHeight="1">
      <c r="A282" s="777">
        <f t="shared" si="39"/>
        <v>111</v>
      </c>
      <c r="B282" s="297" t="s">
        <v>438</v>
      </c>
      <c r="C282" s="760">
        <v>42467</v>
      </c>
      <c r="D282" s="761" t="s">
        <v>1549</v>
      </c>
      <c r="E282" s="851">
        <v>49</v>
      </c>
      <c r="F282" s="852">
        <v>38</v>
      </c>
      <c r="G282" s="852">
        <v>12</v>
      </c>
      <c r="H282" s="842">
        <f t="shared" ref="H282:H345" si="43">IF(G282&lt;&gt;"",ROUND(((E282+F282)*2+5)*(F282+G282+3)/10000,2),ROUND(E282*F282/10000,2))</f>
        <v>0.95</v>
      </c>
      <c r="I282" s="257">
        <v>292</v>
      </c>
      <c r="J282" s="745">
        <f t="shared" ref="J282:J343" si="44">H282*I282</f>
        <v>277.39999999999998</v>
      </c>
      <c r="K282" s="745">
        <f t="shared" si="41"/>
        <v>8049.0677962722857</v>
      </c>
      <c r="L282" s="660">
        <v>10500</v>
      </c>
      <c r="M282" s="442"/>
      <c r="N282" s="297" t="s">
        <v>1076</v>
      </c>
      <c r="O282" s="191">
        <v>42495</v>
      </c>
      <c r="P282" s="793">
        <v>6595</v>
      </c>
      <c r="Q282" s="779">
        <v>7600</v>
      </c>
      <c r="R282" s="8">
        <f t="shared" si="42"/>
        <v>50122000</v>
      </c>
      <c r="S282" s="740">
        <f t="shared" ref="S282:S345" si="45">I282*L282</f>
        <v>3066000</v>
      </c>
      <c r="T282" s="951">
        <f t="shared" ref="T282:T345" si="46">I282*K282</f>
        <v>2350327.7965115076</v>
      </c>
    </row>
    <row r="283" spans="1:20" ht="17.25" customHeight="1">
      <c r="A283" s="777">
        <f t="shared" si="39"/>
        <v>112</v>
      </c>
      <c r="B283" s="297" t="s">
        <v>438</v>
      </c>
      <c r="C283" s="760">
        <v>42467</v>
      </c>
      <c r="D283" s="761" t="s">
        <v>1549</v>
      </c>
      <c r="E283" s="851">
        <v>49</v>
      </c>
      <c r="F283" s="852">
        <v>38</v>
      </c>
      <c r="G283" s="852">
        <v>12</v>
      </c>
      <c r="H283" s="842">
        <f t="shared" si="43"/>
        <v>0.95</v>
      </c>
      <c r="I283" s="257">
        <v>486</v>
      </c>
      <c r="J283" s="745">
        <f t="shared" si="44"/>
        <v>461.7</v>
      </c>
      <c r="K283" s="745">
        <f t="shared" si="41"/>
        <v>8049.0677962722857</v>
      </c>
      <c r="L283" s="660">
        <v>10500</v>
      </c>
      <c r="M283" s="660"/>
      <c r="N283" s="192" t="s">
        <v>1076</v>
      </c>
      <c r="O283" s="191">
        <v>42496</v>
      </c>
      <c r="P283" s="793">
        <v>11273</v>
      </c>
      <c r="Q283" s="779">
        <v>7600</v>
      </c>
      <c r="R283" s="8">
        <f t="shared" si="42"/>
        <v>85674800</v>
      </c>
      <c r="S283" s="740">
        <f t="shared" si="45"/>
        <v>5103000</v>
      </c>
      <c r="T283" s="951">
        <f t="shared" si="46"/>
        <v>3911846.948988331</v>
      </c>
    </row>
    <row r="284" spans="1:20" ht="17.25" customHeight="1">
      <c r="A284" s="777">
        <f t="shared" si="39"/>
        <v>113</v>
      </c>
      <c r="B284" s="297" t="s">
        <v>438</v>
      </c>
      <c r="C284" s="760">
        <v>42467</v>
      </c>
      <c r="D284" s="761" t="s">
        <v>1549</v>
      </c>
      <c r="E284" s="851">
        <v>49</v>
      </c>
      <c r="F284" s="852">
        <v>38</v>
      </c>
      <c r="G284" s="852">
        <v>12</v>
      </c>
      <c r="H284" s="842">
        <f t="shared" si="43"/>
        <v>0.95</v>
      </c>
      <c r="I284" s="257">
        <v>303</v>
      </c>
      <c r="J284" s="745">
        <f t="shared" si="44"/>
        <v>287.84999999999997</v>
      </c>
      <c r="K284" s="745">
        <f t="shared" si="41"/>
        <v>8049.0677962722857</v>
      </c>
      <c r="L284" s="660">
        <v>10500</v>
      </c>
      <c r="M284" s="660"/>
      <c r="N284" s="192" t="s">
        <v>1090</v>
      </c>
      <c r="O284" s="191">
        <v>42496</v>
      </c>
      <c r="P284" s="793">
        <v>7166</v>
      </c>
      <c r="Q284" s="779">
        <v>8600</v>
      </c>
      <c r="R284" s="8">
        <f t="shared" si="42"/>
        <v>61627600</v>
      </c>
      <c r="S284" s="740">
        <f t="shared" si="45"/>
        <v>3181500</v>
      </c>
      <c r="T284" s="951">
        <f t="shared" si="46"/>
        <v>2438867.5422705025</v>
      </c>
    </row>
    <row r="285" spans="1:20" ht="17.25" customHeight="1">
      <c r="A285" s="777">
        <f t="shared" si="39"/>
        <v>114</v>
      </c>
      <c r="B285" s="297" t="s">
        <v>1550</v>
      </c>
      <c r="C285" s="760">
        <v>42467</v>
      </c>
      <c r="D285" s="761" t="s">
        <v>632</v>
      </c>
      <c r="E285" s="851">
        <v>29</v>
      </c>
      <c r="F285" s="852">
        <v>29</v>
      </c>
      <c r="G285" s="852">
        <v>33</v>
      </c>
      <c r="H285" s="842">
        <f t="shared" si="43"/>
        <v>0.79</v>
      </c>
      <c r="I285" s="257">
        <v>529</v>
      </c>
      <c r="J285" s="745">
        <f t="shared" si="44"/>
        <v>417.91</v>
      </c>
      <c r="K285" s="745">
        <f t="shared" si="41"/>
        <v>6693.4353253211648</v>
      </c>
      <c r="L285" s="660">
        <v>5900</v>
      </c>
      <c r="M285" s="660"/>
      <c r="N285" s="297" t="s">
        <v>1076</v>
      </c>
      <c r="O285" s="191">
        <v>42500</v>
      </c>
      <c r="P285" s="793">
        <v>1696</v>
      </c>
      <c r="Q285" s="779">
        <v>7600</v>
      </c>
      <c r="R285" s="8">
        <f t="shared" si="42"/>
        <v>12889600</v>
      </c>
      <c r="S285" s="740">
        <f t="shared" si="45"/>
        <v>3121100</v>
      </c>
      <c r="T285" s="951">
        <f t="shared" si="46"/>
        <v>3540827.2870948962</v>
      </c>
    </row>
    <row r="286" spans="1:20" ht="17.25" customHeight="1">
      <c r="A286" s="777">
        <f t="shared" si="39"/>
        <v>115</v>
      </c>
      <c r="B286" s="297" t="s">
        <v>1551</v>
      </c>
      <c r="C286" s="760">
        <v>42467</v>
      </c>
      <c r="D286" s="761" t="s">
        <v>632</v>
      </c>
      <c r="E286" s="851">
        <v>33</v>
      </c>
      <c r="F286" s="852">
        <v>33</v>
      </c>
      <c r="G286" s="852">
        <v>35.5</v>
      </c>
      <c r="H286" s="842">
        <f t="shared" si="43"/>
        <v>0.98</v>
      </c>
      <c r="I286" s="257">
        <v>497</v>
      </c>
      <c r="J286" s="745">
        <f t="shared" si="44"/>
        <v>487.06</v>
      </c>
      <c r="K286" s="745">
        <f t="shared" si="41"/>
        <v>8303.2488845756216</v>
      </c>
      <c r="L286" s="660">
        <v>9100</v>
      </c>
      <c r="M286" s="660"/>
      <c r="N286" s="192" t="s">
        <v>1080</v>
      </c>
      <c r="O286" s="762">
        <v>42504</v>
      </c>
      <c r="P286" s="793">
        <v>8288</v>
      </c>
      <c r="Q286" s="779">
        <v>9000</v>
      </c>
      <c r="R286" s="8">
        <f t="shared" si="42"/>
        <v>74592000</v>
      </c>
      <c r="S286" s="740">
        <f t="shared" si="45"/>
        <v>4522700</v>
      </c>
      <c r="T286" s="951">
        <f t="shared" si="46"/>
        <v>4126714.6956340838</v>
      </c>
    </row>
    <row r="287" spans="1:20" ht="17.25" customHeight="1">
      <c r="A287" s="777">
        <f t="shared" si="39"/>
        <v>116</v>
      </c>
      <c r="B287" s="297" t="s">
        <v>1541</v>
      </c>
      <c r="C287" s="760">
        <v>42467</v>
      </c>
      <c r="D287" s="761" t="s">
        <v>632</v>
      </c>
      <c r="E287" s="851">
        <v>35.5</v>
      </c>
      <c r="F287" s="852">
        <v>35.5</v>
      </c>
      <c r="G287" s="852">
        <v>23.5</v>
      </c>
      <c r="H287" s="842">
        <f t="shared" si="43"/>
        <v>0.91</v>
      </c>
      <c r="I287" s="257">
        <v>516</v>
      </c>
      <c r="J287" s="745">
        <f t="shared" si="44"/>
        <v>469.56</v>
      </c>
      <c r="K287" s="745">
        <f t="shared" si="41"/>
        <v>7710.1596785345064</v>
      </c>
      <c r="L287" s="660">
        <v>6800</v>
      </c>
      <c r="M287" s="660"/>
      <c r="N287" s="192" t="s">
        <v>1080</v>
      </c>
      <c r="O287" s="762">
        <v>42506</v>
      </c>
      <c r="P287" s="793">
        <v>8778</v>
      </c>
      <c r="Q287" s="779">
        <v>9000</v>
      </c>
      <c r="R287" s="8">
        <f t="shared" si="42"/>
        <v>79002000</v>
      </c>
      <c r="S287" s="740">
        <f t="shared" si="45"/>
        <v>3508800</v>
      </c>
      <c r="T287" s="951">
        <f t="shared" si="46"/>
        <v>3978442.3941238052</v>
      </c>
    </row>
    <row r="288" spans="1:20" ht="17.25" customHeight="1">
      <c r="A288" s="777">
        <f t="shared" si="39"/>
        <v>117</v>
      </c>
      <c r="B288" s="297" t="s">
        <v>506</v>
      </c>
      <c r="C288" s="760">
        <v>42468</v>
      </c>
      <c r="D288" s="761" t="s">
        <v>635</v>
      </c>
      <c r="E288" s="851">
        <v>37.5</v>
      </c>
      <c r="F288" s="852">
        <v>25.3</v>
      </c>
      <c r="G288" s="852">
        <v>23.9</v>
      </c>
      <c r="H288" s="842">
        <f t="shared" si="43"/>
        <v>0.68</v>
      </c>
      <c r="I288" s="257">
        <v>652</v>
      </c>
      <c r="J288" s="745">
        <f t="shared" si="44"/>
        <v>443.36</v>
      </c>
      <c r="K288" s="745">
        <f t="shared" si="41"/>
        <v>5761.4380015422685</v>
      </c>
      <c r="L288" s="660">
        <v>7300</v>
      </c>
      <c r="M288" s="660"/>
      <c r="N288" s="192" t="s">
        <v>1076</v>
      </c>
      <c r="O288" s="762">
        <v>42511</v>
      </c>
      <c r="P288" s="793">
        <v>3306</v>
      </c>
      <c r="Q288" s="779">
        <v>7600</v>
      </c>
      <c r="R288" s="8">
        <f t="shared" si="42"/>
        <v>25125600</v>
      </c>
      <c r="S288" s="740">
        <f t="shared" si="45"/>
        <v>4759600</v>
      </c>
      <c r="T288" s="951">
        <f t="shared" si="46"/>
        <v>3756457.5770055591</v>
      </c>
    </row>
    <row r="289" spans="1:20" ht="17.25" customHeight="1">
      <c r="A289" s="777">
        <f t="shared" si="39"/>
        <v>118</v>
      </c>
      <c r="B289" s="297" t="s">
        <v>506</v>
      </c>
      <c r="C289" s="760">
        <v>42468</v>
      </c>
      <c r="D289" s="761" t="s">
        <v>635</v>
      </c>
      <c r="E289" s="851">
        <v>37.5</v>
      </c>
      <c r="F289" s="852">
        <v>25.3</v>
      </c>
      <c r="G289" s="852">
        <v>23.9</v>
      </c>
      <c r="H289" s="842">
        <f t="shared" si="43"/>
        <v>0.68</v>
      </c>
      <c r="I289" s="257">
        <v>1495</v>
      </c>
      <c r="J289" s="745">
        <f t="shared" si="44"/>
        <v>1016.6</v>
      </c>
      <c r="K289" s="745">
        <f t="shared" si="41"/>
        <v>5761.4380015422685</v>
      </c>
      <c r="L289" s="660">
        <v>5900</v>
      </c>
      <c r="M289" s="660"/>
      <c r="N289" s="297" t="s">
        <v>1435</v>
      </c>
      <c r="O289" s="762">
        <v>42521</v>
      </c>
      <c r="P289" s="793">
        <v>4777</v>
      </c>
      <c r="Q289" s="779">
        <v>8500</v>
      </c>
      <c r="R289" s="8">
        <f t="shared" si="42"/>
        <v>40604500</v>
      </c>
      <c r="S289" s="740">
        <f t="shared" si="45"/>
        <v>8820500</v>
      </c>
      <c r="T289" s="951">
        <f t="shared" si="46"/>
        <v>8613349.8123056907</v>
      </c>
    </row>
    <row r="290" spans="1:20" ht="17.25" customHeight="1">
      <c r="A290" s="777">
        <f t="shared" si="39"/>
        <v>119</v>
      </c>
      <c r="B290" s="297" t="s">
        <v>963</v>
      </c>
      <c r="C290" s="760">
        <v>42468</v>
      </c>
      <c r="D290" s="761" t="s">
        <v>638</v>
      </c>
      <c r="E290" s="851">
        <v>52</v>
      </c>
      <c r="F290" s="852">
        <v>24</v>
      </c>
      <c r="G290" s="852">
        <v>24</v>
      </c>
      <c r="H290" s="842">
        <f t="shared" si="43"/>
        <v>0.8</v>
      </c>
      <c r="I290" s="257">
        <v>210</v>
      </c>
      <c r="J290" s="745">
        <f t="shared" si="44"/>
        <v>168</v>
      </c>
      <c r="K290" s="745">
        <f t="shared" si="41"/>
        <v>6778.1623547556101</v>
      </c>
      <c r="L290" s="660">
        <v>6000</v>
      </c>
      <c r="M290" s="660"/>
      <c r="N290" s="192" t="s">
        <v>1438</v>
      </c>
      <c r="O290" s="762">
        <v>42521</v>
      </c>
      <c r="P290" s="793">
        <v>10008</v>
      </c>
      <c r="Q290" s="779">
        <v>8500</v>
      </c>
      <c r="R290" s="8">
        <f t="shared" si="42"/>
        <v>85068000</v>
      </c>
      <c r="S290" s="740">
        <f t="shared" si="45"/>
        <v>1260000</v>
      </c>
      <c r="T290" s="951">
        <f t="shared" si="46"/>
        <v>1423414.0944986781</v>
      </c>
    </row>
    <row r="291" spans="1:20" ht="17.25" customHeight="1">
      <c r="A291" s="777">
        <f t="shared" si="39"/>
        <v>120</v>
      </c>
      <c r="B291" s="297" t="s">
        <v>964</v>
      </c>
      <c r="C291" s="760">
        <v>42468</v>
      </c>
      <c r="D291" s="761" t="s">
        <v>638</v>
      </c>
      <c r="E291" s="851">
        <v>52</v>
      </c>
      <c r="F291" s="852">
        <v>27</v>
      </c>
      <c r="G291" s="852">
        <v>27</v>
      </c>
      <c r="H291" s="842">
        <f t="shared" si="43"/>
        <v>0.93</v>
      </c>
      <c r="I291" s="257">
        <v>320</v>
      </c>
      <c r="J291" s="745">
        <f t="shared" si="44"/>
        <v>297.60000000000002</v>
      </c>
      <c r="K291" s="745">
        <f t="shared" si="41"/>
        <v>7879.613737403397</v>
      </c>
      <c r="L291" s="660">
        <v>6600</v>
      </c>
      <c r="M291" s="660"/>
      <c r="N291" s="192" t="s">
        <v>1836</v>
      </c>
      <c r="O291" s="762">
        <v>42604</v>
      </c>
      <c r="P291" s="793">
        <v>806</v>
      </c>
      <c r="Q291" s="779">
        <v>7600</v>
      </c>
      <c r="R291" s="8">
        <f t="shared" si="42"/>
        <v>6125600</v>
      </c>
      <c r="S291" s="740">
        <f t="shared" si="45"/>
        <v>2112000</v>
      </c>
      <c r="T291" s="951">
        <f t="shared" si="46"/>
        <v>2521476.3959690873</v>
      </c>
    </row>
    <row r="292" spans="1:20" ht="17.25" customHeight="1">
      <c r="A292" s="777">
        <f t="shared" si="39"/>
        <v>121</v>
      </c>
      <c r="B292" s="297" t="s">
        <v>946</v>
      </c>
      <c r="C292" s="760">
        <v>42468</v>
      </c>
      <c r="D292" s="761" t="s">
        <v>640</v>
      </c>
      <c r="E292" s="851"/>
      <c r="F292" s="852"/>
      <c r="G292" s="852"/>
      <c r="H292" s="842">
        <f t="shared" si="43"/>
        <v>0</v>
      </c>
      <c r="I292" s="257">
        <v>200</v>
      </c>
      <c r="J292" s="745">
        <f t="shared" si="44"/>
        <v>0</v>
      </c>
      <c r="K292" s="745">
        <f t="shared" si="41"/>
        <v>0</v>
      </c>
      <c r="L292" s="660">
        <v>10900</v>
      </c>
      <c r="M292" s="660"/>
      <c r="N292" s="297" t="s">
        <v>1838</v>
      </c>
      <c r="O292" s="762">
        <v>42604</v>
      </c>
      <c r="P292" s="793">
        <v>6282</v>
      </c>
      <c r="Q292" s="779">
        <v>9200</v>
      </c>
      <c r="R292" s="8">
        <f t="shared" si="42"/>
        <v>57794400</v>
      </c>
      <c r="S292" s="740">
        <f t="shared" si="45"/>
        <v>2180000</v>
      </c>
      <c r="T292" s="951">
        <f t="shared" si="46"/>
        <v>0</v>
      </c>
    </row>
    <row r="293" spans="1:20" ht="17.25" customHeight="1">
      <c r="A293" s="777">
        <f t="shared" si="39"/>
        <v>122</v>
      </c>
      <c r="B293" s="297" t="s">
        <v>920</v>
      </c>
      <c r="C293" s="760">
        <v>42468</v>
      </c>
      <c r="D293" s="761" t="s">
        <v>640</v>
      </c>
      <c r="E293" s="851"/>
      <c r="F293" s="852"/>
      <c r="G293" s="852"/>
      <c r="H293" s="842">
        <f t="shared" si="43"/>
        <v>0</v>
      </c>
      <c r="I293" s="257">
        <v>200</v>
      </c>
      <c r="J293" s="745">
        <f t="shared" si="44"/>
        <v>0</v>
      </c>
      <c r="K293" s="745">
        <f t="shared" si="41"/>
        <v>0</v>
      </c>
      <c r="L293" s="660">
        <v>11700</v>
      </c>
      <c r="M293" s="660"/>
      <c r="N293" s="297" t="s">
        <v>1839</v>
      </c>
      <c r="O293" s="762">
        <v>42604</v>
      </c>
      <c r="P293" s="793">
        <v>4325</v>
      </c>
      <c r="Q293" s="779">
        <v>8500</v>
      </c>
      <c r="R293" s="8">
        <f t="shared" si="42"/>
        <v>36762500</v>
      </c>
      <c r="S293" s="740">
        <f t="shared" si="45"/>
        <v>2340000</v>
      </c>
      <c r="T293" s="951">
        <f t="shared" si="46"/>
        <v>0</v>
      </c>
    </row>
    <row r="294" spans="1:20" ht="17.25" customHeight="1">
      <c r="A294" s="777">
        <f t="shared" si="39"/>
        <v>123</v>
      </c>
      <c r="B294" s="297" t="s">
        <v>921</v>
      </c>
      <c r="C294" s="760">
        <v>42468</v>
      </c>
      <c r="D294" s="761" t="s">
        <v>640</v>
      </c>
      <c r="E294" s="847">
        <v>43</v>
      </c>
      <c r="F294" s="846">
        <v>42</v>
      </c>
      <c r="G294" s="846">
        <v>26</v>
      </c>
      <c r="H294" s="842">
        <f t="shared" si="43"/>
        <v>1.24</v>
      </c>
      <c r="I294" s="257">
        <v>200</v>
      </c>
      <c r="J294" s="745">
        <f t="shared" si="44"/>
        <v>248</v>
      </c>
      <c r="K294" s="745">
        <f t="shared" si="41"/>
        <v>10506.151649871195</v>
      </c>
      <c r="L294" s="660">
        <v>12400</v>
      </c>
      <c r="M294" s="660"/>
      <c r="N294" s="445"/>
      <c r="O294" s="760"/>
      <c r="P294" s="793"/>
      <c r="Q294" s="779"/>
      <c r="R294" s="8"/>
      <c r="S294" s="740">
        <f t="shared" si="45"/>
        <v>2480000</v>
      </c>
      <c r="T294" s="951">
        <f t="shared" si="46"/>
        <v>2101230.3299742392</v>
      </c>
    </row>
    <row r="295" spans="1:20" ht="17.25" customHeight="1">
      <c r="A295" s="777">
        <f t="shared" si="39"/>
        <v>124</v>
      </c>
      <c r="B295" s="297" t="s">
        <v>922</v>
      </c>
      <c r="C295" s="760">
        <v>42468</v>
      </c>
      <c r="D295" s="761" t="s">
        <v>640</v>
      </c>
      <c r="E295" s="847">
        <v>49</v>
      </c>
      <c r="F295" s="846">
        <v>47</v>
      </c>
      <c r="G295" s="846">
        <v>27</v>
      </c>
      <c r="H295" s="842">
        <f t="shared" si="43"/>
        <v>1.52</v>
      </c>
      <c r="I295" s="257">
        <v>200</v>
      </c>
      <c r="J295" s="745">
        <f t="shared" si="44"/>
        <v>304</v>
      </c>
      <c r="K295" s="745">
        <f t="shared" si="41"/>
        <v>12878.508474035658</v>
      </c>
      <c r="L295" s="660">
        <v>14200</v>
      </c>
      <c r="M295" s="660"/>
      <c r="N295" s="838" t="s">
        <v>1295</v>
      </c>
      <c r="O295" s="839"/>
      <c r="P295" s="840"/>
      <c r="Q295" s="531"/>
      <c r="R295" s="531">
        <f>SUM(R281:R294)</f>
        <v>700897600</v>
      </c>
      <c r="S295" s="740">
        <f t="shared" si="45"/>
        <v>2840000</v>
      </c>
      <c r="T295" s="951">
        <f t="shared" si="46"/>
        <v>2575701.6948071318</v>
      </c>
    </row>
    <row r="296" spans="1:20" ht="17.25" customHeight="1">
      <c r="A296" s="777">
        <f t="shared" si="39"/>
        <v>125</v>
      </c>
      <c r="B296" s="297" t="s">
        <v>1495</v>
      </c>
      <c r="C296" s="760">
        <v>42468</v>
      </c>
      <c r="D296" s="761" t="s">
        <v>642</v>
      </c>
      <c r="E296" s="851">
        <v>70</v>
      </c>
      <c r="F296" s="795">
        <v>45</v>
      </c>
      <c r="G296" s="795">
        <v>50</v>
      </c>
      <c r="H296" s="842">
        <f t="shared" si="43"/>
        <v>2.2999999999999998</v>
      </c>
      <c r="I296" s="257">
        <v>40</v>
      </c>
      <c r="J296" s="745">
        <f t="shared" si="44"/>
        <v>92</v>
      </c>
      <c r="K296" s="745">
        <f t="shared" si="41"/>
        <v>19487.216769922376</v>
      </c>
      <c r="L296" s="660">
        <v>24700</v>
      </c>
      <c r="M296" s="660"/>
      <c r="N296" s="445" t="s">
        <v>337</v>
      </c>
      <c r="O296" s="760">
        <v>42517</v>
      </c>
      <c r="P296" s="793">
        <v>24</v>
      </c>
      <c r="Q296" s="779">
        <v>42000</v>
      </c>
      <c r="R296" s="8">
        <f t="shared" ref="R296:R298" si="47">ROUND(P296*Q296,0)</f>
        <v>1008000</v>
      </c>
      <c r="S296" s="740">
        <f t="shared" si="45"/>
        <v>988000</v>
      </c>
      <c r="T296" s="951">
        <f t="shared" si="46"/>
        <v>779488.67079689505</v>
      </c>
    </row>
    <row r="297" spans="1:20" ht="17.25" customHeight="1">
      <c r="A297" s="777">
        <f t="shared" si="39"/>
        <v>126</v>
      </c>
      <c r="B297" s="297" t="s">
        <v>1552</v>
      </c>
      <c r="C297" s="760">
        <v>42468</v>
      </c>
      <c r="D297" s="761" t="s">
        <v>643</v>
      </c>
      <c r="E297" s="851">
        <v>36.5</v>
      </c>
      <c r="F297" s="852">
        <v>26.5</v>
      </c>
      <c r="G297" s="852">
        <v>26</v>
      </c>
      <c r="H297" s="842">
        <f t="shared" si="43"/>
        <v>0.73</v>
      </c>
      <c r="I297" s="257">
        <v>540</v>
      </c>
      <c r="J297" s="745">
        <f t="shared" si="44"/>
        <v>394.2</v>
      </c>
      <c r="K297" s="745">
        <f t="shared" ref="K297:K360" si="48">H297*$R$311</f>
        <v>6185.073148714494</v>
      </c>
      <c r="L297" s="660">
        <v>11000</v>
      </c>
      <c r="M297" s="660"/>
      <c r="N297" s="445" t="s">
        <v>1394</v>
      </c>
      <c r="O297" s="760">
        <v>42527</v>
      </c>
      <c r="P297" s="793">
        <v>350</v>
      </c>
      <c r="Q297" s="779">
        <v>19545</v>
      </c>
      <c r="R297" s="8">
        <f t="shared" si="47"/>
        <v>6840750</v>
      </c>
      <c r="S297" s="740">
        <f t="shared" si="45"/>
        <v>5940000</v>
      </c>
      <c r="T297" s="951">
        <f t="shared" si="46"/>
        <v>3339939.5003058268</v>
      </c>
    </row>
    <row r="298" spans="1:20" ht="17.25" customHeight="1">
      <c r="A298" s="777">
        <f t="shared" si="39"/>
        <v>127</v>
      </c>
      <c r="B298" s="297" t="s">
        <v>1000</v>
      </c>
      <c r="C298" s="760">
        <v>42468</v>
      </c>
      <c r="D298" s="761" t="s">
        <v>645</v>
      </c>
      <c r="E298" s="851"/>
      <c r="F298" s="852"/>
      <c r="G298" s="852"/>
      <c r="H298" s="842">
        <f t="shared" si="43"/>
        <v>0</v>
      </c>
      <c r="I298" s="257">
        <v>3000</v>
      </c>
      <c r="J298" s="745">
        <f t="shared" si="44"/>
        <v>0</v>
      </c>
      <c r="K298" s="745">
        <f t="shared" si="48"/>
        <v>0</v>
      </c>
      <c r="L298" s="660">
        <v>5200</v>
      </c>
      <c r="M298" s="660"/>
      <c r="N298" s="445" t="s">
        <v>1440</v>
      </c>
      <c r="O298" s="760">
        <v>42527</v>
      </c>
      <c r="P298" s="793">
        <v>400</v>
      </c>
      <c r="Q298" s="779">
        <v>18000</v>
      </c>
      <c r="R298" s="8">
        <f t="shared" si="47"/>
        <v>7200000</v>
      </c>
      <c r="S298" s="740">
        <f t="shared" si="45"/>
        <v>15600000</v>
      </c>
      <c r="T298" s="951">
        <f t="shared" si="46"/>
        <v>0</v>
      </c>
    </row>
    <row r="299" spans="1:20" ht="17.25" customHeight="1">
      <c r="A299" s="777">
        <f t="shared" si="39"/>
        <v>128</v>
      </c>
      <c r="B299" s="297" t="s">
        <v>1553</v>
      </c>
      <c r="C299" s="760">
        <v>42471</v>
      </c>
      <c r="D299" s="761" t="s">
        <v>655</v>
      </c>
      <c r="E299" s="851">
        <v>52</v>
      </c>
      <c r="F299" s="852">
        <v>38</v>
      </c>
      <c r="G299" s="852">
        <v>18</v>
      </c>
      <c r="H299" s="842">
        <f t="shared" si="43"/>
        <v>1.0900000000000001</v>
      </c>
      <c r="I299" s="257">
        <v>100</v>
      </c>
      <c r="J299" s="745">
        <f t="shared" si="44"/>
        <v>109.00000000000001</v>
      </c>
      <c r="K299" s="745">
        <f t="shared" si="48"/>
        <v>9235.2462083545197</v>
      </c>
      <c r="L299" s="660">
        <v>13500</v>
      </c>
      <c r="M299" s="660"/>
      <c r="N299" s="445"/>
      <c r="O299" s="760"/>
      <c r="P299" s="793"/>
      <c r="Q299" s="779"/>
      <c r="R299" s="8"/>
      <c r="S299" s="740">
        <f t="shared" si="45"/>
        <v>1350000</v>
      </c>
      <c r="T299" s="951">
        <f t="shared" si="46"/>
        <v>923524.62083545199</v>
      </c>
    </row>
    <row r="300" spans="1:20" ht="17.25" customHeight="1">
      <c r="A300" s="777">
        <f t="shared" si="39"/>
        <v>129</v>
      </c>
      <c r="B300" s="297" t="s">
        <v>1555</v>
      </c>
      <c r="C300" s="760">
        <v>42471</v>
      </c>
      <c r="D300" s="761" t="s">
        <v>655</v>
      </c>
      <c r="E300" s="851">
        <v>50</v>
      </c>
      <c r="F300" s="852">
        <v>37.5</v>
      </c>
      <c r="G300" s="852">
        <v>32</v>
      </c>
      <c r="H300" s="842">
        <f t="shared" si="43"/>
        <v>1.31</v>
      </c>
      <c r="I300" s="257">
        <v>100</v>
      </c>
      <c r="J300" s="745">
        <f t="shared" si="44"/>
        <v>131</v>
      </c>
      <c r="K300" s="745">
        <f t="shared" si="48"/>
        <v>11099.240855912311</v>
      </c>
      <c r="L300" s="660">
        <v>15500</v>
      </c>
      <c r="M300" s="660"/>
      <c r="N300" s="838" t="s">
        <v>1296</v>
      </c>
      <c r="O300" s="839"/>
      <c r="P300" s="840"/>
      <c r="Q300" s="531"/>
      <c r="R300" s="531">
        <f>SUM(R296:R299)</f>
        <v>15048750</v>
      </c>
      <c r="S300" s="740">
        <f t="shared" si="45"/>
        <v>1550000</v>
      </c>
      <c r="T300" s="951">
        <f t="shared" si="46"/>
        <v>1109924.085591231</v>
      </c>
    </row>
    <row r="301" spans="1:20" ht="17.25" customHeight="1">
      <c r="A301" s="777">
        <f t="shared" si="39"/>
        <v>130</v>
      </c>
      <c r="B301" s="297" t="s">
        <v>1556</v>
      </c>
      <c r="C301" s="760">
        <v>42471</v>
      </c>
      <c r="D301" s="761" t="s">
        <v>655</v>
      </c>
      <c r="E301" s="851">
        <v>50.5</v>
      </c>
      <c r="F301" s="852">
        <v>40</v>
      </c>
      <c r="G301" s="852">
        <v>23</v>
      </c>
      <c r="H301" s="842">
        <f t="shared" si="43"/>
        <v>1.23</v>
      </c>
      <c r="I301" s="257">
        <v>100</v>
      </c>
      <c r="J301" s="745">
        <f t="shared" si="44"/>
        <v>123</v>
      </c>
      <c r="K301" s="745">
        <f t="shared" si="48"/>
        <v>10421.42462043675</v>
      </c>
      <c r="L301" s="660">
        <v>14500</v>
      </c>
      <c r="M301" s="660"/>
      <c r="N301" s="445" t="s">
        <v>1297</v>
      </c>
      <c r="O301" s="760"/>
      <c r="P301" s="793"/>
      <c r="Q301" s="779"/>
      <c r="R301" s="8">
        <f>R295</f>
        <v>700897600</v>
      </c>
      <c r="S301" s="740">
        <f t="shared" si="45"/>
        <v>1450000</v>
      </c>
      <c r="T301" s="951">
        <f t="shared" si="46"/>
        <v>1042142.462043675</v>
      </c>
    </row>
    <row r="302" spans="1:20" ht="17.25" customHeight="1">
      <c r="A302" s="777">
        <f t="shared" si="39"/>
        <v>131</v>
      </c>
      <c r="B302" s="297" t="s">
        <v>982</v>
      </c>
      <c r="C302" s="760">
        <v>42472</v>
      </c>
      <c r="D302" s="761" t="s">
        <v>657</v>
      </c>
      <c r="E302" s="851">
        <v>45</v>
      </c>
      <c r="F302" s="852">
        <v>37</v>
      </c>
      <c r="G302" s="852">
        <v>27.5</v>
      </c>
      <c r="H302" s="842">
        <f t="shared" si="43"/>
        <v>1.1399999999999999</v>
      </c>
      <c r="I302" s="257">
        <v>1004</v>
      </c>
      <c r="J302" s="745">
        <f t="shared" si="44"/>
        <v>1144.56</v>
      </c>
      <c r="K302" s="745">
        <f t="shared" si="48"/>
        <v>9658.8813555267425</v>
      </c>
      <c r="L302" s="660">
        <v>13800</v>
      </c>
      <c r="M302" s="660"/>
      <c r="N302" s="445" t="s">
        <v>1298</v>
      </c>
      <c r="O302" s="760"/>
      <c r="P302" s="793"/>
      <c r="Q302" s="779"/>
      <c r="R302" s="8">
        <f>R300</f>
        <v>15048750</v>
      </c>
      <c r="S302" s="740">
        <f t="shared" si="45"/>
        <v>13855200</v>
      </c>
      <c r="T302" s="951">
        <f t="shared" si="46"/>
        <v>9697516.880948849</v>
      </c>
    </row>
    <row r="303" spans="1:20" ht="17.25" customHeight="1">
      <c r="A303" s="777">
        <f t="shared" si="39"/>
        <v>132</v>
      </c>
      <c r="B303" s="297" t="s">
        <v>1119</v>
      </c>
      <c r="C303" s="760">
        <v>42472</v>
      </c>
      <c r="D303" s="761" t="s">
        <v>657</v>
      </c>
      <c r="E303" s="851">
        <v>44</v>
      </c>
      <c r="F303" s="852">
        <v>20</v>
      </c>
      <c r="G303" s="852"/>
      <c r="H303" s="842">
        <f t="shared" si="43"/>
        <v>0.09</v>
      </c>
      <c r="I303" s="257">
        <v>2008</v>
      </c>
      <c r="J303" s="745">
        <f t="shared" si="44"/>
        <v>180.72</v>
      </c>
      <c r="K303" s="745">
        <f t="shared" si="48"/>
        <v>762.54326491000609</v>
      </c>
      <c r="L303" s="660">
        <v>1300</v>
      </c>
      <c r="M303" s="660"/>
      <c r="N303" s="445" t="s">
        <v>1300</v>
      </c>
      <c r="O303" s="760"/>
      <c r="P303" s="793"/>
      <c r="Q303" s="779"/>
      <c r="R303" s="8">
        <v>6580000</v>
      </c>
      <c r="S303" s="740">
        <f t="shared" si="45"/>
        <v>2610400</v>
      </c>
      <c r="T303" s="951">
        <f t="shared" si="46"/>
        <v>1531186.8759392921</v>
      </c>
    </row>
    <row r="304" spans="1:20" ht="17.25" customHeight="1">
      <c r="A304" s="777">
        <f t="shared" si="39"/>
        <v>133</v>
      </c>
      <c r="B304" s="297" t="s">
        <v>1557</v>
      </c>
      <c r="C304" s="760">
        <v>42472</v>
      </c>
      <c r="D304" s="761" t="s">
        <v>668</v>
      </c>
      <c r="E304" s="851">
        <v>55</v>
      </c>
      <c r="F304" s="852">
        <v>28</v>
      </c>
      <c r="G304" s="852">
        <v>22</v>
      </c>
      <c r="H304" s="842">
        <f t="shared" si="43"/>
        <v>0.91</v>
      </c>
      <c r="I304" s="257">
        <v>207</v>
      </c>
      <c r="J304" s="745">
        <f t="shared" si="44"/>
        <v>188.37</v>
      </c>
      <c r="K304" s="745">
        <f t="shared" si="48"/>
        <v>7710.1596785345064</v>
      </c>
      <c r="L304" s="660">
        <v>13200</v>
      </c>
      <c r="M304" s="660"/>
      <c r="N304" s="445" t="s">
        <v>1299</v>
      </c>
      <c r="O304" s="760"/>
      <c r="P304" s="793"/>
      <c r="Q304" s="779"/>
      <c r="R304" s="8"/>
      <c r="S304" s="740">
        <f t="shared" si="45"/>
        <v>2732400</v>
      </c>
      <c r="T304" s="951">
        <f t="shared" si="46"/>
        <v>1596003.0534566429</v>
      </c>
    </row>
    <row r="305" spans="1:20" ht="17.25" customHeight="1">
      <c r="A305" s="777">
        <f t="shared" si="39"/>
        <v>134</v>
      </c>
      <c r="B305" s="297" t="s">
        <v>1558</v>
      </c>
      <c r="C305" s="760">
        <v>42472</v>
      </c>
      <c r="D305" s="761" t="s">
        <v>668</v>
      </c>
      <c r="E305" s="851">
        <v>35</v>
      </c>
      <c r="F305" s="852">
        <v>35</v>
      </c>
      <c r="G305" s="852">
        <v>26</v>
      </c>
      <c r="H305" s="842">
        <f t="shared" si="43"/>
        <v>0.93</v>
      </c>
      <c r="I305" s="257">
        <v>173</v>
      </c>
      <c r="J305" s="745">
        <f t="shared" si="44"/>
        <v>160.89000000000001</v>
      </c>
      <c r="K305" s="745">
        <f t="shared" si="48"/>
        <v>7879.613737403397</v>
      </c>
      <c r="L305" s="660">
        <v>11000</v>
      </c>
      <c r="M305" s="660"/>
      <c r="N305" s="445" t="s">
        <v>1312</v>
      </c>
      <c r="O305" s="760"/>
      <c r="P305" s="793"/>
      <c r="Q305" s="779"/>
      <c r="R305" s="8"/>
      <c r="S305" s="740">
        <f t="shared" si="45"/>
        <v>1903000</v>
      </c>
      <c r="T305" s="951">
        <f t="shared" si="46"/>
        <v>1363173.1765707876</v>
      </c>
    </row>
    <row r="306" spans="1:20" ht="17.25" customHeight="1">
      <c r="A306" s="777">
        <f t="shared" si="39"/>
        <v>135</v>
      </c>
      <c r="B306" s="297" t="s">
        <v>1559</v>
      </c>
      <c r="C306" s="760">
        <v>42472</v>
      </c>
      <c r="D306" s="761" t="s">
        <v>670</v>
      </c>
      <c r="E306" s="851">
        <v>33.5</v>
      </c>
      <c r="F306" s="852">
        <v>31.5</v>
      </c>
      <c r="G306" s="852">
        <v>9.5</v>
      </c>
      <c r="H306" s="842">
        <f t="shared" si="43"/>
        <v>0.59</v>
      </c>
      <c r="I306" s="257">
        <v>505</v>
      </c>
      <c r="J306" s="745">
        <f t="shared" si="44"/>
        <v>297.95</v>
      </c>
      <c r="K306" s="745">
        <f t="shared" si="48"/>
        <v>4998.8947366322618</v>
      </c>
      <c r="L306" s="660">
        <v>6400</v>
      </c>
      <c r="M306" s="660"/>
      <c r="N306" s="192"/>
      <c r="O306" s="760"/>
      <c r="P306" s="793"/>
      <c r="Q306" s="779"/>
      <c r="R306" s="8"/>
      <c r="S306" s="740">
        <f t="shared" si="45"/>
        <v>3232000</v>
      </c>
      <c r="T306" s="951">
        <f t="shared" si="46"/>
        <v>2524441.8419992924</v>
      </c>
    </row>
    <row r="307" spans="1:20" ht="17.25" customHeight="1">
      <c r="A307" s="777">
        <f t="shared" si="39"/>
        <v>136</v>
      </c>
      <c r="B307" s="297" t="s">
        <v>1560</v>
      </c>
      <c r="C307" s="760">
        <v>42472</v>
      </c>
      <c r="D307" s="761" t="s">
        <v>670</v>
      </c>
      <c r="E307" s="851">
        <v>52.5</v>
      </c>
      <c r="F307" s="852">
        <v>29.5</v>
      </c>
      <c r="G307" s="852">
        <v>9.1999999999999993</v>
      </c>
      <c r="H307" s="842">
        <f t="shared" si="43"/>
        <v>0.7</v>
      </c>
      <c r="I307" s="257">
        <v>988</v>
      </c>
      <c r="J307" s="745">
        <f t="shared" si="44"/>
        <v>691.59999999999991</v>
      </c>
      <c r="K307" s="745">
        <f t="shared" si="48"/>
        <v>5930.8920604111581</v>
      </c>
      <c r="L307" s="660">
        <v>7700</v>
      </c>
      <c r="M307" s="660"/>
      <c r="N307" s="445"/>
      <c r="O307" s="760"/>
      <c r="P307" s="793"/>
      <c r="Q307" s="779"/>
      <c r="R307" s="8"/>
      <c r="S307" s="740">
        <f t="shared" si="45"/>
        <v>7607600</v>
      </c>
      <c r="T307" s="951">
        <f t="shared" si="46"/>
        <v>5859721.3556862241</v>
      </c>
    </row>
    <row r="308" spans="1:20" ht="17.25" customHeight="1">
      <c r="A308" s="777">
        <f t="shared" si="39"/>
        <v>137</v>
      </c>
      <c r="B308" s="297" t="s">
        <v>945</v>
      </c>
      <c r="C308" s="760">
        <v>42472</v>
      </c>
      <c r="D308" s="761" t="s">
        <v>672</v>
      </c>
      <c r="E308" s="851">
        <v>48</v>
      </c>
      <c r="F308" s="852">
        <v>23</v>
      </c>
      <c r="G308" s="852">
        <v>22</v>
      </c>
      <c r="H308" s="842">
        <f t="shared" si="43"/>
        <v>0.71</v>
      </c>
      <c r="I308" s="257">
        <v>735</v>
      </c>
      <c r="J308" s="745">
        <f t="shared" si="44"/>
        <v>521.85</v>
      </c>
      <c r="K308" s="745">
        <f t="shared" si="48"/>
        <v>6015.6190898456034</v>
      </c>
      <c r="L308" s="660">
        <v>7135</v>
      </c>
      <c r="M308" s="660"/>
      <c r="N308" s="838" t="s">
        <v>1309</v>
      </c>
      <c r="O308" s="839"/>
      <c r="P308" s="840"/>
      <c r="Q308" s="531"/>
      <c r="R308" s="531">
        <f>SUM(R301:R307)</f>
        <v>722526350</v>
      </c>
      <c r="S308" s="740">
        <f t="shared" si="45"/>
        <v>5244225</v>
      </c>
      <c r="T308" s="951">
        <f t="shared" si="46"/>
        <v>4421480.0310365185</v>
      </c>
    </row>
    <row r="309" spans="1:20" ht="17.25" customHeight="1">
      <c r="A309" s="777">
        <f t="shared" si="39"/>
        <v>138</v>
      </c>
      <c r="B309" s="297" t="s">
        <v>472</v>
      </c>
      <c r="C309" s="760">
        <v>42472</v>
      </c>
      <c r="D309" s="761" t="s">
        <v>672</v>
      </c>
      <c r="E309" s="851">
        <v>103</v>
      </c>
      <c r="F309" s="852">
        <v>50</v>
      </c>
      <c r="G309" s="852">
        <v>180</v>
      </c>
      <c r="H309" s="842">
        <f t="shared" si="43"/>
        <v>7.25</v>
      </c>
      <c r="I309" s="257">
        <v>194</v>
      </c>
      <c r="J309" s="745">
        <f t="shared" si="44"/>
        <v>1406.5</v>
      </c>
      <c r="K309" s="745">
        <f t="shared" si="48"/>
        <v>61427.096339972712</v>
      </c>
      <c r="L309" s="660">
        <v>47449</v>
      </c>
      <c r="M309" s="660"/>
      <c r="N309" s="446"/>
      <c r="O309" s="768"/>
      <c r="P309" s="794"/>
      <c r="Q309" s="758"/>
      <c r="R309" s="770"/>
      <c r="S309" s="740">
        <f t="shared" si="45"/>
        <v>9205106</v>
      </c>
      <c r="T309" s="951">
        <f t="shared" si="46"/>
        <v>11916856.689954706</v>
      </c>
    </row>
    <row r="310" spans="1:20" ht="17.25" customHeight="1">
      <c r="A310" s="777">
        <f t="shared" si="39"/>
        <v>139</v>
      </c>
      <c r="B310" s="297" t="s">
        <v>1561</v>
      </c>
      <c r="C310" s="760">
        <v>42472</v>
      </c>
      <c r="D310" s="761" t="s">
        <v>672</v>
      </c>
      <c r="E310" s="851">
        <v>122</v>
      </c>
      <c r="F310" s="852">
        <v>54</v>
      </c>
      <c r="G310" s="852">
        <v>176</v>
      </c>
      <c r="H310" s="842">
        <f t="shared" si="43"/>
        <v>8.32</v>
      </c>
      <c r="I310" s="257">
        <v>20</v>
      </c>
      <c r="J310" s="745">
        <f t="shared" si="44"/>
        <v>166.4</v>
      </c>
      <c r="K310" s="745">
        <f t="shared" si="48"/>
        <v>70492.888489458346</v>
      </c>
      <c r="L310" s="660">
        <v>54530</v>
      </c>
      <c r="M310" s="660"/>
      <c r="N310" s="446"/>
      <c r="O310" s="768"/>
      <c r="P310" s="794"/>
      <c r="Q310" s="758"/>
      <c r="R310" s="770"/>
      <c r="S310" s="740">
        <f t="shared" si="45"/>
        <v>1090600</v>
      </c>
      <c r="T310" s="951">
        <f t="shared" si="46"/>
        <v>1409857.769789167</v>
      </c>
    </row>
    <row r="311" spans="1:20" ht="17.25" customHeight="1">
      <c r="A311" s="777">
        <f t="shared" si="39"/>
        <v>140</v>
      </c>
      <c r="B311" s="297" t="s">
        <v>424</v>
      </c>
      <c r="C311" s="760">
        <v>42473</v>
      </c>
      <c r="D311" s="761" t="s">
        <v>673</v>
      </c>
      <c r="E311" s="851">
        <v>52</v>
      </c>
      <c r="F311" s="852">
        <v>24.5</v>
      </c>
      <c r="G311" s="852">
        <v>24.5</v>
      </c>
      <c r="H311" s="842">
        <f t="shared" si="43"/>
        <v>0.82</v>
      </c>
      <c r="I311" s="257">
        <v>1222</v>
      </c>
      <c r="J311" s="745">
        <f t="shared" si="44"/>
        <v>1002.04</v>
      </c>
      <c r="K311" s="745">
        <f t="shared" si="48"/>
        <v>6947.6164136244997</v>
      </c>
      <c r="L311" s="660">
        <v>5000</v>
      </c>
      <c r="M311" s="660"/>
      <c r="N311" s="1121" t="s">
        <v>1310</v>
      </c>
      <c r="O311" s="1122"/>
      <c r="P311" s="1122"/>
      <c r="Q311" s="1123"/>
      <c r="R311" s="843">
        <f>R308/J525</f>
        <v>8472.7029434445121</v>
      </c>
      <c r="S311" s="740">
        <f t="shared" si="45"/>
        <v>6110000</v>
      </c>
      <c r="T311" s="951">
        <f t="shared" si="46"/>
        <v>8489987.2574491389</v>
      </c>
    </row>
    <row r="312" spans="1:20" ht="17.25" customHeight="1">
      <c r="A312" s="777">
        <f t="shared" si="39"/>
        <v>141</v>
      </c>
      <c r="B312" s="297" t="s">
        <v>513</v>
      </c>
      <c r="C312" s="760">
        <v>42473</v>
      </c>
      <c r="D312" s="761" t="s">
        <v>673</v>
      </c>
      <c r="E312" s="851">
        <v>55</v>
      </c>
      <c r="F312" s="795">
        <v>45</v>
      </c>
      <c r="G312" s="795">
        <v>29</v>
      </c>
      <c r="H312" s="842">
        <f t="shared" si="43"/>
        <v>1.58</v>
      </c>
      <c r="I312" s="257">
        <v>602</v>
      </c>
      <c r="J312" s="745">
        <f t="shared" si="44"/>
        <v>951.16000000000008</v>
      </c>
      <c r="K312" s="745">
        <f t="shared" si="48"/>
        <v>13386.87065064233</v>
      </c>
      <c r="L312" s="751">
        <v>9700</v>
      </c>
      <c r="M312" s="660"/>
      <c r="O312" s="740"/>
      <c r="P312" s="740"/>
      <c r="Q312" s="740"/>
      <c r="S312" s="740">
        <f t="shared" si="45"/>
        <v>5839400</v>
      </c>
      <c r="T312" s="951">
        <f t="shared" si="46"/>
        <v>8058896.1316866828</v>
      </c>
    </row>
    <row r="313" spans="1:20" ht="17.25" customHeight="1">
      <c r="A313" s="777">
        <f t="shared" si="39"/>
        <v>142</v>
      </c>
      <c r="B313" s="297" t="s">
        <v>472</v>
      </c>
      <c r="C313" s="760">
        <v>42475</v>
      </c>
      <c r="D313" s="761" t="s">
        <v>1562</v>
      </c>
      <c r="E313" s="851">
        <v>103</v>
      </c>
      <c r="F313" s="795">
        <v>50</v>
      </c>
      <c r="G313" s="795">
        <v>180</v>
      </c>
      <c r="H313" s="842">
        <f t="shared" si="43"/>
        <v>7.25</v>
      </c>
      <c r="I313" s="257">
        <v>295</v>
      </c>
      <c r="J313" s="745">
        <f t="shared" si="44"/>
        <v>2138.75</v>
      </c>
      <c r="K313" s="745">
        <f t="shared" si="48"/>
        <v>61427.096339972712</v>
      </c>
      <c r="L313" s="751">
        <v>47449</v>
      </c>
      <c r="M313" s="660"/>
      <c r="O313" s="740"/>
      <c r="P313" s="740"/>
      <c r="Q313" s="740"/>
      <c r="S313" s="740">
        <f t="shared" si="45"/>
        <v>13997455</v>
      </c>
      <c r="T313" s="951">
        <f t="shared" si="46"/>
        <v>18120993.420291949</v>
      </c>
    </row>
    <row r="314" spans="1:20" ht="17.25" customHeight="1">
      <c r="A314" s="777">
        <f t="shared" si="39"/>
        <v>143</v>
      </c>
      <c r="B314" s="297" t="s">
        <v>1563</v>
      </c>
      <c r="C314" s="760">
        <v>42475</v>
      </c>
      <c r="D314" s="761" t="s">
        <v>1562</v>
      </c>
      <c r="E314" s="851">
        <v>122</v>
      </c>
      <c r="F314" s="795">
        <v>54</v>
      </c>
      <c r="G314" s="795">
        <v>170</v>
      </c>
      <c r="H314" s="842">
        <f t="shared" si="43"/>
        <v>8.1</v>
      </c>
      <c r="I314" s="257">
        <v>41</v>
      </c>
      <c r="J314" s="745">
        <f t="shared" si="44"/>
        <v>332.09999999999997</v>
      </c>
      <c r="K314" s="745">
        <f t="shared" si="48"/>
        <v>68628.893841900543</v>
      </c>
      <c r="L314" s="751">
        <v>54530</v>
      </c>
      <c r="M314" s="660"/>
      <c r="O314" s="740"/>
      <c r="P314" s="740"/>
      <c r="Q314" s="740"/>
      <c r="S314" s="740">
        <f t="shared" si="45"/>
        <v>2235730</v>
      </c>
      <c r="T314" s="951">
        <f t="shared" si="46"/>
        <v>2813784.6475179223</v>
      </c>
    </row>
    <row r="315" spans="1:20" ht="17.25" customHeight="1">
      <c r="A315" s="777">
        <f t="shared" si="39"/>
        <v>144</v>
      </c>
      <c r="B315" s="297" t="s">
        <v>461</v>
      </c>
      <c r="C315" s="760">
        <v>42475</v>
      </c>
      <c r="D315" s="761" t="s">
        <v>687</v>
      </c>
      <c r="E315" s="851">
        <v>22</v>
      </c>
      <c r="F315" s="795">
        <v>22</v>
      </c>
      <c r="G315" s="795">
        <v>29.5</v>
      </c>
      <c r="H315" s="842">
        <f t="shared" si="43"/>
        <v>0.51</v>
      </c>
      <c r="I315" s="257">
        <v>991</v>
      </c>
      <c r="J315" s="745">
        <f t="shared" si="44"/>
        <v>505.41</v>
      </c>
      <c r="K315" s="745">
        <f t="shared" si="48"/>
        <v>4321.0785011567013</v>
      </c>
      <c r="L315" s="751">
        <v>6700</v>
      </c>
      <c r="M315" s="660"/>
      <c r="O315" s="740"/>
      <c r="P315" s="740"/>
      <c r="Q315" s="740"/>
      <c r="S315" s="740">
        <f t="shared" si="45"/>
        <v>6639700</v>
      </c>
      <c r="T315" s="951">
        <f t="shared" si="46"/>
        <v>4282188.7946462911</v>
      </c>
    </row>
    <row r="316" spans="1:20" ht="17.25" customHeight="1">
      <c r="A316" s="777">
        <f t="shared" si="39"/>
        <v>145</v>
      </c>
      <c r="B316" s="297" t="s">
        <v>894</v>
      </c>
      <c r="C316" s="760">
        <v>42475</v>
      </c>
      <c r="D316" s="761" t="s">
        <v>687</v>
      </c>
      <c r="E316" s="851">
        <v>104</v>
      </c>
      <c r="F316" s="852">
        <v>50</v>
      </c>
      <c r="G316" s="852">
        <v>25</v>
      </c>
      <c r="H316" s="842">
        <f t="shared" si="43"/>
        <v>2.44</v>
      </c>
      <c r="I316" s="257">
        <v>105</v>
      </c>
      <c r="J316" s="745">
        <f t="shared" si="44"/>
        <v>256.2</v>
      </c>
      <c r="K316" s="745">
        <f t="shared" si="48"/>
        <v>20673.39518200461</v>
      </c>
      <c r="L316" s="660">
        <v>27000</v>
      </c>
      <c r="M316" s="660"/>
      <c r="O316" s="740"/>
      <c r="P316" s="740"/>
      <c r="Q316" s="740"/>
      <c r="S316" s="740">
        <f t="shared" si="45"/>
        <v>2835000</v>
      </c>
      <c r="T316" s="951">
        <f t="shared" si="46"/>
        <v>2170706.4941104841</v>
      </c>
    </row>
    <row r="317" spans="1:20" ht="17.25" customHeight="1">
      <c r="A317" s="777">
        <f t="shared" si="39"/>
        <v>146</v>
      </c>
      <c r="B317" s="297" t="s">
        <v>1564</v>
      </c>
      <c r="C317" s="760">
        <v>42475</v>
      </c>
      <c r="D317" s="761" t="s">
        <v>687</v>
      </c>
      <c r="E317" s="851">
        <v>42.5</v>
      </c>
      <c r="F317" s="852">
        <v>24</v>
      </c>
      <c r="G317" s="852">
        <v>9</v>
      </c>
      <c r="H317" s="842">
        <f t="shared" si="43"/>
        <v>0.5</v>
      </c>
      <c r="I317" s="257">
        <v>209</v>
      </c>
      <c r="J317" s="745">
        <f t="shared" si="44"/>
        <v>104.5</v>
      </c>
      <c r="K317" s="745">
        <f t="shared" si="48"/>
        <v>4236.3514717222561</v>
      </c>
      <c r="L317" s="660">
        <v>5700</v>
      </c>
      <c r="M317" s="660"/>
      <c r="O317" s="740"/>
      <c r="P317" s="740"/>
      <c r="Q317" s="740"/>
      <c r="S317" s="740">
        <f t="shared" si="45"/>
        <v>1191300</v>
      </c>
      <c r="T317" s="951">
        <f t="shared" si="46"/>
        <v>885397.45758995146</v>
      </c>
    </row>
    <row r="318" spans="1:20" ht="17.25" customHeight="1">
      <c r="A318" s="777">
        <f t="shared" si="39"/>
        <v>147</v>
      </c>
      <c r="B318" s="297" t="s">
        <v>506</v>
      </c>
      <c r="C318" s="760">
        <v>42478</v>
      </c>
      <c r="D318" s="761" t="s">
        <v>692</v>
      </c>
      <c r="E318" s="851">
        <v>37.5</v>
      </c>
      <c r="F318" s="852">
        <v>25.3</v>
      </c>
      <c r="G318" s="852">
        <v>23.9</v>
      </c>
      <c r="H318" s="842">
        <f t="shared" si="43"/>
        <v>0.68</v>
      </c>
      <c r="I318" s="257">
        <v>566</v>
      </c>
      <c r="J318" s="745">
        <f t="shared" si="44"/>
        <v>384.88000000000005</v>
      </c>
      <c r="K318" s="745">
        <f t="shared" si="48"/>
        <v>5761.4380015422685</v>
      </c>
      <c r="L318" s="660">
        <v>5900</v>
      </c>
      <c r="M318" s="660"/>
      <c r="O318" s="740"/>
      <c r="P318" s="740"/>
      <c r="Q318" s="740"/>
      <c r="S318" s="740">
        <f t="shared" si="45"/>
        <v>3339400</v>
      </c>
      <c r="T318" s="951">
        <f t="shared" si="46"/>
        <v>3260973.9088729238</v>
      </c>
    </row>
    <row r="319" spans="1:20" ht="17.25" customHeight="1">
      <c r="A319" s="777">
        <f t="shared" si="39"/>
        <v>148</v>
      </c>
      <c r="B319" s="297" t="s">
        <v>758</v>
      </c>
      <c r="C319" s="760">
        <v>42478</v>
      </c>
      <c r="D319" s="761" t="s">
        <v>694</v>
      </c>
      <c r="E319" s="851">
        <v>57</v>
      </c>
      <c r="F319" s="852">
        <v>36</v>
      </c>
      <c r="G319" s="852">
        <v>34</v>
      </c>
      <c r="H319" s="842">
        <f t="shared" si="43"/>
        <v>1.39</v>
      </c>
      <c r="I319" s="257">
        <v>151</v>
      </c>
      <c r="J319" s="745">
        <f t="shared" si="44"/>
        <v>209.89</v>
      </c>
      <c r="K319" s="745">
        <f t="shared" si="48"/>
        <v>11777.057091387871</v>
      </c>
      <c r="L319" s="660">
        <v>20000</v>
      </c>
      <c r="M319" s="660"/>
      <c r="O319" s="740"/>
      <c r="P319" s="740"/>
      <c r="Q319" s="740"/>
      <c r="S319" s="740">
        <f t="shared" si="45"/>
        <v>3020000</v>
      </c>
      <c r="T319" s="951">
        <f t="shared" si="46"/>
        <v>1778335.6207995685</v>
      </c>
    </row>
    <row r="320" spans="1:20" ht="17.25" customHeight="1">
      <c r="A320" s="777">
        <f t="shared" si="39"/>
        <v>149</v>
      </c>
      <c r="B320" s="297" t="s">
        <v>1004</v>
      </c>
      <c r="C320" s="760">
        <v>42479</v>
      </c>
      <c r="D320" s="761" t="s">
        <v>697</v>
      </c>
      <c r="E320" s="851">
        <v>52</v>
      </c>
      <c r="F320" s="852">
        <v>25</v>
      </c>
      <c r="G320" s="852">
        <v>25</v>
      </c>
      <c r="H320" s="842">
        <f t="shared" si="43"/>
        <v>0.84</v>
      </c>
      <c r="I320" s="257">
        <v>303</v>
      </c>
      <c r="J320" s="745">
        <f t="shared" si="44"/>
        <v>254.51999999999998</v>
      </c>
      <c r="K320" s="745">
        <f t="shared" si="48"/>
        <v>7117.0704724933903</v>
      </c>
      <c r="L320" s="660">
        <v>5800</v>
      </c>
      <c r="M320" s="660"/>
      <c r="O320" s="740"/>
      <c r="P320" s="740"/>
      <c r="Q320" s="740"/>
      <c r="S320" s="740">
        <f t="shared" si="45"/>
        <v>1757400</v>
      </c>
      <c r="T320" s="951">
        <f t="shared" si="46"/>
        <v>2156472.3531654971</v>
      </c>
    </row>
    <row r="321" spans="1:20" ht="17.25" customHeight="1">
      <c r="A321" s="777">
        <f t="shared" si="39"/>
        <v>150</v>
      </c>
      <c r="B321" s="297" t="s">
        <v>743</v>
      </c>
      <c r="C321" s="760">
        <v>42479</v>
      </c>
      <c r="D321" s="761" t="s">
        <v>697</v>
      </c>
      <c r="E321" s="851">
        <v>52</v>
      </c>
      <c r="F321" s="852">
        <v>28</v>
      </c>
      <c r="G321" s="852">
        <v>28</v>
      </c>
      <c r="H321" s="842">
        <f t="shared" si="43"/>
        <v>0.97</v>
      </c>
      <c r="I321" s="257">
        <v>318</v>
      </c>
      <c r="J321" s="745">
        <f t="shared" si="44"/>
        <v>308.45999999999998</v>
      </c>
      <c r="K321" s="745">
        <f t="shared" si="48"/>
        <v>8218.5218551411763</v>
      </c>
      <c r="L321" s="660">
        <v>6400</v>
      </c>
      <c r="M321" s="660"/>
      <c r="O321" s="740"/>
      <c r="P321" s="740"/>
      <c r="Q321" s="740"/>
      <c r="S321" s="740">
        <f t="shared" si="45"/>
        <v>2035200</v>
      </c>
      <c r="T321" s="951">
        <f t="shared" si="46"/>
        <v>2613489.9499348942</v>
      </c>
    </row>
    <row r="322" spans="1:20" ht="17.25" customHeight="1">
      <c r="A322" s="777">
        <f t="shared" si="39"/>
        <v>151</v>
      </c>
      <c r="B322" s="297" t="s">
        <v>930</v>
      </c>
      <c r="C322" s="760">
        <v>42479</v>
      </c>
      <c r="D322" s="761" t="s">
        <v>1566</v>
      </c>
      <c r="E322" s="851">
        <v>40</v>
      </c>
      <c r="F322" s="852">
        <v>30</v>
      </c>
      <c r="G322" s="852">
        <v>18.5</v>
      </c>
      <c r="H322" s="842">
        <f t="shared" si="43"/>
        <v>0.75</v>
      </c>
      <c r="I322" s="257">
        <v>518</v>
      </c>
      <c r="J322" s="745">
        <f t="shared" si="44"/>
        <v>388.5</v>
      </c>
      <c r="K322" s="745">
        <f t="shared" si="48"/>
        <v>6354.5272075833836</v>
      </c>
      <c r="L322" s="660">
        <v>8800</v>
      </c>
      <c r="M322" s="660"/>
      <c r="O322" s="740"/>
      <c r="P322" s="740"/>
      <c r="Q322" s="740"/>
      <c r="S322" s="740">
        <f t="shared" si="45"/>
        <v>4558400</v>
      </c>
      <c r="T322" s="951">
        <f t="shared" si="46"/>
        <v>3291645.093528193</v>
      </c>
    </row>
    <row r="323" spans="1:20" ht="17.25" customHeight="1">
      <c r="A323" s="777">
        <f t="shared" si="39"/>
        <v>152</v>
      </c>
      <c r="B323" s="297" t="s">
        <v>438</v>
      </c>
      <c r="C323" s="760">
        <v>42479</v>
      </c>
      <c r="D323" s="761" t="s">
        <v>1566</v>
      </c>
      <c r="E323" s="851">
        <v>49</v>
      </c>
      <c r="F323" s="852">
        <v>38</v>
      </c>
      <c r="G323" s="852">
        <v>12</v>
      </c>
      <c r="H323" s="842">
        <f t="shared" si="43"/>
        <v>0.95</v>
      </c>
      <c r="I323" s="257">
        <v>540</v>
      </c>
      <c r="J323" s="745">
        <f t="shared" si="44"/>
        <v>513</v>
      </c>
      <c r="K323" s="745">
        <f t="shared" si="48"/>
        <v>8049.0677962722857</v>
      </c>
      <c r="L323" s="660">
        <v>10500</v>
      </c>
      <c r="M323" s="660"/>
      <c r="O323" s="740"/>
      <c r="P323" s="740"/>
      <c r="Q323" s="740"/>
      <c r="S323" s="740">
        <f t="shared" si="45"/>
        <v>5670000</v>
      </c>
      <c r="T323" s="951">
        <f t="shared" si="46"/>
        <v>4346496.6099870345</v>
      </c>
    </row>
    <row r="324" spans="1:20" ht="17.25" customHeight="1">
      <c r="A324" s="777">
        <f t="shared" si="39"/>
        <v>153</v>
      </c>
      <c r="B324" s="297" t="s">
        <v>438</v>
      </c>
      <c r="C324" s="760">
        <v>42479</v>
      </c>
      <c r="D324" s="761" t="s">
        <v>1566</v>
      </c>
      <c r="E324" s="851">
        <v>49</v>
      </c>
      <c r="F324" s="852">
        <v>38</v>
      </c>
      <c r="G324" s="852">
        <v>12</v>
      </c>
      <c r="H324" s="842">
        <f t="shared" si="43"/>
        <v>0.95</v>
      </c>
      <c r="I324" s="257">
        <v>200</v>
      </c>
      <c r="J324" s="745">
        <f t="shared" si="44"/>
        <v>190</v>
      </c>
      <c r="K324" s="745">
        <f t="shared" si="48"/>
        <v>8049.0677962722857</v>
      </c>
      <c r="L324" s="660">
        <v>10000</v>
      </c>
      <c r="M324" s="660"/>
      <c r="O324" s="740"/>
      <c r="P324" s="740"/>
      <c r="Q324" s="740"/>
      <c r="S324" s="740">
        <f t="shared" si="45"/>
        <v>2000000</v>
      </c>
      <c r="T324" s="951">
        <f t="shared" si="46"/>
        <v>1609813.5592544572</v>
      </c>
    </row>
    <row r="325" spans="1:20" ht="17.25" customHeight="1">
      <c r="A325" s="777">
        <f t="shared" si="39"/>
        <v>154</v>
      </c>
      <c r="B325" s="297" t="s">
        <v>1567</v>
      </c>
      <c r="C325" s="760">
        <v>42481</v>
      </c>
      <c r="D325" s="761" t="s">
        <v>1092</v>
      </c>
      <c r="E325" s="851">
        <v>110</v>
      </c>
      <c r="F325" s="852">
        <v>45</v>
      </c>
      <c r="G325" s="852">
        <v>38</v>
      </c>
      <c r="H325" s="842">
        <f t="shared" si="43"/>
        <v>2.71</v>
      </c>
      <c r="I325" s="257">
        <v>60</v>
      </c>
      <c r="J325" s="745">
        <f t="shared" si="44"/>
        <v>162.6</v>
      </c>
      <c r="K325" s="745">
        <f t="shared" si="48"/>
        <v>22961.024976734629</v>
      </c>
      <c r="L325" s="660">
        <v>31000</v>
      </c>
      <c r="M325" s="660"/>
      <c r="O325" s="740"/>
      <c r="P325" s="740"/>
      <c r="Q325" s="740"/>
      <c r="S325" s="740">
        <f t="shared" si="45"/>
        <v>1860000</v>
      </c>
      <c r="T325" s="951">
        <f t="shared" si="46"/>
        <v>1377661.4986040776</v>
      </c>
    </row>
    <row r="326" spans="1:20" ht="17.25" customHeight="1">
      <c r="A326" s="777">
        <f t="shared" si="39"/>
        <v>155</v>
      </c>
      <c r="B326" s="297" t="s">
        <v>1568</v>
      </c>
      <c r="C326" s="760">
        <v>42481</v>
      </c>
      <c r="D326" s="761" t="s">
        <v>1092</v>
      </c>
      <c r="E326" s="851">
        <v>110</v>
      </c>
      <c r="F326" s="852">
        <v>50</v>
      </c>
      <c r="G326" s="852">
        <v>41</v>
      </c>
      <c r="H326" s="842">
        <f t="shared" si="43"/>
        <v>3.06</v>
      </c>
      <c r="I326" s="257">
        <v>60</v>
      </c>
      <c r="J326" s="745">
        <f t="shared" si="44"/>
        <v>183.6</v>
      </c>
      <c r="K326" s="745">
        <f t="shared" si="48"/>
        <v>25926.471006940206</v>
      </c>
      <c r="L326" s="660">
        <v>35000</v>
      </c>
      <c r="M326" s="660"/>
      <c r="O326" s="740"/>
      <c r="P326" s="740"/>
      <c r="Q326" s="740"/>
      <c r="S326" s="740">
        <f t="shared" si="45"/>
        <v>2100000</v>
      </c>
      <c r="T326" s="951">
        <f t="shared" si="46"/>
        <v>1555588.2604164123</v>
      </c>
    </row>
    <row r="327" spans="1:20" ht="17.25" customHeight="1">
      <c r="A327" s="777">
        <f t="shared" si="39"/>
        <v>156</v>
      </c>
      <c r="B327" s="297" t="s">
        <v>594</v>
      </c>
      <c r="C327" s="760">
        <v>42482</v>
      </c>
      <c r="D327" s="761" t="s">
        <v>700</v>
      </c>
      <c r="E327" s="851">
        <v>43</v>
      </c>
      <c r="F327" s="852">
        <v>27.5</v>
      </c>
      <c r="G327" s="852">
        <v>33</v>
      </c>
      <c r="H327" s="842">
        <f t="shared" si="43"/>
        <v>0.93</v>
      </c>
      <c r="I327" s="257">
        <v>208</v>
      </c>
      <c r="J327" s="745">
        <f t="shared" si="44"/>
        <v>193.44</v>
      </c>
      <c r="K327" s="745">
        <f t="shared" si="48"/>
        <v>7879.613737403397</v>
      </c>
      <c r="L327" s="660">
        <v>6400</v>
      </c>
      <c r="M327" s="660"/>
      <c r="O327" s="740"/>
      <c r="P327" s="740"/>
      <c r="Q327" s="740"/>
      <c r="S327" s="740">
        <f t="shared" si="45"/>
        <v>1331200</v>
      </c>
      <c r="T327" s="951">
        <f t="shared" si="46"/>
        <v>1638959.6573799066</v>
      </c>
    </row>
    <row r="328" spans="1:20" ht="17.25" customHeight="1">
      <c r="A328" s="777">
        <f t="shared" si="39"/>
        <v>157</v>
      </c>
      <c r="B328" s="297" t="s">
        <v>982</v>
      </c>
      <c r="C328" s="760">
        <v>42483</v>
      </c>
      <c r="D328" s="761" t="s">
        <v>716</v>
      </c>
      <c r="E328" s="851">
        <v>45</v>
      </c>
      <c r="F328" s="852">
        <v>37</v>
      </c>
      <c r="G328" s="852">
        <v>27.5</v>
      </c>
      <c r="H328" s="842">
        <f t="shared" si="43"/>
        <v>1.1399999999999999</v>
      </c>
      <c r="I328" s="257">
        <v>100</v>
      </c>
      <c r="J328" s="745">
        <f t="shared" si="44"/>
        <v>113.99999999999999</v>
      </c>
      <c r="K328" s="745">
        <f t="shared" si="48"/>
        <v>9658.8813555267425</v>
      </c>
      <c r="L328" s="660">
        <v>13400</v>
      </c>
      <c r="M328" s="660"/>
      <c r="O328" s="740"/>
      <c r="P328" s="740"/>
      <c r="Q328" s="740"/>
      <c r="S328" s="740">
        <f t="shared" si="45"/>
        <v>1340000</v>
      </c>
      <c r="T328" s="951">
        <f t="shared" si="46"/>
        <v>965888.1355526743</v>
      </c>
    </row>
    <row r="329" spans="1:20" ht="17.25" customHeight="1">
      <c r="A329" s="777">
        <f t="shared" si="39"/>
        <v>158</v>
      </c>
      <c r="B329" s="297" t="s">
        <v>1119</v>
      </c>
      <c r="C329" s="760">
        <v>42483</v>
      </c>
      <c r="D329" s="761" t="s">
        <v>716</v>
      </c>
      <c r="E329" s="851">
        <v>44</v>
      </c>
      <c r="F329" s="852">
        <v>20</v>
      </c>
      <c r="G329" s="852"/>
      <c r="H329" s="842">
        <f t="shared" si="43"/>
        <v>0.09</v>
      </c>
      <c r="I329" s="257">
        <v>200</v>
      </c>
      <c r="J329" s="745">
        <f t="shared" si="44"/>
        <v>18</v>
      </c>
      <c r="K329" s="745">
        <f t="shared" si="48"/>
        <v>762.54326491000609</v>
      </c>
      <c r="L329" s="660">
        <v>1300</v>
      </c>
      <c r="M329" s="660"/>
      <c r="O329" s="740"/>
      <c r="P329" s="740"/>
      <c r="Q329" s="740"/>
      <c r="S329" s="740">
        <f t="shared" si="45"/>
        <v>260000</v>
      </c>
      <c r="T329" s="951">
        <f t="shared" si="46"/>
        <v>152508.65298200122</v>
      </c>
    </row>
    <row r="330" spans="1:20" ht="17.25" customHeight="1">
      <c r="A330" s="777">
        <f t="shared" si="39"/>
        <v>159</v>
      </c>
      <c r="B330" s="297" t="s">
        <v>1569</v>
      </c>
      <c r="C330" s="760">
        <v>42485</v>
      </c>
      <c r="D330" s="761" t="s">
        <v>719</v>
      </c>
      <c r="E330" s="851">
        <v>52</v>
      </c>
      <c r="F330" s="852">
        <v>45</v>
      </c>
      <c r="G330" s="852">
        <v>20</v>
      </c>
      <c r="H330" s="842">
        <f t="shared" si="43"/>
        <v>1.35</v>
      </c>
      <c r="I330" s="257">
        <v>420</v>
      </c>
      <c r="J330" s="745">
        <f t="shared" si="44"/>
        <v>567</v>
      </c>
      <c r="K330" s="745">
        <f t="shared" si="48"/>
        <v>11438.148973650092</v>
      </c>
      <c r="L330" s="660">
        <v>9700</v>
      </c>
      <c r="M330" s="660"/>
      <c r="O330" s="740"/>
      <c r="P330" s="740"/>
      <c r="Q330" s="740"/>
      <c r="S330" s="740">
        <f t="shared" si="45"/>
        <v>4074000</v>
      </c>
      <c r="T330" s="951">
        <f t="shared" si="46"/>
        <v>4804022.568933038</v>
      </c>
    </row>
    <row r="331" spans="1:20" ht="17.25" customHeight="1">
      <c r="A331" s="777">
        <f t="shared" si="39"/>
        <v>160</v>
      </c>
      <c r="B331" s="297" t="s">
        <v>599</v>
      </c>
      <c r="C331" s="760">
        <v>42485</v>
      </c>
      <c r="D331" s="761" t="s">
        <v>719</v>
      </c>
      <c r="E331" s="851">
        <v>47</v>
      </c>
      <c r="F331" s="852">
        <v>42</v>
      </c>
      <c r="G331" s="852">
        <v>24.5</v>
      </c>
      <c r="H331" s="842">
        <f t="shared" si="43"/>
        <v>1.27</v>
      </c>
      <c r="I331" s="257">
        <v>371</v>
      </c>
      <c r="J331" s="745">
        <f t="shared" si="44"/>
        <v>471.17</v>
      </c>
      <c r="K331" s="745">
        <f t="shared" si="48"/>
        <v>10760.332738174531</v>
      </c>
      <c r="L331" s="660">
        <v>9200</v>
      </c>
      <c r="M331" s="660"/>
      <c r="O331" s="740"/>
      <c r="P331" s="740"/>
      <c r="Q331" s="740"/>
      <c r="S331" s="740">
        <f t="shared" si="45"/>
        <v>3413200</v>
      </c>
      <c r="T331" s="951">
        <f t="shared" si="46"/>
        <v>3992083.445862751</v>
      </c>
    </row>
    <row r="332" spans="1:20" ht="17.25" customHeight="1">
      <c r="A332" s="777">
        <f t="shared" si="39"/>
        <v>161</v>
      </c>
      <c r="B332" s="297" t="s">
        <v>599</v>
      </c>
      <c r="C332" s="760">
        <v>42485</v>
      </c>
      <c r="D332" s="761" t="s">
        <v>719</v>
      </c>
      <c r="E332" s="851">
        <v>47</v>
      </c>
      <c r="F332" s="852">
        <v>42</v>
      </c>
      <c r="G332" s="852">
        <v>24.5</v>
      </c>
      <c r="H332" s="842">
        <f t="shared" si="43"/>
        <v>1.27</v>
      </c>
      <c r="I332" s="257">
        <v>205</v>
      </c>
      <c r="J332" s="745">
        <f t="shared" si="44"/>
        <v>260.35000000000002</v>
      </c>
      <c r="K332" s="745">
        <f t="shared" si="48"/>
        <v>10760.332738174531</v>
      </c>
      <c r="L332" s="660">
        <v>9350</v>
      </c>
      <c r="M332" s="660"/>
      <c r="O332" s="740"/>
      <c r="P332" s="740"/>
      <c r="Q332" s="740"/>
      <c r="S332" s="740">
        <f t="shared" si="45"/>
        <v>1916750</v>
      </c>
      <c r="T332" s="951">
        <f t="shared" si="46"/>
        <v>2205868.2113257791</v>
      </c>
    </row>
    <row r="333" spans="1:20" ht="17.25" customHeight="1">
      <c r="A333" s="777">
        <f t="shared" si="39"/>
        <v>162</v>
      </c>
      <c r="B333" s="297" t="s">
        <v>1570</v>
      </c>
      <c r="C333" s="760">
        <v>42485</v>
      </c>
      <c r="D333" s="761" t="s">
        <v>724</v>
      </c>
      <c r="E333" s="851">
        <v>58</v>
      </c>
      <c r="F333" s="852">
        <v>31</v>
      </c>
      <c r="G333" s="852">
        <v>40</v>
      </c>
      <c r="H333" s="842">
        <f t="shared" si="43"/>
        <v>1.35</v>
      </c>
      <c r="I333" s="257">
        <v>220</v>
      </c>
      <c r="J333" s="745">
        <f t="shared" si="44"/>
        <v>297</v>
      </c>
      <c r="K333" s="745">
        <f t="shared" si="48"/>
        <v>11438.148973650092</v>
      </c>
      <c r="L333" s="660">
        <v>9700</v>
      </c>
      <c r="M333" s="660"/>
      <c r="O333" s="740"/>
      <c r="P333" s="740"/>
      <c r="Q333" s="740"/>
      <c r="S333" s="740">
        <f t="shared" si="45"/>
        <v>2134000</v>
      </c>
      <c r="T333" s="951">
        <f t="shared" si="46"/>
        <v>2516392.7742030201</v>
      </c>
    </row>
    <row r="334" spans="1:20" ht="17.25" customHeight="1">
      <c r="A334" s="777">
        <f t="shared" si="39"/>
        <v>163</v>
      </c>
      <c r="B334" s="297" t="s">
        <v>1518</v>
      </c>
      <c r="C334" s="760">
        <v>42485</v>
      </c>
      <c r="D334" s="761" t="s">
        <v>724</v>
      </c>
      <c r="E334" s="851">
        <v>53</v>
      </c>
      <c r="F334" s="852">
        <v>42</v>
      </c>
      <c r="G334" s="852">
        <v>26</v>
      </c>
      <c r="H334" s="842">
        <f t="shared" si="43"/>
        <v>1.38</v>
      </c>
      <c r="I334" s="257">
        <v>210</v>
      </c>
      <c r="J334" s="745">
        <f t="shared" si="44"/>
        <v>289.79999999999995</v>
      </c>
      <c r="K334" s="745">
        <f t="shared" si="48"/>
        <v>11692.330061953426</v>
      </c>
      <c r="L334" s="660">
        <v>9800</v>
      </c>
      <c r="M334" s="660"/>
      <c r="O334" s="740"/>
      <c r="P334" s="740"/>
      <c r="Q334" s="740"/>
      <c r="S334" s="740">
        <f t="shared" si="45"/>
        <v>2058000</v>
      </c>
      <c r="T334" s="951">
        <f t="shared" si="46"/>
        <v>2455389.3130102195</v>
      </c>
    </row>
    <row r="335" spans="1:20" ht="17.25" customHeight="1">
      <c r="A335" s="777">
        <f t="shared" si="39"/>
        <v>164</v>
      </c>
      <c r="B335" s="297" t="s">
        <v>599</v>
      </c>
      <c r="C335" s="760">
        <v>42485</v>
      </c>
      <c r="D335" s="761" t="s">
        <v>724</v>
      </c>
      <c r="E335" s="851">
        <v>47</v>
      </c>
      <c r="F335" s="852">
        <v>42</v>
      </c>
      <c r="G335" s="852">
        <v>24.5</v>
      </c>
      <c r="H335" s="842">
        <f t="shared" si="43"/>
        <v>1.27</v>
      </c>
      <c r="I335" s="257">
        <v>645</v>
      </c>
      <c r="J335" s="745">
        <f t="shared" si="44"/>
        <v>819.15</v>
      </c>
      <c r="K335" s="745">
        <f t="shared" si="48"/>
        <v>10760.332738174531</v>
      </c>
      <c r="L335" s="660">
        <v>9200</v>
      </c>
      <c r="M335" s="660"/>
      <c r="O335" s="740"/>
      <c r="P335" s="740"/>
      <c r="Q335" s="740"/>
      <c r="S335" s="740">
        <f t="shared" si="45"/>
        <v>5934000</v>
      </c>
      <c r="T335" s="951">
        <f t="shared" si="46"/>
        <v>6940414.6161225727</v>
      </c>
    </row>
    <row r="336" spans="1:20" ht="17.25" customHeight="1">
      <c r="A336" s="777">
        <f t="shared" si="39"/>
        <v>165</v>
      </c>
      <c r="B336" s="297" t="s">
        <v>1571</v>
      </c>
      <c r="C336" s="760">
        <v>42485</v>
      </c>
      <c r="D336" s="761" t="s">
        <v>724</v>
      </c>
      <c r="E336" s="851">
        <v>63</v>
      </c>
      <c r="F336" s="852">
        <v>43</v>
      </c>
      <c r="G336" s="852">
        <v>18</v>
      </c>
      <c r="H336" s="842">
        <f t="shared" si="43"/>
        <v>1.39</v>
      </c>
      <c r="I336" s="257">
        <v>210</v>
      </c>
      <c r="J336" s="745">
        <f t="shared" si="44"/>
        <v>291.89999999999998</v>
      </c>
      <c r="K336" s="745">
        <f t="shared" si="48"/>
        <v>11777.057091387871</v>
      </c>
      <c r="L336" s="660">
        <v>9950</v>
      </c>
      <c r="M336" s="660"/>
      <c r="O336" s="740"/>
      <c r="P336" s="740"/>
      <c r="Q336" s="740"/>
      <c r="S336" s="740">
        <f t="shared" si="45"/>
        <v>2089500</v>
      </c>
      <c r="T336" s="951">
        <f t="shared" si="46"/>
        <v>2473181.989191453</v>
      </c>
    </row>
    <row r="337" spans="1:20" ht="17.25" customHeight="1">
      <c r="A337" s="777">
        <f t="shared" si="39"/>
        <v>166</v>
      </c>
      <c r="B337" s="297" t="s">
        <v>1572</v>
      </c>
      <c r="C337" s="760">
        <v>42486</v>
      </c>
      <c r="D337" s="761" t="s">
        <v>733</v>
      </c>
      <c r="E337" s="851">
        <v>43</v>
      </c>
      <c r="F337" s="852">
        <v>40</v>
      </c>
      <c r="G337" s="852">
        <v>27</v>
      </c>
      <c r="H337" s="842">
        <f t="shared" si="43"/>
        <v>1.2</v>
      </c>
      <c r="I337" s="257">
        <v>105</v>
      </c>
      <c r="J337" s="745">
        <f t="shared" si="44"/>
        <v>126</v>
      </c>
      <c r="K337" s="745">
        <f t="shared" si="48"/>
        <v>10167.243532133414</v>
      </c>
      <c r="L337" s="660">
        <v>8700</v>
      </c>
      <c r="M337" s="660"/>
      <c r="O337" s="740"/>
      <c r="P337" s="740"/>
      <c r="Q337" s="740"/>
      <c r="S337" s="740">
        <f t="shared" si="45"/>
        <v>913500</v>
      </c>
      <c r="T337" s="951">
        <f t="shared" si="46"/>
        <v>1067560.5708740086</v>
      </c>
    </row>
    <row r="338" spans="1:20" ht="17.25" customHeight="1">
      <c r="A338" s="777">
        <f t="shared" si="39"/>
        <v>167</v>
      </c>
      <c r="B338" s="297" t="s">
        <v>599</v>
      </c>
      <c r="C338" s="760">
        <v>42486</v>
      </c>
      <c r="D338" s="761" t="s">
        <v>733</v>
      </c>
      <c r="E338" s="851">
        <v>47</v>
      </c>
      <c r="F338" s="852">
        <v>42</v>
      </c>
      <c r="G338" s="852">
        <v>24.5</v>
      </c>
      <c r="H338" s="842">
        <f t="shared" si="43"/>
        <v>1.27</v>
      </c>
      <c r="I338" s="257">
        <v>125</v>
      </c>
      <c r="J338" s="745">
        <f t="shared" si="44"/>
        <v>158.75</v>
      </c>
      <c r="K338" s="745">
        <f t="shared" si="48"/>
        <v>10760.332738174531</v>
      </c>
      <c r="L338" s="660">
        <v>9500</v>
      </c>
      <c r="M338" s="660"/>
      <c r="O338" s="740"/>
      <c r="P338" s="740"/>
      <c r="Q338" s="740"/>
      <c r="S338" s="740">
        <f t="shared" si="45"/>
        <v>1187500</v>
      </c>
      <c r="T338" s="951">
        <f t="shared" si="46"/>
        <v>1345041.5922718165</v>
      </c>
    </row>
    <row r="339" spans="1:20" ht="17.25" customHeight="1">
      <c r="A339" s="777">
        <f t="shared" si="39"/>
        <v>168</v>
      </c>
      <c r="B339" s="297" t="s">
        <v>599</v>
      </c>
      <c r="C339" s="760">
        <v>42486</v>
      </c>
      <c r="D339" s="761" t="s">
        <v>733</v>
      </c>
      <c r="E339" s="851">
        <v>47</v>
      </c>
      <c r="F339" s="852">
        <v>42</v>
      </c>
      <c r="G339" s="852">
        <v>24.5</v>
      </c>
      <c r="H339" s="842">
        <f t="shared" si="43"/>
        <v>1.27</v>
      </c>
      <c r="I339" s="257">
        <v>644</v>
      </c>
      <c r="J339" s="745">
        <f t="shared" si="44"/>
        <v>817.88</v>
      </c>
      <c r="K339" s="745">
        <f t="shared" si="48"/>
        <v>10760.332738174531</v>
      </c>
      <c r="L339" s="660">
        <v>9200</v>
      </c>
      <c r="M339" s="660"/>
      <c r="O339" s="740"/>
      <c r="P339" s="740"/>
      <c r="Q339" s="740"/>
      <c r="S339" s="740">
        <f t="shared" si="45"/>
        <v>5924800</v>
      </c>
      <c r="T339" s="951">
        <f t="shared" si="46"/>
        <v>6929654.2833843976</v>
      </c>
    </row>
    <row r="340" spans="1:20" ht="17.25" customHeight="1">
      <c r="A340" s="777">
        <f t="shared" si="39"/>
        <v>169</v>
      </c>
      <c r="B340" s="297" t="s">
        <v>1573</v>
      </c>
      <c r="C340" s="760">
        <v>42486</v>
      </c>
      <c r="D340" s="761" t="s">
        <v>734</v>
      </c>
      <c r="E340" s="851">
        <v>33</v>
      </c>
      <c r="F340" s="852">
        <v>33</v>
      </c>
      <c r="G340" s="852">
        <v>27</v>
      </c>
      <c r="H340" s="842">
        <f t="shared" si="43"/>
        <v>0.86</v>
      </c>
      <c r="I340" s="257">
        <v>514</v>
      </c>
      <c r="J340" s="745">
        <f t="shared" si="44"/>
        <v>442.04</v>
      </c>
      <c r="K340" s="745">
        <f t="shared" si="48"/>
        <v>7286.52453136228</v>
      </c>
      <c r="L340" s="660">
        <v>6650</v>
      </c>
      <c r="M340" s="660"/>
      <c r="O340" s="740"/>
      <c r="P340" s="740"/>
      <c r="Q340" s="740"/>
      <c r="S340" s="740">
        <f t="shared" si="45"/>
        <v>3418100</v>
      </c>
      <c r="T340" s="951">
        <f t="shared" si="46"/>
        <v>3745273.609120212</v>
      </c>
    </row>
    <row r="341" spans="1:20" ht="17.25" customHeight="1">
      <c r="A341" s="777">
        <f t="shared" si="39"/>
        <v>170</v>
      </c>
      <c r="B341" s="297" t="s">
        <v>472</v>
      </c>
      <c r="C341" s="760">
        <v>42489</v>
      </c>
      <c r="D341" s="761" t="s">
        <v>735</v>
      </c>
      <c r="E341" s="851">
        <v>103</v>
      </c>
      <c r="F341" s="852">
        <v>50</v>
      </c>
      <c r="G341" s="852">
        <v>180</v>
      </c>
      <c r="H341" s="842">
        <f t="shared" si="43"/>
        <v>7.25</v>
      </c>
      <c r="I341" s="257">
        <v>208</v>
      </c>
      <c r="J341" s="745">
        <f t="shared" si="44"/>
        <v>1508</v>
      </c>
      <c r="K341" s="745">
        <f t="shared" si="48"/>
        <v>61427.096339972712</v>
      </c>
      <c r="L341" s="660">
        <v>47449</v>
      </c>
      <c r="M341" s="660"/>
      <c r="O341" s="740"/>
      <c r="P341" s="740"/>
      <c r="Q341" s="740"/>
      <c r="S341" s="740">
        <f t="shared" si="45"/>
        <v>9869392</v>
      </c>
      <c r="T341" s="951">
        <f t="shared" si="46"/>
        <v>12776836.038714323</v>
      </c>
    </row>
    <row r="342" spans="1:20" ht="17.25" customHeight="1">
      <c r="A342" s="777">
        <f t="shared" si="39"/>
        <v>171</v>
      </c>
      <c r="B342" s="297" t="s">
        <v>472</v>
      </c>
      <c r="C342" s="760">
        <v>42494</v>
      </c>
      <c r="D342" s="761" t="s">
        <v>739</v>
      </c>
      <c r="E342" s="851">
        <v>103</v>
      </c>
      <c r="F342" s="852">
        <v>50</v>
      </c>
      <c r="G342" s="852">
        <v>180</v>
      </c>
      <c r="H342" s="842">
        <f t="shared" si="43"/>
        <v>7.25</v>
      </c>
      <c r="I342" s="257">
        <v>101</v>
      </c>
      <c r="J342" s="745">
        <f t="shared" si="44"/>
        <v>732.25</v>
      </c>
      <c r="K342" s="745">
        <f t="shared" si="48"/>
        <v>61427.096339972712</v>
      </c>
      <c r="L342" s="660">
        <v>47449</v>
      </c>
      <c r="M342" s="660"/>
      <c r="O342" s="740"/>
      <c r="P342" s="740"/>
      <c r="Q342" s="740"/>
      <c r="S342" s="740">
        <f t="shared" si="45"/>
        <v>4792349</v>
      </c>
      <c r="T342" s="951">
        <f t="shared" si="46"/>
        <v>6204136.7303372435</v>
      </c>
    </row>
    <row r="343" spans="1:20" ht="17.25" customHeight="1">
      <c r="A343" s="777">
        <f t="shared" si="39"/>
        <v>172</v>
      </c>
      <c r="B343" s="297" t="s">
        <v>1574</v>
      </c>
      <c r="C343" s="760">
        <v>42494</v>
      </c>
      <c r="D343" s="761" t="s">
        <v>740</v>
      </c>
      <c r="E343" s="851"/>
      <c r="F343" s="852"/>
      <c r="G343" s="852"/>
      <c r="H343" s="842">
        <f t="shared" si="43"/>
        <v>0</v>
      </c>
      <c r="I343" s="257">
        <v>500</v>
      </c>
      <c r="J343" s="745">
        <f t="shared" si="44"/>
        <v>0</v>
      </c>
      <c r="K343" s="745">
        <f t="shared" si="48"/>
        <v>0</v>
      </c>
      <c r="L343" s="660">
        <v>10200</v>
      </c>
      <c r="M343" s="660"/>
      <c r="O343" s="740"/>
      <c r="P343" s="740"/>
      <c r="Q343" s="740"/>
      <c r="S343" s="740">
        <f t="shared" si="45"/>
        <v>5100000</v>
      </c>
      <c r="T343" s="951">
        <f t="shared" si="46"/>
        <v>0</v>
      </c>
    </row>
    <row r="344" spans="1:20" ht="17.25" customHeight="1">
      <c r="A344" s="777">
        <f t="shared" si="39"/>
        <v>173</v>
      </c>
      <c r="B344" s="297" t="s">
        <v>1286</v>
      </c>
      <c r="C344" s="760">
        <v>42494</v>
      </c>
      <c r="D344" s="761" t="s">
        <v>740</v>
      </c>
      <c r="E344" s="851"/>
      <c r="F344" s="852"/>
      <c r="G344" s="852"/>
      <c r="H344" s="842">
        <f t="shared" si="43"/>
        <v>0</v>
      </c>
      <c r="I344" s="257">
        <v>750</v>
      </c>
      <c r="J344" s="745">
        <f t="shared" ref="J344:J404" si="49">H344*I344</f>
        <v>0</v>
      </c>
      <c r="K344" s="745">
        <f t="shared" si="48"/>
        <v>0</v>
      </c>
      <c r="L344" s="660">
        <v>2500</v>
      </c>
      <c r="M344" s="660"/>
      <c r="O344" s="740"/>
      <c r="P344" s="740"/>
      <c r="Q344" s="740"/>
      <c r="S344" s="740">
        <f t="shared" si="45"/>
        <v>1875000</v>
      </c>
      <c r="T344" s="951">
        <f t="shared" si="46"/>
        <v>0</v>
      </c>
    </row>
    <row r="345" spans="1:20" ht="17.25" customHeight="1">
      <c r="A345" s="777">
        <f t="shared" ref="A345:A408" si="50">IF(B345&lt;&gt;"",ROW()-171,"")</f>
        <v>174</v>
      </c>
      <c r="B345" s="297" t="s">
        <v>1575</v>
      </c>
      <c r="C345" s="760">
        <v>42494</v>
      </c>
      <c r="D345" s="761" t="s">
        <v>740</v>
      </c>
      <c r="E345" s="851"/>
      <c r="F345" s="852"/>
      <c r="G345" s="852"/>
      <c r="H345" s="842">
        <f t="shared" si="43"/>
        <v>0</v>
      </c>
      <c r="I345" s="257">
        <v>300</v>
      </c>
      <c r="J345" s="745">
        <f t="shared" si="49"/>
        <v>0</v>
      </c>
      <c r="K345" s="745">
        <f t="shared" si="48"/>
        <v>0</v>
      </c>
      <c r="L345" s="660">
        <v>3200</v>
      </c>
      <c r="M345" s="660"/>
      <c r="O345" s="740"/>
      <c r="P345" s="740"/>
      <c r="Q345" s="740"/>
      <c r="S345" s="740">
        <f t="shared" si="45"/>
        <v>960000</v>
      </c>
      <c r="T345" s="951">
        <f t="shared" si="46"/>
        <v>0</v>
      </c>
    </row>
    <row r="346" spans="1:20" ht="17.25" customHeight="1">
      <c r="A346" s="777">
        <f t="shared" si="50"/>
        <v>175</v>
      </c>
      <c r="B346" s="297" t="s">
        <v>921</v>
      </c>
      <c r="C346" s="760">
        <v>42495</v>
      </c>
      <c r="D346" s="761" t="s">
        <v>742</v>
      </c>
      <c r="E346" s="847">
        <v>43</v>
      </c>
      <c r="F346" s="846">
        <v>42</v>
      </c>
      <c r="G346" s="846">
        <v>26</v>
      </c>
      <c r="H346" s="842">
        <f t="shared" ref="H346:H409" si="51">IF(G346&lt;&gt;"",ROUND(((E346+F346)*2+5)*(F346+G346+3)/10000,2),ROUND(E346*F346/10000,2))</f>
        <v>1.24</v>
      </c>
      <c r="I346" s="257">
        <v>500</v>
      </c>
      <c r="J346" s="745">
        <f t="shared" si="49"/>
        <v>620</v>
      </c>
      <c r="K346" s="745">
        <f t="shared" si="48"/>
        <v>10506.151649871195</v>
      </c>
      <c r="L346" s="660">
        <v>12400</v>
      </c>
      <c r="M346" s="660"/>
      <c r="O346" s="740"/>
      <c r="P346" s="740"/>
      <c r="Q346" s="740"/>
      <c r="S346" s="740">
        <f t="shared" ref="S346:S409" si="52">I346*L346</f>
        <v>6200000</v>
      </c>
      <c r="T346" s="951">
        <f t="shared" ref="T346:T409" si="53">I346*K346</f>
        <v>5253075.8249355974</v>
      </c>
    </row>
    <row r="347" spans="1:20" ht="17.25" customHeight="1">
      <c r="A347" s="777">
        <f t="shared" si="50"/>
        <v>176</v>
      </c>
      <c r="B347" s="297" t="s">
        <v>1576</v>
      </c>
      <c r="C347" s="760">
        <v>42495</v>
      </c>
      <c r="D347" s="761" t="s">
        <v>744</v>
      </c>
      <c r="E347" s="851">
        <v>64</v>
      </c>
      <c r="F347" s="852">
        <v>46</v>
      </c>
      <c r="G347" s="852">
        <v>130</v>
      </c>
      <c r="H347" s="842">
        <f t="shared" si="51"/>
        <v>4.03</v>
      </c>
      <c r="I347" s="257">
        <v>22</v>
      </c>
      <c r="J347" s="745">
        <f t="shared" si="49"/>
        <v>88.660000000000011</v>
      </c>
      <c r="K347" s="745">
        <f t="shared" si="48"/>
        <v>34144.992862081388</v>
      </c>
      <c r="L347" s="660">
        <v>35000</v>
      </c>
      <c r="M347" s="660"/>
      <c r="O347" s="740"/>
      <c r="P347" s="740"/>
      <c r="Q347" s="740"/>
      <c r="S347" s="740">
        <f t="shared" si="52"/>
        <v>770000</v>
      </c>
      <c r="T347" s="951">
        <f t="shared" si="53"/>
        <v>751189.84296579054</v>
      </c>
    </row>
    <row r="348" spans="1:20" ht="17.25" customHeight="1">
      <c r="A348" s="777">
        <f t="shared" si="50"/>
        <v>177</v>
      </c>
      <c r="B348" s="297" t="s">
        <v>472</v>
      </c>
      <c r="C348" s="760">
        <v>42495</v>
      </c>
      <c r="D348" s="761" t="s">
        <v>744</v>
      </c>
      <c r="E348" s="851">
        <v>103</v>
      </c>
      <c r="F348" s="852">
        <v>50</v>
      </c>
      <c r="G348" s="852">
        <v>180</v>
      </c>
      <c r="H348" s="842">
        <f t="shared" si="51"/>
        <v>7.25</v>
      </c>
      <c r="I348" s="257">
        <v>120</v>
      </c>
      <c r="J348" s="745">
        <f t="shared" si="49"/>
        <v>870</v>
      </c>
      <c r="K348" s="745">
        <f t="shared" si="48"/>
        <v>61427.096339972712</v>
      </c>
      <c r="L348" s="660">
        <v>47449</v>
      </c>
      <c r="M348" s="660"/>
      <c r="O348" s="740"/>
      <c r="P348" s="740"/>
      <c r="Q348" s="740"/>
      <c r="S348" s="740">
        <f t="shared" si="52"/>
        <v>5693880</v>
      </c>
      <c r="T348" s="951">
        <f t="shared" si="53"/>
        <v>7371251.5607967256</v>
      </c>
    </row>
    <row r="349" spans="1:20" ht="17.25" customHeight="1">
      <c r="A349" s="777">
        <f t="shared" si="50"/>
        <v>178</v>
      </c>
      <c r="B349" s="297" t="s">
        <v>599</v>
      </c>
      <c r="C349" s="760">
        <v>42496</v>
      </c>
      <c r="D349" s="761" t="s">
        <v>1079</v>
      </c>
      <c r="E349" s="851">
        <v>47</v>
      </c>
      <c r="F349" s="852">
        <v>42</v>
      </c>
      <c r="G349" s="852">
        <v>24.5</v>
      </c>
      <c r="H349" s="842">
        <f t="shared" si="51"/>
        <v>1.27</v>
      </c>
      <c r="I349" s="257">
        <v>469</v>
      </c>
      <c r="J349" s="745">
        <f t="shared" si="49"/>
        <v>595.63</v>
      </c>
      <c r="K349" s="745">
        <f t="shared" si="48"/>
        <v>10760.332738174531</v>
      </c>
      <c r="L349" s="660">
        <v>9200</v>
      </c>
      <c r="M349" s="660"/>
      <c r="O349" s="740"/>
      <c r="P349" s="740"/>
      <c r="Q349" s="740"/>
      <c r="S349" s="740">
        <f t="shared" si="52"/>
        <v>4314800</v>
      </c>
      <c r="T349" s="951">
        <f t="shared" si="53"/>
        <v>5046596.0542038549</v>
      </c>
    </row>
    <row r="350" spans="1:20" ht="17.25" customHeight="1">
      <c r="A350" s="777">
        <f t="shared" si="50"/>
        <v>179</v>
      </c>
      <c r="B350" s="297" t="s">
        <v>1578</v>
      </c>
      <c r="C350" s="760">
        <v>42496</v>
      </c>
      <c r="D350" s="761" t="s">
        <v>745</v>
      </c>
      <c r="E350" s="851">
        <v>32</v>
      </c>
      <c r="F350" s="852">
        <v>23</v>
      </c>
      <c r="G350" s="852">
        <v>22.5</v>
      </c>
      <c r="H350" s="842">
        <f t="shared" si="51"/>
        <v>0.56000000000000005</v>
      </c>
      <c r="I350" s="257">
        <v>46</v>
      </c>
      <c r="J350" s="745">
        <f t="shared" si="49"/>
        <v>25.76</v>
      </c>
      <c r="K350" s="745">
        <f t="shared" si="48"/>
        <v>4744.7136483289269</v>
      </c>
      <c r="L350" s="660">
        <v>7600</v>
      </c>
      <c r="M350" s="660"/>
      <c r="O350" s="740"/>
      <c r="P350" s="740"/>
      <c r="Q350" s="740"/>
      <c r="S350" s="740">
        <f t="shared" si="52"/>
        <v>349600</v>
      </c>
      <c r="T350" s="951">
        <f t="shared" si="53"/>
        <v>218256.82782313065</v>
      </c>
    </row>
    <row r="351" spans="1:20" ht="17.25" customHeight="1">
      <c r="A351" s="777">
        <f t="shared" si="50"/>
        <v>180</v>
      </c>
      <c r="B351" s="297" t="s">
        <v>1579</v>
      </c>
      <c r="C351" s="760">
        <v>42496</v>
      </c>
      <c r="D351" s="761" t="s">
        <v>745</v>
      </c>
      <c r="E351" s="851">
        <v>80.5</v>
      </c>
      <c r="F351" s="852">
        <v>60.5</v>
      </c>
      <c r="G351" s="852">
        <v>99</v>
      </c>
      <c r="H351" s="842">
        <f t="shared" si="51"/>
        <v>4.66</v>
      </c>
      <c r="I351" s="257">
        <v>53</v>
      </c>
      <c r="J351" s="745">
        <f t="shared" si="49"/>
        <v>246.98000000000002</v>
      </c>
      <c r="K351" s="745">
        <f t="shared" si="48"/>
        <v>39482.79571645143</v>
      </c>
      <c r="L351" s="660">
        <v>31300</v>
      </c>
      <c r="M351" s="660"/>
      <c r="O351" s="740"/>
      <c r="P351" s="740"/>
      <c r="Q351" s="740"/>
      <c r="S351" s="740">
        <f t="shared" si="52"/>
        <v>1658900</v>
      </c>
      <c r="T351" s="951">
        <f t="shared" si="53"/>
        <v>2092588.1729719257</v>
      </c>
    </row>
    <row r="352" spans="1:20" ht="17.25" customHeight="1">
      <c r="A352" s="777">
        <f t="shared" si="50"/>
        <v>181</v>
      </c>
      <c r="B352" s="297" t="s">
        <v>1580</v>
      </c>
      <c r="C352" s="760">
        <v>42496</v>
      </c>
      <c r="D352" s="761" t="s">
        <v>745</v>
      </c>
      <c r="E352" s="851">
        <v>80.5</v>
      </c>
      <c r="F352" s="852">
        <v>60.5</v>
      </c>
      <c r="G352" s="852">
        <v>76</v>
      </c>
      <c r="H352" s="842">
        <f t="shared" si="51"/>
        <v>4</v>
      </c>
      <c r="I352" s="257">
        <v>53</v>
      </c>
      <c r="J352" s="745">
        <f t="shared" si="49"/>
        <v>212</v>
      </c>
      <c r="K352" s="745">
        <f t="shared" si="48"/>
        <v>33890.811773778049</v>
      </c>
      <c r="L352" s="660">
        <v>27000</v>
      </c>
      <c r="M352" s="660"/>
      <c r="O352" s="740"/>
      <c r="P352" s="740"/>
      <c r="Q352" s="740"/>
      <c r="S352" s="740">
        <f t="shared" si="52"/>
        <v>1431000</v>
      </c>
      <c r="T352" s="951">
        <f t="shared" si="53"/>
        <v>1796213.0240102366</v>
      </c>
    </row>
    <row r="353" spans="1:20" ht="17.25" customHeight="1">
      <c r="A353" s="777">
        <f t="shared" si="50"/>
        <v>182</v>
      </c>
      <c r="B353" s="297" t="s">
        <v>1580</v>
      </c>
      <c r="C353" s="760">
        <v>42496</v>
      </c>
      <c r="D353" s="761" t="s">
        <v>745</v>
      </c>
      <c r="E353" s="851">
        <v>80.5</v>
      </c>
      <c r="F353" s="852">
        <v>60.5</v>
      </c>
      <c r="G353" s="852">
        <v>76</v>
      </c>
      <c r="H353" s="842">
        <f t="shared" si="51"/>
        <v>4</v>
      </c>
      <c r="I353" s="257">
        <v>54</v>
      </c>
      <c r="J353" s="745">
        <f t="shared" si="49"/>
        <v>216</v>
      </c>
      <c r="K353" s="745">
        <f t="shared" si="48"/>
        <v>33890.811773778049</v>
      </c>
      <c r="L353" s="660">
        <v>22200</v>
      </c>
      <c r="M353" s="660"/>
      <c r="O353" s="740"/>
      <c r="P353" s="740"/>
      <c r="Q353" s="740"/>
      <c r="S353" s="740">
        <f t="shared" si="52"/>
        <v>1198800</v>
      </c>
      <c r="T353" s="951">
        <f t="shared" si="53"/>
        <v>1830103.8357840145</v>
      </c>
    </row>
    <row r="354" spans="1:20" ht="17.25" customHeight="1">
      <c r="A354" s="777">
        <f t="shared" si="50"/>
        <v>183</v>
      </c>
      <c r="B354" s="297" t="s">
        <v>1581</v>
      </c>
      <c r="C354" s="760">
        <v>42496</v>
      </c>
      <c r="D354" s="761" t="s">
        <v>745</v>
      </c>
      <c r="E354" s="851">
        <v>110.5</v>
      </c>
      <c r="F354" s="852">
        <v>60.5</v>
      </c>
      <c r="G354" s="852">
        <v>99</v>
      </c>
      <c r="H354" s="842">
        <f t="shared" si="51"/>
        <v>5.64</v>
      </c>
      <c r="I354" s="257">
        <v>51</v>
      </c>
      <c r="J354" s="745">
        <f t="shared" si="49"/>
        <v>287.64</v>
      </c>
      <c r="K354" s="745">
        <f t="shared" si="48"/>
        <v>47786.044601027046</v>
      </c>
      <c r="L354" s="660">
        <v>40300</v>
      </c>
      <c r="M354" s="660"/>
      <c r="O354" s="740"/>
      <c r="P354" s="740"/>
      <c r="Q354" s="740"/>
      <c r="S354" s="740">
        <f t="shared" si="52"/>
        <v>2055300</v>
      </c>
      <c r="T354" s="951">
        <f t="shared" si="53"/>
        <v>2437088.2746523796</v>
      </c>
    </row>
    <row r="355" spans="1:20" ht="17.25" customHeight="1">
      <c r="A355" s="777">
        <f t="shared" si="50"/>
        <v>184</v>
      </c>
      <c r="B355" s="297" t="s">
        <v>1582</v>
      </c>
      <c r="C355" s="760">
        <v>42496</v>
      </c>
      <c r="D355" s="761" t="s">
        <v>745</v>
      </c>
      <c r="E355" s="851">
        <v>60.5</v>
      </c>
      <c r="F355" s="852">
        <v>36.5</v>
      </c>
      <c r="G355" s="852">
        <v>45</v>
      </c>
      <c r="H355" s="842">
        <f t="shared" si="51"/>
        <v>1.68</v>
      </c>
      <c r="I355" s="257">
        <v>108</v>
      </c>
      <c r="J355" s="745">
        <f t="shared" si="49"/>
        <v>181.44</v>
      </c>
      <c r="K355" s="745">
        <f t="shared" si="48"/>
        <v>14234.140944986781</v>
      </c>
      <c r="L355" s="660">
        <v>13100</v>
      </c>
      <c r="M355" s="660"/>
      <c r="O355" s="740"/>
      <c r="P355" s="740"/>
      <c r="Q355" s="740"/>
      <c r="S355" s="740">
        <f t="shared" si="52"/>
        <v>1414800</v>
      </c>
      <c r="T355" s="951">
        <f t="shared" si="53"/>
        <v>1537287.2220585723</v>
      </c>
    </row>
    <row r="356" spans="1:20" ht="17.25" customHeight="1">
      <c r="A356" s="777">
        <f t="shared" si="50"/>
        <v>185</v>
      </c>
      <c r="B356" s="297" t="s">
        <v>1583</v>
      </c>
      <c r="C356" s="760">
        <v>42496</v>
      </c>
      <c r="D356" s="761" t="s">
        <v>745</v>
      </c>
      <c r="E356" s="851">
        <v>38.5</v>
      </c>
      <c r="F356" s="852">
        <v>33</v>
      </c>
      <c r="G356" s="852">
        <v>30.5</v>
      </c>
      <c r="H356" s="842">
        <f t="shared" si="51"/>
        <v>0.98</v>
      </c>
      <c r="I356" s="257">
        <v>37</v>
      </c>
      <c r="J356" s="745">
        <f t="shared" si="49"/>
        <v>36.26</v>
      </c>
      <c r="K356" s="745">
        <f t="shared" si="48"/>
        <v>8303.2488845756216</v>
      </c>
      <c r="L356" s="660">
        <v>9000</v>
      </c>
      <c r="M356" s="660"/>
      <c r="O356" s="740"/>
      <c r="P356" s="740"/>
      <c r="Q356" s="740"/>
      <c r="S356" s="740">
        <f t="shared" si="52"/>
        <v>333000</v>
      </c>
      <c r="T356" s="951">
        <f t="shared" si="53"/>
        <v>307220.20872929797</v>
      </c>
    </row>
    <row r="357" spans="1:20" ht="17.25" customHeight="1">
      <c r="A357" s="777">
        <f t="shared" si="50"/>
        <v>186</v>
      </c>
      <c r="B357" s="297" t="s">
        <v>1584</v>
      </c>
      <c r="C357" s="760">
        <v>42496</v>
      </c>
      <c r="D357" s="761" t="s">
        <v>745</v>
      </c>
      <c r="E357" s="851">
        <v>62.5</v>
      </c>
      <c r="F357" s="852">
        <v>60.5</v>
      </c>
      <c r="G357" s="852">
        <v>60</v>
      </c>
      <c r="H357" s="842">
        <f t="shared" si="51"/>
        <v>3.1</v>
      </c>
      <c r="I357" s="257">
        <v>50</v>
      </c>
      <c r="J357" s="745">
        <f t="shared" si="49"/>
        <v>155</v>
      </c>
      <c r="K357" s="745">
        <f t="shared" si="48"/>
        <v>26265.379124677987</v>
      </c>
      <c r="L357" s="660">
        <v>20000</v>
      </c>
      <c r="M357" s="660"/>
      <c r="O357" s="740"/>
      <c r="P357" s="740"/>
      <c r="Q357" s="740"/>
      <c r="S357" s="740">
        <f t="shared" si="52"/>
        <v>1000000</v>
      </c>
      <c r="T357" s="951">
        <f t="shared" si="53"/>
        <v>1313268.9562338993</v>
      </c>
    </row>
    <row r="358" spans="1:20" ht="17.25" customHeight="1">
      <c r="A358" s="777">
        <f t="shared" si="50"/>
        <v>187</v>
      </c>
      <c r="B358" s="297" t="s">
        <v>1585</v>
      </c>
      <c r="C358" s="760">
        <v>42496</v>
      </c>
      <c r="D358" s="761" t="s">
        <v>747</v>
      </c>
      <c r="E358" s="851">
        <v>45.5</v>
      </c>
      <c r="F358" s="852">
        <v>41</v>
      </c>
      <c r="G358" s="852">
        <v>23.5</v>
      </c>
      <c r="H358" s="842">
        <f t="shared" si="51"/>
        <v>1.2</v>
      </c>
      <c r="I358" s="257">
        <v>30</v>
      </c>
      <c r="J358" s="745">
        <f t="shared" si="49"/>
        <v>36</v>
      </c>
      <c r="K358" s="745">
        <f t="shared" si="48"/>
        <v>10167.243532133414</v>
      </c>
      <c r="L358" s="660">
        <v>8800</v>
      </c>
      <c r="M358" s="660"/>
      <c r="O358" s="740"/>
      <c r="P358" s="740"/>
      <c r="Q358" s="740"/>
      <c r="S358" s="740">
        <f t="shared" si="52"/>
        <v>264000</v>
      </c>
      <c r="T358" s="951">
        <f t="shared" si="53"/>
        <v>305017.30596400244</v>
      </c>
    </row>
    <row r="359" spans="1:20" ht="17.25" customHeight="1">
      <c r="A359" s="777">
        <f t="shared" si="50"/>
        <v>188</v>
      </c>
      <c r="B359" s="297" t="s">
        <v>1586</v>
      </c>
      <c r="C359" s="760">
        <v>42496</v>
      </c>
      <c r="D359" s="761" t="s">
        <v>747</v>
      </c>
      <c r="E359" s="851">
        <v>42</v>
      </c>
      <c r="F359" s="852">
        <v>12</v>
      </c>
      <c r="G359" s="852">
        <v>33</v>
      </c>
      <c r="H359" s="842">
        <f t="shared" si="51"/>
        <v>0.54</v>
      </c>
      <c r="I359" s="257">
        <v>60</v>
      </c>
      <c r="J359" s="745">
        <f t="shared" si="49"/>
        <v>32.400000000000006</v>
      </c>
      <c r="K359" s="745">
        <f t="shared" si="48"/>
        <v>4575.2595894600372</v>
      </c>
      <c r="L359" s="660">
        <v>11000</v>
      </c>
      <c r="M359" s="660"/>
      <c r="O359" s="740"/>
      <c r="P359" s="740"/>
      <c r="Q359" s="740"/>
      <c r="S359" s="740">
        <f t="shared" si="52"/>
        <v>660000</v>
      </c>
      <c r="T359" s="951">
        <f t="shared" si="53"/>
        <v>274515.57536760223</v>
      </c>
    </row>
    <row r="360" spans="1:20" ht="17.25" customHeight="1">
      <c r="A360" s="777">
        <f t="shared" si="50"/>
        <v>189</v>
      </c>
      <c r="B360" s="297" t="s">
        <v>1587</v>
      </c>
      <c r="C360" s="760">
        <v>42496</v>
      </c>
      <c r="D360" s="761" t="s">
        <v>747</v>
      </c>
      <c r="E360" s="851">
        <v>42</v>
      </c>
      <c r="F360" s="852">
        <v>42</v>
      </c>
      <c r="G360" s="852">
        <v>28</v>
      </c>
      <c r="H360" s="842">
        <f t="shared" si="51"/>
        <v>1.26</v>
      </c>
      <c r="I360" s="257">
        <v>60</v>
      </c>
      <c r="J360" s="745">
        <f t="shared" si="49"/>
        <v>75.599999999999994</v>
      </c>
      <c r="K360" s="745">
        <f t="shared" si="48"/>
        <v>10675.605708740086</v>
      </c>
      <c r="L360" s="660">
        <v>10000</v>
      </c>
      <c r="M360" s="660"/>
      <c r="O360" s="740"/>
      <c r="P360" s="740"/>
      <c r="Q360" s="740"/>
      <c r="S360" s="740">
        <f t="shared" si="52"/>
        <v>600000</v>
      </c>
      <c r="T360" s="951">
        <f t="shared" si="53"/>
        <v>640536.3425244051</v>
      </c>
    </row>
    <row r="361" spans="1:20" ht="17.25" customHeight="1">
      <c r="A361" s="777">
        <f t="shared" si="50"/>
        <v>190</v>
      </c>
      <c r="B361" s="297" t="s">
        <v>1588</v>
      </c>
      <c r="C361" s="760">
        <v>42496</v>
      </c>
      <c r="D361" s="761" t="s">
        <v>747</v>
      </c>
      <c r="E361" s="851">
        <v>35.5</v>
      </c>
      <c r="F361" s="852">
        <v>28</v>
      </c>
      <c r="G361" s="852">
        <v>25.5</v>
      </c>
      <c r="H361" s="842">
        <f t="shared" si="51"/>
        <v>0.75</v>
      </c>
      <c r="I361" s="257">
        <v>36</v>
      </c>
      <c r="J361" s="745">
        <f t="shared" si="49"/>
        <v>27</v>
      </c>
      <c r="K361" s="745">
        <f t="shared" ref="K361:K424" si="54">H361*$R$311</f>
        <v>6354.5272075833836</v>
      </c>
      <c r="L361" s="660">
        <v>8000</v>
      </c>
      <c r="M361" s="660"/>
      <c r="O361" s="740"/>
      <c r="P361" s="740"/>
      <c r="Q361" s="740"/>
      <c r="S361" s="740">
        <f t="shared" si="52"/>
        <v>288000</v>
      </c>
      <c r="T361" s="951">
        <f t="shared" si="53"/>
        <v>228762.97947300182</v>
      </c>
    </row>
    <row r="362" spans="1:20" ht="17.25" customHeight="1">
      <c r="A362" s="777">
        <f t="shared" si="50"/>
        <v>191</v>
      </c>
      <c r="B362" s="297" t="s">
        <v>1589</v>
      </c>
      <c r="C362" s="760">
        <v>42496</v>
      </c>
      <c r="D362" s="761" t="s">
        <v>747</v>
      </c>
      <c r="E362" s="851">
        <v>55</v>
      </c>
      <c r="F362" s="852">
        <v>51</v>
      </c>
      <c r="G362" s="852">
        <v>69</v>
      </c>
      <c r="H362" s="842">
        <f t="shared" si="51"/>
        <v>2.67</v>
      </c>
      <c r="I362" s="257">
        <v>24</v>
      </c>
      <c r="J362" s="745">
        <f t="shared" si="49"/>
        <v>64.08</v>
      </c>
      <c r="K362" s="745">
        <f t="shared" si="54"/>
        <v>22622.116858996847</v>
      </c>
      <c r="L362" s="660">
        <v>26000</v>
      </c>
      <c r="M362" s="660"/>
      <c r="O362" s="740"/>
      <c r="P362" s="740"/>
      <c r="Q362" s="740"/>
      <c r="S362" s="740">
        <f t="shared" si="52"/>
        <v>624000</v>
      </c>
      <c r="T362" s="951">
        <f t="shared" si="53"/>
        <v>542930.80461592437</v>
      </c>
    </row>
    <row r="363" spans="1:20" ht="17.25" customHeight="1">
      <c r="A363" s="777">
        <f t="shared" si="50"/>
        <v>192</v>
      </c>
      <c r="B363" s="297" t="s">
        <v>1590</v>
      </c>
      <c r="C363" s="760">
        <v>42496</v>
      </c>
      <c r="D363" s="761" t="s">
        <v>747</v>
      </c>
      <c r="E363" s="851">
        <v>54</v>
      </c>
      <c r="F363" s="852">
        <v>49</v>
      </c>
      <c r="G363" s="852">
        <v>70</v>
      </c>
      <c r="H363" s="842">
        <f t="shared" si="51"/>
        <v>2.57</v>
      </c>
      <c r="I363" s="257">
        <v>20</v>
      </c>
      <c r="J363" s="745">
        <f t="shared" si="49"/>
        <v>51.4</v>
      </c>
      <c r="K363" s="745">
        <f t="shared" si="54"/>
        <v>21774.846564652395</v>
      </c>
      <c r="L363" s="660">
        <v>24000</v>
      </c>
      <c r="M363" s="660"/>
      <c r="O363" s="740"/>
      <c r="P363" s="740"/>
      <c r="Q363" s="740"/>
      <c r="S363" s="740">
        <f t="shared" si="52"/>
        <v>480000</v>
      </c>
      <c r="T363" s="951">
        <f t="shared" si="53"/>
        <v>435496.93129304791</v>
      </c>
    </row>
    <row r="364" spans="1:20" ht="17.25" customHeight="1">
      <c r="A364" s="777">
        <f t="shared" si="50"/>
        <v>193</v>
      </c>
      <c r="B364" s="297" t="s">
        <v>1591</v>
      </c>
      <c r="C364" s="760">
        <v>42496</v>
      </c>
      <c r="D364" s="761" t="s">
        <v>747</v>
      </c>
      <c r="E364" s="851">
        <v>55</v>
      </c>
      <c r="F364" s="852">
        <v>51</v>
      </c>
      <c r="G364" s="852">
        <v>72</v>
      </c>
      <c r="H364" s="842">
        <f t="shared" si="51"/>
        <v>2.73</v>
      </c>
      <c r="I364" s="257">
        <v>22</v>
      </c>
      <c r="J364" s="745">
        <f t="shared" si="49"/>
        <v>60.06</v>
      </c>
      <c r="K364" s="745">
        <f t="shared" si="54"/>
        <v>23130.479035603519</v>
      </c>
      <c r="L364" s="660">
        <v>27800</v>
      </c>
      <c r="M364" s="660"/>
      <c r="O364" s="740"/>
      <c r="P364" s="740"/>
      <c r="Q364" s="740"/>
      <c r="S364" s="740">
        <f t="shared" si="52"/>
        <v>611600</v>
      </c>
      <c r="T364" s="951">
        <f t="shared" si="53"/>
        <v>508870.53878327744</v>
      </c>
    </row>
    <row r="365" spans="1:20" ht="17.25" customHeight="1">
      <c r="A365" s="777">
        <f t="shared" si="50"/>
        <v>194</v>
      </c>
      <c r="B365" s="297" t="s">
        <v>1592</v>
      </c>
      <c r="C365" s="760">
        <v>42496</v>
      </c>
      <c r="D365" s="761" t="s">
        <v>747</v>
      </c>
      <c r="E365" s="851">
        <v>61</v>
      </c>
      <c r="F365" s="852">
        <v>59</v>
      </c>
      <c r="G365" s="852">
        <v>80</v>
      </c>
      <c r="H365" s="842">
        <f t="shared" si="51"/>
        <v>3.48</v>
      </c>
      <c r="I365" s="257">
        <v>20</v>
      </c>
      <c r="J365" s="745">
        <f t="shared" si="49"/>
        <v>69.599999999999994</v>
      </c>
      <c r="K365" s="745">
        <f t="shared" si="54"/>
        <v>29485.006243186901</v>
      </c>
      <c r="L365" s="660">
        <v>31000</v>
      </c>
      <c r="M365" s="660"/>
      <c r="O365" s="740"/>
      <c r="P365" s="740"/>
      <c r="Q365" s="740"/>
      <c r="S365" s="740">
        <f t="shared" si="52"/>
        <v>620000</v>
      </c>
      <c r="T365" s="951">
        <f t="shared" si="53"/>
        <v>589700.12486373796</v>
      </c>
    </row>
    <row r="366" spans="1:20" ht="17.25" customHeight="1">
      <c r="A366" s="777">
        <f t="shared" si="50"/>
        <v>195</v>
      </c>
      <c r="B366" s="297" t="s">
        <v>1593</v>
      </c>
      <c r="C366" s="760">
        <v>42496</v>
      </c>
      <c r="D366" s="761" t="s">
        <v>747</v>
      </c>
      <c r="E366" s="851">
        <v>61</v>
      </c>
      <c r="F366" s="852">
        <v>50</v>
      </c>
      <c r="G366" s="852">
        <v>81</v>
      </c>
      <c r="H366" s="842">
        <f t="shared" si="51"/>
        <v>3.04</v>
      </c>
      <c r="I366" s="257">
        <v>20</v>
      </c>
      <c r="J366" s="745">
        <f t="shared" si="49"/>
        <v>60.8</v>
      </c>
      <c r="K366" s="745">
        <f t="shared" si="54"/>
        <v>25757.016948071316</v>
      </c>
      <c r="L366" s="660">
        <v>33000</v>
      </c>
      <c r="M366" s="660"/>
      <c r="O366" s="740"/>
      <c r="P366" s="740"/>
      <c r="Q366" s="740"/>
      <c r="S366" s="740">
        <f t="shared" si="52"/>
        <v>660000</v>
      </c>
      <c r="T366" s="951">
        <f t="shared" si="53"/>
        <v>515140.33896142629</v>
      </c>
    </row>
    <row r="367" spans="1:20" ht="17.25" customHeight="1">
      <c r="A367" s="777">
        <f t="shared" si="50"/>
        <v>196</v>
      </c>
      <c r="B367" s="297" t="s">
        <v>1594</v>
      </c>
      <c r="C367" s="760">
        <v>42497</v>
      </c>
      <c r="D367" s="761" t="s">
        <v>753</v>
      </c>
      <c r="E367" s="851">
        <v>47</v>
      </c>
      <c r="F367" s="852">
        <v>46</v>
      </c>
      <c r="G367" s="852">
        <v>36</v>
      </c>
      <c r="H367" s="842">
        <f t="shared" si="51"/>
        <v>1.62</v>
      </c>
      <c r="I367" s="257">
        <v>20</v>
      </c>
      <c r="J367" s="745">
        <f t="shared" si="49"/>
        <v>32.400000000000006</v>
      </c>
      <c r="K367" s="745">
        <f t="shared" si="54"/>
        <v>13725.778768380111</v>
      </c>
      <c r="L367" s="660">
        <v>13200</v>
      </c>
      <c r="M367" s="660"/>
      <c r="O367" s="740"/>
      <c r="P367" s="740"/>
      <c r="Q367" s="740"/>
      <c r="S367" s="740">
        <f t="shared" si="52"/>
        <v>264000</v>
      </c>
      <c r="T367" s="951">
        <f t="shared" si="53"/>
        <v>274515.57536760223</v>
      </c>
    </row>
    <row r="368" spans="1:20" ht="17.25" customHeight="1">
      <c r="A368" s="777">
        <f t="shared" si="50"/>
        <v>197</v>
      </c>
      <c r="B368" s="297" t="s">
        <v>1595</v>
      </c>
      <c r="C368" s="760">
        <v>42497</v>
      </c>
      <c r="D368" s="761" t="s">
        <v>753</v>
      </c>
      <c r="E368" s="851">
        <v>54</v>
      </c>
      <c r="F368" s="852">
        <v>42</v>
      </c>
      <c r="G368" s="852">
        <v>50</v>
      </c>
      <c r="H368" s="842">
        <f t="shared" si="51"/>
        <v>1.87</v>
      </c>
      <c r="I368" s="257">
        <v>20</v>
      </c>
      <c r="J368" s="745">
        <f t="shared" si="49"/>
        <v>37.400000000000006</v>
      </c>
      <c r="K368" s="745">
        <f t="shared" si="54"/>
        <v>15843.954504241239</v>
      </c>
      <c r="L368" s="660">
        <v>17000</v>
      </c>
      <c r="M368" s="660"/>
      <c r="O368" s="740"/>
      <c r="P368" s="740"/>
      <c r="Q368" s="740"/>
      <c r="S368" s="740">
        <f t="shared" si="52"/>
        <v>340000</v>
      </c>
      <c r="T368" s="951">
        <f t="shared" si="53"/>
        <v>316879.09008482477</v>
      </c>
    </row>
    <row r="369" spans="1:20" ht="17.25" customHeight="1">
      <c r="A369" s="777">
        <f t="shared" si="50"/>
        <v>198</v>
      </c>
      <c r="B369" s="297" t="s">
        <v>1540</v>
      </c>
      <c r="C369" s="760">
        <v>42497</v>
      </c>
      <c r="D369" s="761" t="s">
        <v>753</v>
      </c>
      <c r="E369" s="851">
        <v>60.5</v>
      </c>
      <c r="F369" s="795">
        <v>50.5</v>
      </c>
      <c r="G369" s="795">
        <v>45</v>
      </c>
      <c r="H369" s="842">
        <f t="shared" si="51"/>
        <v>2.2400000000000002</v>
      </c>
      <c r="I369" s="257">
        <v>107</v>
      </c>
      <c r="J369" s="745">
        <f t="shared" si="49"/>
        <v>239.68000000000004</v>
      </c>
      <c r="K369" s="745">
        <f t="shared" si="54"/>
        <v>18978.854593315707</v>
      </c>
      <c r="L369" s="660">
        <v>15400</v>
      </c>
      <c r="M369" s="660"/>
      <c r="O369" s="740"/>
      <c r="P369" s="740"/>
      <c r="Q369" s="740"/>
      <c r="S369" s="740">
        <f t="shared" si="52"/>
        <v>1647800</v>
      </c>
      <c r="T369" s="951">
        <f t="shared" si="53"/>
        <v>2030737.4414847807</v>
      </c>
    </row>
    <row r="370" spans="1:20" ht="17.25" customHeight="1">
      <c r="A370" s="777">
        <f t="shared" si="50"/>
        <v>199</v>
      </c>
      <c r="B370" s="297" t="s">
        <v>1596</v>
      </c>
      <c r="C370" s="760">
        <v>42497</v>
      </c>
      <c r="D370" s="761" t="s">
        <v>753</v>
      </c>
      <c r="E370" s="851">
        <v>46</v>
      </c>
      <c r="F370" s="852">
        <v>39</v>
      </c>
      <c r="G370" s="852">
        <v>55</v>
      </c>
      <c r="H370" s="842">
        <f t="shared" si="51"/>
        <v>1.7</v>
      </c>
      <c r="I370" s="257">
        <v>26</v>
      </c>
      <c r="J370" s="745">
        <f t="shared" si="49"/>
        <v>44.199999999999996</v>
      </c>
      <c r="K370" s="745">
        <f t="shared" si="54"/>
        <v>14403.595003855669</v>
      </c>
      <c r="L370" s="660">
        <v>15000</v>
      </c>
      <c r="M370" s="660"/>
      <c r="O370" s="740"/>
      <c r="P370" s="740"/>
      <c r="Q370" s="740"/>
      <c r="S370" s="740">
        <f t="shared" si="52"/>
        <v>390000</v>
      </c>
      <c r="T370" s="951">
        <f t="shared" si="53"/>
        <v>374493.47010024742</v>
      </c>
    </row>
    <row r="371" spans="1:20" ht="17.25" customHeight="1">
      <c r="A371" s="777">
        <f t="shared" si="50"/>
        <v>200</v>
      </c>
      <c r="B371" s="297" t="s">
        <v>1597</v>
      </c>
      <c r="C371" s="760">
        <v>42497</v>
      </c>
      <c r="D371" s="761" t="s">
        <v>753</v>
      </c>
      <c r="E371" s="851">
        <v>60.5</v>
      </c>
      <c r="F371" s="852">
        <v>50.5</v>
      </c>
      <c r="G371" s="852">
        <v>54</v>
      </c>
      <c r="H371" s="842">
        <f t="shared" si="51"/>
        <v>2.44</v>
      </c>
      <c r="I371" s="257">
        <v>52</v>
      </c>
      <c r="J371" s="745">
        <f t="shared" si="49"/>
        <v>126.88</v>
      </c>
      <c r="K371" s="745">
        <f t="shared" si="54"/>
        <v>20673.39518200461</v>
      </c>
      <c r="L371" s="660">
        <v>16700</v>
      </c>
      <c r="M371" s="660"/>
      <c r="O371" s="740"/>
      <c r="P371" s="740"/>
      <c r="Q371" s="740"/>
      <c r="S371" s="740">
        <f t="shared" si="52"/>
        <v>868400</v>
      </c>
      <c r="T371" s="951">
        <f t="shared" si="53"/>
        <v>1075016.5494642397</v>
      </c>
    </row>
    <row r="372" spans="1:20" ht="17.25" customHeight="1">
      <c r="A372" s="777">
        <f t="shared" si="50"/>
        <v>201</v>
      </c>
      <c r="B372" s="297" t="s">
        <v>1598</v>
      </c>
      <c r="C372" s="760">
        <v>42497</v>
      </c>
      <c r="D372" s="761" t="s">
        <v>753</v>
      </c>
      <c r="E372" s="851">
        <v>110.5</v>
      </c>
      <c r="F372" s="852">
        <v>60.5</v>
      </c>
      <c r="G372" s="852">
        <v>176</v>
      </c>
      <c r="H372" s="842">
        <f t="shared" si="51"/>
        <v>8.31</v>
      </c>
      <c r="I372" s="257">
        <v>52</v>
      </c>
      <c r="J372" s="745">
        <f t="shared" si="49"/>
        <v>432.12</v>
      </c>
      <c r="K372" s="745">
        <f t="shared" si="54"/>
        <v>70408.161460023897</v>
      </c>
      <c r="L372" s="660">
        <v>58000</v>
      </c>
      <c r="M372" s="660"/>
      <c r="O372" s="740"/>
      <c r="P372" s="740"/>
      <c r="Q372" s="740"/>
      <c r="S372" s="740">
        <f t="shared" si="52"/>
        <v>3016000</v>
      </c>
      <c r="T372" s="951">
        <f t="shared" si="53"/>
        <v>3661224.3959212424</v>
      </c>
    </row>
    <row r="373" spans="1:20" ht="17.25" customHeight="1">
      <c r="A373" s="777">
        <f t="shared" si="50"/>
        <v>202</v>
      </c>
      <c r="B373" s="297" t="s">
        <v>1599</v>
      </c>
      <c r="C373" s="760">
        <v>42497</v>
      </c>
      <c r="D373" s="761" t="s">
        <v>753</v>
      </c>
      <c r="E373" s="851">
        <v>80.5</v>
      </c>
      <c r="F373" s="852">
        <v>60.5</v>
      </c>
      <c r="G373" s="852">
        <v>176</v>
      </c>
      <c r="H373" s="842">
        <f t="shared" si="51"/>
        <v>6.87</v>
      </c>
      <c r="I373" s="257">
        <v>51</v>
      </c>
      <c r="J373" s="745">
        <f t="shared" si="49"/>
        <v>350.37</v>
      </c>
      <c r="K373" s="745">
        <f t="shared" si="54"/>
        <v>58207.469221463798</v>
      </c>
      <c r="L373" s="660">
        <v>49950</v>
      </c>
      <c r="M373" s="660"/>
      <c r="O373" s="740"/>
      <c r="P373" s="740"/>
      <c r="Q373" s="740"/>
      <c r="S373" s="740">
        <f t="shared" si="52"/>
        <v>2547450</v>
      </c>
      <c r="T373" s="951">
        <f t="shared" si="53"/>
        <v>2968580.9302946539</v>
      </c>
    </row>
    <row r="374" spans="1:20" ht="17.25" customHeight="1">
      <c r="A374" s="777">
        <f t="shared" si="50"/>
        <v>203</v>
      </c>
      <c r="B374" s="297" t="s">
        <v>1600</v>
      </c>
      <c r="C374" s="760">
        <v>42497</v>
      </c>
      <c r="D374" s="761" t="s">
        <v>753</v>
      </c>
      <c r="E374" s="851">
        <v>60.5</v>
      </c>
      <c r="F374" s="852">
        <v>60.5</v>
      </c>
      <c r="G374" s="852">
        <v>99</v>
      </c>
      <c r="H374" s="842">
        <f t="shared" si="51"/>
        <v>4.01</v>
      </c>
      <c r="I374" s="257">
        <v>56</v>
      </c>
      <c r="J374" s="745">
        <f t="shared" si="49"/>
        <v>224.56</v>
      </c>
      <c r="K374" s="745">
        <f t="shared" si="54"/>
        <v>33975.53880321249</v>
      </c>
      <c r="L374" s="660">
        <v>26000</v>
      </c>
      <c r="M374" s="660"/>
      <c r="O374" s="740"/>
      <c r="P374" s="740"/>
      <c r="Q374" s="740"/>
      <c r="S374" s="740">
        <f t="shared" si="52"/>
        <v>1456000</v>
      </c>
      <c r="T374" s="951">
        <f t="shared" si="53"/>
        <v>1902630.1729798994</v>
      </c>
    </row>
    <row r="375" spans="1:20" ht="17.25" customHeight="1">
      <c r="A375" s="777">
        <f t="shared" si="50"/>
        <v>204</v>
      </c>
      <c r="B375" s="297" t="s">
        <v>1601</v>
      </c>
      <c r="C375" s="760">
        <v>42497</v>
      </c>
      <c r="D375" s="761" t="s">
        <v>753</v>
      </c>
      <c r="E375" s="851">
        <v>60.5</v>
      </c>
      <c r="F375" s="852">
        <v>60.5</v>
      </c>
      <c r="G375" s="852">
        <v>135</v>
      </c>
      <c r="H375" s="842">
        <f t="shared" si="51"/>
        <v>4.9000000000000004</v>
      </c>
      <c r="I375" s="257">
        <v>50</v>
      </c>
      <c r="J375" s="745">
        <f t="shared" si="49"/>
        <v>245.00000000000003</v>
      </c>
      <c r="K375" s="745">
        <f t="shared" si="54"/>
        <v>41516.24442287811</v>
      </c>
      <c r="L375" s="660">
        <v>31900</v>
      </c>
      <c r="M375" s="660"/>
      <c r="O375" s="740"/>
      <c r="P375" s="740"/>
      <c r="Q375" s="740"/>
      <c r="S375" s="740">
        <f t="shared" si="52"/>
        <v>1595000</v>
      </c>
      <c r="T375" s="951">
        <f t="shared" si="53"/>
        <v>2075812.2211439055</v>
      </c>
    </row>
    <row r="376" spans="1:20" ht="17.25" customHeight="1">
      <c r="A376" s="777">
        <f t="shared" si="50"/>
        <v>205</v>
      </c>
      <c r="B376" s="297" t="s">
        <v>506</v>
      </c>
      <c r="C376" s="760">
        <v>42499</v>
      </c>
      <c r="D376" s="761" t="s">
        <v>754</v>
      </c>
      <c r="E376" s="851">
        <v>37.5</v>
      </c>
      <c r="F376" s="852">
        <v>25.3</v>
      </c>
      <c r="G376" s="852">
        <v>23.9</v>
      </c>
      <c r="H376" s="842">
        <f t="shared" si="51"/>
        <v>0.68</v>
      </c>
      <c r="I376" s="257">
        <v>281</v>
      </c>
      <c r="J376" s="745">
        <f t="shared" si="49"/>
        <v>191.08</v>
      </c>
      <c r="K376" s="745">
        <f t="shared" si="54"/>
        <v>5761.4380015422685</v>
      </c>
      <c r="L376" s="660">
        <v>7300</v>
      </c>
      <c r="M376" s="660"/>
      <c r="O376" s="740"/>
      <c r="P376" s="740"/>
      <c r="Q376" s="740"/>
      <c r="S376" s="740">
        <f t="shared" si="52"/>
        <v>2051300</v>
      </c>
      <c r="T376" s="951">
        <f t="shared" si="53"/>
        <v>1618964.0784333774</v>
      </c>
    </row>
    <row r="377" spans="1:20" ht="17.25" customHeight="1">
      <c r="A377" s="777">
        <f t="shared" si="50"/>
        <v>206</v>
      </c>
      <c r="B377" s="297" t="s">
        <v>506</v>
      </c>
      <c r="C377" s="760">
        <v>42499</v>
      </c>
      <c r="D377" s="761" t="s">
        <v>754</v>
      </c>
      <c r="E377" s="851">
        <v>37.5</v>
      </c>
      <c r="F377" s="852">
        <v>25.3</v>
      </c>
      <c r="G377" s="852">
        <v>23.9</v>
      </c>
      <c r="H377" s="842">
        <f t="shared" si="51"/>
        <v>0.68</v>
      </c>
      <c r="I377" s="257">
        <v>495</v>
      </c>
      <c r="J377" s="745">
        <f t="shared" si="49"/>
        <v>336.6</v>
      </c>
      <c r="K377" s="745">
        <f t="shared" si="54"/>
        <v>5761.4380015422685</v>
      </c>
      <c r="L377" s="660">
        <v>5900</v>
      </c>
      <c r="M377" s="660"/>
      <c r="O377" s="740"/>
      <c r="P377" s="740"/>
      <c r="Q377" s="740"/>
      <c r="S377" s="740">
        <f t="shared" si="52"/>
        <v>2920500</v>
      </c>
      <c r="T377" s="951">
        <f t="shared" si="53"/>
        <v>2851911.8107634229</v>
      </c>
    </row>
    <row r="378" spans="1:20" ht="17.25" customHeight="1">
      <c r="A378" s="777">
        <f t="shared" si="50"/>
        <v>207</v>
      </c>
      <c r="B378" s="297" t="s">
        <v>591</v>
      </c>
      <c r="C378" s="760">
        <v>42499</v>
      </c>
      <c r="D378" s="761" t="s">
        <v>756</v>
      </c>
      <c r="E378" s="851">
        <v>47</v>
      </c>
      <c r="F378" s="852">
        <v>42</v>
      </c>
      <c r="G378" s="852">
        <v>25</v>
      </c>
      <c r="H378" s="842">
        <f t="shared" si="51"/>
        <v>1.28</v>
      </c>
      <c r="I378" s="257">
        <v>65</v>
      </c>
      <c r="J378" s="745">
        <f t="shared" si="49"/>
        <v>83.2</v>
      </c>
      <c r="K378" s="745">
        <f t="shared" si="54"/>
        <v>10845.059767608976</v>
      </c>
      <c r="L378" s="660">
        <v>9250</v>
      </c>
      <c r="M378" s="660"/>
      <c r="O378" s="740"/>
      <c r="P378" s="740"/>
      <c r="Q378" s="740"/>
      <c r="S378" s="740">
        <f t="shared" si="52"/>
        <v>601250</v>
      </c>
      <c r="T378" s="951">
        <f t="shared" si="53"/>
        <v>704928.88489458349</v>
      </c>
    </row>
    <row r="379" spans="1:20" ht="17.25" customHeight="1">
      <c r="A379" s="777">
        <f t="shared" si="50"/>
        <v>208</v>
      </c>
      <c r="B379" s="297" t="s">
        <v>1602</v>
      </c>
      <c r="C379" s="760">
        <v>42499</v>
      </c>
      <c r="D379" s="761" t="s">
        <v>756</v>
      </c>
      <c r="E379" s="851">
        <v>43</v>
      </c>
      <c r="F379" s="852">
        <v>40</v>
      </c>
      <c r="G379" s="852">
        <v>24</v>
      </c>
      <c r="H379" s="842">
        <f t="shared" si="51"/>
        <v>1.1499999999999999</v>
      </c>
      <c r="I379" s="257">
        <v>105</v>
      </c>
      <c r="J379" s="745">
        <f t="shared" si="49"/>
        <v>120.74999999999999</v>
      </c>
      <c r="K379" s="745">
        <f t="shared" si="54"/>
        <v>9743.6083849611878</v>
      </c>
      <c r="L379" s="660">
        <v>8500</v>
      </c>
      <c r="M379" s="660"/>
      <c r="O379" s="740"/>
      <c r="P379" s="740"/>
      <c r="Q379" s="740"/>
      <c r="S379" s="740">
        <f t="shared" si="52"/>
        <v>892500</v>
      </c>
      <c r="T379" s="951">
        <f t="shared" si="53"/>
        <v>1023078.8804209247</v>
      </c>
    </row>
    <row r="380" spans="1:20" ht="17.25" customHeight="1">
      <c r="A380" s="777">
        <f t="shared" si="50"/>
        <v>209</v>
      </c>
      <c r="B380" s="297" t="s">
        <v>1603</v>
      </c>
      <c r="C380" s="760">
        <v>42499</v>
      </c>
      <c r="D380" s="761" t="s">
        <v>756</v>
      </c>
      <c r="E380" s="851">
        <v>34</v>
      </c>
      <c r="F380" s="852">
        <v>29</v>
      </c>
      <c r="G380" s="852">
        <v>26</v>
      </c>
      <c r="H380" s="842">
        <f t="shared" si="51"/>
        <v>0.76</v>
      </c>
      <c r="I380" s="257">
        <v>130</v>
      </c>
      <c r="J380" s="745">
        <f t="shared" si="49"/>
        <v>98.8</v>
      </c>
      <c r="K380" s="745">
        <f t="shared" si="54"/>
        <v>6439.2542370178289</v>
      </c>
      <c r="L380" s="660">
        <v>8950</v>
      </c>
      <c r="M380" s="660"/>
      <c r="O380" s="740"/>
      <c r="P380" s="740"/>
      <c r="Q380" s="740"/>
      <c r="S380" s="740">
        <f t="shared" si="52"/>
        <v>1163500</v>
      </c>
      <c r="T380" s="951">
        <f t="shared" si="53"/>
        <v>837103.05081231776</v>
      </c>
    </row>
    <row r="381" spans="1:20" ht="17.25" customHeight="1">
      <c r="A381" s="777">
        <f t="shared" si="50"/>
        <v>210</v>
      </c>
      <c r="B381" s="297" t="s">
        <v>599</v>
      </c>
      <c r="C381" s="760">
        <v>42499</v>
      </c>
      <c r="D381" s="761" t="s">
        <v>756</v>
      </c>
      <c r="E381" s="851">
        <v>47</v>
      </c>
      <c r="F381" s="852">
        <v>42</v>
      </c>
      <c r="G381" s="852">
        <v>24.5</v>
      </c>
      <c r="H381" s="842">
        <f t="shared" si="51"/>
        <v>1.27</v>
      </c>
      <c r="I381" s="257">
        <v>356</v>
      </c>
      <c r="J381" s="745">
        <f t="shared" si="49"/>
        <v>452.12</v>
      </c>
      <c r="K381" s="745">
        <f t="shared" si="54"/>
        <v>10760.332738174531</v>
      </c>
      <c r="L381" s="660">
        <v>9200</v>
      </c>
      <c r="M381" s="660"/>
      <c r="O381" s="740"/>
      <c r="P381" s="740"/>
      <c r="Q381" s="740"/>
      <c r="S381" s="740">
        <f t="shared" si="52"/>
        <v>3275200</v>
      </c>
      <c r="T381" s="951">
        <f t="shared" si="53"/>
        <v>3830678.4547901331</v>
      </c>
    </row>
    <row r="382" spans="1:20" ht="17.25" customHeight="1">
      <c r="A382" s="777">
        <f t="shared" si="50"/>
        <v>211</v>
      </c>
      <c r="B382" s="297" t="s">
        <v>599</v>
      </c>
      <c r="C382" s="760">
        <v>42500</v>
      </c>
      <c r="D382" s="761" t="s">
        <v>757</v>
      </c>
      <c r="E382" s="851">
        <v>47</v>
      </c>
      <c r="F382" s="852">
        <v>42</v>
      </c>
      <c r="G382" s="852">
        <v>24.5</v>
      </c>
      <c r="H382" s="842">
        <f t="shared" si="51"/>
        <v>1.27</v>
      </c>
      <c r="I382" s="257">
        <v>102</v>
      </c>
      <c r="J382" s="745">
        <f t="shared" si="49"/>
        <v>129.54</v>
      </c>
      <c r="K382" s="745">
        <f t="shared" si="54"/>
        <v>10760.332738174531</v>
      </c>
      <c r="L382" s="660">
        <v>9200</v>
      </c>
      <c r="M382" s="660"/>
      <c r="O382" s="740"/>
      <c r="P382" s="740"/>
      <c r="Q382" s="740"/>
      <c r="S382" s="740">
        <f t="shared" si="52"/>
        <v>938400</v>
      </c>
      <c r="T382" s="951">
        <f t="shared" si="53"/>
        <v>1097553.9392938023</v>
      </c>
    </row>
    <row r="383" spans="1:20" ht="17.25" customHeight="1">
      <c r="A383" s="777">
        <f t="shared" si="50"/>
        <v>212</v>
      </c>
      <c r="B383" s="297" t="s">
        <v>1604</v>
      </c>
      <c r="C383" s="760">
        <v>42500</v>
      </c>
      <c r="D383" s="761" t="s">
        <v>757</v>
      </c>
      <c r="E383" s="851">
        <v>44</v>
      </c>
      <c r="F383" s="852">
        <v>32</v>
      </c>
      <c r="G383" s="852">
        <v>46</v>
      </c>
      <c r="H383" s="842">
        <f t="shared" si="51"/>
        <v>1.27</v>
      </c>
      <c r="I383" s="257">
        <v>198</v>
      </c>
      <c r="J383" s="745">
        <f t="shared" si="49"/>
        <v>251.46</v>
      </c>
      <c r="K383" s="745">
        <f t="shared" si="54"/>
        <v>10760.332738174531</v>
      </c>
      <c r="L383" s="660">
        <v>13000</v>
      </c>
      <c r="M383" s="660"/>
      <c r="O383" s="740"/>
      <c r="P383" s="740"/>
      <c r="Q383" s="740"/>
      <c r="S383" s="740">
        <f t="shared" si="52"/>
        <v>2574000</v>
      </c>
      <c r="T383" s="951">
        <f t="shared" si="53"/>
        <v>2130545.882158557</v>
      </c>
    </row>
    <row r="384" spans="1:20" ht="17.25" customHeight="1">
      <c r="A384" s="777">
        <f t="shared" si="50"/>
        <v>213</v>
      </c>
      <c r="B384" s="297" t="s">
        <v>1603</v>
      </c>
      <c r="C384" s="760">
        <v>42500</v>
      </c>
      <c r="D384" s="761" t="s">
        <v>757</v>
      </c>
      <c r="E384" s="851">
        <v>34</v>
      </c>
      <c r="F384" s="852">
        <v>29</v>
      </c>
      <c r="G384" s="852">
        <v>26</v>
      </c>
      <c r="H384" s="842">
        <f t="shared" si="51"/>
        <v>0.76</v>
      </c>
      <c r="I384" s="257">
        <v>260</v>
      </c>
      <c r="J384" s="745">
        <f t="shared" si="49"/>
        <v>197.6</v>
      </c>
      <c r="K384" s="745">
        <f t="shared" si="54"/>
        <v>6439.2542370178289</v>
      </c>
      <c r="L384" s="660">
        <v>8950</v>
      </c>
      <c r="M384" s="660"/>
      <c r="O384" s="740"/>
      <c r="P384" s="740"/>
      <c r="Q384" s="740"/>
      <c r="S384" s="740">
        <f t="shared" si="52"/>
        <v>2327000</v>
      </c>
      <c r="T384" s="951">
        <f t="shared" si="53"/>
        <v>1674206.1016246355</v>
      </c>
    </row>
    <row r="385" spans="1:20" ht="17.25" customHeight="1">
      <c r="A385" s="777">
        <f t="shared" si="50"/>
        <v>214</v>
      </c>
      <c r="B385" s="297" t="s">
        <v>1793</v>
      </c>
      <c r="C385" s="760">
        <v>42500</v>
      </c>
      <c r="D385" s="761" t="s">
        <v>757</v>
      </c>
      <c r="E385" s="851">
        <v>32</v>
      </c>
      <c r="F385" s="795">
        <v>12</v>
      </c>
      <c r="G385" s="795"/>
      <c r="H385" s="842">
        <f t="shared" si="51"/>
        <v>0.04</v>
      </c>
      <c r="I385" s="257">
        <v>400</v>
      </c>
      <c r="J385" s="745">
        <f t="shared" si="49"/>
        <v>16</v>
      </c>
      <c r="K385" s="745">
        <f t="shared" si="54"/>
        <v>338.90811773778051</v>
      </c>
      <c r="L385" s="751">
        <v>1300</v>
      </c>
      <c r="M385" s="660"/>
      <c r="O385" s="740"/>
      <c r="P385" s="740"/>
      <c r="Q385" s="740"/>
      <c r="S385" s="740">
        <f t="shared" si="52"/>
        <v>520000</v>
      </c>
      <c r="T385" s="951">
        <f t="shared" si="53"/>
        <v>135563.24709511219</v>
      </c>
    </row>
    <row r="386" spans="1:20" ht="17.25" customHeight="1">
      <c r="A386" s="777">
        <f t="shared" si="50"/>
        <v>215</v>
      </c>
      <c r="B386" s="297" t="s">
        <v>1794</v>
      </c>
      <c r="C386" s="760">
        <v>42500</v>
      </c>
      <c r="D386" s="761" t="s">
        <v>757</v>
      </c>
      <c r="E386" s="851">
        <v>29</v>
      </c>
      <c r="F386" s="852">
        <v>10</v>
      </c>
      <c r="G386" s="852"/>
      <c r="H386" s="842">
        <f t="shared" si="51"/>
        <v>0.03</v>
      </c>
      <c r="I386" s="257">
        <v>780</v>
      </c>
      <c r="J386" s="745">
        <f t="shared" si="49"/>
        <v>23.4</v>
      </c>
      <c r="K386" s="745">
        <f t="shared" si="54"/>
        <v>254.18108830333534</v>
      </c>
      <c r="L386" s="660">
        <v>1200</v>
      </c>
      <c r="M386" s="660"/>
      <c r="O386" s="740"/>
      <c r="P386" s="740"/>
      <c r="Q386" s="740"/>
      <c r="S386" s="740">
        <f t="shared" si="52"/>
        <v>936000</v>
      </c>
      <c r="T386" s="951">
        <f t="shared" si="53"/>
        <v>198261.24887660157</v>
      </c>
    </row>
    <row r="387" spans="1:20" ht="17.25" customHeight="1">
      <c r="A387" s="777">
        <f t="shared" si="50"/>
        <v>216</v>
      </c>
      <c r="B387" s="297" t="s">
        <v>1605</v>
      </c>
      <c r="C387" s="760">
        <v>42500</v>
      </c>
      <c r="D387" s="761" t="s">
        <v>759</v>
      </c>
      <c r="E387" s="851">
        <v>80.5</v>
      </c>
      <c r="F387" s="852">
        <v>60.5</v>
      </c>
      <c r="G387" s="852">
        <v>135</v>
      </c>
      <c r="H387" s="842">
        <f t="shared" si="51"/>
        <v>5.7</v>
      </c>
      <c r="I387" s="257">
        <v>48</v>
      </c>
      <c r="J387" s="745">
        <f t="shared" si="49"/>
        <v>273.60000000000002</v>
      </c>
      <c r="K387" s="745">
        <f t="shared" si="54"/>
        <v>48294.406777633718</v>
      </c>
      <c r="L387" s="660">
        <v>38150</v>
      </c>
      <c r="M387" s="660"/>
      <c r="O387" s="740"/>
      <c r="P387" s="740"/>
      <c r="Q387" s="740"/>
      <c r="S387" s="740">
        <f t="shared" si="52"/>
        <v>1831200</v>
      </c>
      <c r="T387" s="951">
        <f t="shared" si="53"/>
        <v>2318131.5253264187</v>
      </c>
    </row>
    <row r="388" spans="1:20" ht="17.25" customHeight="1">
      <c r="A388" s="777">
        <f t="shared" si="50"/>
        <v>217</v>
      </c>
      <c r="B388" s="297" t="s">
        <v>1582</v>
      </c>
      <c r="C388" s="760">
        <v>42500</v>
      </c>
      <c r="D388" s="761" t="s">
        <v>759</v>
      </c>
      <c r="E388" s="851">
        <v>60.5</v>
      </c>
      <c r="F388" s="795">
        <v>36.5</v>
      </c>
      <c r="G388" s="795">
        <v>45</v>
      </c>
      <c r="H388" s="842">
        <f t="shared" si="51"/>
        <v>1.68</v>
      </c>
      <c r="I388" s="257">
        <v>500</v>
      </c>
      <c r="J388" s="745">
        <f t="shared" si="49"/>
        <v>840</v>
      </c>
      <c r="K388" s="745">
        <f t="shared" si="54"/>
        <v>14234.140944986781</v>
      </c>
      <c r="L388" s="751">
        <v>12700</v>
      </c>
      <c r="M388" s="660"/>
      <c r="O388" s="740"/>
      <c r="P388" s="740"/>
      <c r="Q388" s="740"/>
      <c r="S388" s="740">
        <f t="shared" si="52"/>
        <v>6350000</v>
      </c>
      <c r="T388" s="951">
        <f t="shared" si="53"/>
        <v>7117070.4724933906</v>
      </c>
    </row>
    <row r="389" spans="1:20" ht="17.25" customHeight="1">
      <c r="A389" s="777">
        <f t="shared" si="50"/>
        <v>218</v>
      </c>
      <c r="B389" s="297" t="s">
        <v>1606</v>
      </c>
      <c r="C389" s="760">
        <v>42500</v>
      </c>
      <c r="D389" s="761" t="s">
        <v>759</v>
      </c>
      <c r="E389" s="851">
        <v>60.5</v>
      </c>
      <c r="F389" s="795">
        <v>36.5</v>
      </c>
      <c r="G389" s="795">
        <v>205</v>
      </c>
      <c r="H389" s="842">
        <f t="shared" si="51"/>
        <v>4.87</v>
      </c>
      <c r="I389" s="257">
        <v>50</v>
      </c>
      <c r="J389" s="745">
        <f t="shared" si="49"/>
        <v>243.5</v>
      </c>
      <c r="K389" s="745">
        <f t="shared" si="54"/>
        <v>41262.063334574777</v>
      </c>
      <c r="L389" s="751">
        <v>43400</v>
      </c>
      <c r="M389" s="660"/>
      <c r="O389" s="740"/>
      <c r="P389" s="740"/>
      <c r="Q389" s="740"/>
      <c r="S389" s="740">
        <f t="shared" si="52"/>
        <v>2170000</v>
      </c>
      <c r="T389" s="951">
        <f t="shared" si="53"/>
        <v>2063103.1667287389</v>
      </c>
    </row>
    <row r="390" spans="1:20" ht="17.25" customHeight="1">
      <c r="A390" s="777">
        <f t="shared" si="50"/>
        <v>219</v>
      </c>
      <c r="B390" s="297" t="s">
        <v>1607</v>
      </c>
      <c r="C390" s="760">
        <v>42500</v>
      </c>
      <c r="D390" s="761" t="s">
        <v>759</v>
      </c>
      <c r="E390" s="851">
        <v>80.5</v>
      </c>
      <c r="F390" s="795">
        <v>60.5</v>
      </c>
      <c r="G390" s="795">
        <v>205</v>
      </c>
      <c r="H390" s="842">
        <f t="shared" si="51"/>
        <v>7.71</v>
      </c>
      <c r="I390" s="257">
        <v>23</v>
      </c>
      <c r="J390" s="745">
        <f t="shared" si="49"/>
        <v>177.33</v>
      </c>
      <c r="K390" s="745">
        <f t="shared" si="54"/>
        <v>65324.539693957187</v>
      </c>
      <c r="L390" s="751">
        <v>51500</v>
      </c>
      <c r="M390" s="660"/>
      <c r="O390" s="740"/>
      <c r="P390" s="740"/>
      <c r="Q390" s="740"/>
      <c r="S390" s="740">
        <f t="shared" si="52"/>
        <v>1184500</v>
      </c>
      <c r="T390" s="951">
        <f t="shared" si="53"/>
        <v>1502464.4129610152</v>
      </c>
    </row>
    <row r="391" spans="1:20" ht="17.25" customHeight="1">
      <c r="A391" s="777">
        <f t="shared" si="50"/>
        <v>220</v>
      </c>
      <c r="B391" s="297" t="s">
        <v>1608</v>
      </c>
      <c r="C391" s="760">
        <v>42500</v>
      </c>
      <c r="D391" s="761" t="s">
        <v>759</v>
      </c>
      <c r="E391" s="851">
        <v>60.5</v>
      </c>
      <c r="F391" s="795">
        <v>60.5</v>
      </c>
      <c r="G391" s="852">
        <v>205</v>
      </c>
      <c r="H391" s="842">
        <f t="shared" si="51"/>
        <v>6.63</v>
      </c>
      <c r="I391" s="257">
        <v>5</v>
      </c>
      <c r="J391" s="745">
        <f t="shared" si="49"/>
        <v>33.15</v>
      </c>
      <c r="K391" s="745">
        <f t="shared" si="54"/>
        <v>56174.020515037111</v>
      </c>
      <c r="L391" s="660">
        <v>43400</v>
      </c>
      <c r="M391" s="660"/>
      <c r="O391" s="740"/>
      <c r="P391" s="740"/>
      <c r="Q391" s="740"/>
      <c r="S391" s="740">
        <f t="shared" si="52"/>
        <v>217000</v>
      </c>
      <c r="T391" s="951">
        <f t="shared" si="53"/>
        <v>280870.10257518553</v>
      </c>
    </row>
    <row r="392" spans="1:20" ht="17.25" customHeight="1">
      <c r="A392" s="777">
        <f t="shared" si="50"/>
        <v>221</v>
      </c>
      <c r="B392" s="297" t="s">
        <v>1609</v>
      </c>
      <c r="C392" s="760">
        <v>42500</v>
      </c>
      <c r="D392" s="761" t="s">
        <v>759</v>
      </c>
      <c r="E392" s="851">
        <v>60.5</v>
      </c>
      <c r="F392" s="795">
        <v>60.5</v>
      </c>
      <c r="G392" s="852">
        <v>176</v>
      </c>
      <c r="H392" s="842">
        <f t="shared" si="51"/>
        <v>5.92</v>
      </c>
      <c r="I392" s="257">
        <v>50</v>
      </c>
      <c r="J392" s="745">
        <f t="shared" si="49"/>
        <v>296</v>
      </c>
      <c r="K392" s="745">
        <f t="shared" si="54"/>
        <v>50158.401425191514</v>
      </c>
      <c r="L392" s="660">
        <v>38600</v>
      </c>
      <c r="M392" s="660"/>
      <c r="O392" s="740"/>
      <c r="P392" s="740"/>
      <c r="Q392" s="740"/>
      <c r="S392" s="740">
        <f t="shared" si="52"/>
        <v>1930000</v>
      </c>
      <c r="T392" s="951">
        <f t="shared" si="53"/>
        <v>2507920.0712595759</v>
      </c>
    </row>
    <row r="393" spans="1:20" ht="17.25" customHeight="1">
      <c r="A393" s="777">
        <f t="shared" si="50"/>
        <v>222</v>
      </c>
      <c r="B393" s="297" t="s">
        <v>1610</v>
      </c>
      <c r="C393" s="760">
        <v>42500</v>
      </c>
      <c r="D393" s="761" t="s">
        <v>759</v>
      </c>
      <c r="E393" s="851">
        <v>110.5</v>
      </c>
      <c r="F393" s="852">
        <v>60.5</v>
      </c>
      <c r="G393" s="852">
        <v>205</v>
      </c>
      <c r="H393" s="842">
        <f t="shared" si="51"/>
        <v>9.32</v>
      </c>
      <c r="I393" s="257">
        <v>50</v>
      </c>
      <c r="J393" s="745">
        <f t="shared" si="49"/>
        <v>466</v>
      </c>
      <c r="K393" s="745">
        <f t="shared" si="54"/>
        <v>78965.59143290286</v>
      </c>
      <c r="L393" s="660">
        <v>64650</v>
      </c>
      <c r="M393" s="660"/>
      <c r="O393" s="740"/>
      <c r="P393" s="740"/>
      <c r="Q393" s="740"/>
      <c r="S393" s="740">
        <f t="shared" si="52"/>
        <v>3232500</v>
      </c>
      <c r="T393" s="951">
        <f t="shared" si="53"/>
        <v>3948279.571645143</v>
      </c>
    </row>
    <row r="394" spans="1:20" ht="17.25" customHeight="1">
      <c r="A394" s="777">
        <f t="shared" si="50"/>
        <v>223</v>
      </c>
      <c r="B394" s="297" t="s">
        <v>1611</v>
      </c>
      <c r="C394" s="760">
        <v>42500</v>
      </c>
      <c r="D394" s="761" t="s">
        <v>759</v>
      </c>
      <c r="E394" s="851">
        <v>110.5</v>
      </c>
      <c r="F394" s="852">
        <v>60.5</v>
      </c>
      <c r="G394" s="852">
        <v>135</v>
      </c>
      <c r="H394" s="842">
        <f t="shared" si="51"/>
        <v>6.89</v>
      </c>
      <c r="I394" s="257">
        <v>49</v>
      </c>
      <c r="J394" s="745">
        <f t="shared" si="49"/>
        <v>337.60999999999996</v>
      </c>
      <c r="K394" s="745">
        <f t="shared" si="54"/>
        <v>58376.923280332689</v>
      </c>
      <c r="L394" s="660">
        <v>48600</v>
      </c>
      <c r="M394" s="660"/>
      <c r="O394" s="740"/>
      <c r="P394" s="740"/>
      <c r="Q394" s="740"/>
      <c r="S394" s="740">
        <f t="shared" si="52"/>
        <v>2381400</v>
      </c>
      <c r="T394" s="951">
        <f t="shared" si="53"/>
        <v>2860469.2407363015</v>
      </c>
    </row>
    <row r="395" spans="1:20" ht="17.25" customHeight="1">
      <c r="A395" s="777">
        <f t="shared" si="50"/>
        <v>224</v>
      </c>
      <c r="B395" s="297" t="s">
        <v>982</v>
      </c>
      <c r="C395" s="760">
        <v>42502</v>
      </c>
      <c r="D395" s="761" t="s">
        <v>762</v>
      </c>
      <c r="E395" s="851">
        <v>45</v>
      </c>
      <c r="F395" s="852">
        <v>37</v>
      </c>
      <c r="G395" s="852">
        <v>27.5</v>
      </c>
      <c r="H395" s="842">
        <f t="shared" si="51"/>
        <v>1.1399999999999999</v>
      </c>
      <c r="I395" s="257">
        <v>50</v>
      </c>
      <c r="J395" s="745">
        <f t="shared" si="49"/>
        <v>56.999999999999993</v>
      </c>
      <c r="K395" s="745">
        <f t="shared" si="54"/>
        <v>9658.8813555267425</v>
      </c>
      <c r="L395" s="660">
        <v>13400</v>
      </c>
      <c r="M395" s="660"/>
      <c r="O395" s="740"/>
      <c r="P395" s="740"/>
      <c r="Q395" s="740"/>
      <c r="S395" s="740">
        <f t="shared" si="52"/>
        <v>670000</v>
      </c>
      <c r="T395" s="951">
        <f t="shared" si="53"/>
        <v>482944.06777633715</v>
      </c>
    </row>
    <row r="396" spans="1:20" ht="17.25" customHeight="1">
      <c r="A396" s="777">
        <f t="shared" si="50"/>
        <v>225</v>
      </c>
      <c r="B396" s="297" t="s">
        <v>982</v>
      </c>
      <c r="C396" s="760">
        <v>42502</v>
      </c>
      <c r="D396" s="761" t="s">
        <v>762</v>
      </c>
      <c r="E396" s="851">
        <v>45</v>
      </c>
      <c r="F396" s="852">
        <v>37</v>
      </c>
      <c r="G396" s="852">
        <v>27.5</v>
      </c>
      <c r="H396" s="842">
        <f t="shared" si="51"/>
        <v>1.1399999999999999</v>
      </c>
      <c r="I396" s="257">
        <v>1019</v>
      </c>
      <c r="J396" s="745">
        <f t="shared" si="49"/>
        <v>1161.6599999999999</v>
      </c>
      <c r="K396" s="745">
        <f t="shared" si="54"/>
        <v>9658.8813555267425</v>
      </c>
      <c r="L396" s="660">
        <v>13800</v>
      </c>
      <c r="M396" s="660"/>
      <c r="O396" s="740"/>
      <c r="P396" s="740"/>
      <c r="Q396" s="740"/>
      <c r="S396" s="740">
        <f t="shared" si="52"/>
        <v>14062200</v>
      </c>
      <c r="T396" s="951">
        <f t="shared" si="53"/>
        <v>9842400.1012817509</v>
      </c>
    </row>
    <row r="397" spans="1:20" ht="17.25" customHeight="1">
      <c r="A397" s="777">
        <f t="shared" si="50"/>
        <v>226</v>
      </c>
      <c r="B397" s="297" t="s">
        <v>1119</v>
      </c>
      <c r="C397" s="760">
        <v>42502</v>
      </c>
      <c r="D397" s="761" t="s">
        <v>762</v>
      </c>
      <c r="E397" s="851">
        <v>44</v>
      </c>
      <c r="F397" s="852">
        <v>20</v>
      </c>
      <c r="G397" s="852"/>
      <c r="H397" s="842">
        <f t="shared" si="51"/>
        <v>0.09</v>
      </c>
      <c r="I397" s="257">
        <v>2138</v>
      </c>
      <c r="J397" s="745">
        <f t="shared" si="49"/>
        <v>192.42</v>
      </c>
      <c r="K397" s="745">
        <f t="shared" si="54"/>
        <v>762.54326491000609</v>
      </c>
      <c r="L397" s="660">
        <v>1300</v>
      </c>
      <c r="M397" s="660"/>
      <c r="O397" s="740"/>
      <c r="P397" s="740"/>
      <c r="Q397" s="740"/>
      <c r="S397" s="740">
        <f t="shared" si="52"/>
        <v>2779400</v>
      </c>
      <c r="T397" s="951">
        <f t="shared" si="53"/>
        <v>1630317.5003775931</v>
      </c>
    </row>
    <row r="398" spans="1:20" ht="17.25" customHeight="1">
      <c r="A398" s="777">
        <f t="shared" si="50"/>
        <v>227</v>
      </c>
      <c r="B398" s="297" t="s">
        <v>424</v>
      </c>
      <c r="C398" s="760">
        <v>42502</v>
      </c>
      <c r="D398" s="761" t="s">
        <v>763</v>
      </c>
      <c r="E398" s="851">
        <v>52</v>
      </c>
      <c r="F398" s="852">
        <v>24.5</v>
      </c>
      <c r="G398" s="852">
        <v>24.5</v>
      </c>
      <c r="H398" s="842">
        <f t="shared" si="51"/>
        <v>0.82</v>
      </c>
      <c r="I398" s="257">
        <v>1236</v>
      </c>
      <c r="J398" s="745">
        <f t="shared" si="49"/>
        <v>1013.52</v>
      </c>
      <c r="K398" s="745">
        <f t="shared" si="54"/>
        <v>6947.6164136244997</v>
      </c>
      <c r="L398" s="660">
        <v>5000</v>
      </c>
      <c r="M398" s="660"/>
      <c r="O398" s="740"/>
      <c r="P398" s="740"/>
      <c r="Q398" s="740"/>
      <c r="S398" s="740">
        <f t="shared" si="52"/>
        <v>6180000</v>
      </c>
      <c r="T398" s="951">
        <f t="shared" si="53"/>
        <v>8587253.8872398809</v>
      </c>
    </row>
    <row r="399" spans="1:20" ht="17.25" customHeight="1">
      <c r="A399" s="777">
        <f t="shared" si="50"/>
        <v>228</v>
      </c>
      <c r="B399" s="297" t="s">
        <v>465</v>
      </c>
      <c r="C399" s="760">
        <v>42502</v>
      </c>
      <c r="D399" s="761" t="s">
        <v>763</v>
      </c>
      <c r="E399" s="851">
        <v>52</v>
      </c>
      <c r="F399" s="852">
        <v>26.5</v>
      </c>
      <c r="G399" s="852">
        <v>26.5</v>
      </c>
      <c r="H399" s="842">
        <f t="shared" si="51"/>
        <v>0.91</v>
      </c>
      <c r="I399" s="257">
        <v>300</v>
      </c>
      <c r="J399" s="745">
        <f t="shared" si="49"/>
        <v>273</v>
      </c>
      <c r="K399" s="745">
        <f t="shared" si="54"/>
        <v>7710.1596785345064</v>
      </c>
      <c r="L399" s="660">
        <v>5550</v>
      </c>
      <c r="M399" s="660"/>
      <c r="O399" s="740"/>
      <c r="P399" s="740"/>
      <c r="Q399" s="740"/>
      <c r="S399" s="740">
        <f t="shared" si="52"/>
        <v>1665000</v>
      </c>
      <c r="T399" s="951">
        <f t="shared" si="53"/>
        <v>2313047.903560352</v>
      </c>
    </row>
    <row r="400" spans="1:20" ht="17.25" customHeight="1">
      <c r="A400" s="777">
        <f t="shared" si="50"/>
        <v>229</v>
      </c>
      <c r="B400" s="297" t="s">
        <v>544</v>
      </c>
      <c r="C400" s="760">
        <v>42502</v>
      </c>
      <c r="D400" s="761" t="s">
        <v>763</v>
      </c>
      <c r="E400" s="851">
        <v>61</v>
      </c>
      <c r="F400" s="852">
        <v>51</v>
      </c>
      <c r="G400" s="852">
        <v>30</v>
      </c>
      <c r="H400" s="842">
        <f t="shared" si="51"/>
        <v>1.92</v>
      </c>
      <c r="I400" s="257">
        <v>310</v>
      </c>
      <c r="J400" s="745">
        <f t="shared" si="49"/>
        <v>595.19999999999993</v>
      </c>
      <c r="K400" s="745">
        <f t="shared" si="54"/>
        <v>16267.589651413462</v>
      </c>
      <c r="L400" s="660">
        <v>10670</v>
      </c>
      <c r="M400" s="660"/>
      <c r="O400" s="740"/>
      <c r="P400" s="740"/>
      <c r="Q400" s="740"/>
      <c r="S400" s="740">
        <f t="shared" si="52"/>
        <v>3307700</v>
      </c>
      <c r="T400" s="951">
        <f t="shared" si="53"/>
        <v>5042952.7919381736</v>
      </c>
    </row>
    <row r="401" spans="1:20" ht="17.25" customHeight="1">
      <c r="A401" s="777">
        <f t="shared" si="50"/>
        <v>230</v>
      </c>
      <c r="B401" s="297" t="s">
        <v>963</v>
      </c>
      <c r="C401" s="760">
        <v>42503</v>
      </c>
      <c r="D401" s="761" t="s">
        <v>764</v>
      </c>
      <c r="E401" s="851">
        <v>52</v>
      </c>
      <c r="F401" s="852">
        <v>24</v>
      </c>
      <c r="G401" s="852">
        <v>24</v>
      </c>
      <c r="H401" s="842">
        <f t="shared" si="51"/>
        <v>0.8</v>
      </c>
      <c r="I401" s="257">
        <v>307</v>
      </c>
      <c r="J401" s="745">
        <f t="shared" si="49"/>
        <v>245.60000000000002</v>
      </c>
      <c r="K401" s="745">
        <f t="shared" si="54"/>
        <v>6778.1623547556101</v>
      </c>
      <c r="L401" s="660">
        <v>6000</v>
      </c>
      <c r="M401" s="660"/>
      <c r="O401" s="740"/>
      <c r="P401" s="740"/>
      <c r="Q401" s="740"/>
      <c r="S401" s="740">
        <f t="shared" si="52"/>
        <v>1842000</v>
      </c>
      <c r="T401" s="951">
        <f t="shared" si="53"/>
        <v>2080895.8429099722</v>
      </c>
    </row>
    <row r="402" spans="1:20" ht="17.25" customHeight="1">
      <c r="A402" s="777">
        <f t="shared" si="50"/>
        <v>231</v>
      </c>
      <c r="B402" s="297" t="s">
        <v>964</v>
      </c>
      <c r="C402" s="760">
        <v>42503</v>
      </c>
      <c r="D402" s="761" t="s">
        <v>764</v>
      </c>
      <c r="E402" s="851">
        <v>52</v>
      </c>
      <c r="F402" s="852">
        <v>27</v>
      </c>
      <c r="G402" s="852">
        <v>27</v>
      </c>
      <c r="H402" s="842">
        <f t="shared" si="51"/>
        <v>0.93</v>
      </c>
      <c r="I402" s="257">
        <v>302</v>
      </c>
      <c r="J402" s="745">
        <f t="shared" si="49"/>
        <v>280.86</v>
      </c>
      <c r="K402" s="745">
        <f t="shared" si="54"/>
        <v>7879.613737403397</v>
      </c>
      <c r="L402" s="660">
        <v>6600</v>
      </c>
      <c r="M402" s="660"/>
      <c r="O402" s="740"/>
      <c r="P402" s="740"/>
      <c r="Q402" s="740"/>
      <c r="S402" s="740">
        <f t="shared" si="52"/>
        <v>1993200</v>
      </c>
      <c r="T402" s="951">
        <f t="shared" si="53"/>
        <v>2379643.3486958258</v>
      </c>
    </row>
    <row r="403" spans="1:20" ht="17.25" customHeight="1">
      <c r="A403" s="777">
        <f t="shared" si="50"/>
        <v>232</v>
      </c>
      <c r="B403" s="297" t="s">
        <v>965</v>
      </c>
      <c r="C403" s="760">
        <v>42503</v>
      </c>
      <c r="D403" s="761" t="s">
        <v>764</v>
      </c>
      <c r="E403" s="851">
        <v>57</v>
      </c>
      <c r="F403" s="852">
        <v>46</v>
      </c>
      <c r="G403" s="852">
        <v>30</v>
      </c>
      <c r="H403" s="842">
        <f t="shared" si="51"/>
        <v>1.67</v>
      </c>
      <c r="I403" s="257">
        <v>396</v>
      </c>
      <c r="J403" s="745">
        <f t="shared" si="49"/>
        <v>661.31999999999994</v>
      </c>
      <c r="K403" s="745">
        <f t="shared" si="54"/>
        <v>14149.413915552335</v>
      </c>
      <c r="L403" s="660">
        <v>11700</v>
      </c>
      <c r="M403" s="660"/>
      <c r="O403" s="740"/>
      <c r="P403" s="740"/>
      <c r="Q403" s="740"/>
      <c r="S403" s="740">
        <f t="shared" si="52"/>
        <v>4633200</v>
      </c>
      <c r="T403" s="951">
        <f t="shared" si="53"/>
        <v>5603167.9105587248</v>
      </c>
    </row>
    <row r="404" spans="1:20" ht="17.25" customHeight="1">
      <c r="A404" s="777">
        <f t="shared" si="50"/>
        <v>233</v>
      </c>
      <c r="B404" s="297" t="s">
        <v>1612</v>
      </c>
      <c r="C404" s="760">
        <v>42503</v>
      </c>
      <c r="D404" s="761" t="s">
        <v>765</v>
      </c>
      <c r="E404" s="851">
        <v>41</v>
      </c>
      <c r="F404" s="852">
        <v>41</v>
      </c>
      <c r="G404" s="852">
        <v>10.5</v>
      </c>
      <c r="H404" s="842">
        <f t="shared" si="51"/>
        <v>0.92</v>
      </c>
      <c r="I404" s="257">
        <v>592</v>
      </c>
      <c r="J404" s="745">
        <f t="shared" si="49"/>
        <v>544.64</v>
      </c>
      <c r="K404" s="745">
        <f t="shared" si="54"/>
        <v>7794.8867079689517</v>
      </c>
      <c r="L404" s="660">
        <v>7000</v>
      </c>
      <c r="M404" s="660"/>
      <c r="O404" s="740"/>
      <c r="P404" s="740"/>
      <c r="Q404" s="740"/>
      <c r="S404" s="740">
        <f t="shared" si="52"/>
        <v>4144000</v>
      </c>
      <c r="T404" s="951">
        <f t="shared" si="53"/>
        <v>4614572.9311176194</v>
      </c>
    </row>
    <row r="405" spans="1:20" ht="17.25" customHeight="1">
      <c r="A405" s="777">
        <f t="shared" si="50"/>
        <v>234</v>
      </c>
      <c r="B405" s="297" t="s">
        <v>599</v>
      </c>
      <c r="C405" s="760">
        <v>42507</v>
      </c>
      <c r="D405" s="761" t="s">
        <v>773</v>
      </c>
      <c r="E405" s="851">
        <v>47</v>
      </c>
      <c r="F405" s="852">
        <v>42</v>
      </c>
      <c r="G405" s="852">
        <v>24.5</v>
      </c>
      <c r="H405" s="842">
        <f t="shared" si="51"/>
        <v>1.27</v>
      </c>
      <c r="I405" s="257">
        <v>360</v>
      </c>
      <c r="J405" s="745">
        <f t="shared" ref="J405:J468" si="55">H405*I405</f>
        <v>457.2</v>
      </c>
      <c r="K405" s="745">
        <f t="shared" si="54"/>
        <v>10760.332738174531</v>
      </c>
      <c r="L405" s="660">
        <v>9200</v>
      </c>
      <c r="M405" s="660"/>
      <c r="O405" s="740"/>
      <c r="P405" s="740"/>
      <c r="Q405" s="740"/>
      <c r="S405" s="740">
        <f t="shared" si="52"/>
        <v>3312000</v>
      </c>
      <c r="T405" s="951">
        <f t="shared" si="53"/>
        <v>3873719.7857428314</v>
      </c>
    </row>
    <row r="406" spans="1:20" ht="17.25" customHeight="1">
      <c r="A406" s="777">
        <f t="shared" si="50"/>
        <v>235</v>
      </c>
      <c r="B406" s="297" t="s">
        <v>1032</v>
      </c>
      <c r="C406" s="760">
        <v>42507</v>
      </c>
      <c r="D406" s="761" t="s">
        <v>773</v>
      </c>
      <c r="E406" s="851">
        <v>52</v>
      </c>
      <c r="F406" s="852">
        <v>29</v>
      </c>
      <c r="G406" s="852">
        <v>11.8</v>
      </c>
      <c r="H406" s="842">
        <f t="shared" si="51"/>
        <v>0.73</v>
      </c>
      <c r="I406" s="257">
        <v>1000</v>
      </c>
      <c r="J406" s="745">
        <f t="shared" si="55"/>
        <v>730</v>
      </c>
      <c r="K406" s="745">
        <f t="shared" si="54"/>
        <v>6185.073148714494</v>
      </c>
      <c r="L406" s="660">
        <v>8600</v>
      </c>
      <c r="M406" s="660"/>
      <c r="O406" s="740"/>
      <c r="P406" s="740"/>
      <c r="Q406" s="740"/>
      <c r="S406" s="740">
        <f t="shared" si="52"/>
        <v>8600000</v>
      </c>
      <c r="T406" s="951">
        <f t="shared" si="53"/>
        <v>6185073.148714494</v>
      </c>
    </row>
    <row r="407" spans="1:20" ht="17.25" customHeight="1">
      <c r="A407" s="777">
        <f t="shared" si="50"/>
        <v>236</v>
      </c>
      <c r="B407" s="297" t="s">
        <v>1637</v>
      </c>
      <c r="C407" s="760">
        <v>42507</v>
      </c>
      <c r="D407" s="761" t="s">
        <v>773</v>
      </c>
      <c r="E407" s="851">
        <v>43</v>
      </c>
      <c r="F407" s="852">
        <v>39</v>
      </c>
      <c r="G407" s="852">
        <v>27</v>
      </c>
      <c r="H407" s="842">
        <f t="shared" si="51"/>
        <v>1.17</v>
      </c>
      <c r="I407" s="257">
        <v>55</v>
      </c>
      <c r="J407" s="745">
        <f t="shared" si="55"/>
        <v>64.349999999999994</v>
      </c>
      <c r="K407" s="745">
        <f t="shared" si="54"/>
        <v>9913.0624438300783</v>
      </c>
      <c r="L407" s="660">
        <v>12000</v>
      </c>
      <c r="M407" s="660"/>
      <c r="O407" s="740"/>
      <c r="P407" s="740"/>
      <c r="Q407" s="740"/>
      <c r="S407" s="740">
        <f t="shared" si="52"/>
        <v>660000</v>
      </c>
      <c r="T407" s="951">
        <f t="shared" si="53"/>
        <v>545218.43441065436</v>
      </c>
    </row>
    <row r="408" spans="1:20" ht="17.25" customHeight="1">
      <c r="A408" s="777">
        <f t="shared" si="50"/>
        <v>237</v>
      </c>
      <c r="B408" s="297" t="s">
        <v>1500</v>
      </c>
      <c r="C408" s="760">
        <v>42507</v>
      </c>
      <c r="D408" s="761" t="s">
        <v>773</v>
      </c>
      <c r="E408" s="851">
        <v>48</v>
      </c>
      <c r="F408" s="852">
        <v>41</v>
      </c>
      <c r="G408" s="852">
        <v>28</v>
      </c>
      <c r="H408" s="842">
        <f t="shared" si="51"/>
        <v>1.32</v>
      </c>
      <c r="I408" s="257">
        <v>110</v>
      </c>
      <c r="J408" s="745">
        <f t="shared" si="55"/>
        <v>145.20000000000002</v>
      </c>
      <c r="K408" s="745">
        <f t="shared" si="54"/>
        <v>11183.967885346756</v>
      </c>
      <c r="L408" s="660">
        <v>9600</v>
      </c>
      <c r="M408" s="660"/>
      <c r="O408" s="740"/>
      <c r="P408" s="740"/>
      <c r="Q408" s="740"/>
      <c r="S408" s="740">
        <f t="shared" si="52"/>
        <v>1056000</v>
      </c>
      <c r="T408" s="951">
        <f t="shared" si="53"/>
        <v>1230236.4673881431</v>
      </c>
    </row>
    <row r="409" spans="1:20" ht="17.25" customHeight="1">
      <c r="A409" s="777">
        <f t="shared" ref="A409:A472" si="56">IF(B409&lt;&gt;"",ROW()-171,"")</f>
        <v>238</v>
      </c>
      <c r="B409" s="297" t="s">
        <v>599</v>
      </c>
      <c r="C409" s="760">
        <v>42507</v>
      </c>
      <c r="D409" s="761" t="s">
        <v>783</v>
      </c>
      <c r="E409" s="851">
        <v>47</v>
      </c>
      <c r="F409" s="852">
        <v>42</v>
      </c>
      <c r="G409" s="852">
        <v>24.5</v>
      </c>
      <c r="H409" s="842">
        <f t="shared" si="51"/>
        <v>1.27</v>
      </c>
      <c r="I409" s="257">
        <v>237</v>
      </c>
      <c r="J409" s="745">
        <f t="shared" si="55"/>
        <v>300.99</v>
      </c>
      <c r="K409" s="745">
        <f t="shared" si="54"/>
        <v>10760.332738174531</v>
      </c>
      <c r="L409" s="660">
        <v>9200</v>
      </c>
      <c r="M409" s="660"/>
      <c r="O409" s="740"/>
      <c r="P409" s="740"/>
      <c r="Q409" s="740"/>
      <c r="S409" s="740">
        <f t="shared" si="52"/>
        <v>2180400</v>
      </c>
      <c r="T409" s="951">
        <f t="shared" si="53"/>
        <v>2550198.8589473637</v>
      </c>
    </row>
    <row r="410" spans="1:20" ht="17.25" customHeight="1">
      <c r="A410" s="777">
        <f t="shared" si="56"/>
        <v>239</v>
      </c>
      <c r="B410" s="297" t="s">
        <v>982</v>
      </c>
      <c r="C410" s="760">
        <v>42507</v>
      </c>
      <c r="D410" s="761" t="s">
        <v>783</v>
      </c>
      <c r="E410" s="851">
        <v>45</v>
      </c>
      <c r="F410" s="852">
        <v>37</v>
      </c>
      <c r="G410" s="852">
        <v>27.5</v>
      </c>
      <c r="H410" s="842">
        <f t="shared" ref="H410:H473" si="57">IF(G410&lt;&gt;"",ROUND(((E410+F410)*2+5)*(F410+G410+3)/10000,2),ROUND(E410*F410/10000,2))</f>
        <v>1.1399999999999999</v>
      </c>
      <c r="I410" s="257">
        <v>55</v>
      </c>
      <c r="J410" s="745">
        <f t="shared" si="55"/>
        <v>62.699999999999996</v>
      </c>
      <c r="K410" s="745">
        <f t="shared" si="54"/>
        <v>9658.8813555267425</v>
      </c>
      <c r="L410" s="660">
        <v>13800</v>
      </c>
      <c r="M410" s="660"/>
      <c r="O410" s="740"/>
      <c r="P410" s="740"/>
      <c r="Q410" s="740"/>
      <c r="S410" s="740">
        <f t="shared" ref="S410:S473" si="58">I410*L410</f>
        <v>759000</v>
      </c>
      <c r="T410" s="951">
        <f t="shared" ref="T410:T473" si="59">I410*K410</f>
        <v>531238.47455397085</v>
      </c>
    </row>
    <row r="411" spans="1:20" ht="17.25" customHeight="1">
      <c r="A411" s="777">
        <f t="shared" si="56"/>
        <v>240</v>
      </c>
      <c r="B411" s="297" t="s">
        <v>591</v>
      </c>
      <c r="C411" s="760">
        <v>42507</v>
      </c>
      <c r="D411" s="761" t="s">
        <v>783</v>
      </c>
      <c r="E411" s="851">
        <v>47</v>
      </c>
      <c r="F411" s="852">
        <v>42</v>
      </c>
      <c r="G411" s="852">
        <v>25</v>
      </c>
      <c r="H411" s="842">
        <f t="shared" si="57"/>
        <v>1.28</v>
      </c>
      <c r="I411" s="257">
        <v>44</v>
      </c>
      <c r="J411" s="745">
        <f t="shared" si="55"/>
        <v>56.32</v>
      </c>
      <c r="K411" s="745">
        <f t="shared" si="54"/>
        <v>10845.059767608976</v>
      </c>
      <c r="L411" s="660">
        <v>9300</v>
      </c>
      <c r="M411" s="660"/>
      <c r="O411" s="740"/>
      <c r="P411" s="740"/>
      <c r="Q411" s="740"/>
      <c r="S411" s="740">
        <f t="shared" si="58"/>
        <v>409200</v>
      </c>
      <c r="T411" s="951">
        <f t="shared" si="59"/>
        <v>477182.62977479497</v>
      </c>
    </row>
    <row r="412" spans="1:20" ht="17.25" customHeight="1">
      <c r="A412" s="777">
        <f t="shared" si="56"/>
        <v>241</v>
      </c>
      <c r="B412" s="297" t="s">
        <v>1481</v>
      </c>
      <c r="C412" s="760">
        <v>42507</v>
      </c>
      <c r="D412" s="761" t="s">
        <v>783</v>
      </c>
      <c r="E412" s="851">
        <v>56</v>
      </c>
      <c r="F412" s="852">
        <v>42</v>
      </c>
      <c r="G412" s="852">
        <v>27</v>
      </c>
      <c r="H412" s="842">
        <f t="shared" si="57"/>
        <v>1.45</v>
      </c>
      <c r="I412" s="257">
        <v>135</v>
      </c>
      <c r="J412" s="745">
        <f t="shared" si="55"/>
        <v>195.75</v>
      </c>
      <c r="K412" s="745">
        <f t="shared" si="54"/>
        <v>12285.419267994543</v>
      </c>
      <c r="L412" s="660">
        <v>14600</v>
      </c>
      <c r="M412" s="660"/>
      <c r="O412" s="740"/>
      <c r="P412" s="740"/>
      <c r="Q412" s="740"/>
      <c r="S412" s="740">
        <f t="shared" si="58"/>
        <v>1971000</v>
      </c>
      <c r="T412" s="951">
        <f t="shared" si="59"/>
        <v>1658531.6011792633</v>
      </c>
    </row>
    <row r="413" spans="1:20" ht="17.25" customHeight="1">
      <c r="A413" s="777">
        <f t="shared" si="56"/>
        <v>242</v>
      </c>
      <c r="B413" s="297" t="s">
        <v>472</v>
      </c>
      <c r="C413" s="760">
        <v>42507</v>
      </c>
      <c r="D413" s="761" t="s">
        <v>793</v>
      </c>
      <c r="E413" s="851">
        <v>103</v>
      </c>
      <c r="F413" s="852">
        <v>50</v>
      </c>
      <c r="G413" s="852">
        <v>180</v>
      </c>
      <c r="H413" s="842">
        <f t="shared" si="57"/>
        <v>7.25</v>
      </c>
      <c r="I413" s="257">
        <v>103</v>
      </c>
      <c r="J413" s="745">
        <f t="shared" si="55"/>
        <v>746.75</v>
      </c>
      <c r="K413" s="745">
        <f t="shared" si="54"/>
        <v>61427.096339972712</v>
      </c>
      <c r="L413" s="660">
        <v>47449</v>
      </c>
      <c r="M413" s="660"/>
      <c r="O413" s="740"/>
      <c r="P413" s="740"/>
      <c r="Q413" s="740"/>
      <c r="S413" s="740">
        <f t="shared" si="58"/>
        <v>4887247</v>
      </c>
      <c r="T413" s="951">
        <f t="shared" si="59"/>
        <v>6326990.9230171889</v>
      </c>
    </row>
    <row r="414" spans="1:20" ht="17.25" customHeight="1">
      <c r="A414" s="777">
        <f t="shared" si="56"/>
        <v>243</v>
      </c>
      <c r="B414" s="297" t="s">
        <v>1496</v>
      </c>
      <c r="C414" s="760">
        <v>42507</v>
      </c>
      <c r="D414" s="761" t="s">
        <v>793</v>
      </c>
      <c r="E414" s="851">
        <v>103</v>
      </c>
      <c r="F414" s="852">
        <v>54</v>
      </c>
      <c r="G414" s="852">
        <v>180</v>
      </c>
      <c r="H414" s="842">
        <f t="shared" si="57"/>
        <v>7.56</v>
      </c>
      <c r="I414" s="257">
        <v>60</v>
      </c>
      <c r="J414" s="745">
        <f t="shared" si="55"/>
        <v>453.59999999999997</v>
      </c>
      <c r="K414" s="745">
        <f t="shared" si="54"/>
        <v>64053.634252440512</v>
      </c>
      <c r="L414" s="660">
        <v>73100</v>
      </c>
      <c r="M414" s="660"/>
      <c r="O414" s="740"/>
      <c r="P414" s="740"/>
      <c r="Q414" s="740"/>
      <c r="S414" s="740">
        <f t="shared" si="58"/>
        <v>4386000</v>
      </c>
      <c r="T414" s="951">
        <f t="shared" si="59"/>
        <v>3843218.0551464306</v>
      </c>
    </row>
    <row r="415" spans="1:20" ht="17.25" customHeight="1">
      <c r="A415" s="777">
        <f t="shared" si="56"/>
        <v>244</v>
      </c>
      <c r="B415" s="297" t="s">
        <v>1031</v>
      </c>
      <c r="C415" s="760">
        <v>42507</v>
      </c>
      <c r="D415" s="761" t="s">
        <v>767</v>
      </c>
      <c r="E415" s="851">
        <v>33</v>
      </c>
      <c r="F415" s="852">
        <v>31</v>
      </c>
      <c r="G415" s="852">
        <v>12.3</v>
      </c>
      <c r="H415" s="842">
        <f t="shared" si="57"/>
        <v>0.62</v>
      </c>
      <c r="I415" s="257">
        <v>511</v>
      </c>
      <c r="J415" s="745">
        <f t="shared" si="55"/>
        <v>316.82</v>
      </c>
      <c r="K415" s="745">
        <f t="shared" si="54"/>
        <v>5253.0758249355977</v>
      </c>
      <c r="L415" s="660">
        <v>7500</v>
      </c>
      <c r="M415" s="660"/>
      <c r="O415" s="740"/>
      <c r="P415" s="740"/>
      <c r="Q415" s="740"/>
      <c r="S415" s="740">
        <f t="shared" si="58"/>
        <v>3832500</v>
      </c>
      <c r="T415" s="951">
        <f t="shared" si="59"/>
        <v>2684321.7465420906</v>
      </c>
    </row>
    <row r="416" spans="1:20" ht="17.25" customHeight="1">
      <c r="A416" s="777">
        <f t="shared" si="56"/>
        <v>245</v>
      </c>
      <c r="B416" s="297" t="s">
        <v>1032</v>
      </c>
      <c r="C416" s="760">
        <v>42507</v>
      </c>
      <c r="D416" s="761" t="s">
        <v>767</v>
      </c>
      <c r="E416" s="851">
        <v>52</v>
      </c>
      <c r="F416" s="852">
        <v>29</v>
      </c>
      <c r="G416" s="852">
        <v>11.8</v>
      </c>
      <c r="H416" s="842">
        <f t="shared" si="57"/>
        <v>0.73</v>
      </c>
      <c r="I416" s="257">
        <v>503</v>
      </c>
      <c r="J416" s="745">
        <f t="shared" si="55"/>
        <v>367.19</v>
      </c>
      <c r="K416" s="745">
        <f t="shared" si="54"/>
        <v>6185.073148714494</v>
      </c>
      <c r="L416" s="660">
        <v>8600</v>
      </c>
      <c r="M416" s="660"/>
      <c r="O416" s="740"/>
      <c r="P416" s="740"/>
      <c r="Q416" s="740"/>
      <c r="S416" s="740">
        <f t="shared" si="58"/>
        <v>4325800</v>
      </c>
      <c r="T416" s="951">
        <f t="shared" si="59"/>
        <v>3111091.7938033906</v>
      </c>
    </row>
    <row r="417" spans="1:20" ht="17.25" customHeight="1">
      <c r="A417" s="777">
        <f t="shared" si="56"/>
        <v>246</v>
      </c>
      <c r="B417" s="297" t="s">
        <v>1618</v>
      </c>
      <c r="C417" s="760">
        <v>42507</v>
      </c>
      <c r="D417" s="761" t="s">
        <v>767</v>
      </c>
      <c r="E417" s="851">
        <v>23.5</v>
      </c>
      <c r="F417" s="852">
        <v>23.5</v>
      </c>
      <c r="G417" s="852">
        <v>30.5</v>
      </c>
      <c r="H417" s="842">
        <f t="shared" si="57"/>
        <v>0.56000000000000005</v>
      </c>
      <c r="I417" s="257">
        <v>960</v>
      </c>
      <c r="J417" s="745">
        <f t="shared" si="55"/>
        <v>537.6</v>
      </c>
      <c r="K417" s="745">
        <f t="shared" si="54"/>
        <v>4744.7136483289269</v>
      </c>
      <c r="L417" s="660">
        <v>6700</v>
      </c>
      <c r="M417" s="660"/>
      <c r="O417" s="740"/>
      <c r="P417" s="740"/>
      <c r="Q417" s="740"/>
      <c r="S417" s="740">
        <f t="shared" si="58"/>
        <v>6432000</v>
      </c>
      <c r="T417" s="951">
        <f t="shared" si="59"/>
        <v>4554925.1023957701</v>
      </c>
    </row>
    <row r="418" spans="1:20" ht="17.25" customHeight="1">
      <c r="A418" s="777">
        <f t="shared" si="56"/>
        <v>247</v>
      </c>
      <c r="B418" s="297" t="s">
        <v>1552</v>
      </c>
      <c r="C418" s="760">
        <v>42507</v>
      </c>
      <c r="D418" s="761" t="s">
        <v>771</v>
      </c>
      <c r="E418" s="851">
        <v>36.5</v>
      </c>
      <c r="F418" s="852">
        <v>26.5</v>
      </c>
      <c r="G418" s="852">
        <v>26</v>
      </c>
      <c r="H418" s="842">
        <f t="shared" si="57"/>
        <v>0.73</v>
      </c>
      <c r="I418" s="257">
        <v>530</v>
      </c>
      <c r="J418" s="745">
        <f t="shared" si="55"/>
        <v>386.9</v>
      </c>
      <c r="K418" s="745">
        <f t="shared" si="54"/>
        <v>6185.073148714494</v>
      </c>
      <c r="L418" s="660">
        <v>11000</v>
      </c>
      <c r="M418" s="660"/>
      <c r="O418" s="740"/>
      <c r="P418" s="740"/>
      <c r="Q418" s="740"/>
      <c r="S418" s="740">
        <f t="shared" si="58"/>
        <v>5830000</v>
      </c>
      <c r="T418" s="951">
        <f t="shared" si="59"/>
        <v>3278088.7688186816</v>
      </c>
    </row>
    <row r="419" spans="1:20" ht="17.25" customHeight="1">
      <c r="A419" s="777">
        <f t="shared" si="56"/>
        <v>248</v>
      </c>
      <c r="B419" s="297" t="s">
        <v>506</v>
      </c>
      <c r="C419" s="760">
        <v>42508</v>
      </c>
      <c r="D419" s="761" t="s">
        <v>794</v>
      </c>
      <c r="E419" s="851">
        <v>37.5</v>
      </c>
      <c r="F419" s="852">
        <v>25.3</v>
      </c>
      <c r="G419" s="852">
        <v>23.9</v>
      </c>
      <c r="H419" s="842">
        <f t="shared" si="57"/>
        <v>0.68</v>
      </c>
      <c r="I419" s="257">
        <v>517</v>
      </c>
      <c r="J419" s="745">
        <f t="shared" si="55"/>
        <v>351.56</v>
      </c>
      <c r="K419" s="745">
        <f t="shared" si="54"/>
        <v>5761.4380015422685</v>
      </c>
      <c r="L419" s="660">
        <v>5900</v>
      </c>
      <c r="M419" s="660"/>
      <c r="O419" s="740"/>
      <c r="P419" s="740"/>
      <c r="Q419" s="740"/>
      <c r="S419" s="740">
        <f t="shared" si="58"/>
        <v>3050300</v>
      </c>
      <c r="T419" s="951">
        <f t="shared" si="59"/>
        <v>2978663.4467973527</v>
      </c>
    </row>
    <row r="420" spans="1:20" ht="17.25" customHeight="1">
      <c r="A420" s="777">
        <f t="shared" si="56"/>
        <v>249</v>
      </c>
      <c r="B420" s="297" t="s">
        <v>455</v>
      </c>
      <c r="C420" s="760">
        <v>42508</v>
      </c>
      <c r="D420" s="761" t="s">
        <v>796</v>
      </c>
      <c r="E420" s="851">
        <v>47</v>
      </c>
      <c r="F420" s="852">
        <v>42</v>
      </c>
      <c r="G420" s="852">
        <v>27</v>
      </c>
      <c r="H420" s="842">
        <f t="shared" si="57"/>
        <v>1.32</v>
      </c>
      <c r="I420" s="257">
        <v>65</v>
      </c>
      <c r="J420" s="745">
        <f t="shared" si="55"/>
        <v>85.8</v>
      </c>
      <c r="K420" s="745">
        <f t="shared" si="54"/>
        <v>11183.967885346756</v>
      </c>
      <c r="L420" s="660">
        <v>9500</v>
      </c>
      <c r="M420" s="660"/>
      <c r="O420" s="740"/>
      <c r="P420" s="740"/>
      <c r="Q420" s="740"/>
      <c r="S420" s="740">
        <f t="shared" si="58"/>
        <v>617500</v>
      </c>
      <c r="T420" s="951">
        <f t="shared" si="59"/>
        <v>726957.9125475391</v>
      </c>
    </row>
    <row r="421" spans="1:20" ht="17.25" customHeight="1">
      <c r="A421" s="777">
        <f t="shared" si="56"/>
        <v>250</v>
      </c>
      <c r="B421" s="297" t="s">
        <v>589</v>
      </c>
      <c r="C421" s="760">
        <v>42508</v>
      </c>
      <c r="D421" s="761" t="s">
        <v>796</v>
      </c>
      <c r="E421" s="851">
        <v>37</v>
      </c>
      <c r="F421" s="852">
        <v>37</v>
      </c>
      <c r="G421" s="852">
        <v>25</v>
      </c>
      <c r="H421" s="842">
        <f t="shared" si="57"/>
        <v>0.99</v>
      </c>
      <c r="I421" s="257">
        <v>88</v>
      </c>
      <c r="J421" s="745">
        <f t="shared" si="55"/>
        <v>87.12</v>
      </c>
      <c r="K421" s="745">
        <f t="shared" si="54"/>
        <v>8387.9759140100668</v>
      </c>
      <c r="L421" s="660">
        <v>7370</v>
      </c>
      <c r="M421" s="660"/>
      <c r="O421" s="740"/>
      <c r="P421" s="740"/>
      <c r="Q421" s="740"/>
      <c r="S421" s="740">
        <f t="shared" si="58"/>
        <v>648560</v>
      </c>
      <c r="T421" s="951">
        <f t="shared" si="59"/>
        <v>738141.88043288584</v>
      </c>
    </row>
    <row r="422" spans="1:20" ht="17.25" customHeight="1">
      <c r="A422" s="777">
        <f t="shared" si="56"/>
        <v>251</v>
      </c>
      <c r="B422" s="297" t="s">
        <v>599</v>
      </c>
      <c r="C422" s="760">
        <v>42508</v>
      </c>
      <c r="D422" s="761" t="s">
        <v>796</v>
      </c>
      <c r="E422" s="851">
        <v>47</v>
      </c>
      <c r="F422" s="852">
        <v>42</v>
      </c>
      <c r="G422" s="852">
        <v>24.5</v>
      </c>
      <c r="H422" s="842">
        <f t="shared" si="57"/>
        <v>1.27</v>
      </c>
      <c r="I422" s="257">
        <v>340</v>
      </c>
      <c r="J422" s="745">
        <f t="shared" si="55"/>
        <v>431.8</v>
      </c>
      <c r="K422" s="745">
        <f t="shared" si="54"/>
        <v>10760.332738174531</v>
      </c>
      <c r="L422" s="660">
        <v>9200</v>
      </c>
      <c r="M422" s="660"/>
      <c r="O422" s="740"/>
      <c r="P422" s="740"/>
      <c r="Q422" s="740"/>
      <c r="S422" s="740">
        <f t="shared" si="58"/>
        <v>3128000</v>
      </c>
      <c r="T422" s="951">
        <f t="shared" si="59"/>
        <v>3658513.1309793405</v>
      </c>
    </row>
    <row r="423" spans="1:20" ht="17.25" customHeight="1">
      <c r="A423" s="777">
        <f t="shared" si="56"/>
        <v>252</v>
      </c>
      <c r="B423" s="297" t="s">
        <v>1524</v>
      </c>
      <c r="C423" s="760">
        <v>42508</v>
      </c>
      <c r="D423" s="761" t="s">
        <v>796</v>
      </c>
      <c r="E423" s="851">
        <v>47</v>
      </c>
      <c r="F423" s="852">
        <v>42</v>
      </c>
      <c r="G423" s="852">
        <v>13</v>
      </c>
      <c r="H423" s="842">
        <f t="shared" si="57"/>
        <v>1.06</v>
      </c>
      <c r="I423" s="257">
        <v>220</v>
      </c>
      <c r="J423" s="745">
        <f t="shared" si="55"/>
        <v>233.20000000000002</v>
      </c>
      <c r="K423" s="745">
        <f t="shared" si="54"/>
        <v>8981.0651200511838</v>
      </c>
      <c r="L423" s="660">
        <v>7900</v>
      </c>
      <c r="M423" s="660"/>
      <c r="O423" s="740"/>
      <c r="P423" s="740"/>
      <c r="Q423" s="740"/>
      <c r="S423" s="740">
        <f t="shared" si="58"/>
        <v>1738000</v>
      </c>
      <c r="T423" s="951">
        <f t="shared" si="59"/>
        <v>1975834.3264112605</v>
      </c>
    </row>
    <row r="424" spans="1:20" ht="17.25" customHeight="1">
      <c r="A424" s="777">
        <f t="shared" si="56"/>
        <v>253</v>
      </c>
      <c r="B424" s="297" t="s">
        <v>599</v>
      </c>
      <c r="C424" s="760">
        <v>42508</v>
      </c>
      <c r="D424" s="761" t="s">
        <v>796</v>
      </c>
      <c r="E424" s="851">
        <v>47</v>
      </c>
      <c r="F424" s="852">
        <v>42</v>
      </c>
      <c r="G424" s="852">
        <v>24.5</v>
      </c>
      <c r="H424" s="842">
        <f t="shared" si="57"/>
        <v>1.27</v>
      </c>
      <c r="I424" s="257">
        <v>212</v>
      </c>
      <c r="J424" s="745">
        <f t="shared" si="55"/>
        <v>269.24</v>
      </c>
      <c r="K424" s="745">
        <f t="shared" si="54"/>
        <v>10760.332738174531</v>
      </c>
      <c r="L424" s="660">
        <v>9200</v>
      </c>
      <c r="M424" s="660"/>
      <c r="O424" s="740"/>
      <c r="P424" s="740"/>
      <c r="Q424" s="740"/>
      <c r="S424" s="740">
        <f t="shared" si="58"/>
        <v>1950400</v>
      </c>
      <c r="T424" s="951">
        <f t="shared" si="59"/>
        <v>2281190.5404930008</v>
      </c>
    </row>
    <row r="425" spans="1:20" ht="17.25" customHeight="1">
      <c r="A425" s="777">
        <f t="shared" si="56"/>
        <v>254</v>
      </c>
      <c r="B425" s="297" t="s">
        <v>1619</v>
      </c>
      <c r="C425" s="760">
        <v>42513</v>
      </c>
      <c r="D425" s="761" t="s">
        <v>804</v>
      </c>
      <c r="E425" s="851">
        <v>54</v>
      </c>
      <c r="F425" s="852">
        <v>49</v>
      </c>
      <c r="G425" s="852">
        <v>74</v>
      </c>
      <c r="H425" s="842">
        <f t="shared" si="57"/>
        <v>2.66</v>
      </c>
      <c r="I425" s="257">
        <v>20</v>
      </c>
      <c r="J425" s="745">
        <f t="shared" si="55"/>
        <v>53.2</v>
      </c>
      <c r="K425" s="745">
        <f t="shared" ref="K425:K440" si="60">H425*$R$311</f>
        <v>22537.389829562402</v>
      </c>
      <c r="L425" s="660">
        <v>25000</v>
      </c>
      <c r="M425" s="660"/>
      <c r="O425" s="740"/>
      <c r="P425" s="740"/>
      <c r="Q425" s="740"/>
      <c r="S425" s="740">
        <f t="shared" si="58"/>
        <v>500000</v>
      </c>
      <c r="T425" s="951">
        <f t="shared" si="59"/>
        <v>450747.79659124801</v>
      </c>
    </row>
    <row r="426" spans="1:20" ht="17.25" customHeight="1">
      <c r="A426" s="777">
        <f t="shared" si="56"/>
        <v>255</v>
      </c>
      <c r="B426" s="297" t="s">
        <v>1620</v>
      </c>
      <c r="C426" s="760">
        <v>42513</v>
      </c>
      <c r="D426" s="761" t="s">
        <v>804</v>
      </c>
      <c r="E426" s="851">
        <v>54</v>
      </c>
      <c r="F426" s="852">
        <v>49</v>
      </c>
      <c r="G426" s="852">
        <v>61</v>
      </c>
      <c r="H426" s="842">
        <f t="shared" si="57"/>
        <v>2.38</v>
      </c>
      <c r="I426" s="257">
        <v>20</v>
      </c>
      <c r="J426" s="745">
        <f t="shared" si="55"/>
        <v>47.599999999999994</v>
      </c>
      <c r="K426" s="745">
        <f t="shared" si="60"/>
        <v>20165.033005397938</v>
      </c>
      <c r="L426" s="660">
        <v>22500</v>
      </c>
      <c r="M426" s="660"/>
      <c r="O426" s="740"/>
      <c r="P426" s="740"/>
      <c r="Q426" s="740"/>
      <c r="S426" s="740">
        <f t="shared" si="58"/>
        <v>450000</v>
      </c>
      <c r="T426" s="951">
        <f t="shared" si="59"/>
        <v>403300.66010795877</v>
      </c>
    </row>
    <row r="427" spans="1:20" ht="17.25" customHeight="1">
      <c r="A427" s="777">
        <f t="shared" si="56"/>
        <v>256</v>
      </c>
      <c r="B427" s="297" t="s">
        <v>1621</v>
      </c>
      <c r="C427" s="760">
        <v>42513</v>
      </c>
      <c r="D427" s="761" t="s">
        <v>804</v>
      </c>
      <c r="E427" s="851">
        <v>60.5</v>
      </c>
      <c r="F427" s="852">
        <v>60.5</v>
      </c>
      <c r="G427" s="852">
        <v>63</v>
      </c>
      <c r="H427" s="842">
        <f t="shared" si="57"/>
        <v>3.12</v>
      </c>
      <c r="I427" s="257">
        <v>60</v>
      </c>
      <c r="J427" s="745">
        <f t="shared" si="55"/>
        <v>187.20000000000002</v>
      </c>
      <c r="K427" s="745">
        <f t="shared" si="60"/>
        <v>26434.833183546878</v>
      </c>
      <c r="L427" s="660">
        <v>20100</v>
      </c>
      <c r="M427" s="660"/>
      <c r="O427" s="740"/>
      <c r="P427" s="740"/>
      <c r="Q427" s="740"/>
      <c r="S427" s="740">
        <f t="shared" si="58"/>
        <v>1206000</v>
      </c>
      <c r="T427" s="951">
        <f t="shared" si="59"/>
        <v>1586089.9910128126</v>
      </c>
    </row>
    <row r="428" spans="1:20" ht="17.25" customHeight="1">
      <c r="A428" s="777">
        <f t="shared" si="56"/>
        <v>257</v>
      </c>
      <c r="B428" s="297" t="s">
        <v>1622</v>
      </c>
      <c r="C428" s="760">
        <v>42513</v>
      </c>
      <c r="D428" s="761" t="s">
        <v>804</v>
      </c>
      <c r="E428" s="851">
        <v>55</v>
      </c>
      <c r="F428" s="852">
        <v>46</v>
      </c>
      <c r="G428" s="852">
        <v>53</v>
      </c>
      <c r="H428" s="842">
        <f t="shared" si="57"/>
        <v>2.11</v>
      </c>
      <c r="I428" s="257">
        <v>20</v>
      </c>
      <c r="J428" s="745">
        <f t="shared" si="55"/>
        <v>42.199999999999996</v>
      </c>
      <c r="K428" s="745">
        <f t="shared" si="60"/>
        <v>17877.403210667919</v>
      </c>
      <c r="L428" s="660">
        <v>22000</v>
      </c>
      <c r="M428" s="660"/>
      <c r="O428" s="740"/>
      <c r="P428" s="740"/>
      <c r="Q428" s="740"/>
      <c r="S428" s="740">
        <f t="shared" si="58"/>
        <v>440000</v>
      </c>
      <c r="T428" s="951">
        <f t="shared" si="59"/>
        <v>357548.06421335839</v>
      </c>
    </row>
    <row r="429" spans="1:20" ht="17.25" customHeight="1">
      <c r="A429" s="777">
        <f t="shared" si="56"/>
        <v>258</v>
      </c>
      <c r="B429" s="297" t="s">
        <v>1623</v>
      </c>
      <c r="C429" s="760">
        <v>42513</v>
      </c>
      <c r="D429" s="761" t="s">
        <v>804</v>
      </c>
      <c r="E429" s="851">
        <v>55</v>
      </c>
      <c r="F429" s="852">
        <v>49</v>
      </c>
      <c r="G429" s="852">
        <v>55</v>
      </c>
      <c r="H429" s="842">
        <f t="shared" si="57"/>
        <v>2.2799999999999998</v>
      </c>
      <c r="I429" s="257">
        <v>20</v>
      </c>
      <c r="J429" s="745">
        <f t="shared" si="55"/>
        <v>45.599999999999994</v>
      </c>
      <c r="K429" s="745">
        <f t="shared" si="60"/>
        <v>19317.762711053485</v>
      </c>
      <c r="L429" s="660">
        <v>21500</v>
      </c>
      <c r="M429" s="660"/>
      <c r="O429" s="740"/>
      <c r="P429" s="740"/>
      <c r="Q429" s="740"/>
      <c r="S429" s="740">
        <f t="shared" si="58"/>
        <v>430000</v>
      </c>
      <c r="T429" s="951">
        <f t="shared" si="59"/>
        <v>386355.25422106968</v>
      </c>
    </row>
    <row r="430" spans="1:20" ht="17.25" customHeight="1">
      <c r="A430" s="777">
        <f t="shared" si="56"/>
        <v>259</v>
      </c>
      <c r="B430" s="297" t="s">
        <v>1624</v>
      </c>
      <c r="C430" s="760">
        <v>42513</v>
      </c>
      <c r="D430" s="761" t="s">
        <v>804</v>
      </c>
      <c r="E430" s="851">
        <v>55</v>
      </c>
      <c r="F430" s="852">
        <v>51</v>
      </c>
      <c r="G430" s="852">
        <v>62</v>
      </c>
      <c r="H430" s="842">
        <f t="shared" si="57"/>
        <v>2.52</v>
      </c>
      <c r="I430" s="257">
        <v>22</v>
      </c>
      <c r="J430" s="745">
        <f t="shared" si="55"/>
        <v>55.44</v>
      </c>
      <c r="K430" s="745">
        <f t="shared" si="60"/>
        <v>21351.211417480172</v>
      </c>
      <c r="L430" s="660">
        <v>24300</v>
      </c>
      <c r="M430" s="660"/>
      <c r="O430" s="740"/>
      <c r="P430" s="740"/>
      <c r="Q430" s="740"/>
      <c r="S430" s="740">
        <f t="shared" si="58"/>
        <v>534600</v>
      </c>
      <c r="T430" s="951">
        <f t="shared" si="59"/>
        <v>469726.65118456376</v>
      </c>
    </row>
    <row r="431" spans="1:20" ht="17.25" customHeight="1">
      <c r="A431" s="777">
        <f t="shared" si="56"/>
        <v>260</v>
      </c>
      <c r="B431" s="297" t="s">
        <v>1625</v>
      </c>
      <c r="C431" s="760">
        <v>42513</v>
      </c>
      <c r="D431" s="761" t="s">
        <v>804</v>
      </c>
      <c r="E431" s="851">
        <v>49</v>
      </c>
      <c r="F431" s="852">
        <v>44</v>
      </c>
      <c r="G431" s="852">
        <v>34</v>
      </c>
      <c r="H431" s="842">
        <f t="shared" si="57"/>
        <v>1.55</v>
      </c>
      <c r="I431" s="257">
        <v>24</v>
      </c>
      <c r="J431" s="745">
        <f t="shared" si="55"/>
        <v>37.200000000000003</v>
      </c>
      <c r="K431" s="745">
        <f t="shared" si="60"/>
        <v>13132.689562338994</v>
      </c>
      <c r="L431" s="660">
        <v>13000</v>
      </c>
      <c r="M431" s="660"/>
      <c r="O431" s="740"/>
      <c r="P431" s="740"/>
      <c r="Q431" s="740"/>
      <c r="S431" s="740">
        <f t="shared" si="58"/>
        <v>312000</v>
      </c>
      <c r="T431" s="951">
        <f t="shared" si="59"/>
        <v>315184.54949613585</v>
      </c>
    </row>
    <row r="432" spans="1:20" ht="17.25" customHeight="1">
      <c r="A432" s="777">
        <f t="shared" si="56"/>
        <v>261</v>
      </c>
      <c r="B432" s="297" t="s">
        <v>1626</v>
      </c>
      <c r="C432" s="760">
        <v>42513</v>
      </c>
      <c r="D432" s="761" t="s">
        <v>804</v>
      </c>
      <c r="E432" s="851">
        <v>44</v>
      </c>
      <c r="F432" s="852">
        <v>38</v>
      </c>
      <c r="G432" s="852">
        <v>45</v>
      </c>
      <c r="H432" s="842">
        <f t="shared" si="57"/>
        <v>1.45</v>
      </c>
      <c r="I432" s="257">
        <v>24</v>
      </c>
      <c r="J432" s="745">
        <f t="shared" si="55"/>
        <v>34.799999999999997</v>
      </c>
      <c r="K432" s="745">
        <f t="shared" si="60"/>
        <v>12285.419267994543</v>
      </c>
      <c r="L432" s="660">
        <v>13000</v>
      </c>
      <c r="M432" s="660"/>
      <c r="O432" s="740"/>
      <c r="P432" s="740"/>
      <c r="Q432" s="740"/>
      <c r="S432" s="740">
        <f t="shared" si="58"/>
        <v>312000</v>
      </c>
      <c r="T432" s="951">
        <f t="shared" si="59"/>
        <v>294850.06243186904</v>
      </c>
    </row>
    <row r="433" spans="1:20" ht="17.25" customHeight="1">
      <c r="A433" s="777">
        <f t="shared" si="56"/>
        <v>262</v>
      </c>
      <c r="B433" s="297" t="s">
        <v>1627</v>
      </c>
      <c r="C433" s="760">
        <v>42513</v>
      </c>
      <c r="D433" s="761" t="s">
        <v>804</v>
      </c>
      <c r="E433" s="851">
        <v>49</v>
      </c>
      <c r="F433" s="852">
        <v>47</v>
      </c>
      <c r="G433" s="852">
        <v>39</v>
      </c>
      <c r="H433" s="842">
        <f t="shared" si="57"/>
        <v>1.75</v>
      </c>
      <c r="I433" s="257">
        <v>26</v>
      </c>
      <c r="J433" s="745">
        <f t="shared" si="55"/>
        <v>45.5</v>
      </c>
      <c r="K433" s="745">
        <f t="shared" si="60"/>
        <v>14827.230151027896</v>
      </c>
      <c r="L433" s="660">
        <v>15000</v>
      </c>
      <c r="M433" s="660"/>
      <c r="O433" s="740"/>
      <c r="P433" s="740"/>
      <c r="Q433" s="740"/>
      <c r="S433" s="740">
        <f t="shared" si="58"/>
        <v>390000</v>
      </c>
      <c r="T433" s="951">
        <f t="shared" si="59"/>
        <v>385507.98392672528</v>
      </c>
    </row>
    <row r="434" spans="1:20" ht="17.25" customHeight="1">
      <c r="A434" s="777">
        <f t="shared" si="56"/>
        <v>263</v>
      </c>
      <c r="B434" s="297" t="s">
        <v>899</v>
      </c>
      <c r="C434" s="760">
        <v>42513</v>
      </c>
      <c r="D434" s="761" t="s">
        <v>807</v>
      </c>
      <c r="E434" s="851">
        <v>80</v>
      </c>
      <c r="F434" s="852">
        <v>60</v>
      </c>
      <c r="G434" s="852">
        <v>50</v>
      </c>
      <c r="H434" s="842">
        <f t="shared" si="57"/>
        <v>3.22</v>
      </c>
      <c r="I434" s="257">
        <v>158</v>
      </c>
      <c r="J434" s="745">
        <f t="shared" si="55"/>
        <v>508.76000000000005</v>
      </c>
      <c r="K434" s="745">
        <f t="shared" si="60"/>
        <v>27282.103477891331</v>
      </c>
      <c r="L434" s="660">
        <v>22750</v>
      </c>
      <c r="M434" s="660"/>
      <c r="O434" s="740"/>
      <c r="P434" s="740"/>
      <c r="Q434" s="740"/>
      <c r="S434" s="740">
        <f t="shared" si="58"/>
        <v>3594500</v>
      </c>
      <c r="T434" s="951">
        <f t="shared" si="59"/>
        <v>4310572.3495068299</v>
      </c>
    </row>
    <row r="435" spans="1:20" ht="17.25" customHeight="1">
      <c r="A435" s="777">
        <f t="shared" si="56"/>
        <v>264</v>
      </c>
      <c r="B435" s="297" t="s">
        <v>438</v>
      </c>
      <c r="C435" s="760">
        <v>42515</v>
      </c>
      <c r="D435" s="761" t="s">
        <v>1628</v>
      </c>
      <c r="E435" s="851">
        <v>49</v>
      </c>
      <c r="F435" s="852">
        <v>38</v>
      </c>
      <c r="G435" s="852">
        <v>12</v>
      </c>
      <c r="H435" s="842">
        <f t="shared" si="57"/>
        <v>0.95</v>
      </c>
      <c r="I435" s="257">
        <v>505</v>
      </c>
      <c r="J435" s="745">
        <f t="shared" si="55"/>
        <v>479.75</v>
      </c>
      <c r="K435" s="745">
        <f t="shared" si="60"/>
        <v>8049.0677962722857</v>
      </c>
      <c r="L435" s="660">
        <v>10500</v>
      </c>
      <c r="M435" s="660"/>
      <c r="O435" s="740"/>
      <c r="P435" s="740"/>
      <c r="Q435" s="740"/>
      <c r="S435" s="740">
        <f t="shared" si="58"/>
        <v>5302500</v>
      </c>
      <c r="T435" s="951">
        <f t="shared" si="59"/>
        <v>4064779.2371175042</v>
      </c>
    </row>
    <row r="436" spans="1:20" ht="17.25" customHeight="1">
      <c r="A436" s="777">
        <f t="shared" si="56"/>
        <v>265</v>
      </c>
      <c r="B436" s="297" t="s">
        <v>506</v>
      </c>
      <c r="C436" s="760">
        <v>42517</v>
      </c>
      <c r="D436" s="761" t="s">
        <v>808</v>
      </c>
      <c r="E436" s="851">
        <v>37.5</v>
      </c>
      <c r="F436" s="852">
        <v>25.3</v>
      </c>
      <c r="G436" s="852">
        <v>23.9</v>
      </c>
      <c r="H436" s="842">
        <f t="shared" si="57"/>
        <v>0.68</v>
      </c>
      <c r="I436" s="257">
        <v>1021</v>
      </c>
      <c r="J436" s="745">
        <f t="shared" si="55"/>
        <v>694.28000000000009</v>
      </c>
      <c r="K436" s="745">
        <f t="shared" si="60"/>
        <v>5761.4380015422685</v>
      </c>
      <c r="L436" s="660">
        <v>5900</v>
      </c>
      <c r="M436" s="660"/>
      <c r="O436" s="740"/>
      <c r="P436" s="740"/>
      <c r="Q436" s="740"/>
      <c r="S436" s="740">
        <f t="shared" si="58"/>
        <v>6023900</v>
      </c>
      <c r="T436" s="951">
        <f t="shared" si="59"/>
        <v>5882428.1995746559</v>
      </c>
    </row>
    <row r="437" spans="1:20" ht="17.25" customHeight="1">
      <c r="A437" s="777">
        <f t="shared" si="56"/>
        <v>266</v>
      </c>
      <c r="B437" s="297" t="s">
        <v>472</v>
      </c>
      <c r="C437" s="760">
        <v>42517</v>
      </c>
      <c r="D437" s="761" t="s">
        <v>809</v>
      </c>
      <c r="E437" s="851">
        <v>103</v>
      </c>
      <c r="F437" s="852">
        <v>50</v>
      </c>
      <c r="G437" s="852">
        <v>180</v>
      </c>
      <c r="H437" s="842">
        <f t="shared" si="57"/>
        <v>7.25</v>
      </c>
      <c r="I437" s="257">
        <v>246</v>
      </c>
      <c r="J437" s="745">
        <f t="shared" si="55"/>
        <v>1783.5</v>
      </c>
      <c r="K437" s="745">
        <f t="shared" si="60"/>
        <v>61427.096339972712</v>
      </c>
      <c r="L437" s="660">
        <v>47449</v>
      </c>
      <c r="M437" s="660"/>
      <c r="O437" s="740"/>
      <c r="P437" s="740"/>
      <c r="Q437" s="740"/>
      <c r="S437" s="740">
        <f t="shared" si="58"/>
        <v>11672454</v>
      </c>
      <c r="T437" s="951">
        <f t="shared" si="59"/>
        <v>15111065.699633287</v>
      </c>
    </row>
    <row r="438" spans="1:20" ht="17.25" customHeight="1">
      <c r="A438" s="777">
        <f t="shared" si="56"/>
        <v>267</v>
      </c>
      <c r="B438" s="297" t="s">
        <v>1496</v>
      </c>
      <c r="C438" s="760">
        <v>42517</v>
      </c>
      <c r="D438" s="761" t="s">
        <v>809</v>
      </c>
      <c r="E438" s="851">
        <v>103</v>
      </c>
      <c r="F438" s="852">
        <v>54</v>
      </c>
      <c r="G438" s="852">
        <v>180</v>
      </c>
      <c r="H438" s="842">
        <f t="shared" si="57"/>
        <v>7.56</v>
      </c>
      <c r="I438" s="257">
        <v>60</v>
      </c>
      <c r="J438" s="745">
        <f t="shared" si="55"/>
        <v>453.59999999999997</v>
      </c>
      <c r="K438" s="745">
        <f t="shared" si="60"/>
        <v>64053.634252440512</v>
      </c>
      <c r="L438" s="660">
        <v>73100</v>
      </c>
      <c r="M438" s="660"/>
      <c r="O438" s="740"/>
      <c r="P438" s="740"/>
      <c r="Q438" s="740"/>
      <c r="S438" s="740">
        <f t="shared" si="58"/>
        <v>4386000</v>
      </c>
      <c r="T438" s="951">
        <f t="shared" si="59"/>
        <v>3843218.0551464306</v>
      </c>
    </row>
    <row r="439" spans="1:20" ht="17.25" customHeight="1">
      <c r="A439" s="777">
        <f t="shared" si="56"/>
        <v>268</v>
      </c>
      <c r="B439" s="297" t="s">
        <v>594</v>
      </c>
      <c r="C439" s="760">
        <v>42518</v>
      </c>
      <c r="D439" s="761" t="s">
        <v>819</v>
      </c>
      <c r="E439" s="851">
        <v>43</v>
      </c>
      <c r="F439" s="852">
        <v>27.5</v>
      </c>
      <c r="G439" s="852">
        <v>33</v>
      </c>
      <c r="H439" s="842">
        <f t="shared" si="57"/>
        <v>0.93</v>
      </c>
      <c r="I439" s="257">
        <v>106</v>
      </c>
      <c r="J439" s="745">
        <f t="shared" si="55"/>
        <v>98.58</v>
      </c>
      <c r="K439" s="745">
        <f t="shared" si="60"/>
        <v>7879.613737403397</v>
      </c>
      <c r="L439" s="660">
        <v>6400</v>
      </c>
      <c r="M439" s="660"/>
      <c r="O439" s="740"/>
      <c r="P439" s="740"/>
      <c r="Q439" s="740"/>
      <c r="S439" s="740">
        <f t="shared" si="58"/>
        <v>678400</v>
      </c>
      <c r="T439" s="951">
        <f t="shared" si="59"/>
        <v>835239.05616476003</v>
      </c>
    </row>
    <row r="440" spans="1:20" ht="17.25" customHeight="1">
      <c r="A440" s="777">
        <f t="shared" si="56"/>
        <v>269</v>
      </c>
      <c r="B440" s="297" t="s">
        <v>469</v>
      </c>
      <c r="C440" s="760">
        <v>42518</v>
      </c>
      <c r="D440" s="761" t="s">
        <v>819</v>
      </c>
      <c r="E440" s="851">
        <v>49.5</v>
      </c>
      <c r="F440" s="852">
        <v>38.5</v>
      </c>
      <c r="G440" s="852">
        <v>32.5</v>
      </c>
      <c r="H440" s="842">
        <f t="shared" si="57"/>
        <v>1.34</v>
      </c>
      <c r="I440" s="257">
        <v>207</v>
      </c>
      <c r="J440" s="745">
        <f t="shared" si="55"/>
        <v>277.38</v>
      </c>
      <c r="K440" s="745">
        <f t="shared" si="60"/>
        <v>11353.421944215646</v>
      </c>
      <c r="L440" s="660">
        <v>12900</v>
      </c>
      <c r="M440" s="660"/>
      <c r="O440" s="740"/>
      <c r="P440" s="740"/>
      <c r="Q440" s="740"/>
      <c r="S440" s="740">
        <f t="shared" si="58"/>
        <v>2670300</v>
      </c>
      <c r="T440" s="951">
        <f t="shared" si="59"/>
        <v>2350158.3424526388</v>
      </c>
    </row>
    <row r="441" spans="1:20" ht="17.25" customHeight="1">
      <c r="A441" s="777">
        <f t="shared" si="56"/>
        <v>270</v>
      </c>
      <c r="B441" s="297" t="s">
        <v>472</v>
      </c>
      <c r="C441" s="760">
        <v>42519</v>
      </c>
      <c r="D441" s="761" t="s">
        <v>811</v>
      </c>
      <c r="E441" s="851">
        <v>103</v>
      </c>
      <c r="F441" s="852">
        <v>50</v>
      </c>
      <c r="G441" s="852">
        <v>180</v>
      </c>
      <c r="H441" s="842">
        <f t="shared" si="57"/>
        <v>7.25</v>
      </c>
      <c r="I441" s="257">
        <v>150</v>
      </c>
      <c r="J441" s="745">
        <f t="shared" si="55"/>
        <v>1087.5</v>
      </c>
      <c r="K441" s="745">
        <f t="shared" ref="K441:K472" si="61">H441*$R$311</f>
        <v>61427.096339972712</v>
      </c>
      <c r="L441" s="660">
        <v>47449</v>
      </c>
      <c r="M441" s="660"/>
      <c r="O441" s="740"/>
      <c r="P441" s="740"/>
      <c r="Q441" s="740"/>
      <c r="S441" s="740">
        <f t="shared" si="58"/>
        <v>7117350</v>
      </c>
      <c r="T441" s="951">
        <f t="shared" si="59"/>
        <v>9214064.4509959072</v>
      </c>
    </row>
    <row r="442" spans="1:20" ht="17.25" customHeight="1">
      <c r="A442" s="777">
        <f t="shared" si="56"/>
        <v>271</v>
      </c>
      <c r="B442" s="297" t="s">
        <v>1629</v>
      </c>
      <c r="C442" s="760">
        <v>42520</v>
      </c>
      <c r="D442" s="761" t="s">
        <v>827</v>
      </c>
      <c r="E442" s="851">
        <v>33</v>
      </c>
      <c r="F442" s="852">
        <v>33</v>
      </c>
      <c r="G442" s="852">
        <v>25.5</v>
      </c>
      <c r="H442" s="842">
        <f t="shared" si="57"/>
        <v>0.84</v>
      </c>
      <c r="I442" s="257">
        <v>306</v>
      </c>
      <c r="J442" s="745">
        <f t="shared" si="55"/>
        <v>257.03999999999996</v>
      </c>
      <c r="K442" s="745">
        <f t="shared" si="61"/>
        <v>7117.0704724933903</v>
      </c>
      <c r="L442" s="660">
        <v>6700</v>
      </c>
      <c r="M442" s="660"/>
      <c r="O442" s="740"/>
      <c r="P442" s="740"/>
      <c r="Q442" s="740"/>
      <c r="S442" s="740">
        <f t="shared" si="58"/>
        <v>2050200</v>
      </c>
      <c r="T442" s="951">
        <f t="shared" si="59"/>
        <v>2177823.5645829774</v>
      </c>
    </row>
    <row r="443" spans="1:20" ht="17.25" customHeight="1">
      <c r="A443" s="777">
        <f t="shared" si="56"/>
        <v>272</v>
      </c>
      <c r="B443" s="297" t="s">
        <v>1630</v>
      </c>
      <c r="C443" s="760">
        <v>42520</v>
      </c>
      <c r="D443" s="761" t="s">
        <v>827</v>
      </c>
      <c r="E443" s="851">
        <v>31</v>
      </c>
      <c r="F443" s="795">
        <v>31</v>
      </c>
      <c r="G443" s="795">
        <v>21.5</v>
      </c>
      <c r="H443" s="842">
        <f t="shared" si="57"/>
        <v>0.72</v>
      </c>
      <c r="I443" s="257">
        <v>403</v>
      </c>
      <c r="J443" s="745">
        <f t="shared" si="55"/>
        <v>290.15999999999997</v>
      </c>
      <c r="K443" s="745">
        <f t="shared" si="61"/>
        <v>6100.3461192800487</v>
      </c>
      <c r="L443" s="660">
        <v>5980</v>
      </c>
      <c r="M443" s="660"/>
      <c r="O443" s="740"/>
      <c r="P443" s="740"/>
      <c r="Q443" s="740"/>
      <c r="S443" s="740">
        <f t="shared" si="58"/>
        <v>2409940</v>
      </c>
      <c r="T443" s="951">
        <f t="shared" si="59"/>
        <v>2458439.4860698595</v>
      </c>
    </row>
    <row r="444" spans="1:20" ht="17.25" customHeight="1">
      <c r="A444" s="777">
        <f t="shared" si="56"/>
        <v>273</v>
      </c>
      <c r="B444" s="297" t="s">
        <v>1631</v>
      </c>
      <c r="C444" s="760">
        <v>42520</v>
      </c>
      <c r="D444" s="761" t="s">
        <v>827</v>
      </c>
      <c r="E444" s="851">
        <v>40</v>
      </c>
      <c r="F444" s="852">
        <v>40</v>
      </c>
      <c r="G444" s="852">
        <v>40</v>
      </c>
      <c r="H444" s="842">
        <f t="shared" si="57"/>
        <v>1.37</v>
      </c>
      <c r="I444" s="257">
        <v>307</v>
      </c>
      <c r="J444" s="745">
        <f t="shared" si="55"/>
        <v>420.59000000000003</v>
      </c>
      <c r="K444" s="745">
        <f t="shared" si="61"/>
        <v>11607.603032518982</v>
      </c>
      <c r="L444" s="660">
        <v>8000</v>
      </c>
      <c r="M444" s="660"/>
      <c r="O444" s="740"/>
      <c r="P444" s="740"/>
      <c r="Q444" s="740"/>
      <c r="S444" s="740">
        <f t="shared" si="58"/>
        <v>2456000</v>
      </c>
      <c r="T444" s="951">
        <f t="shared" si="59"/>
        <v>3563534.1309833275</v>
      </c>
    </row>
    <row r="445" spans="1:20" ht="17.25" customHeight="1">
      <c r="A445" s="777">
        <f t="shared" si="56"/>
        <v>274</v>
      </c>
      <c r="B445" s="297" t="s">
        <v>424</v>
      </c>
      <c r="C445" s="760">
        <v>42522</v>
      </c>
      <c r="D445" s="761" t="s">
        <v>829</v>
      </c>
      <c r="E445" s="851">
        <v>52</v>
      </c>
      <c r="F445" s="852">
        <v>24.5</v>
      </c>
      <c r="G445" s="852">
        <v>24.5</v>
      </c>
      <c r="H445" s="842">
        <f t="shared" si="57"/>
        <v>0.82</v>
      </c>
      <c r="I445" s="257">
        <v>1600</v>
      </c>
      <c r="J445" s="745">
        <f t="shared" si="55"/>
        <v>1312</v>
      </c>
      <c r="K445" s="745">
        <f t="shared" si="61"/>
        <v>6947.6164136244997</v>
      </c>
      <c r="L445" s="660">
        <v>5000</v>
      </c>
      <c r="M445" s="660"/>
      <c r="O445" s="740"/>
      <c r="P445" s="740"/>
      <c r="Q445" s="740"/>
      <c r="S445" s="740">
        <f t="shared" si="58"/>
        <v>8000000</v>
      </c>
      <c r="T445" s="951">
        <f t="shared" si="59"/>
        <v>11116186.2617992</v>
      </c>
    </row>
    <row r="446" spans="1:20" ht="17.25" customHeight="1">
      <c r="A446" s="777">
        <f t="shared" si="56"/>
        <v>275</v>
      </c>
      <c r="B446" s="297" t="s">
        <v>513</v>
      </c>
      <c r="C446" s="760">
        <v>42522</v>
      </c>
      <c r="D446" s="761" t="s">
        <v>829</v>
      </c>
      <c r="E446" s="851">
        <v>55</v>
      </c>
      <c r="F446" s="852">
        <v>45</v>
      </c>
      <c r="G446" s="852">
        <v>29</v>
      </c>
      <c r="H446" s="842">
        <f t="shared" si="57"/>
        <v>1.58</v>
      </c>
      <c r="I446" s="257">
        <v>750</v>
      </c>
      <c r="J446" s="745">
        <f t="shared" si="55"/>
        <v>1185</v>
      </c>
      <c r="K446" s="745">
        <f t="shared" si="61"/>
        <v>13386.87065064233</v>
      </c>
      <c r="L446" s="660">
        <v>9700</v>
      </c>
      <c r="M446" s="660"/>
      <c r="O446" s="740"/>
      <c r="P446" s="740"/>
      <c r="Q446" s="740"/>
      <c r="S446" s="740">
        <f t="shared" si="58"/>
        <v>7275000</v>
      </c>
      <c r="T446" s="951">
        <f t="shared" si="59"/>
        <v>10040152.987981748</v>
      </c>
    </row>
    <row r="447" spans="1:20" ht="17.25" customHeight="1">
      <c r="A447" s="777">
        <f t="shared" si="56"/>
        <v>276</v>
      </c>
      <c r="B447" s="297" t="s">
        <v>472</v>
      </c>
      <c r="C447" s="760">
        <v>42522</v>
      </c>
      <c r="D447" s="761" t="s">
        <v>834</v>
      </c>
      <c r="E447" s="851">
        <v>103</v>
      </c>
      <c r="F447" s="852">
        <v>50</v>
      </c>
      <c r="G447" s="852">
        <v>180</v>
      </c>
      <c r="H447" s="842">
        <f t="shared" si="57"/>
        <v>7.25</v>
      </c>
      <c r="I447" s="257">
        <v>170</v>
      </c>
      <c r="J447" s="745">
        <f t="shared" si="55"/>
        <v>1232.5</v>
      </c>
      <c r="K447" s="745">
        <f t="shared" si="61"/>
        <v>61427.096339972712</v>
      </c>
      <c r="L447" s="660">
        <v>47449</v>
      </c>
      <c r="M447" s="660"/>
      <c r="O447" s="740"/>
      <c r="P447" s="740"/>
      <c r="Q447" s="740"/>
      <c r="S447" s="740">
        <f t="shared" si="58"/>
        <v>8066330</v>
      </c>
      <c r="T447" s="951">
        <f t="shared" si="59"/>
        <v>10442606.377795361</v>
      </c>
    </row>
    <row r="448" spans="1:20" ht="17.25" customHeight="1">
      <c r="A448" s="777">
        <f t="shared" si="56"/>
        <v>277</v>
      </c>
      <c r="B448" s="297" t="s">
        <v>1517</v>
      </c>
      <c r="C448" s="760">
        <v>42522</v>
      </c>
      <c r="D448" s="761" t="s">
        <v>835</v>
      </c>
      <c r="E448" s="851">
        <v>48</v>
      </c>
      <c r="F448" s="852">
        <v>42</v>
      </c>
      <c r="G448" s="852">
        <v>31</v>
      </c>
      <c r="H448" s="842">
        <f t="shared" si="57"/>
        <v>1.41</v>
      </c>
      <c r="I448" s="257">
        <v>245</v>
      </c>
      <c r="J448" s="745">
        <f t="shared" si="55"/>
        <v>345.45</v>
      </c>
      <c r="K448" s="745">
        <f t="shared" si="61"/>
        <v>11946.511150256762</v>
      </c>
      <c r="L448" s="660">
        <v>14500</v>
      </c>
      <c r="M448" s="660"/>
      <c r="O448" s="740"/>
      <c r="P448" s="740"/>
      <c r="Q448" s="740"/>
      <c r="S448" s="740">
        <f t="shared" si="58"/>
        <v>3552500</v>
      </c>
      <c r="T448" s="951">
        <f t="shared" si="59"/>
        <v>2926895.2318129065</v>
      </c>
    </row>
    <row r="449" spans="1:20" ht="17.25" customHeight="1">
      <c r="A449" s="777">
        <f t="shared" si="56"/>
        <v>278</v>
      </c>
      <c r="B449" s="297" t="s">
        <v>454</v>
      </c>
      <c r="C449" s="760">
        <v>42522</v>
      </c>
      <c r="D449" s="761" t="s">
        <v>835</v>
      </c>
      <c r="E449" s="851">
        <v>37</v>
      </c>
      <c r="F449" s="852">
        <v>37</v>
      </c>
      <c r="G449" s="852">
        <v>29</v>
      </c>
      <c r="H449" s="842">
        <f t="shared" si="57"/>
        <v>1.06</v>
      </c>
      <c r="I449" s="257">
        <v>35</v>
      </c>
      <c r="J449" s="745">
        <f t="shared" si="55"/>
        <v>37.1</v>
      </c>
      <c r="K449" s="745">
        <f t="shared" si="61"/>
        <v>8981.0651200511838</v>
      </c>
      <c r="L449" s="660">
        <v>7850</v>
      </c>
      <c r="M449" s="660"/>
      <c r="O449" s="740"/>
      <c r="P449" s="740"/>
      <c r="Q449" s="740"/>
      <c r="S449" s="740">
        <f t="shared" si="58"/>
        <v>274750</v>
      </c>
      <c r="T449" s="951">
        <f t="shared" si="59"/>
        <v>314337.27920179145</v>
      </c>
    </row>
    <row r="450" spans="1:20" ht="17.25" customHeight="1">
      <c r="A450" s="777">
        <f t="shared" si="56"/>
        <v>279</v>
      </c>
      <c r="B450" s="297" t="s">
        <v>1633</v>
      </c>
      <c r="C450" s="760">
        <v>42522</v>
      </c>
      <c r="D450" s="761" t="s">
        <v>835</v>
      </c>
      <c r="E450" s="851">
        <v>42</v>
      </c>
      <c r="F450" s="852">
        <v>42</v>
      </c>
      <c r="G450" s="852">
        <v>26</v>
      </c>
      <c r="H450" s="842">
        <f t="shared" si="57"/>
        <v>1.23</v>
      </c>
      <c r="I450" s="257">
        <v>24</v>
      </c>
      <c r="J450" s="745">
        <f t="shared" si="55"/>
        <v>29.52</v>
      </c>
      <c r="K450" s="745">
        <f t="shared" si="61"/>
        <v>10421.42462043675</v>
      </c>
      <c r="L450" s="660">
        <v>8940</v>
      </c>
      <c r="M450" s="660"/>
      <c r="O450" s="740"/>
      <c r="P450" s="740"/>
      <c r="Q450" s="740"/>
      <c r="S450" s="740">
        <f t="shared" si="58"/>
        <v>214560</v>
      </c>
      <c r="T450" s="951">
        <f t="shared" si="59"/>
        <v>250114.19089048199</v>
      </c>
    </row>
    <row r="451" spans="1:20" ht="17.25" customHeight="1">
      <c r="A451" s="777">
        <f t="shared" si="56"/>
        <v>280</v>
      </c>
      <c r="B451" s="297" t="s">
        <v>1517</v>
      </c>
      <c r="C451" s="760">
        <v>42522</v>
      </c>
      <c r="D451" s="761" t="s">
        <v>835</v>
      </c>
      <c r="E451" s="851">
        <v>48</v>
      </c>
      <c r="F451" s="852">
        <v>42</v>
      </c>
      <c r="G451" s="852">
        <v>31</v>
      </c>
      <c r="H451" s="842">
        <f t="shared" si="57"/>
        <v>1.41</v>
      </c>
      <c r="I451" s="257">
        <v>13</v>
      </c>
      <c r="J451" s="745">
        <f t="shared" si="55"/>
        <v>18.329999999999998</v>
      </c>
      <c r="K451" s="745">
        <f t="shared" si="61"/>
        <v>11946.511150256762</v>
      </c>
      <c r="L451" s="660">
        <v>14500</v>
      </c>
      <c r="M451" s="660"/>
      <c r="O451" s="740"/>
      <c r="P451" s="740"/>
      <c r="Q451" s="740"/>
      <c r="S451" s="740">
        <f t="shared" si="58"/>
        <v>188500</v>
      </c>
      <c r="T451" s="951">
        <f t="shared" si="59"/>
        <v>155304.64495333791</v>
      </c>
    </row>
    <row r="452" spans="1:20" ht="17.25" customHeight="1">
      <c r="A452" s="777">
        <f t="shared" si="56"/>
        <v>281</v>
      </c>
      <c r="B452" s="297" t="s">
        <v>1634</v>
      </c>
      <c r="C452" s="760">
        <v>42522</v>
      </c>
      <c r="D452" s="761" t="s">
        <v>835</v>
      </c>
      <c r="E452" s="851">
        <v>46</v>
      </c>
      <c r="F452" s="852">
        <v>40</v>
      </c>
      <c r="G452" s="852">
        <v>27</v>
      </c>
      <c r="H452" s="842">
        <f t="shared" si="57"/>
        <v>1.24</v>
      </c>
      <c r="I452" s="257">
        <v>90</v>
      </c>
      <c r="J452" s="745">
        <f t="shared" si="55"/>
        <v>111.6</v>
      </c>
      <c r="K452" s="745">
        <f t="shared" si="61"/>
        <v>10506.151649871195</v>
      </c>
      <c r="L452" s="660">
        <v>9010</v>
      </c>
      <c r="M452" s="660"/>
      <c r="O452" s="740"/>
      <c r="P452" s="740"/>
      <c r="Q452" s="740"/>
      <c r="S452" s="740">
        <f t="shared" si="58"/>
        <v>810900</v>
      </c>
      <c r="T452" s="951">
        <f t="shared" si="59"/>
        <v>945553.64848840761</v>
      </c>
    </row>
    <row r="453" spans="1:20" ht="17.25" customHeight="1">
      <c r="A453" s="777">
        <f t="shared" si="56"/>
        <v>282</v>
      </c>
      <c r="B453" s="297" t="s">
        <v>1635</v>
      </c>
      <c r="C453" s="760">
        <v>42522</v>
      </c>
      <c r="D453" s="761" t="s">
        <v>835</v>
      </c>
      <c r="E453" s="851">
        <v>39</v>
      </c>
      <c r="F453" s="852">
        <v>29</v>
      </c>
      <c r="G453" s="852">
        <v>26</v>
      </c>
      <c r="H453" s="842">
        <f t="shared" si="57"/>
        <v>0.82</v>
      </c>
      <c r="I453" s="257">
        <v>24</v>
      </c>
      <c r="J453" s="745">
        <f t="shared" si="55"/>
        <v>19.68</v>
      </c>
      <c r="K453" s="745">
        <f t="shared" si="61"/>
        <v>6947.6164136244997</v>
      </c>
      <c r="L453" s="660">
        <v>6400</v>
      </c>
      <c r="M453" s="660"/>
      <c r="O453" s="740"/>
      <c r="P453" s="740"/>
      <c r="Q453" s="740"/>
      <c r="S453" s="740">
        <f t="shared" si="58"/>
        <v>153600</v>
      </c>
      <c r="T453" s="951">
        <f t="shared" si="59"/>
        <v>166742.793926988</v>
      </c>
    </row>
    <row r="454" spans="1:20" ht="17.25" customHeight="1">
      <c r="A454" s="777">
        <f t="shared" si="56"/>
        <v>283</v>
      </c>
      <c r="B454" s="297" t="s">
        <v>1636</v>
      </c>
      <c r="C454" s="760">
        <v>42522</v>
      </c>
      <c r="D454" s="761" t="s">
        <v>835</v>
      </c>
      <c r="E454" s="851">
        <v>47</v>
      </c>
      <c r="F454" s="852">
        <v>42</v>
      </c>
      <c r="G454" s="852">
        <v>31</v>
      </c>
      <c r="H454" s="842">
        <f t="shared" si="57"/>
        <v>1.39</v>
      </c>
      <c r="I454" s="257">
        <v>90</v>
      </c>
      <c r="J454" s="745">
        <f t="shared" si="55"/>
        <v>125.1</v>
      </c>
      <c r="K454" s="745">
        <f t="shared" si="61"/>
        <v>11777.057091387871</v>
      </c>
      <c r="L454" s="660">
        <v>9970</v>
      </c>
      <c r="M454" s="660"/>
      <c r="O454" s="740"/>
      <c r="P454" s="740"/>
      <c r="Q454" s="740"/>
      <c r="S454" s="740">
        <f t="shared" si="58"/>
        <v>897300</v>
      </c>
      <c r="T454" s="951">
        <f t="shared" si="59"/>
        <v>1059935.1382249084</v>
      </c>
    </row>
    <row r="455" spans="1:20" ht="17.25" customHeight="1">
      <c r="A455" s="777">
        <f t="shared" si="56"/>
        <v>284</v>
      </c>
      <c r="B455" s="297" t="s">
        <v>1637</v>
      </c>
      <c r="C455" s="760">
        <v>42522</v>
      </c>
      <c r="D455" s="761" t="s">
        <v>835</v>
      </c>
      <c r="E455" s="851">
        <v>43</v>
      </c>
      <c r="F455" s="852">
        <v>39</v>
      </c>
      <c r="G455" s="852">
        <v>27</v>
      </c>
      <c r="H455" s="842">
        <f t="shared" si="57"/>
        <v>1.17</v>
      </c>
      <c r="I455" s="257">
        <v>55</v>
      </c>
      <c r="J455" s="745">
        <f t="shared" si="55"/>
        <v>64.349999999999994</v>
      </c>
      <c r="K455" s="745">
        <f t="shared" si="61"/>
        <v>9913.0624438300783</v>
      </c>
      <c r="L455" s="660">
        <v>12200</v>
      </c>
      <c r="M455" s="660"/>
      <c r="O455" s="740"/>
      <c r="P455" s="740"/>
      <c r="Q455" s="740"/>
      <c r="S455" s="740">
        <f t="shared" si="58"/>
        <v>671000</v>
      </c>
      <c r="T455" s="951">
        <f t="shared" si="59"/>
        <v>545218.43441065436</v>
      </c>
    </row>
    <row r="456" spans="1:20" ht="17.25" customHeight="1">
      <c r="A456" s="777">
        <f t="shared" si="56"/>
        <v>285</v>
      </c>
      <c r="B456" s="297" t="s">
        <v>1638</v>
      </c>
      <c r="C456" s="760">
        <v>42522</v>
      </c>
      <c r="D456" s="761" t="s">
        <v>835</v>
      </c>
      <c r="E456" s="851">
        <v>53</v>
      </c>
      <c r="F456" s="852">
        <v>48</v>
      </c>
      <c r="G456" s="852">
        <v>27</v>
      </c>
      <c r="H456" s="842">
        <f t="shared" si="57"/>
        <v>1.61</v>
      </c>
      <c r="I456" s="257">
        <v>210</v>
      </c>
      <c r="J456" s="745">
        <f t="shared" si="55"/>
        <v>338.1</v>
      </c>
      <c r="K456" s="745">
        <f t="shared" si="61"/>
        <v>13641.051738945665</v>
      </c>
      <c r="L456" s="660">
        <v>16500</v>
      </c>
      <c r="M456" s="660"/>
      <c r="O456" s="740"/>
      <c r="P456" s="740"/>
      <c r="Q456" s="740"/>
      <c r="S456" s="740">
        <f t="shared" si="58"/>
        <v>3465000</v>
      </c>
      <c r="T456" s="951">
        <f t="shared" si="59"/>
        <v>2864620.8651785897</v>
      </c>
    </row>
    <row r="457" spans="1:20" ht="17.25" customHeight="1">
      <c r="A457" s="777">
        <f t="shared" si="56"/>
        <v>286</v>
      </c>
      <c r="B457" s="297" t="s">
        <v>1639</v>
      </c>
      <c r="C457" s="760">
        <v>42522</v>
      </c>
      <c r="D457" s="761" t="s">
        <v>836</v>
      </c>
      <c r="E457" s="851">
        <v>43</v>
      </c>
      <c r="F457" s="852">
        <v>38</v>
      </c>
      <c r="G457" s="852">
        <v>25</v>
      </c>
      <c r="H457" s="842">
        <f t="shared" si="57"/>
        <v>1.1000000000000001</v>
      </c>
      <c r="I457" s="257">
        <v>210</v>
      </c>
      <c r="J457" s="745">
        <f t="shared" si="55"/>
        <v>231.00000000000003</v>
      </c>
      <c r="K457" s="745">
        <f t="shared" si="61"/>
        <v>9319.973237788965</v>
      </c>
      <c r="L457" s="660">
        <v>8200</v>
      </c>
      <c r="M457" s="660"/>
      <c r="O457" s="740"/>
      <c r="P457" s="740"/>
      <c r="Q457" s="740"/>
      <c r="S457" s="740">
        <f t="shared" si="58"/>
        <v>1722000</v>
      </c>
      <c r="T457" s="951">
        <f t="shared" si="59"/>
        <v>1957194.3799356828</v>
      </c>
    </row>
    <row r="458" spans="1:20" ht="17.25" customHeight="1">
      <c r="A458" s="777">
        <f t="shared" si="56"/>
        <v>287</v>
      </c>
      <c r="B458" s="297" t="s">
        <v>591</v>
      </c>
      <c r="C458" s="760">
        <v>42522</v>
      </c>
      <c r="D458" s="761" t="s">
        <v>836</v>
      </c>
      <c r="E458" s="851">
        <v>47</v>
      </c>
      <c r="F458" s="852">
        <v>42</v>
      </c>
      <c r="G458" s="852">
        <v>25</v>
      </c>
      <c r="H458" s="842">
        <f t="shared" si="57"/>
        <v>1.28</v>
      </c>
      <c r="I458" s="257">
        <v>204</v>
      </c>
      <c r="J458" s="745">
        <f t="shared" si="55"/>
        <v>261.12</v>
      </c>
      <c r="K458" s="745">
        <f t="shared" si="61"/>
        <v>10845.059767608976</v>
      </c>
      <c r="L458" s="660">
        <v>9270</v>
      </c>
      <c r="M458" s="660"/>
      <c r="O458" s="740"/>
      <c r="P458" s="740"/>
      <c r="Q458" s="740"/>
      <c r="S458" s="740">
        <f t="shared" si="58"/>
        <v>1891080</v>
      </c>
      <c r="T458" s="951">
        <f t="shared" si="59"/>
        <v>2212392.1925922311</v>
      </c>
    </row>
    <row r="459" spans="1:20" ht="17.25" customHeight="1">
      <c r="A459" s="777">
        <f t="shared" si="56"/>
        <v>288</v>
      </c>
      <c r="B459" s="297" t="s">
        <v>509</v>
      </c>
      <c r="C459" s="760">
        <v>42522</v>
      </c>
      <c r="D459" s="761" t="s">
        <v>837</v>
      </c>
      <c r="E459" s="851">
        <v>32.5</v>
      </c>
      <c r="F459" s="795">
        <v>32.5</v>
      </c>
      <c r="G459" s="795">
        <v>16</v>
      </c>
      <c r="H459" s="842">
        <f t="shared" si="57"/>
        <v>0.7</v>
      </c>
      <c r="I459" s="257">
        <v>220</v>
      </c>
      <c r="J459" s="745">
        <f t="shared" si="55"/>
        <v>154</v>
      </c>
      <c r="K459" s="745">
        <f t="shared" si="61"/>
        <v>5930.8920604111581</v>
      </c>
      <c r="L459" s="751">
        <v>7000</v>
      </c>
      <c r="M459" s="660"/>
      <c r="O459" s="740"/>
      <c r="P459" s="740"/>
      <c r="Q459" s="740"/>
      <c r="S459" s="740">
        <f t="shared" si="58"/>
        <v>1540000</v>
      </c>
      <c r="T459" s="951">
        <f t="shared" si="59"/>
        <v>1304796.2532904549</v>
      </c>
    </row>
    <row r="460" spans="1:20" ht="17.25" customHeight="1">
      <c r="A460" s="777">
        <f t="shared" si="56"/>
        <v>289</v>
      </c>
      <c r="B460" s="297" t="s">
        <v>465</v>
      </c>
      <c r="C460" s="760">
        <v>42527</v>
      </c>
      <c r="D460" s="761" t="s">
        <v>839</v>
      </c>
      <c r="E460" s="851">
        <v>52</v>
      </c>
      <c r="F460" s="852">
        <v>26.5</v>
      </c>
      <c r="G460" s="852">
        <v>26.5</v>
      </c>
      <c r="H460" s="842">
        <f t="shared" si="57"/>
        <v>0.91</v>
      </c>
      <c r="I460" s="257">
        <v>780</v>
      </c>
      <c r="J460" s="745">
        <f t="shared" si="55"/>
        <v>709.80000000000007</v>
      </c>
      <c r="K460" s="745">
        <f t="shared" si="61"/>
        <v>7710.1596785345064</v>
      </c>
      <c r="L460" s="660">
        <v>5550</v>
      </c>
      <c r="M460" s="660"/>
      <c r="O460" s="740"/>
      <c r="P460" s="740"/>
      <c r="Q460" s="740"/>
      <c r="S460" s="740">
        <f t="shared" si="58"/>
        <v>4329000</v>
      </c>
      <c r="T460" s="951">
        <f t="shared" si="59"/>
        <v>6013924.5492569152</v>
      </c>
    </row>
    <row r="461" spans="1:20" ht="17.25" customHeight="1">
      <c r="A461" s="777">
        <f t="shared" si="56"/>
        <v>290</v>
      </c>
      <c r="B461" s="297" t="s">
        <v>986</v>
      </c>
      <c r="C461" s="760">
        <v>42527</v>
      </c>
      <c r="D461" s="761" t="s">
        <v>844</v>
      </c>
      <c r="E461" s="851">
        <v>33.5</v>
      </c>
      <c r="F461" s="852">
        <v>31.5</v>
      </c>
      <c r="G461" s="852">
        <v>24</v>
      </c>
      <c r="H461" s="842">
        <f t="shared" si="57"/>
        <v>0.79</v>
      </c>
      <c r="I461" s="257">
        <v>2000</v>
      </c>
      <c r="J461" s="745">
        <f t="shared" si="55"/>
        <v>1580</v>
      </c>
      <c r="K461" s="745">
        <f t="shared" si="61"/>
        <v>6693.4353253211648</v>
      </c>
      <c r="L461" s="660">
        <v>6950</v>
      </c>
      <c r="M461" s="660"/>
      <c r="O461" s="740"/>
      <c r="P461" s="740"/>
      <c r="Q461" s="740"/>
      <c r="S461" s="740">
        <f t="shared" si="58"/>
        <v>13900000</v>
      </c>
      <c r="T461" s="951">
        <f t="shared" si="59"/>
        <v>13386870.65064233</v>
      </c>
    </row>
    <row r="462" spans="1:20" ht="17.25" customHeight="1">
      <c r="A462" s="777">
        <f t="shared" si="56"/>
        <v>291</v>
      </c>
      <c r="B462" s="297" t="s">
        <v>506</v>
      </c>
      <c r="C462" s="760">
        <v>42527</v>
      </c>
      <c r="D462" s="761" t="s">
        <v>1640</v>
      </c>
      <c r="E462" s="851">
        <v>37.5</v>
      </c>
      <c r="F462" s="795">
        <v>25.3</v>
      </c>
      <c r="G462" s="795">
        <v>23.9</v>
      </c>
      <c r="H462" s="842">
        <f t="shared" si="57"/>
        <v>0.68</v>
      </c>
      <c r="I462" s="257">
        <v>517</v>
      </c>
      <c r="J462" s="745">
        <f t="shared" si="55"/>
        <v>351.56</v>
      </c>
      <c r="K462" s="745">
        <f t="shared" si="61"/>
        <v>5761.4380015422685</v>
      </c>
      <c r="L462" s="751">
        <v>5900</v>
      </c>
      <c r="M462" s="660"/>
      <c r="O462" s="740"/>
      <c r="P462" s="740"/>
      <c r="Q462" s="740"/>
      <c r="S462" s="740">
        <f t="shared" si="58"/>
        <v>3050300</v>
      </c>
      <c r="T462" s="951">
        <f t="shared" si="59"/>
        <v>2978663.4467973527</v>
      </c>
    </row>
    <row r="463" spans="1:20" ht="17.25" customHeight="1">
      <c r="A463" s="777">
        <f t="shared" si="56"/>
        <v>292</v>
      </c>
      <c r="B463" s="297" t="s">
        <v>930</v>
      </c>
      <c r="C463" s="760">
        <v>42528</v>
      </c>
      <c r="D463" s="761" t="s">
        <v>847</v>
      </c>
      <c r="E463" s="851">
        <v>40</v>
      </c>
      <c r="F463" s="795">
        <v>30</v>
      </c>
      <c r="G463" s="795">
        <v>18.5</v>
      </c>
      <c r="H463" s="842">
        <f t="shared" si="57"/>
        <v>0.75</v>
      </c>
      <c r="I463" s="257">
        <v>308</v>
      </c>
      <c r="J463" s="745">
        <f t="shared" si="55"/>
        <v>231</v>
      </c>
      <c r="K463" s="745">
        <f t="shared" si="61"/>
        <v>6354.5272075833836</v>
      </c>
      <c r="L463" s="751">
        <v>8800</v>
      </c>
      <c r="M463" s="660"/>
      <c r="O463" s="740"/>
      <c r="P463" s="740"/>
      <c r="Q463" s="740"/>
      <c r="S463" s="740">
        <f t="shared" si="58"/>
        <v>2710400</v>
      </c>
      <c r="T463" s="951">
        <f t="shared" si="59"/>
        <v>1957194.3799356821</v>
      </c>
    </row>
    <row r="464" spans="1:20" ht="17.25" customHeight="1">
      <c r="A464" s="777">
        <f t="shared" si="56"/>
        <v>293</v>
      </c>
      <c r="B464" s="297" t="s">
        <v>438</v>
      </c>
      <c r="C464" s="760">
        <v>42528</v>
      </c>
      <c r="D464" s="761" t="s">
        <v>847</v>
      </c>
      <c r="E464" s="851">
        <v>49</v>
      </c>
      <c r="F464" s="795">
        <v>38</v>
      </c>
      <c r="G464" s="795">
        <v>12</v>
      </c>
      <c r="H464" s="842">
        <f t="shared" si="57"/>
        <v>0.95</v>
      </c>
      <c r="I464" s="257">
        <v>308</v>
      </c>
      <c r="J464" s="745">
        <f t="shared" si="55"/>
        <v>292.59999999999997</v>
      </c>
      <c r="K464" s="745">
        <f t="shared" si="61"/>
        <v>8049.0677962722857</v>
      </c>
      <c r="L464" s="751">
        <v>10000</v>
      </c>
      <c r="M464" s="660"/>
      <c r="O464" s="740"/>
      <c r="P464" s="740"/>
      <c r="Q464" s="740"/>
      <c r="S464" s="740">
        <f t="shared" si="58"/>
        <v>3080000</v>
      </c>
      <c r="T464" s="951">
        <f t="shared" si="59"/>
        <v>2479112.8812518641</v>
      </c>
    </row>
    <row r="465" spans="1:20" ht="17.25" customHeight="1">
      <c r="A465" s="777">
        <f t="shared" si="56"/>
        <v>294</v>
      </c>
      <c r="B465" s="297" t="s">
        <v>506</v>
      </c>
      <c r="C465" s="760">
        <v>42529</v>
      </c>
      <c r="D465" s="761" t="s">
        <v>849</v>
      </c>
      <c r="E465" s="851">
        <v>37.5</v>
      </c>
      <c r="F465" s="852">
        <v>25.3</v>
      </c>
      <c r="G465" s="852">
        <v>23.9</v>
      </c>
      <c r="H465" s="842">
        <f t="shared" si="57"/>
        <v>0.68</v>
      </c>
      <c r="I465" s="257">
        <v>1023</v>
      </c>
      <c r="J465" s="745">
        <f t="shared" si="55"/>
        <v>695.6400000000001</v>
      </c>
      <c r="K465" s="745">
        <f t="shared" si="61"/>
        <v>5761.4380015422685</v>
      </c>
      <c r="L465" s="660">
        <v>5900</v>
      </c>
      <c r="M465" s="660"/>
      <c r="O465" s="740"/>
      <c r="P465" s="740"/>
      <c r="Q465" s="740"/>
      <c r="S465" s="740">
        <f t="shared" si="58"/>
        <v>6035700</v>
      </c>
      <c r="T465" s="951">
        <f t="shared" si="59"/>
        <v>5893951.0755777406</v>
      </c>
    </row>
    <row r="466" spans="1:20" ht="17.25" customHeight="1">
      <c r="A466" s="777">
        <f t="shared" si="56"/>
        <v>295</v>
      </c>
      <c r="B466" s="297" t="s">
        <v>1641</v>
      </c>
      <c r="C466" s="760">
        <v>42530</v>
      </c>
      <c r="D466" s="761" t="s">
        <v>850</v>
      </c>
      <c r="E466" s="851">
        <v>45</v>
      </c>
      <c r="F466" s="852">
        <v>37</v>
      </c>
      <c r="G466" s="852">
        <v>37.5</v>
      </c>
      <c r="H466" s="842">
        <f t="shared" si="57"/>
        <v>1.31</v>
      </c>
      <c r="I466" s="257">
        <v>1010</v>
      </c>
      <c r="J466" s="745">
        <f t="shared" si="55"/>
        <v>1323.1000000000001</v>
      </c>
      <c r="K466" s="745">
        <f t="shared" si="61"/>
        <v>11099.240855912311</v>
      </c>
      <c r="L466" s="660">
        <v>13800</v>
      </c>
      <c r="M466" s="660"/>
      <c r="O466" s="740"/>
      <c r="P466" s="740"/>
      <c r="Q466" s="740"/>
      <c r="S466" s="740">
        <f t="shared" si="58"/>
        <v>13938000</v>
      </c>
      <c r="T466" s="951">
        <f t="shared" si="59"/>
        <v>11210233.264471434</v>
      </c>
    </row>
    <row r="467" spans="1:20" ht="17.25" customHeight="1">
      <c r="A467" s="777">
        <f t="shared" si="56"/>
        <v>296</v>
      </c>
      <c r="B467" s="297" t="s">
        <v>982</v>
      </c>
      <c r="C467" s="760">
        <v>42530</v>
      </c>
      <c r="D467" s="761" t="s">
        <v>850</v>
      </c>
      <c r="E467" s="851">
        <v>45</v>
      </c>
      <c r="F467" s="852">
        <v>37</v>
      </c>
      <c r="G467" s="852">
        <v>37.5</v>
      </c>
      <c r="H467" s="842">
        <f t="shared" si="57"/>
        <v>1.31</v>
      </c>
      <c r="I467" s="257">
        <v>50</v>
      </c>
      <c r="J467" s="745">
        <f t="shared" si="55"/>
        <v>65.5</v>
      </c>
      <c r="K467" s="745">
        <f t="shared" si="61"/>
        <v>11099.240855912311</v>
      </c>
      <c r="L467" s="660">
        <v>13400</v>
      </c>
      <c r="M467" s="660"/>
      <c r="O467" s="740"/>
      <c r="P467" s="740"/>
      <c r="Q467" s="740"/>
      <c r="S467" s="740">
        <f t="shared" si="58"/>
        <v>670000</v>
      </c>
      <c r="T467" s="951">
        <f t="shared" si="59"/>
        <v>554962.0427956155</v>
      </c>
    </row>
    <row r="468" spans="1:20" ht="17.25" customHeight="1">
      <c r="A468" s="777">
        <f t="shared" si="56"/>
        <v>297</v>
      </c>
      <c r="B468" s="297" t="s">
        <v>1119</v>
      </c>
      <c r="C468" s="760">
        <v>42530</v>
      </c>
      <c r="D468" s="761" t="s">
        <v>850</v>
      </c>
      <c r="E468" s="851">
        <v>44</v>
      </c>
      <c r="F468" s="852">
        <v>20</v>
      </c>
      <c r="G468" s="852"/>
      <c r="H468" s="842">
        <f t="shared" si="57"/>
        <v>0.09</v>
      </c>
      <c r="I468" s="257">
        <v>2120</v>
      </c>
      <c r="J468" s="745">
        <f t="shared" si="55"/>
        <v>190.79999999999998</v>
      </c>
      <c r="K468" s="745">
        <f t="shared" si="61"/>
        <v>762.54326491000609</v>
      </c>
      <c r="L468" s="660">
        <v>1300</v>
      </c>
      <c r="M468" s="660"/>
      <c r="O468" s="740"/>
      <c r="P468" s="740"/>
      <c r="Q468" s="740"/>
      <c r="S468" s="740">
        <f t="shared" si="58"/>
        <v>2756000</v>
      </c>
      <c r="T468" s="951">
        <f t="shared" si="59"/>
        <v>1616591.7216092129</v>
      </c>
    </row>
    <row r="469" spans="1:20" ht="17.25" customHeight="1">
      <c r="A469" s="777">
        <f t="shared" si="56"/>
        <v>298</v>
      </c>
      <c r="B469" s="297" t="s">
        <v>1618</v>
      </c>
      <c r="C469" s="760">
        <v>42530</v>
      </c>
      <c r="D469" s="761" t="s">
        <v>852</v>
      </c>
      <c r="E469" s="851">
        <v>23.5</v>
      </c>
      <c r="F469" s="852">
        <v>23.5</v>
      </c>
      <c r="G469" s="852">
        <v>30.5</v>
      </c>
      <c r="H469" s="842">
        <f t="shared" si="57"/>
        <v>0.56000000000000005</v>
      </c>
      <c r="I469" s="257">
        <v>490</v>
      </c>
      <c r="J469" s="745">
        <f t="shared" ref="J469:J523" si="62">H469*I469</f>
        <v>274.40000000000003</v>
      </c>
      <c r="K469" s="745">
        <f t="shared" si="61"/>
        <v>4744.7136483289269</v>
      </c>
      <c r="L469" s="660">
        <v>6700</v>
      </c>
      <c r="M469" s="660"/>
      <c r="O469" s="740"/>
      <c r="P469" s="740"/>
      <c r="Q469" s="740"/>
      <c r="S469" s="740">
        <f t="shared" si="58"/>
        <v>3283000</v>
      </c>
      <c r="T469" s="951">
        <f t="shared" si="59"/>
        <v>2324909.6876811744</v>
      </c>
    </row>
    <row r="470" spans="1:20" ht="17.25" customHeight="1">
      <c r="A470" s="777">
        <f t="shared" si="56"/>
        <v>299</v>
      </c>
      <c r="B470" s="297" t="s">
        <v>1643</v>
      </c>
      <c r="C470" s="760">
        <v>42530</v>
      </c>
      <c r="D470" s="761" t="s">
        <v>852</v>
      </c>
      <c r="E470" s="851">
        <v>52.5</v>
      </c>
      <c r="F470" s="852">
        <v>29.5</v>
      </c>
      <c r="G470" s="852">
        <v>8.5</v>
      </c>
      <c r="H470" s="842">
        <f t="shared" si="57"/>
        <v>0.69</v>
      </c>
      <c r="I470" s="257">
        <v>510</v>
      </c>
      <c r="J470" s="745">
        <f t="shared" si="62"/>
        <v>351.9</v>
      </c>
      <c r="K470" s="745">
        <f t="shared" si="61"/>
        <v>5846.1650309767128</v>
      </c>
      <c r="L470" s="660">
        <v>7700</v>
      </c>
      <c r="M470" s="660"/>
      <c r="O470" s="740"/>
      <c r="P470" s="740"/>
      <c r="Q470" s="740"/>
      <c r="S470" s="740">
        <f t="shared" si="58"/>
        <v>3927000</v>
      </c>
      <c r="T470" s="951">
        <f t="shared" si="59"/>
        <v>2981544.1657981235</v>
      </c>
    </row>
    <row r="471" spans="1:20" ht="17.25" customHeight="1">
      <c r="A471" s="777">
        <f t="shared" si="56"/>
        <v>300</v>
      </c>
      <c r="B471" s="297" t="s">
        <v>506</v>
      </c>
      <c r="C471" s="760">
        <v>42535</v>
      </c>
      <c r="D471" s="761" t="s">
        <v>853</v>
      </c>
      <c r="E471" s="851">
        <v>37.5</v>
      </c>
      <c r="F471" s="852">
        <v>25.3</v>
      </c>
      <c r="G471" s="852">
        <v>23.9</v>
      </c>
      <c r="H471" s="842">
        <f t="shared" si="57"/>
        <v>0.68</v>
      </c>
      <c r="I471" s="257">
        <v>402</v>
      </c>
      <c r="J471" s="745">
        <f t="shared" si="62"/>
        <v>273.36</v>
      </c>
      <c r="K471" s="745">
        <f t="shared" si="61"/>
        <v>5761.4380015422685</v>
      </c>
      <c r="L471" s="660">
        <v>7300</v>
      </c>
      <c r="M471" s="660"/>
      <c r="O471" s="740"/>
      <c r="P471" s="740"/>
      <c r="Q471" s="740"/>
      <c r="S471" s="740">
        <f t="shared" si="58"/>
        <v>2934600</v>
      </c>
      <c r="T471" s="951">
        <f t="shared" si="59"/>
        <v>2316098.076619992</v>
      </c>
    </row>
    <row r="472" spans="1:20" ht="17.25" customHeight="1">
      <c r="A472" s="777">
        <f t="shared" si="56"/>
        <v>301</v>
      </c>
      <c r="B472" s="297" t="s">
        <v>671</v>
      </c>
      <c r="C472" s="760">
        <v>42535</v>
      </c>
      <c r="D472" s="761" t="s">
        <v>853</v>
      </c>
      <c r="E472" s="851">
        <v>33.700000000000003</v>
      </c>
      <c r="F472" s="852">
        <v>22.7</v>
      </c>
      <c r="G472" s="852">
        <v>19.3</v>
      </c>
      <c r="H472" s="842">
        <f t="shared" si="57"/>
        <v>0.53</v>
      </c>
      <c r="I472" s="257">
        <v>317</v>
      </c>
      <c r="J472" s="745">
        <f t="shared" si="62"/>
        <v>168.01000000000002</v>
      </c>
      <c r="K472" s="745">
        <f t="shared" si="61"/>
        <v>4490.5325600255919</v>
      </c>
      <c r="L472" s="660">
        <v>4900</v>
      </c>
      <c r="M472" s="660"/>
      <c r="O472" s="740"/>
      <c r="P472" s="740"/>
      <c r="Q472" s="740"/>
      <c r="S472" s="740">
        <f t="shared" si="58"/>
        <v>1553300</v>
      </c>
      <c r="T472" s="951">
        <f t="shared" si="59"/>
        <v>1423498.8215281127</v>
      </c>
    </row>
    <row r="473" spans="1:20" ht="17.25" customHeight="1">
      <c r="A473" s="777">
        <f t="shared" ref="A473:A523" si="63">IF(B473&lt;&gt;"",ROW()-171,"")</f>
        <v>302</v>
      </c>
      <c r="B473" s="297" t="s">
        <v>1644</v>
      </c>
      <c r="C473" s="760">
        <v>42536</v>
      </c>
      <c r="D473" s="761" t="s">
        <v>858</v>
      </c>
      <c r="E473" s="851"/>
      <c r="F473" s="852"/>
      <c r="G473" s="852"/>
      <c r="H473" s="842">
        <f t="shared" si="57"/>
        <v>0</v>
      </c>
      <c r="I473" s="257">
        <v>300</v>
      </c>
      <c r="J473" s="745">
        <f t="shared" si="62"/>
        <v>0</v>
      </c>
      <c r="K473" s="745">
        <f t="shared" ref="K473:K504" si="64">H473*$R$311</f>
        <v>0</v>
      </c>
      <c r="L473" s="660">
        <v>10500</v>
      </c>
      <c r="M473" s="660"/>
      <c r="O473" s="740"/>
      <c r="P473" s="740"/>
      <c r="Q473" s="740"/>
      <c r="S473" s="740">
        <f t="shared" si="58"/>
        <v>3150000</v>
      </c>
      <c r="T473" s="951">
        <f t="shared" si="59"/>
        <v>0</v>
      </c>
    </row>
    <row r="474" spans="1:20" ht="17.25" customHeight="1">
      <c r="A474" s="777">
        <f t="shared" si="63"/>
        <v>303</v>
      </c>
      <c r="B474" s="297" t="s">
        <v>599</v>
      </c>
      <c r="C474" s="760">
        <v>42539</v>
      </c>
      <c r="D474" s="761" t="s">
        <v>860</v>
      </c>
      <c r="E474" s="851">
        <v>47</v>
      </c>
      <c r="F474" s="852">
        <v>42</v>
      </c>
      <c r="G474" s="852">
        <v>24.5</v>
      </c>
      <c r="H474" s="842">
        <f t="shared" ref="H474:H523" si="65">IF(G474&lt;&gt;"",ROUND(((E474+F474)*2+5)*(F474+G474+3)/10000,2),ROUND(E474*F474/10000,2))</f>
        <v>1.27</v>
      </c>
      <c r="I474" s="257">
        <v>237</v>
      </c>
      <c r="J474" s="745">
        <f t="shared" si="62"/>
        <v>300.99</v>
      </c>
      <c r="K474" s="745">
        <f t="shared" si="64"/>
        <v>10760.332738174531</v>
      </c>
      <c r="L474" s="660">
        <v>9270</v>
      </c>
      <c r="M474" s="660"/>
      <c r="O474" s="740"/>
      <c r="P474" s="740"/>
      <c r="Q474" s="740"/>
      <c r="S474" s="740">
        <f t="shared" ref="S474:S523" si="66">I474*L474</f>
        <v>2196990</v>
      </c>
      <c r="T474" s="951">
        <f t="shared" ref="T474:T523" si="67">I474*K474</f>
        <v>2550198.8589473637</v>
      </c>
    </row>
    <row r="475" spans="1:20" ht="17.25" customHeight="1">
      <c r="A475" s="777">
        <f t="shared" si="63"/>
        <v>304</v>
      </c>
      <c r="B475" s="297" t="s">
        <v>589</v>
      </c>
      <c r="C475" s="760">
        <v>42539</v>
      </c>
      <c r="D475" s="761" t="s">
        <v>860</v>
      </c>
      <c r="E475" s="851">
        <v>37</v>
      </c>
      <c r="F475" s="852">
        <v>37</v>
      </c>
      <c r="G475" s="852">
        <v>25</v>
      </c>
      <c r="H475" s="842">
        <f t="shared" si="65"/>
        <v>0.99</v>
      </c>
      <c r="I475" s="257">
        <v>51</v>
      </c>
      <c r="J475" s="745">
        <f t="shared" si="62"/>
        <v>50.49</v>
      </c>
      <c r="K475" s="745">
        <f t="shared" si="64"/>
        <v>8387.9759140100668</v>
      </c>
      <c r="L475" s="660">
        <v>7600</v>
      </c>
      <c r="M475" s="660"/>
      <c r="O475" s="740"/>
      <c r="P475" s="740"/>
      <c r="Q475" s="740"/>
      <c r="S475" s="740">
        <f t="shared" si="66"/>
        <v>387600</v>
      </c>
      <c r="T475" s="951">
        <f t="shared" si="67"/>
        <v>427786.77161451342</v>
      </c>
    </row>
    <row r="476" spans="1:20" ht="17.25" customHeight="1">
      <c r="A476" s="777">
        <f t="shared" si="63"/>
        <v>305</v>
      </c>
      <c r="B476" s="297" t="s">
        <v>1637</v>
      </c>
      <c r="C476" s="760">
        <v>42539</v>
      </c>
      <c r="D476" s="761" t="s">
        <v>860</v>
      </c>
      <c r="E476" s="851">
        <v>43</v>
      </c>
      <c r="F476" s="852">
        <v>39</v>
      </c>
      <c r="G476" s="852">
        <v>27</v>
      </c>
      <c r="H476" s="842">
        <f t="shared" si="65"/>
        <v>1.17</v>
      </c>
      <c r="I476" s="257">
        <v>55</v>
      </c>
      <c r="J476" s="745">
        <f t="shared" si="62"/>
        <v>64.349999999999994</v>
      </c>
      <c r="K476" s="745">
        <f t="shared" si="64"/>
        <v>9913.0624438300783</v>
      </c>
      <c r="L476" s="660">
        <v>12400</v>
      </c>
      <c r="M476" s="660"/>
      <c r="O476" s="740"/>
      <c r="P476" s="740"/>
      <c r="Q476" s="740"/>
      <c r="S476" s="740">
        <f t="shared" si="66"/>
        <v>682000</v>
      </c>
      <c r="T476" s="951">
        <f t="shared" si="67"/>
        <v>545218.43441065436</v>
      </c>
    </row>
    <row r="477" spans="1:20" ht="17.25" customHeight="1">
      <c r="A477" s="777">
        <f t="shared" si="63"/>
        <v>306</v>
      </c>
      <c r="B477" s="297" t="s">
        <v>591</v>
      </c>
      <c r="C477" s="760">
        <v>42539</v>
      </c>
      <c r="D477" s="761" t="s">
        <v>860</v>
      </c>
      <c r="E477" s="851">
        <v>47</v>
      </c>
      <c r="F477" s="852">
        <v>42</v>
      </c>
      <c r="G477" s="852">
        <v>25</v>
      </c>
      <c r="H477" s="842">
        <f t="shared" si="65"/>
        <v>1.28</v>
      </c>
      <c r="I477" s="257">
        <v>357</v>
      </c>
      <c r="J477" s="745">
        <f t="shared" si="62"/>
        <v>456.96000000000004</v>
      </c>
      <c r="K477" s="745">
        <f t="shared" si="64"/>
        <v>10845.059767608976</v>
      </c>
      <c r="L477" s="660">
        <v>9300</v>
      </c>
      <c r="M477" s="660"/>
      <c r="O477" s="740"/>
      <c r="P477" s="740"/>
      <c r="Q477" s="740"/>
      <c r="S477" s="740">
        <f t="shared" si="66"/>
        <v>3320100</v>
      </c>
      <c r="T477" s="951">
        <f t="shared" si="67"/>
        <v>3871686.3370364048</v>
      </c>
    </row>
    <row r="478" spans="1:20" ht="17.25" customHeight="1">
      <c r="A478" s="777">
        <f t="shared" si="63"/>
        <v>307</v>
      </c>
      <c r="B478" s="297" t="s">
        <v>591</v>
      </c>
      <c r="C478" s="760">
        <v>42539</v>
      </c>
      <c r="D478" s="761" t="s">
        <v>861</v>
      </c>
      <c r="E478" s="851">
        <v>47</v>
      </c>
      <c r="F478" s="852">
        <v>42</v>
      </c>
      <c r="G478" s="852">
        <v>25</v>
      </c>
      <c r="H478" s="842">
        <f t="shared" si="65"/>
        <v>1.28</v>
      </c>
      <c r="I478" s="257">
        <v>764</v>
      </c>
      <c r="J478" s="745">
        <f t="shared" si="62"/>
        <v>977.92000000000007</v>
      </c>
      <c r="K478" s="745">
        <f t="shared" si="64"/>
        <v>10845.059767608976</v>
      </c>
      <c r="L478" s="660">
        <v>9300</v>
      </c>
      <c r="M478" s="660"/>
      <c r="O478" s="740"/>
      <c r="P478" s="740"/>
      <c r="Q478" s="740"/>
      <c r="S478" s="740">
        <f t="shared" si="66"/>
        <v>7105200</v>
      </c>
      <c r="T478" s="951">
        <f t="shared" si="67"/>
        <v>8285625.6624532584</v>
      </c>
    </row>
    <row r="479" spans="1:20" ht="17.25" customHeight="1">
      <c r="A479" s="777">
        <f t="shared" si="63"/>
        <v>308</v>
      </c>
      <c r="B479" s="297" t="s">
        <v>594</v>
      </c>
      <c r="C479" s="760">
        <v>42539</v>
      </c>
      <c r="D479" s="761" t="s">
        <v>863</v>
      </c>
      <c r="E479" s="851">
        <v>43</v>
      </c>
      <c r="F479" s="852">
        <v>27.5</v>
      </c>
      <c r="G479" s="852">
        <v>33</v>
      </c>
      <c r="H479" s="842">
        <f t="shared" si="65"/>
        <v>0.93</v>
      </c>
      <c r="I479" s="257">
        <v>214</v>
      </c>
      <c r="J479" s="745">
        <f t="shared" si="62"/>
        <v>199.02</v>
      </c>
      <c r="K479" s="745">
        <f t="shared" si="64"/>
        <v>7879.613737403397</v>
      </c>
      <c r="L479" s="660">
        <v>6400</v>
      </c>
      <c r="M479" s="660"/>
      <c r="O479" s="740"/>
      <c r="P479" s="740"/>
      <c r="Q479" s="740"/>
      <c r="S479" s="740">
        <f t="shared" si="66"/>
        <v>1369600</v>
      </c>
      <c r="T479" s="951">
        <f t="shared" si="67"/>
        <v>1686237.3398043269</v>
      </c>
    </row>
    <row r="480" spans="1:20" ht="17.25" customHeight="1">
      <c r="A480" s="777">
        <f t="shared" si="63"/>
        <v>309</v>
      </c>
      <c r="B480" s="297" t="s">
        <v>1570</v>
      </c>
      <c r="C480" s="760">
        <v>42541</v>
      </c>
      <c r="D480" s="761" t="s">
        <v>864</v>
      </c>
      <c r="E480" s="851">
        <v>58</v>
      </c>
      <c r="F480" s="852">
        <v>31</v>
      </c>
      <c r="G480" s="852">
        <v>40</v>
      </c>
      <c r="H480" s="842">
        <f t="shared" si="65"/>
        <v>1.35</v>
      </c>
      <c r="I480" s="257">
        <v>88</v>
      </c>
      <c r="J480" s="745">
        <f t="shared" si="62"/>
        <v>118.80000000000001</v>
      </c>
      <c r="K480" s="745">
        <f t="shared" si="64"/>
        <v>11438.148973650092</v>
      </c>
      <c r="L480" s="660">
        <v>9750</v>
      </c>
      <c r="M480" s="660"/>
      <c r="O480" s="740"/>
      <c r="P480" s="740"/>
      <c r="Q480" s="740"/>
      <c r="S480" s="740">
        <f t="shared" si="66"/>
        <v>858000</v>
      </c>
      <c r="T480" s="951">
        <f t="shared" si="67"/>
        <v>1006557.109681208</v>
      </c>
    </row>
    <row r="481" spans="1:20" ht="17.25" customHeight="1">
      <c r="A481" s="777">
        <f t="shared" si="63"/>
        <v>310</v>
      </c>
      <c r="B481" s="297" t="s">
        <v>1637</v>
      </c>
      <c r="C481" s="760">
        <v>42541</v>
      </c>
      <c r="D481" s="761" t="s">
        <v>864</v>
      </c>
      <c r="E481" s="851">
        <v>43</v>
      </c>
      <c r="F481" s="852">
        <v>39</v>
      </c>
      <c r="G481" s="852">
        <v>27</v>
      </c>
      <c r="H481" s="842">
        <f t="shared" si="65"/>
        <v>1.17</v>
      </c>
      <c r="I481" s="257">
        <v>35</v>
      </c>
      <c r="J481" s="745">
        <f t="shared" si="62"/>
        <v>40.949999999999996</v>
      </c>
      <c r="K481" s="745">
        <f t="shared" si="64"/>
        <v>9913.0624438300783</v>
      </c>
      <c r="L481" s="660">
        <v>12000</v>
      </c>
      <c r="M481" s="660"/>
      <c r="O481" s="740"/>
      <c r="P481" s="740"/>
      <c r="Q481" s="740"/>
      <c r="S481" s="740">
        <f t="shared" si="66"/>
        <v>420000</v>
      </c>
      <c r="T481" s="951">
        <f t="shared" si="67"/>
        <v>346957.18553405273</v>
      </c>
    </row>
    <row r="482" spans="1:20" ht="17.25" customHeight="1">
      <c r="A482" s="777">
        <f t="shared" si="63"/>
        <v>311</v>
      </c>
      <c r="B482" s="297" t="s">
        <v>1032</v>
      </c>
      <c r="C482" s="760">
        <v>42541</v>
      </c>
      <c r="D482" s="761" t="s">
        <v>864</v>
      </c>
      <c r="E482" s="851">
        <v>52</v>
      </c>
      <c r="F482" s="852">
        <v>29</v>
      </c>
      <c r="G482" s="852">
        <v>11.8</v>
      </c>
      <c r="H482" s="842">
        <f t="shared" si="65"/>
        <v>0.73</v>
      </c>
      <c r="I482" s="257">
        <v>27</v>
      </c>
      <c r="J482" s="745">
        <f t="shared" si="62"/>
        <v>19.71</v>
      </c>
      <c r="K482" s="745">
        <f t="shared" si="64"/>
        <v>6185.073148714494</v>
      </c>
      <c r="L482" s="660">
        <v>8600</v>
      </c>
      <c r="M482" s="660"/>
      <c r="O482" s="740"/>
      <c r="P482" s="740"/>
      <c r="Q482" s="740"/>
      <c r="S482" s="740">
        <f t="shared" si="66"/>
        <v>232200</v>
      </c>
      <c r="T482" s="951">
        <f t="shared" si="67"/>
        <v>166996.97501529133</v>
      </c>
    </row>
    <row r="483" spans="1:20" ht="17.25" customHeight="1">
      <c r="A483" s="777">
        <f t="shared" si="63"/>
        <v>312</v>
      </c>
      <c r="B483" s="297" t="s">
        <v>455</v>
      </c>
      <c r="C483" s="760">
        <v>42541</v>
      </c>
      <c r="D483" s="761" t="s">
        <v>864</v>
      </c>
      <c r="E483" s="851">
        <v>47</v>
      </c>
      <c r="F483" s="852">
        <v>42</v>
      </c>
      <c r="G483" s="852">
        <v>27</v>
      </c>
      <c r="H483" s="842">
        <f t="shared" si="65"/>
        <v>1.32</v>
      </c>
      <c r="I483" s="257">
        <v>51</v>
      </c>
      <c r="J483" s="745">
        <f t="shared" si="62"/>
        <v>67.320000000000007</v>
      </c>
      <c r="K483" s="745">
        <f t="shared" si="64"/>
        <v>11183.967885346756</v>
      </c>
      <c r="L483" s="660">
        <v>10100</v>
      </c>
      <c r="M483" s="660"/>
      <c r="O483" s="740"/>
      <c r="P483" s="740"/>
      <c r="Q483" s="740"/>
      <c r="S483" s="740">
        <f t="shared" si="66"/>
        <v>515100</v>
      </c>
      <c r="T483" s="951">
        <f t="shared" si="67"/>
        <v>570382.3621526846</v>
      </c>
    </row>
    <row r="484" spans="1:20" ht="17.25" customHeight="1">
      <c r="A484" s="777">
        <f t="shared" si="63"/>
        <v>313</v>
      </c>
      <c r="B484" s="297" t="s">
        <v>1645</v>
      </c>
      <c r="C484" s="760">
        <v>42541</v>
      </c>
      <c r="D484" s="761" t="s">
        <v>866</v>
      </c>
      <c r="E484" s="851">
        <v>37</v>
      </c>
      <c r="F484" s="852">
        <v>19</v>
      </c>
      <c r="G484" s="852">
        <v>16</v>
      </c>
      <c r="H484" s="842">
        <f t="shared" si="65"/>
        <v>0.44</v>
      </c>
      <c r="I484" s="257">
        <v>2250</v>
      </c>
      <c r="J484" s="745">
        <f t="shared" si="62"/>
        <v>990</v>
      </c>
      <c r="K484" s="745">
        <f t="shared" si="64"/>
        <v>3727.9892951155853</v>
      </c>
      <c r="L484" s="660">
        <v>5500</v>
      </c>
      <c r="M484" s="660"/>
      <c r="O484" s="740"/>
      <c r="P484" s="740"/>
      <c r="Q484" s="740"/>
      <c r="S484" s="740">
        <f t="shared" si="66"/>
        <v>12375000</v>
      </c>
      <c r="T484" s="951">
        <f t="shared" si="67"/>
        <v>8387975.9140100665</v>
      </c>
    </row>
    <row r="485" spans="1:20" ht="17.25" customHeight="1">
      <c r="A485" s="777">
        <f t="shared" si="63"/>
        <v>314</v>
      </c>
      <c r="B485" s="297" t="s">
        <v>1517</v>
      </c>
      <c r="C485" s="760">
        <v>42542</v>
      </c>
      <c r="D485" s="761" t="s">
        <v>868</v>
      </c>
      <c r="E485" s="851">
        <v>48</v>
      </c>
      <c r="F485" s="852">
        <v>42</v>
      </c>
      <c r="G485" s="852">
        <v>31</v>
      </c>
      <c r="H485" s="842">
        <f t="shared" si="65"/>
        <v>1.41</v>
      </c>
      <c r="I485" s="257">
        <v>245</v>
      </c>
      <c r="J485" s="745">
        <f t="shared" si="62"/>
        <v>345.45</v>
      </c>
      <c r="K485" s="745">
        <f t="shared" si="64"/>
        <v>11946.511150256762</v>
      </c>
      <c r="L485" s="660">
        <v>14700</v>
      </c>
      <c r="M485" s="660"/>
      <c r="O485" s="740"/>
      <c r="P485" s="740"/>
      <c r="Q485" s="740"/>
      <c r="S485" s="740">
        <f t="shared" si="66"/>
        <v>3601500</v>
      </c>
      <c r="T485" s="951">
        <f t="shared" si="67"/>
        <v>2926895.2318129065</v>
      </c>
    </row>
    <row r="486" spans="1:20" ht="17.25" customHeight="1">
      <c r="A486" s="777">
        <f t="shared" si="63"/>
        <v>315</v>
      </c>
      <c r="B486" s="297" t="s">
        <v>1646</v>
      </c>
      <c r="C486" s="760">
        <v>42542</v>
      </c>
      <c r="D486" s="761" t="s">
        <v>868</v>
      </c>
      <c r="E486" s="851">
        <v>42</v>
      </c>
      <c r="F486" s="852">
        <v>36</v>
      </c>
      <c r="G486" s="852">
        <v>27</v>
      </c>
      <c r="H486" s="842">
        <f t="shared" si="65"/>
        <v>1.06</v>
      </c>
      <c r="I486" s="257">
        <v>30</v>
      </c>
      <c r="J486" s="745">
        <f t="shared" si="62"/>
        <v>31.8</v>
      </c>
      <c r="K486" s="745">
        <f t="shared" si="64"/>
        <v>8981.0651200511838</v>
      </c>
      <c r="L486" s="660">
        <v>8000</v>
      </c>
      <c r="M486" s="660"/>
      <c r="O486" s="740"/>
      <c r="P486" s="740"/>
      <c r="Q486" s="740"/>
      <c r="S486" s="740">
        <f t="shared" si="66"/>
        <v>240000</v>
      </c>
      <c r="T486" s="951">
        <f t="shared" si="67"/>
        <v>269431.95360153553</v>
      </c>
    </row>
    <row r="487" spans="1:20" ht="17.25" customHeight="1">
      <c r="A487" s="777">
        <f t="shared" si="63"/>
        <v>316</v>
      </c>
      <c r="B487" s="297" t="s">
        <v>599</v>
      </c>
      <c r="C487" s="760">
        <v>42542</v>
      </c>
      <c r="D487" s="761" t="s">
        <v>868</v>
      </c>
      <c r="E487" s="851">
        <v>47</v>
      </c>
      <c r="F487" s="852">
        <v>42</v>
      </c>
      <c r="G487" s="852">
        <v>24.5</v>
      </c>
      <c r="H487" s="842">
        <f t="shared" si="65"/>
        <v>1.27</v>
      </c>
      <c r="I487" s="257">
        <v>641</v>
      </c>
      <c r="J487" s="745">
        <f t="shared" si="62"/>
        <v>814.07</v>
      </c>
      <c r="K487" s="745">
        <f t="shared" si="64"/>
        <v>10760.332738174531</v>
      </c>
      <c r="L487" s="660">
        <v>9270</v>
      </c>
      <c r="M487" s="660"/>
      <c r="O487" s="740"/>
      <c r="P487" s="740"/>
      <c r="Q487" s="740"/>
      <c r="S487" s="740">
        <f t="shared" si="66"/>
        <v>5942070</v>
      </c>
      <c r="T487" s="951">
        <f t="shared" si="67"/>
        <v>6897373.2851698743</v>
      </c>
    </row>
    <row r="488" spans="1:20" ht="17.25" customHeight="1">
      <c r="A488" s="777">
        <f t="shared" si="63"/>
        <v>317</v>
      </c>
      <c r="B488" s="297" t="s">
        <v>506</v>
      </c>
      <c r="C488" s="760">
        <v>42543</v>
      </c>
      <c r="D488" s="761" t="s">
        <v>870</v>
      </c>
      <c r="E488" s="851">
        <v>37.5</v>
      </c>
      <c r="F488" s="852">
        <v>25.3</v>
      </c>
      <c r="G488" s="852">
        <v>23.9</v>
      </c>
      <c r="H488" s="842">
        <f t="shared" si="65"/>
        <v>0.68</v>
      </c>
      <c r="I488" s="257">
        <v>834</v>
      </c>
      <c r="J488" s="745">
        <f t="shared" si="62"/>
        <v>567.12</v>
      </c>
      <c r="K488" s="745">
        <f t="shared" si="64"/>
        <v>5761.4380015422685</v>
      </c>
      <c r="L488" s="660">
        <v>5900</v>
      </c>
      <c r="M488" s="660"/>
      <c r="O488" s="740"/>
      <c r="P488" s="740"/>
      <c r="Q488" s="740"/>
      <c r="S488" s="740">
        <f t="shared" si="66"/>
        <v>4920600</v>
      </c>
      <c r="T488" s="951">
        <f t="shared" si="67"/>
        <v>4805039.2932862518</v>
      </c>
    </row>
    <row r="489" spans="1:20" ht="16.5" customHeight="1">
      <c r="A489" s="777">
        <f t="shared" si="63"/>
        <v>318</v>
      </c>
      <c r="B489" s="297" t="s">
        <v>506</v>
      </c>
      <c r="C489" s="760">
        <v>42543</v>
      </c>
      <c r="D489" s="761" t="s">
        <v>870</v>
      </c>
      <c r="E489" s="851">
        <v>37.5</v>
      </c>
      <c r="F489" s="852">
        <v>25.3</v>
      </c>
      <c r="G489" s="852">
        <v>23.9</v>
      </c>
      <c r="H489" s="842">
        <f t="shared" si="65"/>
        <v>0.68</v>
      </c>
      <c r="I489" s="257">
        <v>322</v>
      </c>
      <c r="J489" s="745">
        <f t="shared" si="62"/>
        <v>218.96</v>
      </c>
      <c r="K489" s="745">
        <f t="shared" si="64"/>
        <v>5761.4380015422685</v>
      </c>
      <c r="L489" s="660">
        <v>5900</v>
      </c>
      <c r="M489" s="660"/>
      <c r="O489" s="740"/>
      <c r="P489" s="740"/>
      <c r="Q489" s="740"/>
      <c r="S489" s="740">
        <f t="shared" si="66"/>
        <v>1899800</v>
      </c>
      <c r="T489" s="951">
        <f t="shared" si="67"/>
        <v>1855183.0364966104</v>
      </c>
    </row>
    <row r="490" spans="1:20" ht="16.5" customHeight="1">
      <c r="A490" s="777">
        <f t="shared" si="63"/>
        <v>319</v>
      </c>
      <c r="B490" s="297" t="s">
        <v>1647</v>
      </c>
      <c r="C490" s="760">
        <v>42543</v>
      </c>
      <c r="D490" s="761" t="s">
        <v>871</v>
      </c>
      <c r="E490" s="851">
        <v>47</v>
      </c>
      <c r="F490" s="852">
        <v>42</v>
      </c>
      <c r="G490" s="852">
        <v>31</v>
      </c>
      <c r="H490" s="842">
        <f t="shared" si="65"/>
        <v>1.39</v>
      </c>
      <c r="I490" s="257">
        <v>720</v>
      </c>
      <c r="J490" s="745">
        <f t="shared" si="62"/>
        <v>1000.8</v>
      </c>
      <c r="K490" s="745">
        <f t="shared" si="64"/>
        <v>11777.057091387871</v>
      </c>
      <c r="L490" s="660">
        <v>10300</v>
      </c>
      <c r="M490" s="660"/>
      <c r="O490" s="740"/>
      <c r="P490" s="740"/>
      <c r="Q490" s="740"/>
      <c r="S490" s="740">
        <f t="shared" si="66"/>
        <v>7416000</v>
      </c>
      <c r="T490" s="951">
        <f t="shared" si="67"/>
        <v>8479481.1057992671</v>
      </c>
    </row>
    <row r="491" spans="1:20" ht="16.5" customHeight="1">
      <c r="A491" s="777">
        <f t="shared" si="63"/>
        <v>320</v>
      </c>
      <c r="B491" s="297" t="s">
        <v>1637</v>
      </c>
      <c r="C491" s="760">
        <v>42543</v>
      </c>
      <c r="D491" s="761" t="s">
        <v>871</v>
      </c>
      <c r="E491" s="851">
        <v>43</v>
      </c>
      <c r="F491" s="852">
        <v>39</v>
      </c>
      <c r="G491" s="852">
        <v>27</v>
      </c>
      <c r="H491" s="842">
        <f t="shared" si="65"/>
        <v>1.17</v>
      </c>
      <c r="I491" s="257">
        <v>12</v>
      </c>
      <c r="J491" s="745">
        <f t="shared" si="62"/>
        <v>14.04</v>
      </c>
      <c r="K491" s="745">
        <f t="shared" si="64"/>
        <v>9913.0624438300783</v>
      </c>
      <c r="L491" s="660">
        <v>9300</v>
      </c>
      <c r="M491" s="660"/>
      <c r="O491" s="740"/>
      <c r="P491" s="740"/>
      <c r="Q491" s="740"/>
      <c r="S491" s="740">
        <f t="shared" si="66"/>
        <v>111600</v>
      </c>
      <c r="T491" s="951">
        <f t="shared" si="67"/>
        <v>118956.74932596093</v>
      </c>
    </row>
    <row r="492" spans="1:20" ht="16.5" customHeight="1">
      <c r="A492" s="777">
        <f t="shared" si="63"/>
        <v>321</v>
      </c>
      <c r="B492" s="297" t="s">
        <v>1648</v>
      </c>
      <c r="C492" s="760">
        <v>42544</v>
      </c>
      <c r="D492" s="761" t="s">
        <v>873</v>
      </c>
      <c r="E492" s="851">
        <v>32.5</v>
      </c>
      <c r="F492" s="852">
        <v>21</v>
      </c>
      <c r="G492" s="852">
        <v>32.5</v>
      </c>
      <c r="H492" s="842">
        <f t="shared" si="65"/>
        <v>0.63</v>
      </c>
      <c r="I492" s="257">
        <v>304</v>
      </c>
      <c r="J492" s="745">
        <f t="shared" si="62"/>
        <v>191.52</v>
      </c>
      <c r="K492" s="745">
        <f t="shared" si="64"/>
        <v>5337.802854370043</v>
      </c>
      <c r="L492" s="660">
        <v>8900</v>
      </c>
      <c r="M492" s="660"/>
      <c r="O492" s="740"/>
      <c r="P492" s="740"/>
      <c r="Q492" s="740"/>
      <c r="S492" s="740">
        <f t="shared" si="66"/>
        <v>2705600</v>
      </c>
      <c r="T492" s="951">
        <f t="shared" si="67"/>
        <v>1622692.0677284931</v>
      </c>
    </row>
    <row r="493" spans="1:20" ht="16.5" customHeight="1">
      <c r="A493" s="777">
        <f t="shared" si="63"/>
        <v>322</v>
      </c>
      <c r="B493" s="297" t="s">
        <v>506</v>
      </c>
      <c r="C493" s="760">
        <v>42545</v>
      </c>
      <c r="D493" s="761" t="s">
        <v>880</v>
      </c>
      <c r="E493" s="851">
        <v>37.5</v>
      </c>
      <c r="F493" s="852">
        <v>25.3</v>
      </c>
      <c r="G493" s="852">
        <v>23.9</v>
      </c>
      <c r="H493" s="842">
        <f t="shared" si="65"/>
        <v>0.68</v>
      </c>
      <c r="I493" s="257">
        <v>534</v>
      </c>
      <c r="J493" s="745">
        <f t="shared" si="62"/>
        <v>363.12</v>
      </c>
      <c r="K493" s="745">
        <f t="shared" si="64"/>
        <v>5761.4380015422685</v>
      </c>
      <c r="L493" s="660">
        <v>5900</v>
      </c>
      <c r="M493" s="660"/>
      <c r="O493" s="740"/>
      <c r="P493" s="740"/>
      <c r="Q493" s="740"/>
      <c r="S493" s="740">
        <f t="shared" si="66"/>
        <v>3150600</v>
      </c>
      <c r="T493" s="951">
        <f t="shared" si="67"/>
        <v>3076607.8928235713</v>
      </c>
    </row>
    <row r="494" spans="1:20" ht="16.5" customHeight="1">
      <c r="A494" s="777">
        <f t="shared" si="63"/>
        <v>323</v>
      </c>
      <c r="B494" s="297" t="s">
        <v>506</v>
      </c>
      <c r="C494" s="760">
        <v>42545</v>
      </c>
      <c r="D494" s="761" t="s">
        <v>880</v>
      </c>
      <c r="E494" s="851">
        <v>37.5</v>
      </c>
      <c r="F494" s="852">
        <v>25.3</v>
      </c>
      <c r="G494" s="852">
        <v>23.9</v>
      </c>
      <c r="H494" s="842">
        <f t="shared" si="65"/>
        <v>0.68</v>
      </c>
      <c r="I494" s="257">
        <v>99</v>
      </c>
      <c r="J494" s="745">
        <f t="shared" si="62"/>
        <v>67.320000000000007</v>
      </c>
      <c r="K494" s="745">
        <f t="shared" si="64"/>
        <v>5761.4380015422685</v>
      </c>
      <c r="L494" s="660">
        <v>5900</v>
      </c>
      <c r="M494" s="660"/>
      <c r="O494" s="740"/>
      <c r="P494" s="740"/>
      <c r="Q494" s="740"/>
      <c r="S494" s="740">
        <f t="shared" si="66"/>
        <v>584100</v>
      </c>
      <c r="T494" s="951">
        <f t="shared" si="67"/>
        <v>570382.3621526846</v>
      </c>
    </row>
    <row r="495" spans="1:20" ht="16.5" customHeight="1">
      <c r="A495" s="777">
        <f t="shared" si="63"/>
        <v>324</v>
      </c>
      <c r="B495" s="297" t="s">
        <v>490</v>
      </c>
      <c r="C495" s="760">
        <v>42545</v>
      </c>
      <c r="D495" s="761" t="s">
        <v>884</v>
      </c>
      <c r="E495" s="851">
        <v>51</v>
      </c>
      <c r="F495" s="852">
        <v>37</v>
      </c>
      <c r="G495" s="852">
        <v>27</v>
      </c>
      <c r="H495" s="842">
        <f t="shared" si="65"/>
        <v>1.21</v>
      </c>
      <c r="I495" s="257">
        <v>628</v>
      </c>
      <c r="J495" s="745">
        <f t="shared" si="62"/>
        <v>759.88</v>
      </c>
      <c r="K495" s="745">
        <f t="shared" si="64"/>
        <v>10251.970561567859</v>
      </c>
      <c r="L495" s="660">
        <v>14000</v>
      </c>
      <c r="M495" s="660"/>
      <c r="O495" s="740"/>
      <c r="P495" s="740"/>
      <c r="Q495" s="740"/>
      <c r="S495" s="740">
        <f t="shared" si="66"/>
        <v>8792000</v>
      </c>
      <c r="T495" s="951">
        <f t="shared" si="67"/>
        <v>6438237.5126646161</v>
      </c>
    </row>
    <row r="496" spans="1:20" ht="16.5" customHeight="1">
      <c r="A496" s="777">
        <f t="shared" si="63"/>
        <v>325</v>
      </c>
      <c r="B496" s="297" t="s">
        <v>1651</v>
      </c>
      <c r="C496" s="760">
        <v>42545</v>
      </c>
      <c r="D496" s="761" t="s">
        <v>885</v>
      </c>
      <c r="E496" s="851"/>
      <c r="F496" s="852"/>
      <c r="G496" s="852"/>
      <c r="H496" s="842">
        <f t="shared" si="65"/>
        <v>0</v>
      </c>
      <c r="I496" s="257">
        <v>3000</v>
      </c>
      <c r="J496" s="745">
        <f t="shared" si="62"/>
        <v>0</v>
      </c>
      <c r="K496" s="745">
        <f t="shared" si="64"/>
        <v>0</v>
      </c>
      <c r="L496" s="660">
        <v>5200</v>
      </c>
      <c r="M496" s="660"/>
      <c r="O496" s="740"/>
      <c r="P496" s="740"/>
      <c r="Q496" s="740"/>
      <c r="S496" s="740">
        <f t="shared" si="66"/>
        <v>15600000</v>
      </c>
      <c r="T496" s="951">
        <f t="shared" si="67"/>
        <v>0</v>
      </c>
    </row>
    <row r="497" spans="1:20" ht="16.5" customHeight="1">
      <c r="A497" s="777">
        <f t="shared" si="63"/>
        <v>326</v>
      </c>
      <c r="B497" s="297" t="s">
        <v>506</v>
      </c>
      <c r="C497" s="760">
        <v>42548</v>
      </c>
      <c r="D497" s="761" t="s">
        <v>886</v>
      </c>
      <c r="E497" s="851">
        <v>37.5</v>
      </c>
      <c r="F497" s="852">
        <v>25.3</v>
      </c>
      <c r="G497" s="852">
        <v>23.9</v>
      </c>
      <c r="H497" s="842">
        <f t="shared" si="65"/>
        <v>0.68</v>
      </c>
      <c r="I497" s="257">
        <v>509</v>
      </c>
      <c r="J497" s="745">
        <f t="shared" si="62"/>
        <v>346.12</v>
      </c>
      <c r="K497" s="745">
        <f t="shared" si="64"/>
        <v>5761.4380015422685</v>
      </c>
      <c r="L497" s="660">
        <v>5900</v>
      </c>
      <c r="M497" s="660"/>
      <c r="O497" s="740"/>
      <c r="P497" s="740"/>
      <c r="Q497" s="740"/>
      <c r="S497" s="740">
        <f t="shared" si="66"/>
        <v>3003100</v>
      </c>
      <c r="T497" s="951">
        <f t="shared" si="67"/>
        <v>2932571.9427850149</v>
      </c>
    </row>
    <row r="498" spans="1:20" ht="16.5" customHeight="1">
      <c r="A498" s="777">
        <f t="shared" si="63"/>
        <v>327</v>
      </c>
      <c r="B498" s="297" t="s">
        <v>506</v>
      </c>
      <c r="C498" s="760">
        <v>42548</v>
      </c>
      <c r="D498" s="761" t="s">
        <v>886</v>
      </c>
      <c r="E498" s="851">
        <v>37.5</v>
      </c>
      <c r="F498" s="852">
        <v>25.3</v>
      </c>
      <c r="G498" s="852">
        <v>23.9</v>
      </c>
      <c r="H498" s="842">
        <f t="shared" si="65"/>
        <v>0.68</v>
      </c>
      <c r="I498" s="257">
        <v>1104</v>
      </c>
      <c r="J498" s="745">
        <f t="shared" si="62"/>
        <v>750.72</v>
      </c>
      <c r="K498" s="745">
        <f t="shared" si="64"/>
        <v>5761.4380015422685</v>
      </c>
      <c r="L498" s="660">
        <v>5900</v>
      </c>
      <c r="M498" s="660"/>
      <c r="O498" s="740"/>
      <c r="P498" s="740"/>
      <c r="Q498" s="740"/>
      <c r="S498" s="740">
        <f t="shared" si="66"/>
        <v>6513600</v>
      </c>
      <c r="T498" s="951">
        <f t="shared" si="67"/>
        <v>6360627.5537026646</v>
      </c>
    </row>
    <row r="499" spans="1:20" ht="16.5" customHeight="1">
      <c r="A499" s="777">
        <f t="shared" si="63"/>
        <v>328</v>
      </c>
      <c r="B499" s="297" t="s">
        <v>438</v>
      </c>
      <c r="C499" s="760">
        <v>42548</v>
      </c>
      <c r="D499" s="761" t="s">
        <v>887</v>
      </c>
      <c r="E499" s="851">
        <v>49</v>
      </c>
      <c r="F499" s="852">
        <v>38</v>
      </c>
      <c r="G499" s="852">
        <v>12</v>
      </c>
      <c r="H499" s="842">
        <f t="shared" si="65"/>
        <v>0.95</v>
      </c>
      <c r="I499" s="257">
        <v>522</v>
      </c>
      <c r="J499" s="745">
        <f t="shared" si="62"/>
        <v>495.9</v>
      </c>
      <c r="K499" s="745">
        <f t="shared" si="64"/>
        <v>8049.0677962722857</v>
      </c>
      <c r="L499" s="660">
        <v>10500</v>
      </c>
      <c r="M499" s="660"/>
      <c r="O499" s="740"/>
      <c r="P499" s="740"/>
      <c r="Q499" s="740"/>
      <c r="S499" s="740">
        <f t="shared" si="66"/>
        <v>5481000</v>
      </c>
      <c r="T499" s="951">
        <f t="shared" si="67"/>
        <v>4201613.3896541335</v>
      </c>
    </row>
    <row r="500" spans="1:20" ht="16.5" customHeight="1">
      <c r="A500" s="777">
        <f t="shared" si="63"/>
        <v>329</v>
      </c>
      <c r="B500" s="297" t="s">
        <v>424</v>
      </c>
      <c r="C500" s="760">
        <v>42549</v>
      </c>
      <c r="D500" s="761" t="s">
        <v>1652</v>
      </c>
      <c r="E500" s="851">
        <v>52</v>
      </c>
      <c r="F500" s="852">
        <v>24.5</v>
      </c>
      <c r="G500" s="852">
        <v>24.5</v>
      </c>
      <c r="H500" s="842">
        <f t="shared" si="65"/>
        <v>0.82</v>
      </c>
      <c r="I500" s="257">
        <v>1300</v>
      </c>
      <c r="J500" s="745">
        <f t="shared" si="62"/>
        <v>1066</v>
      </c>
      <c r="K500" s="745">
        <f t="shared" si="64"/>
        <v>6947.6164136244997</v>
      </c>
      <c r="L500" s="660">
        <v>5000</v>
      </c>
      <c r="M500" s="660"/>
      <c r="O500" s="740"/>
      <c r="P500" s="740"/>
      <c r="Q500" s="740"/>
      <c r="S500" s="740">
        <f t="shared" si="66"/>
        <v>6500000</v>
      </c>
      <c r="T500" s="951">
        <f t="shared" si="67"/>
        <v>9031901.3377118502</v>
      </c>
    </row>
    <row r="501" spans="1:20" ht="16.5" customHeight="1">
      <c r="A501" s="777">
        <f t="shared" si="63"/>
        <v>330</v>
      </c>
      <c r="B501" s="297" t="s">
        <v>427</v>
      </c>
      <c r="C501" s="760">
        <v>42549</v>
      </c>
      <c r="D501" s="761" t="s">
        <v>1652</v>
      </c>
      <c r="E501" s="851">
        <v>52</v>
      </c>
      <c r="F501" s="852">
        <v>32</v>
      </c>
      <c r="G501" s="852">
        <v>21</v>
      </c>
      <c r="H501" s="842">
        <f t="shared" si="65"/>
        <v>0.97</v>
      </c>
      <c r="I501" s="257">
        <v>338</v>
      </c>
      <c r="J501" s="745">
        <f t="shared" si="62"/>
        <v>327.86</v>
      </c>
      <c r="K501" s="745">
        <f t="shared" si="64"/>
        <v>8218.5218551411763</v>
      </c>
      <c r="L501" s="660">
        <v>5800</v>
      </c>
      <c r="M501" s="660"/>
      <c r="O501" s="740"/>
      <c r="P501" s="740"/>
      <c r="Q501" s="740"/>
      <c r="S501" s="740">
        <f t="shared" si="66"/>
        <v>1960400</v>
      </c>
      <c r="T501" s="951">
        <f t="shared" si="67"/>
        <v>2777860.3870377177</v>
      </c>
    </row>
    <row r="502" spans="1:20" ht="16.5" customHeight="1">
      <c r="A502" s="777">
        <f t="shared" si="63"/>
        <v>331</v>
      </c>
      <c r="B502" s="297" t="s">
        <v>928</v>
      </c>
      <c r="C502" s="760">
        <v>42549</v>
      </c>
      <c r="D502" s="761" t="s">
        <v>1652</v>
      </c>
      <c r="E502" s="851">
        <v>52</v>
      </c>
      <c r="F502" s="852">
        <v>43</v>
      </c>
      <c r="G502" s="852">
        <v>30</v>
      </c>
      <c r="H502" s="842">
        <f t="shared" si="65"/>
        <v>1.48</v>
      </c>
      <c r="I502" s="257">
        <v>316</v>
      </c>
      <c r="J502" s="745">
        <f t="shared" si="62"/>
        <v>467.68</v>
      </c>
      <c r="K502" s="745">
        <f t="shared" si="64"/>
        <v>12539.600356297879</v>
      </c>
      <c r="L502" s="660">
        <v>9290</v>
      </c>
      <c r="M502" s="660"/>
      <c r="O502" s="740"/>
      <c r="P502" s="740"/>
      <c r="Q502" s="740"/>
      <c r="S502" s="740">
        <f t="shared" si="66"/>
        <v>2935640</v>
      </c>
      <c r="T502" s="951">
        <f t="shared" si="67"/>
        <v>3962513.7125901296</v>
      </c>
    </row>
    <row r="503" spans="1:20" ht="16.5" customHeight="1">
      <c r="A503" s="777">
        <f t="shared" si="63"/>
        <v>332</v>
      </c>
      <c r="B503" s="297" t="s">
        <v>1653</v>
      </c>
      <c r="C503" s="760">
        <v>42550</v>
      </c>
      <c r="D503" s="761" t="s">
        <v>888</v>
      </c>
      <c r="E503" s="851">
        <v>39</v>
      </c>
      <c r="F503" s="852">
        <v>35</v>
      </c>
      <c r="G503" s="852">
        <v>7.5</v>
      </c>
      <c r="H503" s="842">
        <f t="shared" si="65"/>
        <v>0.7</v>
      </c>
      <c r="I503" s="257">
        <v>71</v>
      </c>
      <c r="J503" s="745">
        <f t="shared" si="62"/>
        <v>49.699999999999996</v>
      </c>
      <c r="K503" s="745">
        <f t="shared" si="64"/>
        <v>5930.8920604111581</v>
      </c>
      <c r="L503" s="660">
        <v>5600</v>
      </c>
      <c r="M503" s="660"/>
      <c r="O503" s="740"/>
      <c r="P503" s="740"/>
      <c r="Q503" s="740"/>
      <c r="S503" s="740">
        <f t="shared" si="66"/>
        <v>397600</v>
      </c>
      <c r="T503" s="951">
        <f t="shared" si="67"/>
        <v>421093.3362891922</v>
      </c>
    </row>
    <row r="504" spans="1:20" ht="16.5" customHeight="1">
      <c r="A504" s="777">
        <f t="shared" si="63"/>
        <v>333</v>
      </c>
      <c r="B504" s="297" t="s">
        <v>1618</v>
      </c>
      <c r="C504" s="760">
        <v>42550</v>
      </c>
      <c r="D504" s="761" t="s">
        <v>888</v>
      </c>
      <c r="E504" s="851">
        <v>23.5</v>
      </c>
      <c r="F504" s="852">
        <v>23.5</v>
      </c>
      <c r="G504" s="852">
        <v>30.5</v>
      </c>
      <c r="H504" s="842">
        <f t="shared" si="65"/>
        <v>0.56000000000000005</v>
      </c>
      <c r="I504" s="257">
        <v>535</v>
      </c>
      <c r="J504" s="745">
        <f t="shared" si="62"/>
        <v>299.60000000000002</v>
      </c>
      <c r="K504" s="745">
        <f t="shared" si="64"/>
        <v>4744.7136483289269</v>
      </c>
      <c r="L504" s="660">
        <v>6500</v>
      </c>
      <c r="M504" s="660"/>
      <c r="O504" s="740"/>
      <c r="P504" s="740"/>
      <c r="Q504" s="740"/>
      <c r="S504" s="740">
        <f t="shared" si="66"/>
        <v>3477500</v>
      </c>
      <c r="T504" s="951">
        <f t="shared" si="67"/>
        <v>2538421.8018559758</v>
      </c>
    </row>
    <row r="505" spans="1:20" ht="16.5" customHeight="1">
      <c r="A505" s="777">
        <f t="shared" si="63"/>
        <v>334</v>
      </c>
      <c r="B505" s="297" t="s">
        <v>1654</v>
      </c>
      <c r="C505" s="760">
        <v>42550</v>
      </c>
      <c r="D505" s="761" t="s">
        <v>888</v>
      </c>
      <c r="E505" s="851">
        <v>42</v>
      </c>
      <c r="F505" s="852">
        <v>23</v>
      </c>
      <c r="G505" s="852">
        <v>9</v>
      </c>
      <c r="H505" s="842">
        <f t="shared" si="65"/>
        <v>0.47</v>
      </c>
      <c r="I505" s="257">
        <v>333</v>
      </c>
      <c r="J505" s="745">
        <f t="shared" si="62"/>
        <v>156.51</v>
      </c>
      <c r="K505" s="745">
        <f t="shared" ref="K505:K523" si="68">H505*$R$311</f>
        <v>3982.1703834189207</v>
      </c>
      <c r="L505" s="660">
        <v>5700</v>
      </c>
      <c r="M505" s="660"/>
      <c r="O505" s="740"/>
      <c r="P505" s="740"/>
      <c r="Q505" s="740"/>
      <c r="S505" s="740">
        <f t="shared" si="66"/>
        <v>1898100</v>
      </c>
      <c r="T505" s="951">
        <f t="shared" si="67"/>
        <v>1326062.7376785006</v>
      </c>
    </row>
    <row r="506" spans="1:20" ht="16.5" customHeight="1">
      <c r="A506" s="777">
        <f t="shared" si="63"/>
        <v>335</v>
      </c>
      <c r="B506" s="297" t="s">
        <v>982</v>
      </c>
      <c r="C506" s="760">
        <v>42550</v>
      </c>
      <c r="D506" s="761" t="s">
        <v>1655</v>
      </c>
      <c r="E506" s="851">
        <v>45</v>
      </c>
      <c r="F506" s="852">
        <v>37</v>
      </c>
      <c r="G506" s="852">
        <v>27.5</v>
      </c>
      <c r="H506" s="842">
        <f t="shared" si="65"/>
        <v>1.1399999999999999</v>
      </c>
      <c r="I506" s="257">
        <v>1055</v>
      </c>
      <c r="J506" s="745">
        <f t="shared" si="62"/>
        <v>1202.6999999999998</v>
      </c>
      <c r="K506" s="745">
        <f t="shared" si="68"/>
        <v>9658.8813555267425</v>
      </c>
      <c r="L506" s="660">
        <v>13800</v>
      </c>
      <c r="M506" s="660"/>
      <c r="O506" s="740"/>
      <c r="P506" s="740"/>
      <c r="Q506" s="740"/>
      <c r="S506" s="740">
        <f t="shared" si="66"/>
        <v>14559000</v>
      </c>
      <c r="T506" s="951">
        <f t="shared" si="67"/>
        <v>10190119.830080714</v>
      </c>
    </row>
    <row r="507" spans="1:20" ht="16.5" customHeight="1">
      <c r="A507" s="777">
        <f t="shared" si="63"/>
        <v>336</v>
      </c>
      <c r="B507" s="297" t="s">
        <v>982</v>
      </c>
      <c r="C507" s="760">
        <v>42550</v>
      </c>
      <c r="D507" s="761" t="s">
        <v>1655</v>
      </c>
      <c r="E507" s="851">
        <v>45</v>
      </c>
      <c r="F507" s="852">
        <v>37</v>
      </c>
      <c r="G507" s="852">
        <v>27.5</v>
      </c>
      <c r="H507" s="842">
        <f t="shared" si="65"/>
        <v>1.1399999999999999</v>
      </c>
      <c r="I507" s="257">
        <v>100</v>
      </c>
      <c r="J507" s="745">
        <f t="shared" si="62"/>
        <v>113.99999999999999</v>
      </c>
      <c r="K507" s="745">
        <f t="shared" si="68"/>
        <v>9658.8813555267425</v>
      </c>
      <c r="L507" s="660">
        <v>13400</v>
      </c>
      <c r="M507" s="660"/>
      <c r="O507" s="740"/>
      <c r="P507" s="740"/>
      <c r="Q507" s="740"/>
      <c r="S507" s="740">
        <f t="shared" si="66"/>
        <v>1340000</v>
      </c>
      <c r="T507" s="951">
        <f t="shared" si="67"/>
        <v>965888.1355526743</v>
      </c>
    </row>
    <row r="508" spans="1:20" ht="16.5" customHeight="1">
      <c r="A508" s="777">
        <f t="shared" si="63"/>
        <v>337</v>
      </c>
      <c r="B508" s="297" t="s">
        <v>1119</v>
      </c>
      <c r="C508" s="760">
        <v>42550</v>
      </c>
      <c r="D508" s="761" t="s">
        <v>1655</v>
      </c>
      <c r="E508" s="851">
        <v>44</v>
      </c>
      <c r="F508" s="852">
        <v>20</v>
      </c>
      <c r="G508" s="852"/>
      <c r="H508" s="842">
        <f t="shared" si="65"/>
        <v>0.09</v>
      </c>
      <c r="I508" s="257">
        <v>2000</v>
      </c>
      <c r="J508" s="745">
        <f t="shared" si="62"/>
        <v>180</v>
      </c>
      <c r="K508" s="745">
        <f t="shared" si="68"/>
        <v>762.54326491000609</v>
      </c>
      <c r="L508" s="660">
        <v>1300</v>
      </c>
      <c r="M508" s="660"/>
      <c r="O508" s="740"/>
      <c r="P508" s="740"/>
      <c r="Q508" s="740"/>
      <c r="S508" s="740">
        <f t="shared" si="66"/>
        <v>2600000</v>
      </c>
      <c r="T508" s="951">
        <f t="shared" si="67"/>
        <v>1525086.5298200122</v>
      </c>
    </row>
    <row r="509" spans="1:20" ht="16.5" customHeight="1">
      <c r="A509" s="777">
        <f t="shared" si="63"/>
        <v>338</v>
      </c>
      <c r="B509" s="297" t="s">
        <v>1835</v>
      </c>
      <c r="C509" s="760">
        <v>42550</v>
      </c>
      <c r="D509" s="761" t="s">
        <v>889</v>
      </c>
      <c r="E509" s="851">
        <v>140</v>
      </c>
      <c r="F509" s="852">
        <v>125.5</v>
      </c>
      <c r="G509" s="852"/>
      <c r="H509" s="842">
        <f t="shared" si="65"/>
        <v>1.76</v>
      </c>
      <c r="I509" s="257">
        <v>200</v>
      </c>
      <c r="J509" s="745">
        <f t="shared" si="62"/>
        <v>352</v>
      </c>
      <c r="K509" s="745">
        <f t="shared" si="68"/>
        <v>14911.957180462341</v>
      </c>
      <c r="L509" s="660">
        <v>9300</v>
      </c>
      <c r="M509" s="660"/>
      <c r="O509" s="740"/>
      <c r="P509" s="740"/>
      <c r="Q509" s="740"/>
      <c r="S509" s="740">
        <f t="shared" si="66"/>
        <v>1860000</v>
      </c>
      <c r="T509" s="951">
        <f t="shared" si="67"/>
        <v>2982391.436092468</v>
      </c>
    </row>
    <row r="510" spans="1:20" ht="16.5" customHeight="1">
      <c r="A510" s="777">
        <f t="shared" si="63"/>
        <v>339</v>
      </c>
      <c r="B510" s="297" t="s">
        <v>1656</v>
      </c>
      <c r="C510" s="760">
        <v>42550</v>
      </c>
      <c r="D510" s="761" t="s">
        <v>891</v>
      </c>
      <c r="E510" s="851">
        <v>46</v>
      </c>
      <c r="F510" s="852">
        <v>39</v>
      </c>
      <c r="G510" s="852">
        <v>24.5</v>
      </c>
      <c r="H510" s="842">
        <f t="shared" si="65"/>
        <v>1.1599999999999999</v>
      </c>
      <c r="I510" s="257">
        <v>1320</v>
      </c>
      <c r="J510" s="745">
        <f t="shared" si="62"/>
        <v>1531.1999999999998</v>
      </c>
      <c r="K510" s="745">
        <f t="shared" si="68"/>
        <v>9828.3354143956331</v>
      </c>
      <c r="L510" s="660">
        <v>8600</v>
      </c>
      <c r="M510" s="660"/>
      <c r="O510" s="740"/>
      <c r="P510" s="740"/>
      <c r="Q510" s="740"/>
      <c r="S510" s="740">
        <f t="shared" si="66"/>
        <v>11352000</v>
      </c>
      <c r="T510" s="951">
        <f t="shared" si="67"/>
        <v>12973402.747002237</v>
      </c>
    </row>
    <row r="511" spans="1:20" ht="16.5" customHeight="1">
      <c r="A511" s="777">
        <f t="shared" si="63"/>
        <v>340</v>
      </c>
      <c r="B511" s="297" t="s">
        <v>1657</v>
      </c>
      <c r="C511" s="760">
        <v>42550</v>
      </c>
      <c r="D511" s="761" t="s">
        <v>891</v>
      </c>
      <c r="E511" s="851">
        <v>52</v>
      </c>
      <c r="F511" s="852">
        <v>45</v>
      </c>
      <c r="G511" s="852">
        <v>22</v>
      </c>
      <c r="H511" s="842">
        <f t="shared" si="65"/>
        <v>1.39</v>
      </c>
      <c r="I511" s="257">
        <v>320</v>
      </c>
      <c r="J511" s="745">
        <f t="shared" si="62"/>
        <v>444.79999999999995</v>
      </c>
      <c r="K511" s="745">
        <f t="shared" si="68"/>
        <v>11777.057091387871</v>
      </c>
      <c r="L511" s="660">
        <v>14500</v>
      </c>
      <c r="M511" s="660"/>
      <c r="O511" s="740"/>
      <c r="P511" s="740"/>
      <c r="Q511" s="740"/>
      <c r="S511" s="740">
        <f t="shared" si="66"/>
        <v>4640000</v>
      </c>
      <c r="T511" s="951">
        <f t="shared" si="67"/>
        <v>3768658.2692441186</v>
      </c>
    </row>
    <row r="512" spans="1:20" ht="16.5" customHeight="1">
      <c r="A512" s="777">
        <f t="shared" si="63"/>
        <v>341</v>
      </c>
      <c r="B512" s="297" t="s">
        <v>1658</v>
      </c>
      <c r="C512" s="760">
        <v>42550</v>
      </c>
      <c r="D512" s="761" t="s">
        <v>891</v>
      </c>
      <c r="E512" s="851">
        <v>53</v>
      </c>
      <c r="F512" s="852">
        <v>42</v>
      </c>
      <c r="G512" s="852">
        <v>27</v>
      </c>
      <c r="H512" s="842">
        <f t="shared" si="65"/>
        <v>1.4</v>
      </c>
      <c r="I512" s="257">
        <v>28</v>
      </c>
      <c r="J512" s="745">
        <f t="shared" si="62"/>
        <v>39.199999999999996</v>
      </c>
      <c r="K512" s="745">
        <f t="shared" si="68"/>
        <v>11861.784120822316</v>
      </c>
      <c r="L512" s="660">
        <v>14500</v>
      </c>
      <c r="M512" s="660"/>
      <c r="O512" s="740"/>
      <c r="P512" s="740"/>
      <c r="Q512" s="740"/>
      <c r="S512" s="740">
        <f t="shared" si="66"/>
        <v>406000</v>
      </c>
      <c r="T512" s="951">
        <f t="shared" si="67"/>
        <v>332129.95538302488</v>
      </c>
    </row>
    <row r="513" spans="1:20" ht="16.5" customHeight="1">
      <c r="A513" s="777">
        <f t="shared" si="63"/>
        <v>342</v>
      </c>
      <c r="B513" s="297" t="s">
        <v>1544</v>
      </c>
      <c r="C513" s="760">
        <v>42550</v>
      </c>
      <c r="D513" s="761" t="s">
        <v>891</v>
      </c>
      <c r="E513" s="851">
        <v>46</v>
      </c>
      <c r="F513" s="852">
        <v>42</v>
      </c>
      <c r="G513" s="852">
        <v>26</v>
      </c>
      <c r="H513" s="842">
        <f t="shared" si="65"/>
        <v>1.29</v>
      </c>
      <c r="I513" s="257">
        <v>245</v>
      </c>
      <c r="J513" s="745">
        <f t="shared" si="62"/>
        <v>316.05</v>
      </c>
      <c r="K513" s="745">
        <f t="shared" si="68"/>
        <v>10929.786797043422</v>
      </c>
      <c r="L513" s="660">
        <v>9300</v>
      </c>
      <c r="M513" s="660"/>
      <c r="O513" s="740"/>
      <c r="P513" s="740"/>
      <c r="Q513" s="740"/>
      <c r="S513" s="740">
        <f t="shared" si="66"/>
        <v>2278500</v>
      </c>
      <c r="T513" s="951">
        <f t="shared" si="67"/>
        <v>2677797.7652756386</v>
      </c>
    </row>
    <row r="514" spans="1:20" ht="16.5" customHeight="1">
      <c r="A514" s="777">
        <f t="shared" si="63"/>
        <v>343</v>
      </c>
      <c r="B514" s="297" t="s">
        <v>1572</v>
      </c>
      <c r="C514" s="760">
        <v>42550</v>
      </c>
      <c r="D514" s="761" t="s">
        <v>891</v>
      </c>
      <c r="E514" s="851">
        <v>43</v>
      </c>
      <c r="F514" s="852">
        <v>40</v>
      </c>
      <c r="G514" s="852">
        <v>27</v>
      </c>
      <c r="H514" s="842">
        <f t="shared" si="65"/>
        <v>1.2</v>
      </c>
      <c r="I514" s="257">
        <v>52</v>
      </c>
      <c r="J514" s="745">
        <f t="shared" si="62"/>
        <v>62.4</v>
      </c>
      <c r="K514" s="745">
        <f t="shared" si="68"/>
        <v>10167.243532133414</v>
      </c>
      <c r="L514" s="660">
        <v>8800</v>
      </c>
      <c r="M514" s="660"/>
      <c r="O514" s="740"/>
      <c r="P514" s="740"/>
      <c r="Q514" s="740"/>
      <c r="S514" s="740">
        <f t="shared" si="66"/>
        <v>457600</v>
      </c>
      <c r="T514" s="951">
        <f t="shared" si="67"/>
        <v>528696.66367093753</v>
      </c>
    </row>
    <row r="515" spans="1:20" ht="16.5" customHeight="1">
      <c r="A515" s="777">
        <f t="shared" si="63"/>
        <v>344</v>
      </c>
      <c r="B515" s="297" t="s">
        <v>930</v>
      </c>
      <c r="C515" s="760">
        <v>42550</v>
      </c>
      <c r="D515" s="761" t="s">
        <v>892</v>
      </c>
      <c r="E515" s="851">
        <v>40</v>
      </c>
      <c r="F515" s="852">
        <v>30</v>
      </c>
      <c r="G515" s="852">
        <v>18.5</v>
      </c>
      <c r="H515" s="842">
        <f t="shared" si="65"/>
        <v>0.75</v>
      </c>
      <c r="I515" s="257">
        <v>410</v>
      </c>
      <c r="J515" s="745">
        <f t="shared" si="62"/>
        <v>307.5</v>
      </c>
      <c r="K515" s="745">
        <f t="shared" si="68"/>
        <v>6354.5272075833836</v>
      </c>
      <c r="L515" s="660">
        <v>8800</v>
      </c>
      <c r="M515" s="660"/>
      <c r="O515" s="740"/>
      <c r="P515" s="740"/>
      <c r="Q515" s="740"/>
      <c r="S515" s="740">
        <f t="shared" si="66"/>
        <v>3608000</v>
      </c>
      <c r="T515" s="951">
        <f t="shared" si="67"/>
        <v>2605356.1551091871</v>
      </c>
    </row>
    <row r="516" spans="1:20" ht="16.5" customHeight="1">
      <c r="A516" s="777">
        <f t="shared" si="63"/>
        <v>345</v>
      </c>
      <c r="B516" s="297" t="s">
        <v>999</v>
      </c>
      <c r="C516" s="760">
        <v>42550</v>
      </c>
      <c r="D516" s="761" t="s">
        <v>896</v>
      </c>
      <c r="E516" s="851"/>
      <c r="F516" s="852"/>
      <c r="G516" s="852"/>
      <c r="H516" s="842">
        <f t="shared" si="65"/>
        <v>0</v>
      </c>
      <c r="I516" s="257">
        <v>800</v>
      </c>
      <c r="J516" s="745">
        <f t="shared" si="62"/>
        <v>0</v>
      </c>
      <c r="K516" s="745">
        <f t="shared" si="68"/>
        <v>0</v>
      </c>
      <c r="L516" s="660">
        <v>17000</v>
      </c>
      <c r="M516" s="660"/>
      <c r="O516" s="740"/>
      <c r="P516" s="740"/>
      <c r="Q516" s="740"/>
      <c r="S516" s="740">
        <f t="shared" si="66"/>
        <v>13600000</v>
      </c>
      <c r="T516" s="951">
        <f t="shared" si="67"/>
        <v>0</v>
      </c>
    </row>
    <row r="517" spans="1:20" ht="16.5" customHeight="1">
      <c r="A517" s="777">
        <f t="shared" si="63"/>
        <v>346</v>
      </c>
      <c r="B517" s="297" t="s">
        <v>490</v>
      </c>
      <c r="C517" s="760">
        <v>42550</v>
      </c>
      <c r="D517" s="761" t="s">
        <v>900</v>
      </c>
      <c r="E517" s="851">
        <v>51</v>
      </c>
      <c r="F517" s="852">
        <v>37</v>
      </c>
      <c r="G517" s="852">
        <v>27</v>
      </c>
      <c r="H517" s="842">
        <f t="shared" si="65"/>
        <v>1.21</v>
      </c>
      <c r="I517" s="257">
        <v>628</v>
      </c>
      <c r="J517" s="745">
        <f t="shared" si="62"/>
        <v>759.88</v>
      </c>
      <c r="K517" s="745">
        <f t="shared" si="68"/>
        <v>10251.970561567859</v>
      </c>
      <c r="L517" s="660">
        <v>14000</v>
      </c>
      <c r="M517" s="660"/>
      <c r="O517" s="740"/>
      <c r="P517" s="740"/>
      <c r="Q517" s="740"/>
      <c r="S517" s="740">
        <f t="shared" si="66"/>
        <v>8792000</v>
      </c>
      <c r="T517" s="951">
        <f t="shared" si="67"/>
        <v>6438237.5126646161</v>
      </c>
    </row>
    <row r="518" spans="1:20" ht="16.5" customHeight="1">
      <c r="A518" s="777">
        <f t="shared" si="63"/>
        <v>347</v>
      </c>
      <c r="B518" s="297" t="s">
        <v>1659</v>
      </c>
      <c r="C518" s="760">
        <v>42550</v>
      </c>
      <c r="D518" s="761" t="s">
        <v>902</v>
      </c>
      <c r="E518" s="851">
        <v>122</v>
      </c>
      <c r="F518" s="795">
        <v>54</v>
      </c>
      <c r="G518" s="795">
        <v>180</v>
      </c>
      <c r="H518" s="842">
        <f t="shared" si="65"/>
        <v>8.4600000000000009</v>
      </c>
      <c r="I518" s="257">
        <v>53</v>
      </c>
      <c r="J518" s="745">
        <f t="shared" si="62"/>
        <v>448.38000000000005</v>
      </c>
      <c r="K518" s="745">
        <f t="shared" si="68"/>
        <v>71679.066901540573</v>
      </c>
      <c r="L518" s="660">
        <v>54530</v>
      </c>
      <c r="M518" s="660"/>
      <c r="O518" s="740"/>
      <c r="P518" s="740"/>
      <c r="Q518" s="740"/>
      <c r="S518" s="740">
        <f t="shared" si="66"/>
        <v>2890090</v>
      </c>
      <c r="T518" s="951">
        <f t="shared" si="67"/>
        <v>3798990.5457816506</v>
      </c>
    </row>
    <row r="519" spans="1:20" ht="16.5" customHeight="1">
      <c r="A519" s="777">
        <f t="shared" si="63"/>
        <v>348</v>
      </c>
      <c r="B519" s="297" t="s">
        <v>472</v>
      </c>
      <c r="C519" s="760">
        <v>42550</v>
      </c>
      <c r="D519" s="761" t="s">
        <v>902</v>
      </c>
      <c r="E519" s="851">
        <v>103</v>
      </c>
      <c r="F519" s="852">
        <v>50</v>
      </c>
      <c r="G519" s="795">
        <v>180</v>
      </c>
      <c r="H519" s="842">
        <f t="shared" si="65"/>
        <v>7.25</v>
      </c>
      <c r="I519" s="257">
        <v>120</v>
      </c>
      <c r="J519" s="745">
        <f t="shared" si="62"/>
        <v>870</v>
      </c>
      <c r="K519" s="745">
        <f t="shared" si="68"/>
        <v>61427.096339972712</v>
      </c>
      <c r="L519" s="660">
        <v>47449</v>
      </c>
      <c r="M519" s="660"/>
      <c r="O519" s="740"/>
      <c r="P519" s="740"/>
      <c r="Q519" s="740"/>
      <c r="S519" s="740">
        <f t="shared" si="66"/>
        <v>5693880</v>
      </c>
      <c r="T519" s="951">
        <f t="shared" si="67"/>
        <v>7371251.5607967256</v>
      </c>
    </row>
    <row r="520" spans="1:20" ht="16.5" customHeight="1">
      <c r="A520" s="777">
        <f t="shared" si="63"/>
        <v>349</v>
      </c>
      <c r="B520" s="297" t="s">
        <v>1660</v>
      </c>
      <c r="C520" s="760">
        <v>42550</v>
      </c>
      <c r="D520" s="761" t="s">
        <v>902</v>
      </c>
      <c r="E520" s="851">
        <v>74</v>
      </c>
      <c r="F520" s="852">
        <v>53</v>
      </c>
      <c r="G520" s="852">
        <v>142</v>
      </c>
      <c r="H520" s="842">
        <f t="shared" si="65"/>
        <v>5.13</v>
      </c>
      <c r="I520" s="257">
        <v>13</v>
      </c>
      <c r="J520" s="745">
        <f t="shared" si="62"/>
        <v>66.69</v>
      </c>
      <c r="K520" s="745">
        <f t="shared" si="68"/>
        <v>43464.966099870348</v>
      </c>
      <c r="L520" s="660">
        <v>45000</v>
      </c>
      <c r="M520" s="660"/>
      <c r="O520" s="740"/>
      <c r="P520" s="740"/>
      <c r="Q520" s="740"/>
      <c r="S520" s="740">
        <f t="shared" si="66"/>
        <v>585000</v>
      </c>
      <c r="T520" s="951">
        <f t="shared" si="67"/>
        <v>565044.5592983145</v>
      </c>
    </row>
    <row r="521" spans="1:20" ht="16.5" customHeight="1">
      <c r="A521" s="777">
        <f t="shared" si="63"/>
        <v>350</v>
      </c>
      <c r="B521" s="297" t="s">
        <v>620</v>
      </c>
      <c r="C521" s="760">
        <v>42550</v>
      </c>
      <c r="D521" s="761" t="s">
        <v>902</v>
      </c>
      <c r="E521" s="851">
        <v>142</v>
      </c>
      <c r="F521" s="852">
        <v>72</v>
      </c>
      <c r="G521" s="852">
        <v>58</v>
      </c>
      <c r="H521" s="842">
        <f t="shared" si="65"/>
        <v>5.76</v>
      </c>
      <c r="I521" s="257">
        <v>51</v>
      </c>
      <c r="J521" s="745">
        <f t="shared" si="62"/>
        <v>293.76</v>
      </c>
      <c r="K521" s="745">
        <f t="shared" si="68"/>
        <v>48802.76895424039</v>
      </c>
      <c r="L521" s="660">
        <v>30237</v>
      </c>
      <c r="M521" s="660"/>
      <c r="O521" s="740"/>
      <c r="P521" s="740"/>
      <c r="Q521" s="740"/>
      <c r="S521" s="740">
        <f t="shared" si="66"/>
        <v>1542087</v>
      </c>
      <c r="T521" s="951">
        <f t="shared" si="67"/>
        <v>2488941.2166662598</v>
      </c>
    </row>
    <row r="522" spans="1:20" ht="16.5" customHeight="1">
      <c r="A522" s="777">
        <f t="shared" si="63"/>
        <v>351</v>
      </c>
      <c r="B522" s="297" t="s">
        <v>1004</v>
      </c>
      <c r="C522" s="760">
        <v>42551</v>
      </c>
      <c r="D522" s="761" t="s">
        <v>903</v>
      </c>
      <c r="E522" s="851">
        <v>52</v>
      </c>
      <c r="F522" s="852">
        <v>25</v>
      </c>
      <c r="G522" s="852">
        <v>25</v>
      </c>
      <c r="H522" s="842">
        <f t="shared" si="65"/>
        <v>0.84</v>
      </c>
      <c r="I522" s="257">
        <v>220</v>
      </c>
      <c r="J522" s="745">
        <f t="shared" si="62"/>
        <v>184.79999999999998</v>
      </c>
      <c r="K522" s="745">
        <f t="shared" si="68"/>
        <v>7117.0704724933903</v>
      </c>
      <c r="L522" s="660">
        <v>5800</v>
      </c>
      <c r="M522" s="660"/>
      <c r="O522" s="740"/>
      <c r="P522" s="740"/>
      <c r="Q522" s="740"/>
      <c r="S522" s="740">
        <f t="shared" si="66"/>
        <v>1276000</v>
      </c>
      <c r="T522" s="951">
        <f t="shared" si="67"/>
        <v>1565755.5039485458</v>
      </c>
    </row>
    <row r="523" spans="1:20" ht="16.5" customHeight="1">
      <c r="A523" s="777">
        <f t="shared" si="63"/>
        <v>352</v>
      </c>
      <c r="B523" s="297" t="s">
        <v>743</v>
      </c>
      <c r="C523" s="760">
        <v>42551</v>
      </c>
      <c r="D523" s="761" t="s">
        <v>903</v>
      </c>
      <c r="E523" s="851">
        <v>52</v>
      </c>
      <c r="F523" s="852">
        <v>28</v>
      </c>
      <c r="G523" s="852">
        <v>28</v>
      </c>
      <c r="H523" s="842">
        <f t="shared" si="65"/>
        <v>0.97</v>
      </c>
      <c r="I523" s="257">
        <v>529</v>
      </c>
      <c r="J523" s="745">
        <f t="shared" si="62"/>
        <v>513.13</v>
      </c>
      <c r="K523" s="745">
        <f t="shared" si="68"/>
        <v>8218.5218551411763</v>
      </c>
      <c r="L523" s="660">
        <v>6400</v>
      </c>
      <c r="M523" s="660"/>
      <c r="O523" s="740"/>
      <c r="P523" s="740"/>
      <c r="Q523" s="740"/>
      <c r="S523" s="740">
        <f t="shared" si="66"/>
        <v>3385600</v>
      </c>
      <c r="T523" s="951">
        <f t="shared" si="67"/>
        <v>4347598.0613696827</v>
      </c>
    </row>
    <row r="524" spans="1:20" ht="16.5" customHeight="1">
      <c r="A524" s="837"/>
      <c r="B524" s="771"/>
      <c r="C524" s="760"/>
      <c r="D524" s="761"/>
      <c r="E524" s="853"/>
      <c r="F524" s="854"/>
      <c r="G524" s="855"/>
      <c r="H524" s="772"/>
      <c r="I524" s="774"/>
      <c r="J524" s="774"/>
      <c r="K524" s="772"/>
      <c r="L524" s="660"/>
      <c r="M524" s="660"/>
      <c r="O524" s="740"/>
      <c r="P524" s="740"/>
      <c r="Q524" s="740"/>
      <c r="T524" s="765"/>
    </row>
    <row r="525" spans="1:20" ht="16.5" customHeight="1">
      <c r="A525" s="746"/>
      <c r="B525" s="747" t="s">
        <v>243</v>
      </c>
      <c r="C525" s="766"/>
      <c r="D525" s="767"/>
      <c r="E525" s="840"/>
      <c r="F525" s="840"/>
      <c r="G525" s="840"/>
      <c r="H525" s="843">
        <f>ROUND(SUM(H281:H524),2)</f>
        <v>452.22</v>
      </c>
      <c r="I525" s="531">
        <f>ROUND(SUM(I281:I524),2)</f>
        <v>89772</v>
      </c>
      <c r="J525" s="531">
        <f>ROUND(SUM(J281:J524),2)</f>
        <v>85276.96</v>
      </c>
      <c r="K525" s="531"/>
      <c r="M525" s="660"/>
      <c r="O525" s="740"/>
      <c r="P525" s="740"/>
      <c r="Q525" s="740"/>
      <c r="S525" s="531">
        <f>ROUND(SUM(S281:S524),2)</f>
        <v>788357515</v>
      </c>
      <c r="T525" s="531">
        <f>ROUND(SUM(T281:T524),2)</f>
        <v>722526350</v>
      </c>
    </row>
    <row r="526" spans="1:20" ht="16.5" customHeight="1">
      <c r="A526" s="748"/>
      <c r="B526" s="749"/>
      <c r="C526" s="768"/>
      <c r="D526" s="769"/>
      <c r="E526" s="844"/>
      <c r="F526" s="844"/>
      <c r="G526" s="844"/>
      <c r="H526" s="742"/>
      <c r="I526" s="742"/>
      <c r="J526" s="742"/>
      <c r="K526" s="742"/>
      <c r="M526" s="660"/>
      <c r="O526" s="740"/>
      <c r="P526" s="740"/>
      <c r="Q526" s="740"/>
      <c r="T526" s="741"/>
    </row>
    <row r="527" spans="1:20" s="741" customFormat="1" ht="16.5" customHeight="1">
      <c r="A527" s="740"/>
      <c r="B527" s="740"/>
      <c r="C527" s="768"/>
      <c r="D527" s="769"/>
      <c r="E527" s="790"/>
      <c r="F527" s="790"/>
      <c r="G527" s="790"/>
      <c r="H527" s="740"/>
      <c r="I527" s="740"/>
      <c r="J527" s="740"/>
      <c r="K527" s="740"/>
      <c r="L527" s="755"/>
      <c r="N527" s="740"/>
      <c r="O527" s="740"/>
      <c r="P527" s="740"/>
      <c r="Q527" s="740"/>
      <c r="R527" s="740"/>
      <c r="S527" s="740"/>
      <c r="T527" s="740"/>
    </row>
    <row r="528" spans="1:20" s="741" customFormat="1" ht="14.25" hidden="1">
      <c r="A528" s="569" t="str">
        <f>TH!$A$1</f>
        <v>Đơn vị: CÔNG TY TNHH SX TM KIM DUNG PHÁT</v>
      </c>
      <c r="C528" s="768"/>
      <c r="D528" s="769"/>
      <c r="E528" s="790"/>
      <c r="F528" s="790"/>
      <c r="G528" s="790"/>
      <c r="H528" s="293"/>
      <c r="I528" s="597"/>
      <c r="J528" s="597"/>
      <c r="K528" s="293"/>
      <c r="L528" s="755"/>
      <c r="N528" s="740"/>
      <c r="O528" s="740"/>
      <c r="P528" s="740"/>
      <c r="Q528" s="740"/>
      <c r="R528" s="740"/>
      <c r="S528" s="740"/>
      <c r="T528" s="740"/>
    </row>
    <row r="529" spans="1:20">
      <c r="A529" s="742" t="s">
        <v>1866</v>
      </c>
      <c r="B529" s="742"/>
      <c r="C529" s="768"/>
      <c r="D529" s="769"/>
      <c r="E529" s="844"/>
      <c r="F529" s="844"/>
      <c r="G529" s="844"/>
      <c r="H529" s="742"/>
      <c r="I529" s="742"/>
      <c r="J529" s="742"/>
      <c r="K529" s="742"/>
      <c r="M529" s="740"/>
      <c r="O529" s="740"/>
      <c r="P529" s="740"/>
      <c r="Q529" s="740"/>
    </row>
    <row r="530" spans="1:20" ht="18" customHeight="1">
      <c r="A530" s="742"/>
      <c r="B530" s="742"/>
      <c r="C530" s="768"/>
      <c r="D530" s="769"/>
      <c r="E530" s="844"/>
      <c r="F530" s="844"/>
      <c r="G530" s="844"/>
      <c r="H530" s="742"/>
      <c r="I530" s="742"/>
      <c r="J530" s="742"/>
      <c r="K530" s="742"/>
      <c r="M530" s="740"/>
      <c r="O530" s="740"/>
      <c r="P530" s="740"/>
      <c r="Q530" s="740"/>
    </row>
    <row r="531" spans="1:20" ht="24" customHeight="1">
      <c r="A531" s="1117" t="s">
        <v>35</v>
      </c>
      <c r="B531" s="1117" t="s">
        <v>239</v>
      </c>
      <c r="C531" s="1117" t="s">
        <v>1301</v>
      </c>
      <c r="D531" s="1117" t="s">
        <v>1302</v>
      </c>
      <c r="E531" s="1118" t="s">
        <v>1303</v>
      </c>
      <c r="F531" s="1119"/>
      <c r="G531" s="1119"/>
      <c r="H531" s="1120"/>
      <c r="I531" s="1117" t="s">
        <v>240</v>
      </c>
      <c r="J531" s="1124" t="s">
        <v>1313</v>
      </c>
      <c r="K531" s="1117" t="s">
        <v>1307</v>
      </c>
      <c r="L531" s="442"/>
      <c r="M531" s="740"/>
      <c r="N531" s="1117" t="s">
        <v>239</v>
      </c>
      <c r="O531" s="1117" t="s">
        <v>1308</v>
      </c>
      <c r="P531" s="1117" t="s">
        <v>198</v>
      </c>
      <c r="Q531" s="1117" t="s">
        <v>241</v>
      </c>
      <c r="R531" s="1117" t="s">
        <v>242</v>
      </c>
      <c r="S531" s="443"/>
    </row>
    <row r="532" spans="1:20" ht="24" customHeight="1">
      <c r="A532" s="1117"/>
      <c r="B532" s="1117"/>
      <c r="C532" s="1117"/>
      <c r="D532" s="1117"/>
      <c r="E532" s="792" t="s">
        <v>1304</v>
      </c>
      <c r="F532" s="792" t="s">
        <v>1305</v>
      </c>
      <c r="G532" s="792" t="s">
        <v>1306</v>
      </c>
      <c r="H532" s="441" t="s">
        <v>1311</v>
      </c>
      <c r="I532" s="1117"/>
      <c r="J532" s="1125"/>
      <c r="K532" s="1117"/>
      <c r="L532" s="442"/>
      <c r="M532" s="740"/>
      <c r="N532" s="1117"/>
      <c r="O532" s="1117"/>
      <c r="P532" s="1117"/>
      <c r="Q532" s="1117"/>
      <c r="R532" s="1117"/>
      <c r="S532" s="443"/>
    </row>
    <row r="533" spans="1:20" s="443" customFormat="1" ht="16.5" customHeight="1">
      <c r="A533" s="744">
        <f>IF(B533&lt;&gt;"",ROW()-(ROW()-1),"")</f>
        <v>1</v>
      </c>
      <c r="B533" s="297" t="s">
        <v>438</v>
      </c>
      <c r="C533" s="760">
        <v>42556</v>
      </c>
      <c r="D533" s="761" t="s">
        <v>905</v>
      </c>
      <c r="E533" s="847">
        <v>49</v>
      </c>
      <c r="F533" s="846">
        <v>38</v>
      </c>
      <c r="G533" s="846">
        <v>12</v>
      </c>
      <c r="H533" s="842">
        <f t="shared" ref="H533:H559" si="69">IF(G533&lt;&gt;"",ROUND(((E533+F533)*2+5)*(F533+G533+3)/10000,2),ROUND(E533*F533/10000,2))</f>
        <v>0.95</v>
      </c>
      <c r="I533" s="745">
        <v>498</v>
      </c>
      <c r="J533" s="745">
        <f t="shared" ref="J533:J559" si="70">H533*I533</f>
        <v>473.09999999999997</v>
      </c>
      <c r="K533" s="745">
        <f>H533*$R$557</f>
        <v>9702.5464383016897</v>
      </c>
      <c r="L533" s="660">
        <v>10500</v>
      </c>
      <c r="M533" s="442"/>
      <c r="N533" s="192" t="s">
        <v>1838</v>
      </c>
      <c r="O533" s="762">
        <v>42608</v>
      </c>
      <c r="P533" s="256">
        <v>1215</v>
      </c>
      <c r="Q533" s="256">
        <v>9200</v>
      </c>
      <c r="R533" s="8">
        <f t="shared" ref="R533:R537" si="71">ROUND(P533*Q533,0)</f>
        <v>11178000</v>
      </c>
      <c r="S533" s="740">
        <f t="shared" ref="S533" si="72">I533*L533</f>
        <v>5229000</v>
      </c>
      <c r="T533" s="951">
        <f>I533*K533</f>
        <v>4831868.1262742411</v>
      </c>
    </row>
    <row r="534" spans="1:20" s="443" customFormat="1" ht="16.5" customHeight="1">
      <c r="A534" s="744">
        <f t="shared" ref="A534:A559" si="73">IF(B534&lt;&gt;"",A533+1,"")</f>
        <v>2</v>
      </c>
      <c r="B534" s="297" t="s">
        <v>1847</v>
      </c>
      <c r="C534" s="760">
        <v>42557</v>
      </c>
      <c r="D534" s="761" t="s">
        <v>906</v>
      </c>
      <c r="E534" s="847">
        <v>52</v>
      </c>
      <c r="F534" s="846">
        <v>24.5</v>
      </c>
      <c r="G534" s="846">
        <v>24.5</v>
      </c>
      <c r="H534" s="842">
        <f t="shared" si="69"/>
        <v>0.82</v>
      </c>
      <c r="I534" s="745">
        <v>1320</v>
      </c>
      <c r="J534" s="745">
        <f t="shared" si="70"/>
        <v>1082.3999999999999</v>
      </c>
      <c r="K534" s="745">
        <f t="shared" ref="K534:K559" si="74">H534*$R$557</f>
        <v>8374.8295572709321</v>
      </c>
      <c r="L534" s="660">
        <v>5000</v>
      </c>
      <c r="M534" s="442"/>
      <c r="N534" s="297" t="s">
        <v>1841</v>
      </c>
      <c r="O534" s="191">
        <v>42608</v>
      </c>
      <c r="P534" s="256">
        <v>3085</v>
      </c>
      <c r="Q534" s="256">
        <v>9200</v>
      </c>
      <c r="R534" s="8">
        <f t="shared" si="71"/>
        <v>28382000</v>
      </c>
      <c r="S534" s="740">
        <f t="shared" ref="S534:S559" si="75">I534*L534</f>
        <v>6600000</v>
      </c>
      <c r="T534" s="951">
        <f t="shared" ref="T534:T559" si="76">I534*K534</f>
        <v>11054775.01559763</v>
      </c>
    </row>
    <row r="535" spans="1:20" ht="16.5" customHeight="1">
      <c r="A535" s="744">
        <f t="shared" si="73"/>
        <v>3</v>
      </c>
      <c r="B535" s="297" t="s">
        <v>1848</v>
      </c>
      <c r="C535" s="760">
        <v>42557</v>
      </c>
      <c r="D535" s="761" t="s">
        <v>906</v>
      </c>
      <c r="E535" s="847">
        <v>52</v>
      </c>
      <c r="F535" s="846">
        <v>26.5</v>
      </c>
      <c r="G535" s="846">
        <v>26.5</v>
      </c>
      <c r="H535" s="842">
        <f t="shared" si="69"/>
        <v>0.91</v>
      </c>
      <c r="I535" s="745">
        <v>630</v>
      </c>
      <c r="J535" s="745">
        <f t="shared" si="70"/>
        <v>573.30000000000007</v>
      </c>
      <c r="K535" s="745">
        <f t="shared" si="74"/>
        <v>9294.018167215303</v>
      </c>
      <c r="L535" s="660">
        <v>5550</v>
      </c>
      <c r="M535" s="740"/>
      <c r="N535" s="192" t="s">
        <v>1839</v>
      </c>
      <c r="O535" s="191">
        <v>42613</v>
      </c>
      <c r="P535" s="256">
        <v>6919</v>
      </c>
      <c r="Q535" s="256">
        <v>8500</v>
      </c>
      <c r="R535" s="8">
        <f t="shared" si="71"/>
        <v>58811500</v>
      </c>
      <c r="S535" s="740">
        <f t="shared" si="75"/>
        <v>3496500</v>
      </c>
      <c r="T535" s="951">
        <f t="shared" si="76"/>
        <v>5855231.4453456411</v>
      </c>
    </row>
    <row r="536" spans="1:20" ht="16.5" customHeight="1">
      <c r="A536" s="744">
        <f t="shared" si="73"/>
        <v>4</v>
      </c>
      <c r="B536" s="297" t="s">
        <v>872</v>
      </c>
      <c r="C536" s="760">
        <v>42557</v>
      </c>
      <c r="D536" s="761" t="s">
        <v>906</v>
      </c>
      <c r="E536" s="847">
        <v>50</v>
      </c>
      <c r="F536" s="846">
        <v>25</v>
      </c>
      <c r="G536" s="846">
        <v>30</v>
      </c>
      <c r="H536" s="842">
        <f t="shared" si="69"/>
        <v>0.9</v>
      </c>
      <c r="I536" s="745">
        <v>320</v>
      </c>
      <c r="J536" s="745">
        <f t="shared" si="70"/>
        <v>288</v>
      </c>
      <c r="K536" s="745">
        <f t="shared" si="74"/>
        <v>9191.8860994437073</v>
      </c>
      <c r="L536" s="660">
        <v>5600</v>
      </c>
      <c r="M536" s="740"/>
      <c r="N536" s="297"/>
      <c r="O536" s="191"/>
      <c r="P536" s="256"/>
      <c r="Q536" s="256"/>
      <c r="R536" s="8">
        <f t="shared" si="71"/>
        <v>0</v>
      </c>
      <c r="S536" s="740">
        <f t="shared" si="75"/>
        <v>1792000</v>
      </c>
      <c r="T536" s="951">
        <f t="shared" si="76"/>
        <v>2941403.5518219862</v>
      </c>
    </row>
    <row r="537" spans="1:20" ht="16.5" customHeight="1">
      <c r="A537" s="744">
        <f t="shared" si="73"/>
        <v>5</v>
      </c>
      <c r="B537" s="297" t="s">
        <v>1849</v>
      </c>
      <c r="C537" s="760">
        <v>42557</v>
      </c>
      <c r="D537" s="761" t="s">
        <v>907</v>
      </c>
      <c r="E537" s="847">
        <v>29</v>
      </c>
      <c r="F537" s="846">
        <v>29</v>
      </c>
      <c r="G537" s="846">
        <v>29.5</v>
      </c>
      <c r="H537" s="842">
        <f t="shared" si="69"/>
        <v>0.74</v>
      </c>
      <c r="I537" s="745">
        <v>230</v>
      </c>
      <c r="J537" s="745">
        <f t="shared" si="70"/>
        <v>170.2</v>
      </c>
      <c r="K537" s="745">
        <f t="shared" si="74"/>
        <v>7557.7730150981588</v>
      </c>
      <c r="L537" s="660">
        <v>6700</v>
      </c>
      <c r="M537" s="740"/>
      <c r="N537" s="297"/>
      <c r="O537" s="191"/>
      <c r="P537" s="256"/>
      <c r="Q537" s="256"/>
      <c r="R537" s="8">
        <f t="shared" si="71"/>
        <v>0</v>
      </c>
      <c r="S537" s="740">
        <f t="shared" si="75"/>
        <v>1541000</v>
      </c>
      <c r="T537" s="951">
        <f t="shared" si="76"/>
        <v>1738287.7934725764</v>
      </c>
    </row>
    <row r="538" spans="1:20" ht="16.5" customHeight="1">
      <c r="A538" s="744">
        <f t="shared" si="73"/>
        <v>6</v>
      </c>
      <c r="B538" s="297" t="s">
        <v>1850</v>
      </c>
      <c r="C538" s="760">
        <v>42558</v>
      </c>
      <c r="D538" s="761" t="s">
        <v>909</v>
      </c>
      <c r="E538" s="847">
        <v>37.5</v>
      </c>
      <c r="F538" s="846">
        <v>25.3</v>
      </c>
      <c r="G538" s="846">
        <v>23.9</v>
      </c>
      <c r="H538" s="842">
        <f t="shared" si="69"/>
        <v>0.68</v>
      </c>
      <c r="I538" s="745">
        <v>1545</v>
      </c>
      <c r="J538" s="745">
        <f t="shared" si="70"/>
        <v>1050.6000000000001</v>
      </c>
      <c r="K538" s="745">
        <f t="shared" si="74"/>
        <v>6944.9806084685788</v>
      </c>
      <c r="L538" s="660">
        <v>5900</v>
      </c>
      <c r="M538" s="740"/>
      <c r="N538" s="445"/>
      <c r="O538" s="760"/>
      <c r="P538" s="793"/>
      <c r="Q538" s="779"/>
      <c r="R538" s="8"/>
      <c r="S538" s="740">
        <f t="shared" si="75"/>
        <v>9115500</v>
      </c>
      <c r="T538" s="951">
        <f t="shared" si="76"/>
        <v>10729995.040083954</v>
      </c>
    </row>
    <row r="539" spans="1:20" ht="16.5" customHeight="1">
      <c r="A539" s="744">
        <f t="shared" si="73"/>
        <v>7</v>
      </c>
      <c r="B539" s="297" t="s">
        <v>1850</v>
      </c>
      <c r="C539" s="760">
        <v>42558</v>
      </c>
      <c r="D539" s="761" t="s">
        <v>909</v>
      </c>
      <c r="E539" s="847">
        <v>37.5</v>
      </c>
      <c r="F539" s="846">
        <v>25.3</v>
      </c>
      <c r="G539" s="846">
        <v>23.9</v>
      </c>
      <c r="H539" s="842">
        <f t="shared" si="69"/>
        <v>0.68</v>
      </c>
      <c r="I539" s="745">
        <v>559</v>
      </c>
      <c r="J539" s="745">
        <f t="shared" si="70"/>
        <v>380.12</v>
      </c>
      <c r="K539" s="745">
        <f t="shared" si="74"/>
        <v>6944.9806084685788</v>
      </c>
      <c r="L539" s="660">
        <v>7300</v>
      </c>
      <c r="M539" s="660"/>
      <c r="N539" s="838" t="s">
        <v>1295</v>
      </c>
      <c r="O539" s="839"/>
      <c r="P539" s="840"/>
      <c r="Q539" s="531"/>
      <c r="R539" s="531">
        <f>SUM(R533:R538)</f>
        <v>98371500</v>
      </c>
      <c r="S539" s="740">
        <f t="shared" si="75"/>
        <v>4080700</v>
      </c>
      <c r="T539" s="951">
        <f t="shared" si="76"/>
        <v>3882244.1601339355</v>
      </c>
    </row>
    <row r="540" spans="1:20" ht="16.5" customHeight="1">
      <c r="A540" s="744">
        <f t="shared" si="73"/>
        <v>8</v>
      </c>
      <c r="B540" s="297" t="s">
        <v>1573</v>
      </c>
      <c r="C540" s="760">
        <v>42559</v>
      </c>
      <c r="D540" s="761" t="s">
        <v>911</v>
      </c>
      <c r="E540" s="847">
        <v>33</v>
      </c>
      <c r="F540" s="846">
        <v>33</v>
      </c>
      <c r="G540" s="846">
        <v>27</v>
      </c>
      <c r="H540" s="842">
        <f t="shared" si="69"/>
        <v>0.86</v>
      </c>
      <c r="I540" s="745">
        <v>548</v>
      </c>
      <c r="J540" s="745">
        <f t="shared" si="70"/>
        <v>471.28</v>
      </c>
      <c r="K540" s="745">
        <f t="shared" si="74"/>
        <v>8783.3578283573188</v>
      </c>
      <c r="L540" s="660">
        <v>6650</v>
      </c>
      <c r="M540" s="660"/>
      <c r="N540" s="297" t="s">
        <v>1440</v>
      </c>
      <c r="O540" s="191">
        <v>42614</v>
      </c>
      <c r="P540" s="256">
        <v>800</v>
      </c>
      <c r="Q540" s="256">
        <v>19000</v>
      </c>
      <c r="R540" s="8">
        <f t="shared" ref="R540:R543" si="77">ROUND(P540*Q540,0)</f>
        <v>15200000</v>
      </c>
      <c r="S540" s="740">
        <f t="shared" si="75"/>
        <v>3644200</v>
      </c>
      <c r="T540" s="951">
        <f t="shared" si="76"/>
        <v>4813280.0899398103</v>
      </c>
    </row>
    <row r="541" spans="1:20" ht="16.5" customHeight="1">
      <c r="A541" s="744">
        <f t="shared" si="73"/>
        <v>9</v>
      </c>
      <c r="B541" s="297" t="s">
        <v>1661</v>
      </c>
      <c r="C541" s="760">
        <v>42563</v>
      </c>
      <c r="D541" s="761" t="s">
        <v>912</v>
      </c>
      <c r="E541" s="847">
        <v>88</v>
      </c>
      <c r="F541" s="846">
        <v>68</v>
      </c>
      <c r="G541" s="846">
        <v>15</v>
      </c>
      <c r="H541" s="842">
        <f t="shared" si="69"/>
        <v>2.73</v>
      </c>
      <c r="I541" s="745">
        <v>220</v>
      </c>
      <c r="J541" s="745">
        <f t="shared" si="70"/>
        <v>600.6</v>
      </c>
      <c r="K541" s="745">
        <f t="shared" si="74"/>
        <v>27882.054501645911</v>
      </c>
      <c r="L541" s="660">
        <v>28000</v>
      </c>
      <c r="M541" s="660"/>
      <c r="N541" s="297" t="s">
        <v>1440</v>
      </c>
      <c r="O541" s="762">
        <v>42581</v>
      </c>
      <c r="P541" s="256">
        <v>200</v>
      </c>
      <c r="Q541" s="256">
        <v>19000</v>
      </c>
      <c r="R541" s="8">
        <f t="shared" si="77"/>
        <v>3800000</v>
      </c>
      <c r="S541" s="740">
        <f t="shared" si="75"/>
        <v>6160000</v>
      </c>
      <c r="T541" s="951">
        <f t="shared" si="76"/>
        <v>6134051.9903621003</v>
      </c>
    </row>
    <row r="542" spans="1:20" ht="16.5" customHeight="1">
      <c r="A542" s="744">
        <f t="shared" si="73"/>
        <v>10</v>
      </c>
      <c r="B542" s="297" t="s">
        <v>1501</v>
      </c>
      <c r="C542" s="760">
        <v>42563</v>
      </c>
      <c r="D542" s="761" t="s">
        <v>912</v>
      </c>
      <c r="E542" s="847">
        <v>51</v>
      </c>
      <c r="F542" s="846">
        <v>42</v>
      </c>
      <c r="G542" s="846">
        <v>25</v>
      </c>
      <c r="H542" s="842">
        <f t="shared" si="69"/>
        <v>1.34</v>
      </c>
      <c r="I542" s="745">
        <v>250</v>
      </c>
      <c r="J542" s="745">
        <f t="shared" si="70"/>
        <v>335</v>
      </c>
      <c r="K542" s="745">
        <f t="shared" si="74"/>
        <v>13685.697081393964</v>
      </c>
      <c r="L542" s="660">
        <v>9980</v>
      </c>
      <c r="M542" s="660"/>
      <c r="N542" s="189"/>
      <c r="O542" s="191"/>
      <c r="P542" s="256"/>
      <c r="Q542" s="256"/>
      <c r="R542" s="8">
        <f t="shared" si="77"/>
        <v>0</v>
      </c>
      <c r="S542" s="740">
        <f t="shared" si="75"/>
        <v>2495000</v>
      </c>
      <c r="T542" s="951">
        <f t="shared" si="76"/>
        <v>3421424.2703484911</v>
      </c>
    </row>
    <row r="543" spans="1:20" ht="16.5" customHeight="1">
      <c r="A543" s="744">
        <f t="shared" si="73"/>
        <v>11</v>
      </c>
      <c r="B543" s="297" t="s">
        <v>1662</v>
      </c>
      <c r="C543" s="760">
        <v>42563</v>
      </c>
      <c r="D543" s="761" t="s">
        <v>912</v>
      </c>
      <c r="E543" s="847">
        <v>43</v>
      </c>
      <c r="F543" s="846">
        <v>29</v>
      </c>
      <c r="G543" s="846">
        <v>26</v>
      </c>
      <c r="H543" s="842">
        <f t="shared" si="69"/>
        <v>0.86</v>
      </c>
      <c r="I543" s="745">
        <v>45</v>
      </c>
      <c r="J543" s="745">
        <f t="shared" si="70"/>
        <v>38.700000000000003</v>
      </c>
      <c r="K543" s="745">
        <f t="shared" si="74"/>
        <v>8783.3578283573188</v>
      </c>
      <c r="L543" s="660">
        <v>8800</v>
      </c>
      <c r="M543" s="660"/>
      <c r="N543" s="189"/>
      <c r="O543" s="762"/>
      <c r="P543" s="256"/>
      <c r="Q543" s="256"/>
      <c r="R543" s="8">
        <f t="shared" si="77"/>
        <v>0</v>
      </c>
      <c r="S543" s="740">
        <f t="shared" si="75"/>
        <v>396000</v>
      </c>
      <c r="T543" s="951">
        <f t="shared" si="76"/>
        <v>395251.10227607936</v>
      </c>
    </row>
    <row r="544" spans="1:20" ht="16.5" customHeight="1">
      <c r="A544" s="744">
        <f t="shared" si="73"/>
        <v>12</v>
      </c>
      <c r="B544" s="297" t="s">
        <v>591</v>
      </c>
      <c r="C544" s="760">
        <v>42563</v>
      </c>
      <c r="D544" s="761" t="s">
        <v>912</v>
      </c>
      <c r="E544" s="847">
        <v>47</v>
      </c>
      <c r="F544" s="846">
        <v>42</v>
      </c>
      <c r="G544" s="846">
        <v>25</v>
      </c>
      <c r="H544" s="842">
        <f t="shared" si="69"/>
        <v>1.28</v>
      </c>
      <c r="I544" s="745">
        <v>582</v>
      </c>
      <c r="J544" s="745">
        <f t="shared" si="70"/>
        <v>744.96</v>
      </c>
      <c r="K544" s="745">
        <f t="shared" si="74"/>
        <v>13072.904674764382</v>
      </c>
      <c r="L544" s="660">
        <v>9600</v>
      </c>
      <c r="M544" s="660"/>
      <c r="N544" s="445"/>
      <c r="O544" s="760"/>
      <c r="P544" s="793"/>
      <c r="Q544" s="779"/>
      <c r="R544" s="8"/>
      <c r="S544" s="740">
        <f t="shared" si="75"/>
        <v>5587200</v>
      </c>
      <c r="T544" s="951">
        <f t="shared" si="76"/>
        <v>7608430.5207128702</v>
      </c>
    </row>
    <row r="545" spans="1:20" ht="16.5" customHeight="1">
      <c r="A545" s="744">
        <f t="shared" si="73"/>
        <v>13</v>
      </c>
      <c r="B545" s="297" t="s">
        <v>1663</v>
      </c>
      <c r="C545" s="760">
        <v>42563</v>
      </c>
      <c r="D545" s="761" t="s">
        <v>912</v>
      </c>
      <c r="E545" s="847">
        <v>37</v>
      </c>
      <c r="F545" s="846">
        <v>37</v>
      </c>
      <c r="G545" s="846">
        <v>37</v>
      </c>
      <c r="H545" s="842">
        <f t="shared" si="69"/>
        <v>1.18</v>
      </c>
      <c r="I545" s="745">
        <v>55</v>
      </c>
      <c r="J545" s="745">
        <f t="shared" si="70"/>
        <v>64.899999999999991</v>
      </c>
      <c r="K545" s="745">
        <f t="shared" si="74"/>
        <v>12051.583997048414</v>
      </c>
      <c r="L545" s="660">
        <v>9000</v>
      </c>
      <c r="M545" s="660"/>
      <c r="N545" s="838" t="s">
        <v>1296</v>
      </c>
      <c r="O545" s="839"/>
      <c r="P545" s="840"/>
      <c r="Q545" s="531"/>
      <c r="R545" s="531">
        <f>SUM(R540:R544)</f>
        <v>19000000</v>
      </c>
      <c r="S545" s="740">
        <f t="shared" si="75"/>
        <v>495000</v>
      </c>
      <c r="T545" s="951">
        <f t="shared" si="76"/>
        <v>662837.11983766279</v>
      </c>
    </row>
    <row r="546" spans="1:20" ht="16.5" customHeight="1">
      <c r="A546" s="744">
        <f t="shared" si="73"/>
        <v>14</v>
      </c>
      <c r="B546" s="297" t="s">
        <v>1659</v>
      </c>
      <c r="C546" s="760">
        <v>42563</v>
      </c>
      <c r="D546" s="761" t="s">
        <v>913</v>
      </c>
      <c r="E546" s="847">
        <v>122</v>
      </c>
      <c r="F546" s="846">
        <v>54</v>
      </c>
      <c r="G546" s="846">
        <v>180</v>
      </c>
      <c r="H546" s="842">
        <f t="shared" si="69"/>
        <v>8.4600000000000009</v>
      </c>
      <c r="I546" s="745">
        <v>19</v>
      </c>
      <c r="J546" s="745">
        <f t="shared" si="70"/>
        <v>160.74</v>
      </c>
      <c r="K546" s="745">
        <f t="shared" si="74"/>
        <v>86403.729334770847</v>
      </c>
      <c r="L546" s="660">
        <v>54530</v>
      </c>
      <c r="M546" s="660"/>
      <c r="N546" s="445" t="s">
        <v>1297</v>
      </c>
      <c r="O546" s="760"/>
      <c r="P546" s="793"/>
      <c r="Q546" s="779"/>
      <c r="R546" s="8">
        <f>R539</f>
        <v>98371500</v>
      </c>
      <c r="S546" s="740">
        <f t="shared" si="75"/>
        <v>1036070</v>
      </c>
      <c r="T546" s="951">
        <f t="shared" si="76"/>
        <v>1641670.8573606461</v>
      </c>
    </row>
    <row r="547" spans="1:20" ht="16.5" customHeight="1">
      <c r="A547" s="744">
        <f t="shared" si="73"/>
        <v>15</v>
      </c>
      <c r="B547" s="297" t="s">
        <v>472</v>
      </c>
      <c r="C547" s="760">
        <v>42563</v>
      </c>
      <c r="D547" s="761" t="s">
        <v>913</v>
      </c>
      <c r="E547" s="847">
        <v>103</v>
      </c>
      <c r="F547" s="846">
        <v>50</v>
      </c>
      <c r="G547" s="846">
        <v>180</v>
      </c>
      <c r="H547" s="842">
        <f t="shared" si="69"/>
        <v>7.25</v>
      </c>
      <c r="I547" s="745">
        <v>60</v>
      </c>
      <c r="J547" s="745">
        <f t="shared" si="70"/>
        <v>435</v>
      </c>
      <c r="K547" s="745">
        <f t="shared" si="74"/>
        <v>74045.749134407641</v>
      </c>
      <c r="L547" s="660">
        <v>47449</v>
      </c>
      <c r="M547" s="660"/>
      <c r="N547" s="445" t="s">
        <v>1298</v>
      </c>
      <c r="O547" s="760"/>
      <c r="P547" s="793"/>
      <c r="Q547" s="779"/>
      <c r="R547" s="8">
        <f>R545</f>
        <v>19000000</v>
      </c>
      <c r="S547" s="740">
        <f t="shared" si="75"/>
        <v>2846940</v>
      </c>
      <c r="T547" s="951">
        <f t="shared" si="76"/>
        <v>4442744.9480644586</v>
      </c>
    </row>
    <row r="548" spans="1:20" ht="16.5" customHeight="1">
      <c r="A548" s="744">
        <f t="shared" si="73"/>
        <v>16</v>
      </c>
      <c r="B548" s="297" t="s">
        <v>1845</v>
      </c>
      <c r="C548" s="760">
        <v>42604</v>
      </c>
      <c r="D548" s="761" t="s">
        <v>1851</v>
      </c>
      <c r="E548" s="847"/>
      <c r="F548" s="846"/>
      <c r="G548" s="846"/>
      <c r="H548" s="842">
        <f t="shared" si="69"/>
        <v>0</v>
      </c>
      <c r="I548" s="745">
        <v>489</v>
      </c>
      <c r="J548" s="745">
        <f t="shared" si="70"/>
        <v>0</v>
      </c>
      <c r="K548" s="745">
        <f t="shared" si="74"/>
        <v>0</v>
      </c>
      <c r="L548" s="660">
        <v>14000</v>
      </c>
      <c r="M548" s="660"/>
      <c r="N548" s="445" t="s">
        <v>1300</v>
      </c>
      <c r="O548" s="760"/>
      <c r="P548" s="793"/>
      <c r="Q548" s="779"/>
      <c r="R548" s="8"/>
      <c r="S548" s="740">
        <f t="shared" si="75"/>
        <v>6846000</v>
      </c>
      <c r="T548" s="951">
        <f t="shared" si="76"/>
        <v>0</v>
      </c>
    </row>
    <row r="549" spans="1:20" ht="16.5" customHeight="1">
      <c r="A549" s="744">
        <f t="shared" si="73"/>
        <v>17</v>
      </c>
      <c r="B549" s="297" t="s">
        <v>1854</v>
      </c>
      <c r="C549" s="760">
        <v>42605</v>
      </c>
      <c r="D549" s="761" t="s">
        <v>1852</v>
      </c>
      <c r="E549" s="847">
        <v>13.5</v>
      </c>
      <c r="F549" s="846">
        <v>13.5</v>
      </c>
      <c r="G549" s="846">
        <v>18</v>
      </c>
      <c r="H549" s="842">
        <f t="shared" si="69"/>
        <v>0.2</v>
      </c>
      <c r="I549" s="745">
        <v>1714</v>
      </c>
      <c r="J549" s="745">
        <f t="shared" si="70"/>
        <v>342.8</v>
      </c>
      <c r="K549" s="745">
        <f t="shared" si="74"/>
        <v>2042.6413554319349</v>
      </c>
      <c r="L549" s="660">
        <v>1530</v>
      </c>
      <c r="M549" s="660"/>
      <c r="N549" s="445" t="s">
        <v>1299</v>
      </c>
      <c r="O549" s="760"/>
      <c r="P549" s="793"/>
      <c r="Q549" s="779"/>
      <c r="R549" s="8"/>
      <c r="S549" s="740">
        <f t="shared" si="75"/>
        <v>2622420</v>
      </c>
      <c r="T549" s="951">
        <f t="shared" si="76"/>
        <v>3501087.2832103362</v>
      </c>
    </row>
    <row r="550" spans="1:20" ht="16.5" customHeight="1">
      <c r="A550" s="744">
        <f t="shared" si="73"/>
        <v>18</v>
      </c>
      <c r="B550" s="297" t="s">
        <v>1855</v>
      </c>
      <c r="C550" s="760">
        <v>42605</v>
      </c>
      <c r="D550" s="761" t="s">
        <v>1852</v>
      </c>
      <c r="E550" s="847">
        <v>30</v>
      </c>
      <c r="F550" s="846">
        <v>30</v>
      </c>
      <c r="G550" s="846">
        <v>18</v>
      </c>
      <c r="H550" s="842">
        <f t="shared" si="69"/>
        <v>0.64</v>
      </c>
      <c r="I550" s="745">
        <v>218</v>
      </c>
      <c r="J550" s="745">
        <f t="shared" si="70"/>
        <v>139.52000000000001</v>
      </c>
      <c r="K550" s="745">
        <f t="shared" si="74"/>
        <v>6536.4523373821912</v>
      </c>
      <c r="L550" s="660">
        <v>10240</v>
      </c>
      <c r="M550" s="660"/>
      <c r="N550" s="445" t="s">
        <v>1312</v>
      </c>
      <c r="O550" s="760"/>
      <c r="P550" s="793"/>
      <c r="Q550" s="779"/>
      <c r="R550" s="8"/>
      <c r="S550" s="740">
        <f t="shared" si="75"/>
        <v>2232320</v>
      </c>
      <c r="T550" s="951">
        <f t="shared" si="76"/>
        <v>1424946.6095493177</v>
      </c>
    </row>
    <row r="551" spans="1:20" ht="16.5" customHeight="1">
      <c r="A551" s="744">
        <f t="shared" si="73"/>
        <v>19</v>
      </c>
      <c r="B551" s="297" t="s">
        <v>1847</v>
      </c>
      <c r="C551" s="760">
        <v>42612</v>
      </c>
      <c r="D551" s="761" t="s">
        <v>1856</v>
      </c>
      <c r="E551" s="847">
        <v>52</v>
      </c>
      <c r="F551" s="846">
        <v>24.5</v>
      </c>
      <c r="G551" s="846">
        <v>24.5</v>
      </c>
      <c r="H551" s="842">
        <f t="shared" si="69"/>
        <v>0.82</v>
      </c>
      <c r="I551" s="745">
        <v>819</v>
      </c>
      <c r="J551" s="745">
        <f t="shared" si="70"/>
        <v>671.57999999999993</v>
      </c>
      <c r="K551" s="745">
        <f t="shared" si="74"/>
        <v>8374.8295572709321</v>
      </c>
      <c r="L551" s="660">
        <v>5000</v>
      </c>
      <c r="M551" s="660"/>
      <c r="N551" s="297"/>
      <c r="O551" s="191"/>
      <c r="P551" s="793"/>
      <c r="Q551" s="779"/>
      <c r="R551" s="8"/>
      <c r="S551" s="740">
        <f t="shared" si="75"/>
        <v>4095000</v>
      </c>
      <c r="T551" s="951">
        <f t="shared" si="76"/>
        <v>6858985.4074048931</v>
      </c>
    </row>
    <row r="552" spans="1:20" ht="16.5" customHeight="1">
      <c r="A552" s="744">
        <f t="shared" si="73"/>
        <v>20</v>
      </c>
      <c r="B552" s="297" t="s">
        <v>1848</v>
      </c>
      <c r="C552" s="760">
        <v>42612</v>
      </c>
      <c r="D552" s="761" t="s">
        <v>1856</v>
      </c>
      <c r="E552" s="847">
        <v>52</v>
      </c>
      <c r="F552" s="846">
        <v>26.5</v>
      </c>
      <c r="G552" s="846">
        <v>26.5</v>
      </c>
      <c r="H552" s="842">
        <f t="shared" si="69"/>
        <v>0.91</v>
      </c>
      <c r="I552" s="745">
        <v>610</v>
      </c>
      <c r="J552" s="745">
        <f t="shared" si="70"/>
        <v>555.1</v>
      </c>
      <c r="K552" s="745">
        <f t="shared" si="74"/>
        <v>9294.018167215303</v>
      </c>
      <c r="L552" s="660">
        <v>5550</v>
      </c>
      <c r="M552" s="660"/>
      <c r="N552" s="297"/>
      <c r="O552" s="760"/>
      <c r="P552" s="793"/>
      <c r="Q552" s="779"/>
      <c r="R552" s="8"/>
      <c r="S552" s="740">
        <f t="shared" si="75"/>
        <v>3385500</v>
      </c>
      <c r="T552" s="951">
        <f t="shared" si="76"/>
        <v>5669351.082001335</v>
      </c>
    </row>
    <row r="553" spans="1:20" ht="16.5" customHeight="1">
      <c r="A553" s="744">
        <f t="shared" si="73"/>
        <v>21</v>
      </c>
      <c r="B553" s="297" t="s">
        <v>513</v>
      </c>
      <c r="C553" s="760">
        <v>42612</v>
      </c>
      <c r="D553" s="761" t="s">
        <v>1856</v>
      </c>
      <c r="E553" s="847">
        <v>55</v>
      </c>
      <c r="F553" s="846">
        <v>45</v>
      </c>
      <c r="G553" s="846">
        <v>29</v>
      </c>
      <c r="H553" s="842">
        <f t="shared" si="69"/>
        <v>1.58</v>
      </c>
      <c r="I553" s="745">
        <v>599</v>
      </c>
      <c r="J553" s="745">
        <f t="shared" si="70"/>
        <v>946.42000000000007</v>
      </c>
      <c r="K553" s="745">
        <f t="shared" si="74"/>
        <v>16136.866707912286</v>
      </c>
      <c r="L553" s="660">
        <v>9700</v>
      </c>
      <c r="M553" s="660"/>
      <c r="N553" s="297"/>
      <c r="O553" s="760"/>
      <c r="P553" s="793"/>
      <c r="Q553" s="779"/>
      <c r="R553" s="8"/>
      <c r="S553" s="740">
        <f t="shared" si="75"/>
        <v>5810300</v>
      </c>
      <c r="T553" s="951">
        <f t="shared" si="76"/>
        <v>9665983.15803946</v>
      </c>
    </row>
    <row r="554" spans="1:20" ht="16.5" customHeight="1">
      <c r="A554" s="744">
        <f t="shared" si="73"/>
        <v>22</v>
      </c>
      <c r="B554" s="297" t="s">
        <v>544</v>
      </c>
      <c r="C554" s="760">
        <v>42612</v>
      </c>
      <c r="D554" s="761" t="s">
        <v>1856</v>
      </c>
      <c r="E554" s="847">
        <v>61</v>
      </c>
      <c r="F554" s="846">
        <v>51</v>
      </c>
      <c r="G554" s="846">
        <v>30</v>
      </c>
      <c r="H554" s="842">
        <f t="shared" si="69"/>
        <v>1.92</v>
      </c>
      <c r="I554" s="745">
        <v>305</v>
      </c>
      <c r="J554" s="745">
        <f t="shared" si="70"/>
        <v>585.6</v>
      </c>
      <c r="K554" s="745">
        <f t="shared" si="74"/>
        <v>19609.357012146575</v>
      </c>
      <c r="L554" s="660">
        <v>10670</v>
      </c>
      <c r="M554" s="660"/>
      <c r="N554" s="838" t="s">
        <v>1309</v>
      </c>
      <c r="O554" s="839"/>
      <c r="P554" s="840"/>
      <c r="Q554" s="531"/>
      <c r="R554" s="531">
        <f>SUM(R546:R552)</f>
        <v>117371500</v>
      </c>
      <c r="S554" s="740">
        <f t="shared" si="75"/>
        <v>3254350</v>
      </c>
      <c r="T554" s="951">
        <f t="shared" si="76"/>
        <v>5980853.8887047051</v>
      </c>
    </row>
    <row r="555" spans="1:20" ht="16.5" customHeight="1">
      <c r="A555" s="744">
        <f t="shared" si="73"/>
        <v>23</v>
      </c>
      <c r="B555" s="297" t="s">
        <v>1862</v>
      </c>
      <c r="C555" s="760">
        <v>42612</v>
      </c>
      <c r="D555" s="761" t="s">
        <v>1857</v>
      </c>
      <c r="E555" s="847">
        <v>63</v>
      </c>
      <c r="F555" s="846">
        <v>53</v>
      </c>
      <c r="G555" s="846">
        <v>32</v>
      </c>
      <c r="H555" s="842">
        <f t="shared" si="69"/>
        <v>2.09</v>
      </c>
      <c r="I555" s="745">
        <v>100</v>
      </c>
      <c r="J555" s="745">
        <f t="shared" si="70"/>
        <v>209</v>
      </c>
      <c r="K555" s="745">
        <f t="shared" si="74"/>
        <v>21345.602164263717</v>
      </c>
      <c r="L555" s="660">
        <v>18300</v>
      </c>
      <c r="M555" s="660"/>
      <c r="N555" s="446"/>
      <c r="O555" s="768"/>
      <c r="P555" s="794"/>
      <c r="Q555" s="758"/>
      <c r="R555" s="770"/>
      <c r="S555" s="740">
        <f t="shared" si="75"/>
        <v>1830000</v>
      </c>
      <c r="T555" s="951">
        <f t="shared" si="76"/>
        <v>2134560.2164263716</v>
      </c>
    </row>
    <row r="556" spans="1:20" ht="16.5" customHeight="1">
      <c r="A556" s="744">
        <f t="shared" si="73"/>
        <v>24</v>
      </c>
      <c r="B556" s="297" t="s">
        <v>1862</v>
      </c>
      <c r="C556" s="760">
        <v>42612</v>
      </c>
      <c r="D556" s="761" t="s">
        <v>1857</v>
      </c>
      <c r="E556" s="847">
        <v>63</v>
      </c>
      <c r="F556" s="846">
        <v>53</v>
      </c>
      <c r="G556" s="846">
        <v>32</v>
      </c>
      <c r="H556" s="842">
        <f t="shared" si="69"/>
        <v>2.09</v>
      </c>
      <c r="I556" s="745">
        <v>100</v>
      </c>
      <c r="J556" s="745">
        <f t="shared" si="70"/>
        <v>209</v>
      </c>
      <c r="K556" s="745">
        <f t="shared" si="74"/>
        <v>21345.602164263717</v>
      </c>
      <c r="L556" s="660">
        <v>18300</v>
      </c>
      <c r="M556" s="660"/>
      <c r="N556" s="446"/>
      <c r="O556" s="768"/>
      <c r="P556" s="794"/>
      <c r="Q556" s="758"/>
      <c r="R556" s="770"/>
      <c r="S556" s="740">
        <f t="shared" si="75"/>
        <v>1830000</v>
      </c>
      <c r="T556" s="951">
        <f t="shared" si="76"/>
        <v>2134560.2164263716</v>
      </c>
    </row>
    <row r="557" spans="1:20" ht="16.5" customHeight="1">
      <c r="A557" s="744">
        <f t="shared" si="73"/>
        <v>25</v>
      </c>
      <c r="B557" s="297" t="s">
        <v>899</v>
      </c>
      <c r="C557" s="760">
        <v>42627</v>
      </c>
      <c r="D557" s="761" t="s">
        <v>1858</v>
      </c>
      <c r="E557" s="847">
        <v>80</v>
      </c>
      <c r="F557" s="846">
        <v>60</v>
      </c>
      <c r="G557" s="846">
        <v>50</v>
      </c>
      <c r="H557" s="842">
        <f t="shared" si="69"/>
        <v>3.22</v>
      </c>
      <c r="I557" s="745">
        <v>153</v>
      </c>
      <c r="J557" s="745">
        <f t="shared" si="70"/>
        <v>492.66</v>
      </c>
      <c r="K557" s="745">
        <f t="shared" si="74"/>
        <v>32886.525822454154</v>
      </c>
      <c r="L557" s="660">
        <v>22750</v>
      </c>
      <c r="M557" s="660"/>
      <c r="N557" s="1121" t="s">
        <v>1310</v>
      </c>
      <c r="O557" s="1122"/>
      <c r="P557" s="1122"/>
      <c r="Q557" s="1123"/>
      <c r="R557" s="843">
        <f>R554/J561</f>
        <v>10213.206777159674</v>
      </c>
      <c r="S557" s="740">
        <f t="shared" si="75"/>
        <v>3480750</v>
      </c>
      <c r="T557" s="951">
        <f t="shared" si="76"/>
        <v>5031638.4508354859</v>
      </c>
    </row>
    <row r="558" spans="1:20" ht="16.5" customHeight="1">
      <c r="A558" s="744">
        <f t="shared" si="73"/>
        <v>26</v>
      </c>
      <c r="B558" s="297" t="s">
        <v>1557</v>
      </c>
      <c r="C558" s="760">
        <v>42627</v>
      </c>
      <c r="D558" s="761" t="s">
        <v>1859</v>
      </c>
      <c r="E558" s="847">
        <v>55</v>
      </c>
      <c r="F558" s="846">
        <v>28</v>
      </c>
      <c r="G558" s="846">
        <v>22</v>
      </c>
      <c r="H558" s="842">
        <f t="shared" si="69"/>
        <v>0.91</v>
      </c>
      <c r="I558" s="745">
        <v>205</v>
      </c>
      <c r="J558" s="745">
        <f t="shared" si="70"/>
        <v>186.55</v>
      </c>
      <c r="K558" s="745">
        <f t="shared" si="74"/>
        <v>9294.018167215303</v>
      </c>
      <c r="L558" s="660">
        <v>13200</v>
      </c>
      <c r="M558" s="660"/>
      <c r="N558" s="293"/>
      <c r="O558" s="736"/>
      <c r="S558" s="740">
        <f t="shared" si="75"/>
        <v>2706000</v>
      </c>
      <c r="T558" s="951">
        <f t="shared" si="76"/>
        <v>1905273.7242791371</v>
      </c>
    </row>
    <row r="559" spans="1:20" ht="16.5" customHeight="1">
      <c r="A559" s="744">
        <f t="shared" si="73"/>
        <v>27</v>
      </c>
      <c r="B559" s="297" t="s">
        <v>438</v>
      </c>
      <c r="C559" s="760">
        <v>42632</v>
      </c>
      <c r="D559" s="761" t="s">
        <v>1861</v>
      </c>
      <c r="E559" s="847">
        <v>49</v>
      </c>
      <c r="F559" s="846">
        <v>38</v>
      </c>
      <c r="G559" s="846">
        <v>12</v>
      </c>
      <c r="H559" s="842">
        <f t="shared" si="69"/>
        <v>0.95</v>
      </c>
      <c r="I559" s="745">
        <v>300</v>
      </c>
      <c r="J559" s="745">
        <f t="shared" si="70"/>
        <v>285</v>
      </c>
      <c r="K559" s="745">
        <f t="shared" si="74"/>
        <v>9702.5464383016897</v>
      </c>
      <c r="L559" s="660">
        <v>10500</v>
      </c>
      <c r="M559" s="660"/>
      <c r="N559" s="293"/>
      <c r="O559" s="736"/>
      <c r="S559" s="740">
        <f t="shared" si="75"/>
        <v>3150000</v>
      </c>
      <c r="T559" s="951">
        <f t="shared" si="76"/>
        <v>2910763.931490507</v>
      </c>
    </row>
    <row r="560" spans="1:20" ht="16.5" customHeight="1">
      <c r="A560" s="744" t="str">
        <f>IF(B560&lt;&gt;"",#REF!+1,"")</f>
        <v/>
      </c>
      <c r="B560" s="773"/>
      <c r="C560" s="760"/>
      <c r="D560" s="761"/>
      <c r="E560" s="847"/>
      <c r="F560" s="846"/>
      <c r="G560" s="846"/>
      <c r="H560" s="745"/>
      <c r="I560" s="257"/>
      <c r="J560" s="745"/>
      <c r="K560" s="745"/>
      <c r="L560" s="660"/>
      <c r="M560" s="660"/>
      <c r="N560" s="293"/>
      <c r="O560" s="736"/>
      <c r="S560" s="765"/>
      <c r="T560" s="765"/>
    </row>
    <row r="561" spans="1:20" ht="16.5" customHeight="1">
      <c r="A561" s="746"/>
      <c r="B561" s="747" t="s">
        <v>243</v>
      </c>
      <c r="C561" s="766"/>
      <c r="D561" s="767"/>
      <c r="E561" s="840"/>
      <c r="F561" s="840"/>
      <c r="G561" s="840"/>
      <c r="H561" s="843">
        <f>ROUND(SUM(H533:H560),2)</f>
        <v>44.97</v>
      </c>
      <c r="I561" s="531">
        <f>ROUND(SUM(I533:I560),2)</f>
        <v>12493</v>
      </c>
      <c r="J561" s="531">
        <f>ROUND(SUM(J533:J560),2)</f>
        <v>11492.13</v>
      </c>
      <c r="K561" s="531"/>
      <c r="M561" s="660"/>
      <c r="N561" s="293"/>
      <c r="O561" s="736"/>
      <c r="S561" s="531">
        <f>ROUND(SUM(S533:S560),2)</f>
        <v>95757750</v>
      </c>
      <c r="T561" s="531">
        <f>ROUND(SUM(T533:T560),2)</f>
        <v>117371500</v>
      </c>
    </row>
    <row r="562" spans="1:20" s="765" customFormat="1" ht="15.75" customHeight="1">
      <c r="A562" s="748"/>
      <c r="B562" s="749"/>
      <c r="C562" s="736"/>
      <c r="D562" s="754"/>
      <c r="E562" s="844"/>
      <c r="F562" s="844"/>
      <c r="G562" s="844"/>
      <c r="H562" s="742"/>
      <c r="I562" s="742"/>
      <c r="J562" s="742"/>
      <c r="K562" s="742"/>
      <c r="L562" s="755"/>
      <c r="M562" s="660"/>
      <c r="N562" s="293"/>
      <c r="O562" s="736"/>
      <c r="P562" s="790"/>
      <c r="Q562" s="293"/>
      <c r="R562" s="740"/>
      <c r="S562" s="741"/>
      <c r="T562" s="741"/>
    </row>
    <row r="563" spans="1:20" s="741" customFormat="1" ht="15.75" hidden="1" customHeight="1">
      <c r="A563" s="569" t="str">
        <f>TH!$A$1</f>
        <v>Đơn vị: CÔNG TY TNHH SX TM KIM DUNG PHÁT</v>
      </c>
      <c r="C563" s="736"/>
      <c r="D563" s="754"/>
      <c r="E563" s="790"/>
      <c r="F563" s="790"/>
      <c r="G563" s="790"/>
      <c r="H563" s="293"/>
      <c r="I563" s="597"/>
      <c r="J563" s="597"/>
      <c r="K563" s="293"/>
      <c r="L563" s="755"/>
      <c r="M563" s="755"/>
      <c r="N563" s="293"/>
      <c r="O563" s="736"/>
      <c r="P563" s="790"/>
      <c r="Q563" s="293"/>
      <c r="R563" s="740"/>
      <c r="S563" s="740"/>
      <c r="T563" s="740"/>
    </row>
    <row r="564" spans="1:20" s="741" customFormat="1">
      <c r="A564" s="742" t="s">
        <v>1294</v>
      </c>
      <c r="B564" s="742"/>
      <c r="C564" s="736"/>
      <c r="D564" s="754"/>
      <c r="E564" s="844"/>
      <c r="F564" s="844"/>
      <c r="G564" s="844"/>
      <c r="H564" s="742"/>
      <c r="I564" s="742"/>
      <c r="J564" s="742"/>
      <c r="K564" s="742"/>
      <c r="L564" s="755"/>
      <c r="M564" s="755"/>
      <c r="N564" s="293"/>
      <c r="O564" s="736"/>
      <c r="P564" s="790"/>
      <c r="Q564" s="293"/>
      <c r="R564" s="740"/>
      <c r="S564" s="740"/>
      <c r="T564" s="740"/>
    </row>
    <row r="565" spans="1:20" ht="18" customHeight="1">
      <c r="A565" s="742"/>
      <c r="B565" s="743"/>
      <c r="C565" s="736"/>
      <c r="E565" s="841"/>
      <c r="F565" s="841"/>
      <c r="G565" s="841"/>
      <c r="H565" s="743"/>
      <c r="I565" s="756"/>
      <c r="J565" s="756"/>
      <c r="K565" s="743"/>
      <c r="M565" s="755"/>
      <c r="N565" s="293"/>
      <c r="O565" s="736"/>
    </row>
    <row r="566" spans="1:20" ht="18.75" customHeight="1">
      <c r="A566" s="1117" t="s">
        <v>35</v>
      </c>
      <c r="B566" s="1117" t="s">
        <v>239</v>
      </c>
      <c r="C566" s="1117" t="s">
        <v>1301</v>
      </c>
      <c r="D566" s="1117" t="s">
        <v>1302</v>
      </c>
      <c r="E566" s="1118" t="s">
        <v>1303</v>
      </c>
      <c r="F566" s="1119"/>
      <c r="G566" s="1119"/>
      <c r="H566" s="1120"/>
      <c r="I566" s="1117" t="s">
        <v>240</v>
      </c>
      <c r="J566" s="1124" t="s">
        <v>1313</v>
      </c>
      <c r="K566" s="1117" t="s">
        <v>1307</v>
      </c>
      <c r="L566" s="442"/>
      <c r="M566" s="755"/>
      <c r="N566" s="1117" t="s">
        <v>239</v>
      </c>
      <c r="O566" s="1117" t="s">
        <v>1308</v>
      </c>
      <c r="P566" s="1117" t="s">
        <v>198</v>
      </c>
      <c r="Q566" s="1117" t="s">
        <v>241</v>
      </c>
      <c r="R566" s="1117" t="s">
        <v>242</v>
      </c>
      <c r="S566" s="443"/>
      <c r="T566" s="443"/>
    </row>
    <row r="567" spans="1:20" ht="18.75" customHeight="1">
      <c r="A567" s="1117"/>
      <c r="B567" s="1117"/>
      <c r="C567" s="1117"/>
      <c r="D567" s="1117"/>
      <c r="E567" s="792" t="s">
        <v>1304</v>
      </c>
      <c r="F567" s="792" t="s">
        <v>1305</v>
      </c>
      <c r="G567" s="792" t="s">
        <v>1306</v>
      </c>
      <c r="H567" s="441" t="s">
        <v>1311</v>
      </c>
      <c r="I567" s="1117"/>
      <c r="J567" s="1125"/>
      <c r="K567" s="1117"/>
      <c r="L567" s="442"/>
      <c r="M567" s="755"/>
      <c r="N567" s="1117"/>
      <c r="O567" s="1117"/>
      <c r="P567" s="1117"/>
      <c r="Q567" s="1117"/>
      <c r="R567" s="1117"/>
      <c r="S567" s="443"/>
      <c r="T567" s="443"/>
    </row>
    <row r="568" spans="1:20" s="443" customFormat="1" ht="17.25" customHeight="1">
      <c r="A568" s="744">
        <v>1</v>
      </c>
      <c r="B568" s="297"/>
      <c r="C568" s="760"/>
      <c r="D568" s="761"/>
      <c r="E568" s="847"/>
      <c r="F568" s="846"/>
      <c r="G568" s="846"/>
      <c r="H568" s="842">
        <f t="shared" ref="H568:H596" si="78">IF(G568&lt;&gt;"",ROUND(((E568+F568)*2+5)*(F568+G568+3)/10000,2),ROUND(E568*F568/10000,2))</f>
        <v>0</v>
      </c>
      <c r="I568" s="745"/>
      <c r="J568" s="745">
        <f t="shared" ref="J568" si="79">H568*I568</f>
        <v>0</v>
      </c>
      <c r="K568" s="745" t="e">
        <f>H568*$R$595</f>
        <v>#DIV/0!</v>
      </c>
      <c r="L568" s="660"/>
      <c r="M568" s="442"/>
      <c r="N568" s="189"/>
      <c r="O568" s="762"/>
      <c r="P568" s="256"/>
      <c r="Q568" s="256"/>
      <c r="R568" s="8">
        <f t="shared" ref="R568:R576" si="80">ROUND(P568*Q568,0)</f>
        <v>0</v>
      </c>
      <c r="S568" s="740">
        <f t="shared" ref="S568" si="81">I568*L568</f>
        <v>0</v>
      </c>
      <c r="T568" s="951" t="e">
        <f t="shared" ref="T568" si="82">I568*K568</f>
        <v>#DIV/0!</v>
      </c>
    </row>
    <row r="569" spans="1:20" s="443" customFormat="1" ht="17.25" customHeight="1">
      <c r="A569" s="744" t="str">
        <f t="shared" ref="A569:A596" si="83">IF(B569&lt;&gt;"",A568+1,"")</f>
        <v/>
      </c>
      <c r="B569" s="297"/>
      <c r="C569" s="760"/>
      <c r="D569" s="761"/>
      <c r="E569" s="847"/>
      <c r="F569" s="846"/>
      <c r="G569" s="846"/>
      <c r="H569" s="842">
        <f t="shared" si="78"/>
        <v>0</v>
      </c>
      <c r="I569" s="745"/>
      <c r="J569" s="745">
        <f t="shared" ref="J569:J596" si="84">H569*I569</f>
        <v>0</v>
      </c>
      <c r="K569" s="745" t="e">
        <f t="shared" ref="K569:K596" si="85">H569*$R$595</f>
        <v>#DIV/0!</v>
      </c>
      <c r="L569" s="660"/>
      <c r="M569" s="442"/>
      <c r="N569" s="297"/>
      <c r="O569" s="762"/>
      <c r="P569" s="256"/>
      <c r="Q569" s="256"/>
      <c r="R569" s="8">
        <f t="shared" si="80"/>
        <v>0</v>
      </c>
      <c r="S569" s="740">
        <f t="shared" ref="S569:S596" si="86">I569*L569</f>
        <v>0</v>
      </c>
      <c r="T569" s="951" t="e">
        <f t="shared" ref="T569:T596" si="87">I569*K569</f>
        <v>#DIV/0!</v>
      </c>
    </row>
    <row r="570" spans="1:20" ht="17.25" customHeight="1">
      <c r="A570" s="744" t="str">
        <f t="shared" si="83"/>
        <v/>
      </c>
      <c r="B570" s="297"/>
      <c r="C570" s="760"/>
      <c r="D570" s="761"/>
      <c r="E570" s="847"/>
      <c r="F570" s="846"/>
      <c r="G570" s="846"/>
      <c r="H570" s="842">
        <f t="shared" si="78"/>
        <v>0</v>
      </c>
      <c r="I570" s="745"/>
      <c r="J570" s="745">
        <f t="shared" si="84"/>
        <v>0</v>
      </c>
      <c r="K570" s="745" t="e">
        <f t="shared" si="85"/>
        <v>#DIV/0!</v>
      </c>
      <c r="L570" s="660"/>
      <c r="M570" s="660"/>
      <c r="N570" s="297"/>
      <c r="O570" s="762"/>
      <c r="P570" s="256"/>
      <c r="Q570" s="256"/>
      <c r="R570" s="8">
        <f t="shared" si="80"/>
        <v>0</v>
      </c>
      <c r="S570" s="740">
        <f t="shared" si="86"/>
        <v>0</v>
      </c>
      <c r="T570" s="951" t="e">
        <f t="shared" si="87"/>
        <v>#DIV/0!</v>
      </c>
    </row>
    <row r="571" spans="1:20" ht="17.25" customHeight="1">
      <c r="A571" s="744" t="str">
        <f t="shared" si="83"/>
        <v/>
      </c>
      <c r="B571" s="297"/>
      <c r="C571" s="760"/>
      <c r="D571" s="761"/>
      <c r="E571" s="847"/>
      <c r="F571" s="846"/>
      <c r="G571" s="846"/>
      <c r="H571" s="842">
        <f t="shared" si="78"/>
        <v>0</v>
      </c>
      <c r="I571" s="745"/>
      <c r="J571" s="745">
        <f t="shared" si="84"/>
        <v>0</v>
      </c>
      <c r="K571" s="745" t="e">
        <f t="shared" si="85"/>
        <v>#DIV/0!</v>
      </c>
      <c r="L571" s="660"/>
      <c r="M571" s="660"/>
      <c r="N571" s="189"/>
      <c r="O571" s="191"/>
      <c r="P571" s="256"/>
      <c r="Q571" s="256"/>
      <c r="R571" s="8">
        <f t="shared" si="80"/>
        <v>0</v>
      </c>
      <c r="S571" s="740">
        <f t="shared" si="86"/>
        <v>0</v>
      </c>
      <c r="T571" s="951" t="e">
        <f t="shared" si="87"/>
        <v>#DIV/0!</v>
      </c>
    </row>
    <row r="572" spans="1:20" ht="17.25" customHeight="1">
      <c r="A572" s="744" t="str">
        <f t="shared" si="83"/>
        <v/>
      </c>
      <c r="B572" s="297"/>
      <c r="C572" s="760"/>
      <c r="D572" s="761"/>
      <c r="E572" s="847"/>
      <c r="F572" s="846"/>
      <c r="G572" s="846"/>
      <c r="H572" s="842">
        <f t="shared" si="78"/>
        <v>0</v>
      </c>
      <c r="I572" s="745"/>
      <c r="J572" s="745">
        <f t="shared" si="84"/>
        <v>0</v>
      </c>
      <c r="K572" s="745" t="e">
        <f t="shared" si="85"/>
        <v>#DIV/0!</v>
      </c>
      <c r="L572" s="660"/>
      <c r="M572" s="660"/>
      <c r="N572" s="189"/>
      <c r="O572" s="762"/>
      <c r="P572" s="789"/>
      <c r="Q572" s="256"/>
      <c r="R572" s="8">
        <f t="shared" si="80"/>
        <v>0</v>
      </c>
      <c r="S572" s="740">
        <f t="shared" si="86"/>
        <v>0</v>
      </c>
      <c r="T572" s="951" t="e">
        <f t="shared" si="87"/>
        <v>#DIV/0!</v>
      </c>
    </row>
    <row r="573" spans="1:20" ht="17.25" customHeight="1">
      <c r="A573" s="744" t="str">
        <f t="shared" si="83"/>
        <v/>
      </c>
      <c r="B573" s="297"/>
      <c r="C573" s="760"/>
      <c r="D573" s="761"/>
      <c r="E573" s="847"/>
      <c r="F573" s="846"/>
      <c r="G573" s="846"/>
      <c r="H573" s="842">
        <f t="shared" si="78"/>
        <v>0</v>
      </c>
      <c r="I573" s="745"/>
      <c r="J573" s="745">
        <f t="shared" si="84"/>
        <v>0</v>
      </c>
      <c r="K573" s="745" t="e">
        <f t="shared" si="85"/>
        <v>#DIV/0!</v>
      </c>
      <c r="L573" s="660"/>
      <c r="M573" s="660"/>
      <c r="N573" s="445"/>
      <c r="O573" s="760"/>
      <c r="P573" s="793"/>
      <c r="Q573" s="779"/>
      <c r="R573" s="8">
        <f t="shared" si="80"/>
        <v>0</v>
      </c>
      <c r="S573" s="740">
        <f t="shared" si="86"/>
        <v>0</v>
      </c>
      <c r="T573" s="951" t="e">
        <f t="shared" si="87"/>
        <v>#DIV/0!</v>
      </c>
    </row>
    <row r="574" spans="1:20" ht="17.25" customHeight="1">
      <c r="A574" s="744" t="str">
        <f t="shared" si="83"/>
        <v/>
      </c>
      <c r="B574" s="297"/>
      <c r="C574" s="760"/>
      <c r="D574" s="761"/>
      <c r="E574" s="847"/>
      <c r="F574" s="846"/>
      <c r="G574" s="846"/>
      <c r="H574" s="842">
        <f t="shared" si="78"/>
        <v>0</v>
      </c>
      <c r="I574" s="745"/>
      <c r="J574" s="745">
        <f t="shared" si="84"/>
        <v>0</v>
      </c>
      <c r="K574" s="745" t="e">
        <f t="shared" si="85"/>
        <v>#DIV/0!</v>
      </c>
      <c r="L574" s="660"/>
      <c r="M574" s="660"/>
      <c r="N574" s="445"/>
      <c r="O574" s="760"/>
      <c r="P574" s="793"/>
      <c r="Q574" s="779"/>
      <c r="R574" s="8">
        <f t="shared" si="80"/>
        <v>0</v>
      </c>
      <c r="S574" s="740">
        <f t="shared" si="86"/>
        <v>0</v>
      </c>
      <c r="T574" s="951" t="e">
        <f t="shared" si="87"/>
        <v>#DIV/0!</v>
      </c>
    </row>
    <row r="575" spans="1:20" ht="17.25" customHeight="1">
      <c r="A575" s="744" t="str">
        <f t="shared" si="83"/>
        <v/>
      </c>
      <c r="B575" s="297"/>
      <c r="C575" s="760"/>
      <c r="D575" s="761"/>
      <c r="E575" s="847"/>
      <c r="F575" s="846"/>
      <c r="G575" s="846"/>
      <c r="H575" s="842">
        <f t="shared" si="78"/>
        <v>0</v>
      </c>
      <c r="I575" s="745"/>
      <c r="J575" s="745">
        <f t="shared" si="84"/>
        <v>0</v>
      </c>
      <c r="K575" s="745" t="e">
        <f t="shared" si="85"/>
        <v>#DIV/0!</v>
      </c>
      <c r="L575" s="660"/>
      <c r="M575" s="660"/>
      <c r="N575" s="445"/>
      <c r="O575" s="760"/>
      <c r="P575" s="793"/>
      <c r="Q575" s="779"/>
      <c r="R575" s="8">
        <f t="shared" si="80"/>
        <v>0</v>
      </c>
      <c r="S575" s="740">
        <f t="shared" si="86"/>
        <v>0</v>
      </c>
      <c r="T575" s="951" t="e">
        <f t="shared" si="87"/>
        <v>#DIV/0!</v>
      </c>
    </row>
    <row r="576" spans="1:20" ht="17.25" customHeight="1">
      <c r="A576" s="744" t="str">
        <f t="shared" si="83"/>
        <v/>
      </c>
      <c r="B576" s="297"/>
      <c r="C576" s="760"/>
      <c r="D576" s="761"/>
      <c r="E576" s="847"/>
      <c r="F576" s="846"/>
      <c r="G576" s="846"/>
      <c r="H576" s="842">
        <f t="shared" si="78"/>
        <v>0</v>
      </c>
      <c r="I576" s="745"/>
      <c r="J576" s="745">
        <f t="shared" si="84"/>
        <v>0</v>
      </c>
      <c r="K576" s="745" t="e">
        <f t="shared" si="85"/>
        <v>#DIV/0!</v>
      </c>
      <c r="L576" s="660"/>
      <c r="M576" s="660"/>
      <c r="N576" s="445"/>
      <c r="O576" s="760"/>
      <c r="P576" s="793"/>
      <c r="Q576" s="779"/>
      <c r="R576" s="8">
        <f t="shared" si="80"/>
        <v>0</v>
      </c>
      <c r="S576" s="740">
        <f t="shared" si="86"/>
        <v>0</v>
      </c>
      <c r="T576" s="951" t="e">
        <f t="shared" si="87"/>
        <v>#DIV/0!</v>
      </c>
    </row>
    <row r="577" spans="1:20" ht="17.25" customHeight="1">
      <c r="A577" s="744" t="str">
        <f t="shared" si="83"/>
        <v/>
      </c>
      <c r="B577" s="297"/>
      <c r="C577" s="760"/>
      <c r="D577" s="761"/>
      <c r="E577" s="847"/>
      <c r="F577" s="846"/>
      <c r="G577" s="846"/>
      <c r="H577" s="842">
        <f t="shared" si="78"/>
        <v>0</v>
      </c>
      <c r="I577" s="745"/>
      <c r="J577" s="745">
        <f t="shared" si="84"/>
        <v>0</v>
      </c>
      <c r="K577" s="745" t="e">
        <f t="shared" si="85"/>
        <v>#DIV/0!</v>
      </c>
      <c r="L577" s="660"/>
      <c r="M577" s="660"/>
      <c r="N577" s="445"/>
      <c r="O577" s="760"/>
      <c r="P577" s="793"/>
      <c r="Q577" s="779"/>
      <c r="R577" s="8"/>
      <c r="S577" s="740">
        <f t="shared" si="86"/>
        <v>0</v>
      </c>
      <c r="T577" s="951" t="e">
        <f t="shared" si="87"/>
        <v>#DIV/0!</v>
      </c>
    </row>
    <row r="578" spans="1:20" ht="17.25" customHeight="1">
      <c r="A578" s="744" t="str">
        <f t="shared" si="83"/>
        <v/>
      </c>
      <c r="B578" s="297"/>
      <c r="C578" s="760"/>
      <c r="D578" s="761"/>
      <c r="E578" s="847"/>
      <c r="F578" s="846"/>
      <c r="G578" s="846"/>
      <c r="H578" s="842">
        <f t="shared" si="78"/>
        <v>0</v>
      </c>
      <c r="I578" s="745"/>
      <c r="J578" s="745">
        <f t="shared" si="84"/>
        <v>0</v>
      </c>
      <c r="K578" s="745" t="e">
        <f t="shared" si="85"/>
        <v>#DIV/0!</v>
      </c>
      <c r="L578" s="660"/>
      <c r="M578" s="660"/>
      <c r="N578" s="838" t="s">
        <v>1295</v>
      </c>
      <c r="O578" s="839"/>
      <c r="P578" s="840"/>
      <c r="Q578" s="531"/>
      <c r="R578" s="531">
        <f>SUM(R568:R577)</f>
        <v>0</v>
      </c>
      <c r="S578" s="740">
        <f t="shared" si="86"/>
        <v>0</v>
      </c>
      <c r="T578" s="951" t="e">
        <f t="shared" si="87"/>
        <v>#DIV/0!</v>
      </c>
    </row>
    <row r="579" spans="1:20" ht="17.25" customHeight="1">
      <c r="A579" s="744" t="str">
        <f t="shared" si="83"/>
        <v/>
      </c>
      <c r="B579" s="297"/>
      <c r="C579" s="760"/>
      <c r="D579" s="761"/>
      <c r="E579" s="847"/>
      <c r="F579" s="846"/>
      <c r="G579" s="846"/>
      <c r="H579" s="842">
        <f t="shared" si="78"/>
        <v>0</v>
      </c>
      <c r="I579" s="745"/>
      <c r="J579" s="745">
        <f t="shared" si="84"/>
        <v>0</v>
      </c>
      <c r="K579" s="745" t="e">
        <f t="shared" si="85"/>
        <v>#DIV/0!</v>
      </c>
      <c r="L579" s="660"/>
      <c r="M579" s="660"/>
      <c r="N579" s="297"/>
      <c r="O579" s="760"/>
      <c r="P579" s="256"/>
      <c r="Q579" s="256"/>
      <c r="R579" s="8">
        <f t="shared" ref="R579:R582" si="88">ROUND(P579*Q579,0)</f>
        <v>0</v>
      </c>
      <c r="S579" s="740">
        <f t="shared" si="86"/>
        <v>0</v>
      </c>
      <c r="T579" s="951" t="e">
        <f t="shared" si="87"/>
        <v>#DIV/0!</v>
      </c>
    </row>
    <row r="580" spans="1:20" ht="17.25" customHeight="1">
      <c r="A580" s="744" t="str">
        <f t="shared" si="83"/>
        <v/>
      </c>
      <c r="B580" s="297"/>
      <c r="C580" s="760"/>
      <c r="D580" s="761"/>
      <c r="E580" s="847"/>
      <c r="F580" s="846"/>
      <c r="G580" s="846"/>
      <c r="H580" s="842">
        <f t="shared" si="78"/>
        <v>0</v>
      </c>
      <c r="I580" s="745"/>
      <c r="J580" s="745">
        <f t="shared" si="84"/>
        <v>0</v>
      </c>
      <c r="K580" s="745" t="e">
        <f t="shared" si="85"/>
        <v>#DIV/0!</v>
      </c>
      <c r="L580" s="660"/>
      <c r="M580" s="660"/>
      <c r="N580" s="189"/>
      <c r="O580" s="762"/>
      <c r="P580" s="256"/>
      <c r="Q580" s="256"/>
      <c r="R580" s="8">
        <f t="shared" si="88"/>
        <v>0</v>
      </c>
      <c r="S580" s="740">
        <f t="shared" si="86"/>
        <v>0</v>
      </c>
      <c r="T580" s="951" t="e">
        <f t="shared" si="87"/>
        <v>#DIV/0!</v>
      </c>
    </row>
    <row r="581" spans="1:20" ht="17.25" customHeight="1">
      <c r="A581" s="744" t="str">
        <f t="shared" si="83"/>
        <v/>
      </c>
      <c r="B581" s="297"/>
      <c r="C581" s="760"/>
      <c r="D581" s="761"/>
      <c r="E581" s="847"/>
      <c r="F581" s="846"/>
      <c r="G581" s="846"/>
      <c r="H581" s="842">
        <f t="shared" si="78"/>
        <v>0</v>
      </c>
      <c r="I581" s="745"/>
      <c r="J581" s="745">
        <f t="shared" si="84"/>
        <v>0</v>
      </c>
      <c r="K581" s="745" t="e">
        <f t="shared" si="85"/>
        <v>#DIV/0!</v>
      </c>
      <c r="L581" s="660"/>
      <c r="M581" s="660"/>
      <c r="N581" s="189"/>
      <c r="O581" s="760"/>
      <c r="P581" s="256"/>
      <c r="Q581" s="256"/>
      <c r="R581" s="8">
        <f t="shared" si="88"/>
        <v>0</v>
      </c>
      <c r="S581" s="740">
        <f t="shared" si="86"/>
        <v>0</v>
      </c>
      <c r="T581" s="951" t="e">
        <f t="shared" si="87"/>
        <v>#DIV/0!</v>
      </c>
    </row>
    <row r="582" spans="1:20" ht="17.25" customHeight="1">
      <c r="A582" s="744" t="str">
        <f t="shared" si="83"/>
        <v/>
      </c>
      <c r="B582" s="297"/>
      <c r="C582" s="760"/>
      <c r="D582" s="761"/>
      <c r="E582" s="847"/>
      <c r="F582" s="846"/>
      <c r="G582" s="846"/>
      <c r="H582" s="842">
        <f t="shared" si="78"/>
        <v>0</v>
      </c>
      <c r="I582" s="745"/>
      <c r="J582" s="745">
        <f t="shared" si="84"/>
        <v>0</v>
      </c>
      <c r="K582" s="745" t="e">
        <f t="shared" si="85"/>
        <v>#DIV/0!</v>
      </c>
      <c r="L582" s="660"/>
      <c r="M582" s="660"/>
      <c r="N582" s="189"/>
      <c r="O582" s="760"/>
      <c r="P582" s="256"/>
      <c r="Q582" s="256"/>
      <c r="R582" s="8">
        <f t="shared" si="88"/>
        <v>0</v>
      </c>
      <c r="S582" s="740">
        <f t="shared" si="86"/>
        <v>0</v>
      </c>
      <c r="T582" s="951" t="e">
        <f t="shared" si="87"/>
        <v>#DIV/0!</v>
      </c>
    </row>
    <row r="583" spans="1:20" ht="17.25" customHeight="1">
      <c r="A583" s="744" t="str">
        <f t="shared" si="83"/>
        <v/>
      </c>
      <c r="B583" s="297"/>
      <c r="C583" s="760"/>
      <c r="D583" s="761"/>
      <c r="E583" s="847"/>
      <c r="F583" s="846"/>
      <c r="G583" s="846"/>
      <c r="H583" s="842">
        <f t="shared" si="78"/>
        <v>0</v>
      </c>
      <c r="I583" s="745"/>
      <c r="J583" s="745">
        <f t="shared" si="84"/>
        <v>0</v>
      </c>
      <c r="K583" s="745" t="e">
        <f t="shared" si="85"/>
        <v>#DIV/0!</v>
      </c>
      <c r="L583" s="660"/>
      <c r="M583" s="660"/>
      <c r="N583" s="445"/>
      <c r="O583" s="760"/>
      <c r="P583" s="793"/>
      <c r="Q583" s="779"/>
      <c r="R583" s="8"/>
      <c r="S583" s="740">
        <f t="shared" si="86"/>
        <v>0</v>
      </c>
      <c r="T583" s="951" t="e">
        <f t="shared" si="87"/>
        <v>#DIV/0!</v>
      </c>
    </row>
    <row r="584" spans="1:20" ht="17.25" customHeight="1">
      <c r="A584" s="744" t="str">
        <f t="shared" si="83"/>
        <v/>
      </c>
      <c r="B584" s="297"/>
      <c r="C584" s="760"/>
      <c r="D584" s="761"/>
      <c r="E584" s="847"/>
      <c r="F584" s="846"/>
      <c r="G584" s="846"/>
      <c r="H584" s="842">
        <f t="shared" si="78"/>
        <v>0</v>
      </c>
      <c r="I584" s="745"/>
      <c r="J584" s="745">
        <f t="shared" si="84"/>
        <v>0</v>
      </c>
      <c r="K584" s="745" t="e">
        <f t="shared" si="85"/>
        <v>#DIV/0!</v>
      </c>
      <c r="L584" s="660"/>
      <c r="M584" s="660"/>
      <c r="N584" s="838" t="s">
        <v>1296</v>
      </c>
      <c r="O584" s="839"/>
      <c r="P584" s="840"/>
      <c r="Q584" s="531"/>
      <c r="R584" s="531">
        <f>SUM(R579:R583)</f>
        <v>0</v>
      </c>
      <c r="S584" s="740">
        <f t="shared" si="86"/>
        <v>0</v>
      </c>
      <c r="T584" s="951" t="e">
        <f t="shared" si="87"/>
        <v>#DIV/0!</v>
      </c>
    </row>
    <row r="585" spans="1:20" ht="17.25" customHeight="1">
      <c r="A585" s="744" t="str">
        <f t="shared" si="83"/>
        <v/>
      </c>
      <c r="B585" s="297"/>
      <c r="C585" s="760"/>
      <c r="D585" s="761"/>
      <c r="E585" s="847"/>
      <c r="F585" s="846"/>
      <c r="G585" s="846"/>
      <c r="H585" s="842">
        <f t="shared" si="78"/>
        <v>0</v>
      </c>
      <c r="I585" s="745"/>
      <c r="J585" s="745">
        <f t="shared" si="84"/>
        <v>0</v>
      </c>
      <c r="K585" s="745" t="e">
        <f t="shared" si="85"/>
        <v>#DIV/0!</v>
      </c>
      <c r="L585" s="660"/>
      <c r="M585" s="660"/>
      <c r="N585" s="445" t="s">
        <v>1297</v>
      </c>
      <c r="O585" s="760"/>
      <c r="P585" s="793"/>
      <c r="Q585" s="779"/>
      <c r="R585" s="8">
        <f>R578</f>
        <v>0</v>
      </c>
      <c r="S585" s="740">
        <f t="shared" si="86"/>
        <v>0</v>
      </c>
      <c r="T585" s="951" t="e">
        <f t="shared" si="87"/>
        <v>#DIV/0!</v>
      </c>
    </row>
    <row r="586" spans="1:20" ht="17.25" customHeight="1">
      <c r="A586" s="744" t="str">
        <f t="shared" si="83"/>
        <v/>
      </c>
      <c r="B586" s="297"/>
      <c r="C586" s="760"/>
      <c r="D586" s="761"/>
      <c r="E586" s="847"/>
      <c r="F586" s="846"/>
      <c r="G586" s="846"/>
      <c r="H586" s="842">
        <f t="shared" si="78"/>
        <v>0</v>
      </c>
      <c r="I586" s="745"/>
      <c r="J586" s="745">
        <f t="shared" si="84"/>
        <v>0</v>
      </c>
      <c r="K586" s="745" t="e">
        <f t="shared" si="85"/>
        <v>#DIV/0!</v>
      </c>
      <c r="L586" s="660"/>
      <c r="M586" s="660"/>
      <c r="N586" s="445" t="s">
        <v>1298</v>
      </c>
      <c r="O586" s="760"/>
      <c r="P586" s="793"/>
      <c r="Q586" s="779"/>
      <c r="R586" s="8">
        <f>R584</f>
        <v>0</v>
      </c>
      <c r="S586" s="740">
        <f t="shared" si="86"/>
        <v>0</v>
      </c>
      <c r="T586" s="951" t="e">
        <f t="shared" si="87"/>
        <v>#DIV/0!</v>
      </c>
    </row>
    <row r="587" spans="1:20" ht="17.25" customHeight="1">
      <c r="A587" s="744" t="str">
        <f t="shared" si="83"/>
        <v/>
      </c>
      <c r="B587" s="297"/>
      <c r="C587" s="760"/>
      <c r="D587" s="761"/>
      <c r="E587" s="847"/>
      <c r="F587" s="846"/>
      <c r="G587" s="846"/>
      <c r="H587" s="842">
        <f t="shared" si="78"/>
        <v>0</v>
      </c>
      <c r="I587" s="745"/>
      <c r="J587" s="745">
        <f t="shared" si="84"/>
        <v>0</v>
      </c>
      <c r="K587" s="745" t="e">
        <f t="shared" si="85"/>
        <v>#DIV/0!</v>
      </c>
      <c r="L587" s="660"/>
      <c r="M587" s="660"/>
      <c r="N587" s="445" t="s">
        <v>1300</v>
      </c>
      <c r="O587" s="760"/>
      <c r="P587" s="793"/>
      <c r="Q587" s="779"/>
      <c r="R587" s="8"/>
      <c r="S587" s="740">
        <f t="shared" si="86"/>
        <v>0</v>
      </c>
      <c r="T587" s="951" t="e">
        <f t="shared" si="87"/>
        <v>#DIV/0!</v>
      </c>
    </row>
    <row r="588" spans="1:20" ht="17.25" customHeight="1">
      <c r="A588" s="744" t="str">
        <f t="shared" si="83"/>
        <v/>
      </c>
      <c r="B588" s="297"/>
      <c r="C588" s="760"/>
      <c r="D588" s="761"/>
      <c r="E588" s="847"/>
      <c r="F588" s="846"/>
      <c r="G588" s="846"/>
      <c r="H588" s="842">
        <f t="shared" si="78"/>
        <v>0</v>
      </c>
      <c r="I588" s="745"/>
      <c r="J588" s="745">
        <f t="shared" si="84"/>
        <v>0</v>
      </c>
      <c r="K588" s="745" t="e">
        <f t="shared" si="85"/>
        <v>#DIV/0!</v>
      </c>
      <c r="L588" s="660"/>
      <c r="M588" s="660"/>
      <c r="N588" s="445" t="s">
        <v>1299</v>
      </c>
      <c r="O588" s="760"/>
      <c r="P588" s="793"/>
      <c r="Q588" s="779"/>
      <c r="R588" s="8"/>
      <c r="S588" s="740">
        <f t="shared" si="86"/>
        <v>0</v>
      </c>
      <c r="T588" s="951" t="e">
        <f t="shared" si="87"/>
        <v>#DIV/0!</v>
      </c>
    </row>
    <row r="589" spans="1:20" ht="17.25" customHeight="1">
      <c r="A589" s="744" t="str">
        <f t="shared" si="83"/>
        <v/>
      </c>
      <c r="B589" s="297"/>
      <c r="C589" s="760"/>
      <c r="D589" s="761"/>
      <c r="E589" s="847"/>
      <c r="F589" s="846"/>
      <c r="G589" s="846"/>
      <c r="H589" s="842">
        <f t="shared" si="78"/>
        <v>0</v>
      </c>
      <c r="I589" s="745"/>
      <c r="J589" s="745">
        <f t="shared" si="84"/>
        <v>0</v>
      </c>
      <c r="K589" s="745" t="e">
        <f t="shared" si="85"/>
        <v>#DIV/0!</v>
      </c>
      <c r="L589" s="660"/>
      <c r="M589" s="660"/>
      <c r="N589" s="445" t="s">
        <v>1312</v>
      </c>
      <c r="O589" s="760"/>
      <c r="P589" s="793"/>
      <c r="Q589" s="779"/>
      <c r="R589" s="8"/>
      <c r="S589" s="740">
        <f t="shared" si="86"/>
        <v>0</v>
      </c>
      <c r="T589" s="951" t="e">
        <f t="shared" si="87"/>
        <v>#DIV/0!</v>
      </c>
    </row>
    <row r="590" spans="1:20" ht="17.25" customHeight="1">
      <c r="A590" s="744" t="str">
        <f t="shared" si="83"/>
        <v/>
      </c>
      <c r="B590" s="297"/>
      <c r="C590" s="760"/>
      <c r="D590" s="761"/>
      <c r="E590" s="847"/>
      <c r="F590" s="846"/>
      <c r="G590" s="846"/>
      <c r="H590" s="842">
        <f t="shared" si="78"/>
        <v>0</v>
      </c>
      <c r="I590" s="745"/>
      <c r="J590" s="745">
        <f t="shared" si="84"/>
        <v>0</v>
      </c>
      <c r="K590" s="745" t="e">
        <f t="shared" si="85"/>
        <v>#DIV/0!</v>
      </c>
      <c r="L590" s="660"/>
      <c r="M590" s="660"/>
      <c r="N590" s="297"/>
      <c r="O590" s="760"/>
      <c r="P590" s="793"/>
      <c r="Q590" s="779"/>
      <c r="R590" s="8"/>
      <c r="S590" s="740">
        <f t="shared" si="86"/>
        <v>0</v>
      </c>
      <c r="T590" s="951" t="e">
        <f t="shared" si="87"/>
        <v>#DIV/0!</v>
      </c>
    </row>
    <row r="591" spans="1:20" ht="17.25" customHeight="1">
      <c r="A591" s="744" t="str">
        <f t="shared" si="83"/>
        <v/>
      </c>
      <c r="B591" s="297"/>
      <c r="C591" s="760"/>
      <c r="D591" s="761"/>
      <c r="E591" s="847"/>
      <c r="F591" s="846"/>
      <c r="G591" s="846"/>
      <c r="H591" s="842">
        <f t="shared" si="78"/>
        <v>0</v>
      </c>
      <c r="I591" s="745"/>
      <c r="J591" s="745">
        <f t="shared" si="84"/>
        <v>0</v>
      </c>
      <c r="K591" s="745" t="e">
        <f t="shared" si="85"/>
        <v>#DIV/0!</v>
      </c>
      <c r="L591" s="660"/>
      <c r="M591" s="660"/>
      <c r="N591" s="445"/>
      <c r="O591" s="760"/>
      <c r="P591" s="793"/>
      <c r="Q591" s="779"/>
      <c r="R591" s="8"/>
      <c r="S591" s="740">
        <f t="shared" si="86"/>
        <v>0</v>
      </c>
      <c r="T591" s="951" t="e">
        <f t="shared" si="87"/>
        <v>#DIV/0!</v>
      </c>
    </row>
    <row r="592" spans="1:20" ht="17.25" customHeight="1">
      <c r="A592" s="744" t="str">
        <f t="shared" si="83"/>
        <v/>
      </c>
      <c r="B592" s="297"/>
      <c r="C592" s="760"/>
      <c r="D592" s="761"/>
      <c r="E592" s="847"/>
      <c r="F592" s="846"/>
      <c r="G592" s="846"/>
      <c r="H592" s="842">
        <f t="shared" si="78"/>
        <v>0</v>
      </c>
      <c r="I592" s="745"/>
      <c r="J592" s="745">
        <f t="shared" si="84"/>
        <v>0</v>
      </c>
      <c r="K592" s="745" t="e">
        <f t="shared" si="85"/>
        <v>#DIV/0!</v>
      </c>
      <c r="L592" s="660"/>
      <c r="M592" s="660"/>
      <c r="N592" s="838" t="s">
        <v>1309</v>
      </c>
      <c r="O592" s="839"/>
      <c r="P592" s="840"/>
      <c r="Q592" s="531"/>
      <c r="R592" s="531">
        <f>SUM(R585:R591)</f>
        <v>0</v>
      </c>
      <c r="S592" s="740">
        <f t="shared" si="86"/>
        <v>0</v>
      </c>
      <c r="T592" s="951" t="e">
        <f t="shared" si="87"/>
        <v>#DIV/0!</v>
      </c>
    </row>
    <row r="593" spans="1:20" ht="17.25" customHeight="1">
      <c r="A593" s="744" t="str">
        <f t="shared" si="83"/>
        <v/>
      </c>
      <c r="B593" s="297"/>
      <c r="C593" s="760"/>
      <c r="D593" s="761"/>
      <c r="E593" s="847"/>
      <c r="F593" s="846"/>
      <c r="G593" s="846"/>
      <c r="H593" s="842">
        <f t="shared" si="78"/>
        <v>0</v>
      </c>
      <c r="I593" s="745"/>
      <c r="J593" s="745">
        <f t="shared" si="84"/>
        <v>0</v>
      </c>
      <c r="K593" s="745" t="e">
        <f t="shared" si="85"/>
        <v>#DIV/0!</v>
      </c>
      <c r="L593" s="660"/>
      <c r="M593" s="660"/>
      <c r="N593" s="446"/>
      <c r="O593" s="768"/>
      <c r="P593" s="794"/>
      <c r="Q593" s="758"/>
      <c r="R593" s="770"/>
      <c r="S593" s="740">
        <f t="shared" si="86"/>
        <v>0</v>
      </c>
      <c r="T593" s="951" t="e">
        <f t="shared" si="87"/>
        <v>#DIV/0!</v>
      </c>
    </row>
    <row r="594" spans="1:20" ht="17.25" customHeight="1">
      <c r="A594" s="744" t="str">
        <f t="shared" si="83"/>
        <v/>
      </c>
      <c r="B594" s="297"/>
      <c r="C594" s="760"/>
      <c r="D594" s="761"/>
      <c r="E594" s="847"/>
      <c r="F594" s="846"/>
      <c r="G594" s="846"/>
      <c r="H594" s="842">
        <f t="shared" si="78"/>
        <v>0</v>
      </c>
      <c r="I594" s="745"/>
      <c r="J594" s="745">
        <f t="shared" si="84"/>
        <v>0</v>
      </c>
      <c r="K594" s="745" t="e">
        <f t="shared" si="85"/>
        <v>#DIV/0!</v>
      </c>
      <c r="L594" s="660"/>
      <c r="M594" s="660"/>
      <c r="N594" s="446"/>
      <c r="O594" s="768"/>
      <c r="P594" s="794"/>
      <c r="Q594" s="758"/>
      <c r="R594" s="770"/>
      <c r="S594" s="740">
        <f t="shared" si="86"/>
        <v>0</v>
      </c>
      <c r="T594" s="951" t="e">
        <f t="shared" si="87"/>
        <v>#DIV/0!</v>
      </c>
    </row>
    <row r="595" spans="1:20" ht="17.25" customHeight="1">
      <c r="A595" s="744" t="str">
        <f t="shared" si="83"/>
        <v/>
      </c>
      <c r="B595" s="297"/>
      <c r="C595" s="760"/>
      <c r="D595" s="761"/>
      <c r="E595" s="847"/>
      <c r="F595" s="846"/>
      <c r="G595" s="846"/>
      <c r="H595" s="842">
        <f t="shared" si="78"/>
        <v>0</v>
      </c>
      <c r="I595" s="745"/>
      <c r="J595" s="745">
        <f t="shared" si="84"/>
        <v>0</v>
      </c>
      <c r="K595" s="745" t="e">
        <f t="shared" si="85"/>
        <v>#DIV/0!</v>
      </c>
      <c r="L595" s="660"/>
      <c r="M595" s="660"/>
      <c r="N595" s="1121" t="s">
        <v>1310</v>
      </c>
      <c r="O595" s="1122"/>
      <c r="P595" s="1122"/>
      <c r="Q595" s="1123"/>
      <c r="R595" s="843" t="e">
        <f>R592/J598</f>
        <v>#DIV/0!</v>
      </c>
      <c r="S595" s="740">
        <f t="shared" si="86"/>
        <v>0</v>
      </c>
      <c r="T595" s="951" t="e">
        <f t="shared" si="87"/>
        <v>#DIV/0!</v>
      </c>
    </row>
    <row r="596" spans="1:20" ht="17.25" customHeight="1">
      <c r="A596" s="744" t="str">
        <f t="shared" si="83"/>
        <v/>
      </c>
      <c r="B596" s="297"/>
      <c r="C596" s="760"/>
      <c r="D596" s="761"/>
      <c r="E596" s="847"/>
      <c r="F596" s="846"/>
      <c r="G596" s="846"/>
      <c r="H596" s="842">
        <f t="shared" si="78"/>
        <v>0</v>
      </c>
      <c r="I596" s="745"/>
      <c r="J596" s="745">
        <f t="shared" si="84"/>
        <v>0</v>
      </c>
      <c r="K596" s="745" t="e">
        <f t="shared" si="85"/>
        <v>#DIV/0!</v>
      </c>
      <c r="L596" s="660"/>
      <c r="M596" s="660"/>
      <c r="S596" s="740">
        <f t="shared" si="86"/>
        <v>0</v>
      </c>
      <c r="T596" s="951" t="e">
        <f t="shared" si="87"/>
        <v>#DIV/0!</v>
      </c>
    </row>
    <row r="597" spans="1:20" ht="17.25" customHeight="1">
      <c r="A597" s="744"/>
      <c r="B597" s="297"/>
      <c r="C597" s="760"/>
      <c r="D597" s="761"/>
      <c r="E597" s="847"/>
      <c r="F597" s="846"/>
      <c r="G597" s="846"/>
      <c r="H597" s="745"/>
      <c r="I597" s="745"/>
      <c r="J597" s="745"/>
      <c r="K597" s="745"/>
      <c r="L597" s="660"/>
      <c r="M597" s="660"/>
    </row>
    <row r="598" spans="1:20" ht="17.25" customHeight="1">
      <c r="A598" s="746"/>
      <c r="B598" s="747" t="s">
        <v>243</v>
      </c>
      <c r="C598" s="766"/>
      <c r="D598" s="767"/>
      <c r="E598" s="840"/>
      <c r="F598" s="840"/>
      <c r="G598" s="840"/>
      <c r="H598" s="843">
        <f>ROUND(SUM(H568:H597),2)</f>
        <v>0</v>
      </c>
      <c r="I598" s="531">
        <f>ROUND(SUM(I568:I597),2)</f>
        <v>0</v>
      </c>
      <c r="J598" s="531">
        <f>ROUND(SUM(J568:J597),2)</f>
        <v>0</v>
      </c>
      <c r="K598" s="531"/>
      <c r="L598" s="660"/>
      <c r="M598" s="660"/>
      <c r="S598" s="531">
        <f>ROUND(SUM(S568:S597),2)</f>
        <v>0</v>
      </c>
      <c r="T598" s="531" t="e">
        <f>ROUND(SUM(T568:T597),2)</f>
        <v>#DIV/0!</v>
      </c>
    </row>
    <row r="599" spans="1:20" ht="16.5" customHeight="1">
      <c r="L599" s="660"/>
      <c r="M599" s="660"/>
      <c r="S599" s="741"/>
      <c r="T599" s="741"/>
    </row>
    <row r="600" spans="1:20" s="765" customFormat="1" ht="16.5" customHeight="1">
      <c r="A600" s="740"/>
      <c r="B600" s="740"/>
      <c r="C600" s="753"/>
      <c r="D600" s="754"/>
      <c r="E600" s="790"/>
      <c r="F600" s="790"/>
      <c r="G600" s="790"/>
      <c r="H600" s="740"/>
      <c r="I600" s="740"/>
      <c r="J600" s="740"/>
      <c r="K600" s="740"/>
      <c r="L600" s="660"/>
      <c r="M600" s="660"/>
      <c r="N600" s="740"/>
      <c r="O600" s="753"/>
      <c r="P600" s="790"/>
      <c r="Q600" s="293"/>
      <c r="R600" s="740"/>
      <c r="S600" s="740"/>
      <c r="T600" s="740"/>
    </row>
    <row r="601" spans="1:20" s="741" customFormat="1">
      <c r="A601" s="740"/>
      <c r="B601" s="740"/>
      <c r="C601" s="753"/>
      <c r="D601" s="754"/>
      <c r="E601" s="790"/>
      <c r="F601" s="790"/>
      <c r="G601" s="790"/>
      <c r="H601" s="740"/>
      <c r="I601" s="740"/>
      <c r="J601" s="740"/>
      <c r="K601" s="740"/>
      <c r="L601" s="660"/>
      <c r="M601" s="660"/>
      <c r="N601" s="740"/>
      <c r="O601" s="753"/>
      <c r="P601" s="790"/>
      <c r="Q601" s="293"/>
      <c r="R601" s="740"/>
      <c r="S601" s="740"/>
      <c r="T601" s="740"/>
    </row>
    <row r="602" spans="1:20">
      <c r="L602" s="660"/>
      <c r="M602" s="660"/>
    </row>
    <row r="603" spans="1:20">
      <c r="M603" s="660"/>
    </row>
    <row r="604" spans="1:20">
      <c r="M604" s="660"/>
    </row>
  </sheetData>
  <mergeCells count="56">
    <mergeCell ref="N595:Q595"/>
    <mergeCell ref="O531:O532"/>
    <mergeCell ref="P531:P532"/>
    <mergeCell ref="Q531:Q532"/>
    <mergeCell ref="R531:R532"/>
    <mergeCell ref="N557:Q557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48:Q48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27" t="s">
        <v>244</v>
      </c>
      <c r="H1" s="1127"/>
      <c r="I1" s="1127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28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8"/>
      <c r="I2" s="1128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28"/>
      <c r="H3" s="1128"/>
      <c r="I3" s="1128"/>
      <c r="J3" s="449"/>
    </row>
    <row r="4" spans="1:11" s="573" customFormat="1" ht="17.25" customHeight="1">
      <c r="A4" s="1129" t="s">
        <v>245</v>
      </c>
      <c r="B4" s="1129"/>
      <c r="C4" s="1129"/>
      <c r="D4" s="1129"/>
      <c r="E4" s="1129"/>
      <c r="F4" s="1129"/>
      <c r="G4" s="1129"/>
      <c r="H4" s="1129"/>
      <c r="I4" s="1129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30" t="s">
        <v>246</v>
      </c>
      <c r="D6" s="1130"/>
      <c r="E6" s="1131"/>
      <c r="F6" s="1131"/>
      <c r="G6" s="1131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32" t="s">
        <v>247</v>
      </c>
      <c r="B8" s="1133" t="s">
        <v>248</v>
      </c>
      <c r="C8" s="1133" t="s">
        <v>249</v>
      </c>
      <c r="D8" s="1133"/>
      <c r="E8" s="1133"/>
      <c r="F8" s="1133"/>
      <c r="G8" s="1133"/>
      <c r="H8" s="1133"/>
      <c r="I8" s="1133"/>
      <c r="J8" s="452"/>
    </row>
    <row r="9" spans="1:11" s="456" customFormat="1" ht="35.25" customHeight="1">
      <c r="A9" s="1132"/>
      <c r="B9" s="1133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2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6"/>
      <c r="G16" s="1126"/>
      <c r="H16" s="1126"/>
      <c r="I16" s="1126"/>
      <c r="J16" s="575"/>
    </row>
    <row r="17" spans="2:10" s="574" customFormat="1" ht="15">
      <c r="B17" s="459" t="s">
        <v>257</v>
      </c>
      <c r="C17" s="575"/>
      <c r="D17" s="575"/>
      <c r="E17" s="1126" t="s">
        <v>12</v>
      </c>
      <c r="F17" s="1126"/>
      <c r="G17" s="1126"/>
      <c r="H17" s="1126"/>
      <c r="I17" s="1126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44" t="s">
        <v>278</v>
      </c>
      <c r="M1" s="1144"/>
      <c r="N1" s="1144"/>
      <c r="O1" s="1144"/>
    </row>
    <row r="2" spans="1:18" ht="15" customHeight="1">
      <c r="A2" s="491" t="str">
        <f>TH!A2</f>
        <v>Địa chỉ: 1A227/1 Ấp 1, Phạm Văn Hai, Bình Chánh, TPHCM</v>
      </c>
      <c r="L2" s="114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3"/>
      <c r="N2" s="1143"/>
      <c r="O2" s="1143"/>
    </row>
    <row r="3" spans="1:18" ht="15" customHeight="1">
      <c r="L3" s="1143"/>
      <c r="M3" s="1143"/>
      <c r="N3" s="1143"/>
      <c r="O3" s="1143"/>
    </row>
    <row r="5" spans="1:18" s="497" customFormat="1" ht="24" customHeight="1">
      <c r="A5" s="1145" t="s">
        <v>279</v>
      </c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1145"/>
      <c r="N5" s="1145"/>
      <c r="O5" s="1145"/>
      <c r="P5" s="559"/>
    </row>
    <row r="6" spans="1:18" s="497" customFormat="1" ht="21" customHeight="1">
      <c r="A6" s="1146" t="s">
        <v>378</v>
      </c>
      <c r="B6" s="1146"/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559"/>
    </row>
    <row r="7" spans="1:18" s="497" customFormat="1" ht="21" customHeight="1">
      <c r="A7" s="1147" t="s">
        <v>321</v>
      </c>
      <c r="B7" s="1147"/>
      <c r="C7" s="1147"/>
      <c r="D7" s="1147"/>
      <c r="E7" s="1147"/>
      <c r="F7" s="1147"/>
      <c r="G7" s="1147"/>
      <c r="H7" s="1147"/>
      <c r="I7" s="1147"/>
      <c r="J7" s="1147"/>
      <c r="K7" s="1147"/>
      <c r="L7" s="1147"/>
      <c r="M7" s="1147"/>
      <c r="N7" s="1147"/>
      <c r="O7" s="1147"/>
      <c r="P7" s="559"/>
    </row>
    <row r="8" spans="1:18">
      <c r="D8" s="493"/>
    </row>
    <row r="9" spans="1:18" s="498" customFormat="1" ht="24" customHeight="1">
      <c r="A9" s="1134" t="s">
        <v>232</v>
      </c>
      <c r="B9" s="1137" t="s">
        <v>280</v>
      </c>
      <c r="C9" s="1138"/>
      <c r="D9" s="1138"/>
      <c r="E9" s="1138"/>
      <c r="F9" s="1138"/>
      <c r="G9" s="1138"/>
      <c r="H9" s="1139"/>
      <c r="I9" s="1137" t="s">
        <v>281</v>
      </c>
      <c r="J9" s="1138"/>
      <c r="K9" s="1138"/>
      <c r="L9" s="1139"/>
      <c r="M9" s="1140" t="s">
        <v>282</v>
      </c>
      <c r="N9" s="1140"/>
      <c r="O9" s="1140"/>
      <c r="P9" s="560"/>
    </row>
    <row r="10" spans="1:18" s="498" customFormat="1" ht="24" customHeight="1">
      <c r="A10" s="1135"/>
      <c r="B10" s="1137" t="s">
        <v>283</v>
      </c>
      <c r="C10" s="1139"/>
      <c r="D10" s="1134" t="s">
        <v>284</v>
      </c>
      <c r="E10" s="1134" t="s">
        <v>285</v>
      </c>
      <c r="F10" s="1134" t="s">
        <v>286</v>
      </c>
      <c r="G10" s="1134" t="s">
        <v>287</v>
      </c>
      <c r="H10" s="1134" t="s">
        <v>288</v>
      </c>
      <c r="I10" s="1137" t="s">
        <v>289</v>
      </c>
      <c r="J10" s="1139"/>
      <c r="K10" s="1141" t="s">
        <v>290</v>
      </c>
      <c r="L10" s="1134" t="s">
        <v>291</v>
      </c>
      <c r="M10" s="1140" t="s">
        <v>283</v>
      </c>
      <c r="N10" s="1140"/>
      <c r="O10" s="1140" t="s">
        <v>292</v>
      </c>
      <c r="P10" s="560"/>
    </row>
    <row r="11" spans="1:18" s="498" customFormat="1" ht="55.5" customHeight="1">
      <c r="A11" s="1136"/>
      <c r="B11" s="499" t="s">
        <v>293</v>
      </c>
      <c r="C11" s="499" t="s">
        <v>233</v>
      </c>
      <c r="D11" s="1136"/>
      <c r="E11" s="1136"/>
      <c r="F11" s="1136"/>
      <c r="G11" s="1136"/>
      <c r="H11" s="1136"/>
      <c r="I11" s="499" t="s">
        <v>294</v>
      </c>
      <c r="J11" s="499" t="s">
        <v>295</v>
      </c>
      <c r="K11" s="1142"/>
      <c r="L11" s="1136"/>
      <c r="M11" s="499" t="s">
        <v>15</v>
      </c>
      <c r="N11" s="499" t="s">
        <v>233</v>
      </c>
      <c r="O11" s="1140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382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380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379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44" t="s">
        <v>304</v>
      </c>
      <c r="G2" s="1144"/>
      <c r="H2" s="1144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4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43"/>
      <c r="H3" s="1143"/>
    </row>
    <row r="4" spans="1:11">
      <c r="A4" s="493"/>
      <c r="B4" s="493"/>
      <c r="C4" s="496"/>
      <c r="D4" s="496"/>
      <c r="E4" s="496"/>
      <c r="F4" s="1143"/>
      <c r="G4" s="1143"/>
      <c r="H4" s="1143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49" t="s">
        <v>305</v>
      </c>
      <c r="B6" s="1149"/>
      <c r="C6" s="1149"/>
      <c r="D6" s="1149"/>
      <c r="E6" s="1149"/>
      <c r="F6" s="1149"/>
      <c r="G6" s="1149"/>
      <c r="H6" s="1149"/>
    </row>
    <row r="7" spans="1:11" ht="17.25" customHeight="1" thickBot="1">
      <c r="A7" s="1148" t="str">
        <f ca="1" xml:space="preserve"> IF(ROWS($1:1)&gt;COUNT(Dong3),"","Số: "&amp;OFFSET('SO-TS'!$G$1,SMALL(Dong3,ROWS($1:1)),))</f>
        <v>Số: SX01/11</v>
      </c>
      <c r="B7" s="1148"/>
      <c r="C7" s="1148"/>
      <c r="D7" s="1148"/>
      <c r="E7" s="1148"/>
      <c r="F7" s="1148"/>
      <c r="G7" s="1148"/>
      <c r="H7" s="1148"/>
      <c r="J7" s="552" t="s">
        <v>322</v>
      </c>
      <c r="K7" s="553" t="s">
        <v>328</v>
      </c>
    </row>
    <row r="8" spans="1:11" ht="17.25" customHeight="1">
      <c r="A8" s="115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50"/>
      <c r="C8" s="1150"/>
      <c r="D8" s="1150"/>
      <c r="E8" s="1150"/>
      <c r="F8" s="1150"/>
      <c r="G8" s="1150"/>
      <c r="H8" s="1150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53" t="s">
        <v>125</v>
      </c>
      <c r="B17" s="1154"/>
      <c r="C17" s="1157" t="s">
        <v>307</v>
      </c>
      <c r="D17" s="1158"/>
      <c r="E17" s="1159"/>
      <c r="F17" s="1160" t="s">
        <v>308</v>
      </c>
      <c r="G17" s="1161"/>
      <c r="H17" s="1162"/>
    </row>
    <row r="18" spans="1:8" s="548" customFormat="1" ht="28.5" customHeight="1">
      <c r="A18" s="1155"/>
      <c r="B18" s="1156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63" t="s">
        <v>2</v>
      </c>
      <c r="B19" s="1164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65" t="s">
        <v>315</v>
      </c>
      <c r="B25" s="1165"/>
      <c r="C25" s="1165"/>
      <c r="D25" s="1165"/>
      <c r="E25" s="1165"/>
      <c r="F25" s="1165"/>
      <c r="G25" s="1165"/>
      <c r="H25" s="1165"/>
    </row>
    <row r="26" spans="1:8" ht="27" customHeight="1">
      <c r="A26" s="506" t="s">
        <v>35</v>
      </c>
      <c r="B26" s="1137" t="s">
        <v>316</v>
      </c>
      <c r="C26" s="1139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6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66"/>
      <c r="C34" s="1166"/>
      <c r="D34" s="1166"/>
      <c r="E34" s="1166"/>
      <c r="F34" s="1166"/>
      <c r="G34" s="1166"/>
      <c r="H34" s="1166"/>
    </row>
    <row r="35" spans="1:8">
      <c r="A35" s="1166" t="str">
        <f ca="1" xml:space="preserve"> IF(ROWS($1:1)&gt;COUNT(Dong3),"","Lý do giảm:   "&amp;OFFSET('SO-TS'!$O$1,SMALL(Dong3,ROWS($1:1)),))</f>
        <v xml:space="preserve">Lý do giảm:   </v>
      </c>
      <c r="B35" s="1166"/>
      <c r="C35" s="1166"/>
      <c r="D35" s="1166"/>
      <c r="E35" s="1166"/>
      <c r="F35" s="1166"/>
      <c r="G35" s="1166"/>
      <c r="H35" s="1166"/>
    </row>
    <row r="36" spans="1:8">
      <c r="A36" s="516"/>
      <c r="B36" s="516"/>
      <c r="C36" s="511"/>
      <c r="D36" s="511"/>
      <c r="E36" s="1152" t="s">
        <v>370</v>
      </c>
      <c r="F36" s="1152"/>
      <c r="G36" s="1152"/>
      <c r="H36" s="1152"/>
    </row>
    <row r="37" spans="1:8">
      <c r="A37" s="1148" t="s">
        <v>319</v>
      </c>
      <c r="B37" s="1148"/>
      <c r="C37" s="1148" t="s">
        <v>12</v>
      </c>
      <c r="D37" s="1148"/>
      <c r="E37" s="1144" t="s">
        <v>109</v>
      </c>
      <c r="F37" s="1144"/>
      <c r="G37" s="1144"/>
      <c r="H37" s="1144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51" t="s">
        <v>151</v>
      </c>
      <c r="B45" s="1151"/>
      <c r="C45" s="511"/>
      <c r="D45" s="511"/>
      <c r="E45" s="1152" t="s">
        <v>103</v>
      </c>
      <c r="F45" s="1152"/>
      <c r="G45" s="1152"/>
      <c r="H45" s="1152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71" t="s">
        <v>383</v>
      </c>
      <c r="K2" s="1171"/>
      <c r="L2" s="1171"/>
      <c r="M2" s="1171"/>
    </row>
    <row r="3" spans="1:16" ht="15" customHeight="1">
      <c r="A3" s="725" t="str">
        <f>'IN-NX'!A3</f>
        <v>Địa chỉ: 1A227/1 Ấp 1, Phạm Văn Hai, Bình Chánh, TPHCM</v>
      </c>
      <c r="J3" s="117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74"/>
      <c r="L3" s="1174"/>
      <c r="M3" s="1174"/>
    </row>
    <row r="4" spans="1:16">
      <c r="J4" s="1174"/>
      <c r="K4" s="1174"/>
      <c r="L4" s="1174"/>
      <c r="M4" s="1174"/>
    </row>
    <row r="5" spans="1:16" ht="19.5" customHeight="1">
      <c r="A5" s="1172" t="s">
        <v>384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1172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73" t="s">
        <v>385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  <c r="M6" s="1173"/>
      <c r="N6" s="723"/>
    </row>
    <row r="7" spans="1:16">
      <c r="B7" s="699"/>
      <c r="C7" s="699"/>
      <c r="D7" s="699"/>
      <c r="E7" s="700" t="s">
        <v>386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  <c r="M9" s="701"/>
    </row>
    <row r="10" spans="1:16">
      <c r="C10" s="1170"/>
      <c r="D10" s="1170"/>
      <c r="E10" s="1170"/>
      <c r="F10" s="1170"/>
      <c r="G10" s="1170"/>
      <c r="H10" s="1170"/>
      <c r="I10" s="1170"/>
      <c r="J10" s="1170"/>
      <c r="K10" s="1170"/>
      <c r="L10" s="1170"/>
      <c r="M10" s="1170"/>
    </row>
    <row r="11" spans="1:16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216</v>
      </c>
      <c r="F11" s="1168" t="s">
        <v>389</v>
      </c>
      <c r="G11" s="1168"/>
      <c r="H11" s="1168"/>
      <c r="I11" s="1168"/>
      <c r="J11" s="1168"/>
      <c r="K11" s="1168"/>
      <c r="L11" s="1168"/>
      <c r="M11" s="1168"/>
    </row>
    <row r="12" spans="1:16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390</v>
      </c>
      <c r="G12" s="1169" t="s">
        <v>391</v>
      </c>
      <c r="H12" s="1169"/>
      <c r="I12" s="1169"/>
      <c r="J12" s="1169"/>
      <c r="K12" s="1169"/>
      <c r="L12" s="1169"/>
      <c r="M12" s="1169"/>
    </row>
    <row r="13" spans="1:16" ht="31.5" customHeight="1" thickBot="1">
      <c r="A13" s="1167"/>
      <c r="B13" s="1169"/>
      <c r="C13" s="1169"/>
      <c r="D13" s="1167"/>
      <c r="E13" s="1167"/>
      <c r="F13" s="1169"/>
      <c r="G13" s="702" t="s">
        <v>374</v>
      </c>
      <c r="H13" s="702" t="s">
        <v>375</v>
      </c>
      <c r="I13" s="702" t="s">
        <v>376</v>
      </c>
      <c r="J13" s="702" t="s">
        <v>392</v>
      </c>
      <c r="K13" s="702" t="s">
        <v>393</v>
      </c>
      <c r="L13" s="702" t="s">
        <v>373</v>
      </c>
      <c r="M13" s="702" t="s">
        <v>394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395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396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2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6"/>
      <c r="L41" s="1126"/>
      <c r="M41" s="1126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26" t="s">
        <v>12</v>
      </c>
      <c r="K42" s="1126"/>
      <c r="L42" s="1126"/>
      <c r="M42" s="1126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71" t="s">
        <v>383</v>
      </c>
      <c r="H2" s="1171"/>
      <c r="I2" s="1171"/>
      <c r="J2" s="1171"/>
    </row>
    <row r="3" spans="1:13" ht="15" customHeight="1">
      <c r="A3" s="725" t="str">
        <f>'154'!A3</f>
        <v>Địa chỉ: 1A227/1 Ấp 1, Phạm Văn Hai, Bình Chánh, TPHCM</v>
      </c>
      <c r="G3" s="117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74"/>
      <c r="I3" s="1174"/>
      <c r="J3" s="1174"/>
    </row>
    <row r="4" spans="1:13">
      <c r="G4" s="1174"/>
      <c r="H4" s="1174"/>
      <c r="I4" s="1174"/>
      <c r="J4" s="1174"/>
    </row>
    <row r="5" spans="1:13" ht="27" customHeight="1">
      <c r="A5" s="1172" t="s">
        <v>384</v>
      </c>
      <c r="B5" s="1172"/>
      <c r="C5" s="1172"/>
      <c r="D5" s="1172"/>
      <c r="E5" s="1172"/>
      <c r="F5" s="1172"/>
      <c r="G5" s="1172"/>
      <c r="H5" s="1172"/>
      <c r="I5" s="1172"/>
      <c r="J5" s="1172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73" t="s">
        <v>385</v>
      </c>
      <c r="B6" s="1173"/>
      <c r="C6" s="1173"/>
      <c r="D6" s="1173"/>
      <c r="E6" s="1173"/>
      <c r="F6" s="1173"/>
      <c r="G6" s="1173"/>
      <c r="H6" s="1173"/>
      <c r="I6" s="1173"/>
      <c r="J6" s="1173"/>
    </row>
    <row r="7" spans="1:13">
      <c r="B7" s="699"/>
      <c r="C7" s="699"/>
      <c r="D7" s="699"/>
      <c r="E7" s="700" t="s">
        <v>397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387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388</v>
      </c>
      <c r="G9" s="701"/>
      <c r="H9" s="701"/>
      <c r="I9" s="701"/>
      <c r="J9" s="701"/>
    </row>
    <row r="10" spans="1:13" ht="9.75" customHeight="1">
      <c r="C10" s="1170"/>
      <c r="D10" s="1170"/>
      <c r="E10" s="1170"/>
      <c r="F10" s="1170"/>
      <c r="G10" s="1170"/>
      <c r="H10" s="1170"/>
      <c r="I10" s="1170"/>
      <c r="J10" s="1170"/>
    </row>
    <row r="11" spans="1:13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216</v>
      </c>
      <c r="F11" s="1168" t="s">
        <v>398</v>
      </c>
      <c r="G11" s="1168"/>
      <c r="H11" s="1168"/>
      <c r="I11" s="1168"/>
      <c r="J11" s="1168"/>
    </row>
    <row r="12" spans="1:13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390</v>
      </c>
      <c r="G12" s="1169" t="s">
        <v>391</v>
      </c>
      <c r="H12" s="1169"/>
      <c r="I12" s="1169"/>
      <c r="J12" s="1169"/>
    </row>
    <row r="13" spans="1:13" ht="30.75" customHeight="1" thickBot="1">
      <c r="A13" s="1167"/>
      <c r="B13" s="1169"/>
      <c r="C13" s="1169"/>
      <c r="D13" s="1167"/>
      <c r="E13" s="1167"/>
      <c r="F13" s="1169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>
        <f ca="1">IF(ROWS($1:1)&gt;COUNT(Dong8),"",OFFSET(TH!C$1,SMALL(Dong8,ROWS($1:1)),))</f>
        <v>42473</v>
      </c>
      <c r="B16" s="707">
        <f ca="1">IF(ROWS($1:1)&gt;COUNT(Dong8),"",OFFSET(TH!D$1,SMALL(Dong8,ROWS($1:1)),))</f>
        <v>0</v>
      </c>
      <c r="C16" s="707">
        <f ca="1">IF(ROWS($1:1)&gt;COUNT(Dong8),"",OFFSET(TH!E$1,SMALL(Dong8,ROWS($1:1)),))</f>
        <v>42473</v>
      </c>
      <c r="D16" s="708" t="str">
        <f ca="1">IF(ROWS($1:1)&gt;COUNT(Dong8),"",OFFSET(TH!F$1,SMALL(Dong8,ROWS($1:1)),))</f>
        <v>Giấy 2 da</v>
      </c>
      <c r="E16" s="707" t="str">
        <f ca="1">IF(ROWS($1:1)&gt;COUNT(Dong8),"",OFFSET(TH!M$1,SMALL(Dong8,ROWS($1:1)),))</f>
        <v>1521</v>
      </c>
      <c r="F16" s="709">
        <f ca="1">IF(ROWS($1:1)&gt;COUNT(Dong8),"",OFFSET(TH!K$1,SMALL(Dong8,ROWS($1:1)),))</f>
        <v>6750000</v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>
        <f ca="1">IF(ROWS($1:2)&gt;COUNT(Dong8),"",OFFSET(TH!C$1,SMALL(Dong8,ROWS($1:2)),))</f>
        <v>42473</v>
      </c>
      <c r="B17" s="707">
        <f ca="1">IF(ROWS($1:2)&gt;COUNT(Dong8),"",OFFSET(TH!D$1,SMALL(Dong8,ROWS($1:2)),))</f>
        <v>0</v>
      </c>
      <c r="C17" s="707">
        <f ca="1">IF(ROWS($1:2)&gt;COUNT(Dong8),"",OFFSET(TH!E$1,SMALL(Dong8,ROWS($1:2)),))</f>
        <v>42473</v>
      </c>
      <c r="D17" s="708" t="str">
        <f ca="1">IF(ROWS($1:2)&gt;COUNT(Dong8),"",OFFSET(TH!F$1,SMALL(Dong8,ROWS($1:2)),))</f>
        <v>Giấy 2 da</v>
      </c>
      <c r="E17" s="707" t="str">
        <f ca="1">IF(ROWS($1:2)&gt;COUNT(Dong8),"",OFFSET(TH!M$1,SMALL(Dong8,ROWS($1:2)),))</f>
        <v>1521</v>
      </c>
      <c r="F17" s="709">
        <f ca="1">IF(ROWS($1:2)&gt;COUNT(Dong8),"",OFFSET(TH!K$1,SMALL(Dong8,ROWS($1:2)),))</f>
        <v>7110000</v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>
        <f ca="1">IF(ROWS($1:3)&gt;COUNT(Dong8),"",OFFSET(TH!C$1,SMALL(Dong8,ROWS($1:3)),))</f>
        <v>42496</v>
      </c>
      <c r="B18" s="707">
        <f ca="1">IF(ROWS($1:3)&gt;COUNT(Dong8),"",OFFSET(TH!D$1,SMALL(Dong8,ROWS($1:3)),))</f>
        <v>0</v>
      </c>
      <c r="C18" s="707">
        <f ca="1">IF(ROWS($1:3)&gt;COUNT(Dong8),"",OFFSET(TH!E$1,SMALL(Dong8,ROWS($1:3)),))</f>
        <v>42496</v>
      </c>
      <c r="D18" s="708" t="str">
        <f ca="1">IF(ROWS($1:3)&gt;COUNT(Dong8),"",OFFSET(TH!F$1,SMALL(Dong8,ROWS($1:3)),))</f>
        <v>Giấy 2 da</v>
      </c>
      <c r="E18" s="707" t="str">
        <f ca="1">IF(ROWS($1:3)&gt;COUNT(Dong8),"",OFFSET(TH!M$1,SMALL(Dong8,ROWS($1:3)),))</f>
        <v>1521</v>
      </c>
      <c r="F18" s="709">
        <f ca="1">IF(ROWS($1:3)&gt;COUNT(Dong8),"",OFFSET(TH!K$1,SMALL(Dong8,ROWS($1:3)),))</f>
        <v>1800000</v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>
        <f ca="1">IF(ROWS($1:4)&gt;COUNT(Dong8),"",OFFSET(TH!C$1,SMALL(Dong8,ROWS($1:4)),))</f>
        <v>42503</v>
      </c>
      <c r="B19" s="707">
        <f ca="1">IF(ROWS($1:4)&gt;COUNT(Dong8),"",OFFSET(TH!D$1,SMALL(Dong8,ROWS($1:4)),))</f>
        <v>0</v>
      </c>
      <c r="C19" s="707">
        <f ca="1">IF(ROWS($1:4)&gt;COUNT(Dong8),"",OFFSET(TH!E$1,SMALL(Dong8,ROWS($1:4)),))</f>
        <v>42503</v>
      </c>
      <c r="D19" s="708" t="str">
        <f ca="1">IF(ROWS($1:4)&gt;COUNT(Dong8),"",OFFSET(TH!F$1,SMALL(Dong8,ROWS($1:4)),))</f>
        <v>Giấy 2 da</v>
      </c>
      <c r="E19" s="707" t="str">
        <f ca="1">IF(ROWS($1:4)&gt;COUNT(Dong8),"",OFFSET(TH!M$1,SMALL(Dong8,ROWS($1:4)),))</f>
        <v>1521</v>
      </c>
      <c r="F19" s="709">
        <f ca="1">IF(ROWS($1:4)&gt;COUNT(Dong8),"",OFFSET(TH!K$1,SMALL(Dong8,ROWS($1:4)),))</f>
        <v>7056000</v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>
        <f ca="1">IF(ROWS($1:5)&gt;COUNT(Dong8),"",OFFSET(TH!C$1,SMALL(Dong8,ROWS($1:5)),))</f>
        <v>42503</v>
      </c>
      <c r="B20" s="707">
        <f ca="1">IF(ROWS($1:5)&gt;COUNT(Dong8),"",OFFSET(TH!D$1,SMALL(Dong8,ROWS($1:5)),))</f>
        <v>0</v>
      </c>
      <c r="C20" s="707">
        <f ca="1">IF(ROWS($1:5)&gt;COUNT(Dong8),"",OFFSET(TH!E$1,SMALL(Dong8,ROWS($1:5)),))</f>
        <v>42503</v>
      </c>
      <c r="D20" s="708" t="str">
        <f ca="1">IF(ROWS($1:5)&gt;COUNT(Dong8),"",OFFSET(TH!F$1,SMALL(Dong8,ROWS($1:5)),))</f>
        <v>Giấy 2 da</v>
      </c>
      <c r="E20" s="707" t="str">
        <f ca="1">IF(ROWS($1:5)&gt;COUNT(Dong8),"",OFFSET(TH!M$1,SMALL(Dong8,ROWS($1:5)),))</f>
        <v>1521</v>
      </c>
      <c r="F20" s="709">
        <f ca="1">IF(ROWS($1:5)&gt;COUNT(Dong8),"",OFFSET(TH!K$1,SMALL(Dong8,ROWS($1:5)),))</f>
        <v>7038000</v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29754000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399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29754000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400</v>
      </c>
    </row>
    <row r="27" spans="1:10">
      <c r="C27" s="700" t="str">
        <f ca="1">"- Ngày mở sổ: "&amp;"01/"&amp;MONTH(A16)&amp;"/ "&amp;YEAR(A16)</f>
        <v>- Ngày mở sổ: 01/4/ 2016</v>
      </c>
    </row>
    <row r="28" spans="1:10">
      <c r="E28" s="699"/>
      <c r="F28" s="699"/>
      <c r="G28" s="699"/>
      <c r="H28" s="699"/>
      <c r="I28" s="1126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26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26" t="s">
        <v>12</v>
      </c>
      <c r="J29" s="1126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71" t="s">
        <v>383</v>
      </c>
      <c r="I2" s="1171"/>
      <c r="J2" s="1171"/>
      <c r="K2" s="1171"/>
      <c r="L2" s="721"/>
    </row>
    <row r="3" spans="1:15" ht="15" customHeight="1">
      <c r="A3" s="725" t="str">
        <f>'632'!A3</f>
        <v>Địa chỉ: 1A227/1 Ấp 1, Phạm Văn Hai, Bình Chánh, TPHCM</v>
      </c>
      <c r="H3" s="117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74"/>
      <c r="J3" s="1174"/>
      <c r="K3" s="1174"/>
      <c r="L3" s="699"/>
    </row>
    <row r="4" spans="1:15">
      <c r="H4" s="1174"/>
      <c r="I4" s="1174"/>
      <c r="J4" s="1174"/>
      <c r="K4" s="1174"/>
      <c r="L4" s="699"/>
    </row>
    <row r="5" spans="1:15" ht="19.5" customHeight="1">
      <c r="A5" s="1172" t="s">
        <v>384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73" t="s">
        <v>385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</row>
    <row r="7" spans="1:15">
      <c r="B7" s="699"/>
      <c r="C7" s="699"/>
      <c r="D7" s="699"/>
      <c r="E7" s="700" t="s">
        <v>401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70"/>
      <c r="D10" s="1170"/>
      <c r="E10" s="1170"/>
      <c r="F10" s="1170"/>
      <c r="G10" s="1170"/>
      <c r="H10" s="1170"/>
      <c r="I10" s="1170"/>
      <c r="J10" s="1170"/>
      <c r="K10" s="1170"/>
      <c r="L10" s="1170"/>
    </row>
    <row r="11" spans="1:15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216</v>
      </c>
      <c r="F11" s="1168" t="s">
        <v>402</v>
      </c>
      <c r="G11" s="1168"/>
      <c r="H11" s="1168"/>
      <c r="I11" s="1168"/>
      <c r="J11" s="1168"/>
      <c r="K11" s="1168"/>
      <c r="L11" s="1168"/>
    </row>
    <row r="12" spans="1:15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390</v>
      </c>
      <c r="G12" s="1169" t="s">
        <v>391</v>
      </c>
      <c r="H12" s="1169"/>
      <c r="I12" s="1169"/>
      <c r="J12" s="1169"/>
      <c r="K12" s="1169"/>
      <c r="L12" s="1169"/>
    </row>
    <row r="13" spans="1:15" ht="29.25" customHeight="1" thickBot="1">
      <c r="A13" s="1167"/>
      <c r="B13" s="1169"/>
      <c r="C13" s="1169"/>
      <c r="D13" s="1167"/>
      <c r="E13" s="1167"/>
      <c r="F13" s="1169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42468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42468</v>
      </c>
      <c r="D16" s="708" t="str">
        <f ca="1">IF(ROWS($1:1)&gt;COUNT(Dong7),"",OFFSET(TH!F$1,SMALL(Dong7,ROWS($1:1)),))</f>
        <v>Phí chuyển tiền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13636</v>
      </c>
      <c r="G16" s="709">
        <f t="shared" ref="G16:J30" ca="1" si="0">IF($E16=G$13,$F16,0)</f>
        <v>0</v>
      </c>
      <c r="H16" s="709">
        <f t="shared" ca="1" si="0"/>
        <v>13636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42471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42471</v>
      </c>
      <c r="D17" s="708" t="str">
        <f ca="1">IF(ROWS($1:2)&gt;COUNT(Dong7),"",OFFSET(TH!F$1,SMALL(Dong7,ROWS($1:2)),))</f>
        <v>Phí chuyển tiền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13636</v>
      </c>
      <c r="G17" s="709">
        <f t="shared" ca="1" si="0"/>
        <v>0</v>
      </c>
      <c r="H17" s="709">
        <f t="shared" ca="1" si="0"/>
        <v>13636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42471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42471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9091</v>
      </c>
      <c r="G19" s="709">
        <f t="shared" ca="1" si="0"/>
        <v>0</v>
      </c>
      <c r="H19" s="709">
        <f t="shared" ca="1" si="0"/>
        <v>9091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42474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42474</v>
      </c>
      <c r="D20" s="708" t="str">
        <f ca="1">IF(ROWS($1:5)&gt;COUNT(Dong7),"",OFFSET(TH!F$1,SMALL(Dong7,ROWS($1:5)),))</f>
        <v>Phí kiểm đếm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42479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42479</v>
      </c>
      <c r="D21" s="708" t="str">
        <f ca="1">IF(ROWS($1:6)&gt;COUNT(Dong7),"",OFFSET(TH!F$1,SMALL(Dong7,ROWS($1:6)),))</f>
        <v>Phí kiểm đếm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13636</v>
      </c>
      <c r="G21" s="709">
        <f t="shared" ca="1" si="0"/>
        <v>0</v>
      </c>
      <c r="H21" s="709">
        <f t="shared" ca="1" si="0"/>
        <v>13636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42479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42479</v>
      </c>
      <c r="D22" s="708" t="str">
        <f ca="1">IF(ROWS($1:7)&gt;COUNT(Dong7),"",OFFSET(TH!F$1,SMALL(Dong7,ROWS($1:7)),))</f>
        <v>Phí chuyển tiền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42482</v>
      </c>
      <c r="B23" s="707" t="str">
        <f ca="1">IF(ROWS($1:8)&gt;COUNT(Dong7),"",OFFSET(TH!D$1,SMALL(Dong7,ROWS($1:8)),))</f>
        <v>GBC</v>
      </c>
      <c r="C23" s="707">
        <f ca="1">IF(ROWS($1:8)&gt;COUNT(Dong7),"",OFFSET(TH!E$1,SMALL(Dong7,ROWS($1:8)),))</f>
        <v>42482</v>
      </c>
      <c r="D23" s="708" t="str">
        <f ca="1">IF(ROWS($1:8)&gt;COUNT(Dong7),"",OFFSET(TH!F$1,SMALL(Dong7,ROWS($1:8)),))</f>
        <v>Phí chuyển tiền</v>
      </c>
      <c r="E23" s="707" t="str">
        <f ca="1">IF(ROWS($1:8)&gt;COUNT(Dong7),"",OFFSET(TH!M$1,SMALL(Dong7,ROWS($1:8)),))</f>
        <v>131</v>
      </c>
      <c r="F23" s="709">
        <f ca="1">IF(ROWS($1:8)&gt;COUNT(Dong7),"",OFFSET(TH!K$1,SMALL(Dong7,ROWS($1:8)),))</f>
        <v>22000</v>
      </c>
      <c r="G23" s="709">
        <f t="shared" ca="1" si="0"/>
        <v>0</v>
      </c>
      <c r="H23" s="709">
        <f t="shared" ca="1" si="0"/>
        <v>0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42488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42488</v>
      </c>
      <c r="D24" s="708" t="str">
        <f ca="1">IF(ROWS($1:9)&gt;COUNT(Dong7),"",OFFSET(TH!F$1,SMALL(Dong7,ROWS($1:9)),))</f>
        <v>Phí chuyển tiền</v>
      </c>
      <c r="E24" s="707" t="str">
        <f ca="1">IF(ROWS($1:9)&gt;COUNT(Dong7),"",OFFSET(TH!M$1,SMALL(Dong7,ROWS($1:9)),))</f>
        <v>1121</v>
      </c>
      <c r="F24" s="709">
        <f ca="1">IF(ROWS($1:9)&gt;COUNT(Dong7),"",OFFSET(TH!K$1,SMALL(Dong7,ROWS($1:9)),))</f>
        <v>13636</v>
      </c>
      <c r="G24" s="709">
        <f t="shared" ca="1" si="0"/>
        <v>0</v>
      </c>
      <c r="H24" s="709">
        <f t="shared" ca="1" si="0"/>
        <v>13636</v>
      </c>
      <c r="I24" s="709">
        <f t="shared" ca="1" si="0"/>
        <v>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42495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42495</v>
      </c>
      <c r="D25" s="708" t="str">
        <f ca="1">IF(ROWS($1:10)&gt;COUNT(Dong7),"",OFFSET(TH!F$1,SMALL(Dong7,ROWS($1:10)),))</f>
        <v>Thuế môn bài phải nộp</v>
      </c>
      <c r="E25" s="707" t="str">
        <f ca="1">IF(ROWS($1:10)&gt;COUNT(Dong7),"",OFFSET(TH!M$1,SMALL(Dong7,ROWS($1:10)),))</f>
        <v>33382</v>
      </c>
      <c r="F25" s="709">
        <f ca="1">IF(ROWS($1:10)&gt;COUNT(Dong7),"",OFFSET(TH!K$1,SMALL(Dong7,ROWS($1:10)),))</f>
        <v>1000000</v>
      </c>
      <c r="G25" s="709">
        <f t="shared" ca="1" si="0"/>
        <v>0</v>
      </c>
      <c r="H25" s="709">
        <f t="shared" ca="1" si="0"/>
        <v>0</v>
      </c>
      <c r="I25" s="709">
        <f t="shared" ca="1" si="0"/>
        <v>1000000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Phí chuyển tiền</v>
      </c>
      <c r="E26" s="707" t="str">
        <f ca="1">IF(ROWS($1:11)&gt;COUNT(Dong7),"",OFFSET(TH!M$1,SMALL(Dong7,ROWS($1:11)),))</f>
        <v>1121</v>
      </c>
      <c r="F26" s="709">
        <f ca="1">IF(ROWS($1:11)&gt;COUNT(Dong7),"",OFFSET(TH!K$1,SMALL(Dong7,ROWS($1:11)),))</f>
        <v>9091</v>
      </c>
      <c r="G26" s="709">
        <f t="shared" ca="1" si="0"/>
        <v>0</v>
      </c>
      <c r="H26" s="709">
        <f t="shared" ca="1" si="0"/>
        <v>9091</v>
      </c>
      <c r="I26" s="709">
        <f t="shared" ca="1" si="0"/>
        <v>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13636</v>
      </c>
      <c r="G27" s="709">
        <f t="shared" ca="1" si="0"/>
        <v>0</v>
      </c>
      <c r="H27" s="709">
        <f t="shared" ca="1" si="0"/>
        <v>13636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chuyển tiền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42495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42495</v>
      </c>
      <c r="D29" s="708" t="str">
        <f ca="1">IF(ROWS($1:14)&gt;COUNT(Dong7),"",OFFSET(TH!F$1,SMALL(Dong7,ROWS($1:14)),))</f>
        <v>Phí kiểm đếm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42502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42502</v>
      </c>
      <c r="D30" s="708" t="str">
        <f ca="1">IF(ROWS($1:15)&gt;COUNT(Dong7),"",OFFSET(TH!F$1,SMALL(Dong7,ROWS($1:15)),))</f>
        <v>Phí chuyển tiền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1190178</v>
      </c>
      <c r="G32" s="706">
        <f t="shared" ref="G32:L32" ca="1" si="2">SUM(G15:G31)</f>
        <v>0</v>
      </c>
      <c r="H32" s="706">
        <f t="shared" ca="1" si="2"/>
        <v>168178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403</v>
      </c>
      <c r="E33" s="710"/>
      <c r="F33" s="716">
        <f ca="1">SUM(G33:L33)</f>
        <v>1168178</v>
      </c>
      <c r="G33" s="716">
        <f t="shared" ref="G33:L33" ca="1" si="3">G32</f>
        <v>0</v>
      </c>
      <c r="H33" s="716">
        <f t="shared" ca="1" si="3"/>
        <v>168178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22000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396</v>
      </c>
    </row>
    <row r="37" spans="1:12">
      <c r="C37" s="700" t="str">
        <f ca="1">"- Ngày mở sổ: "&amp;"01/"&amp;MONTH(A16)&amp;"/"&amp;YEAR(A16)</f>
        <v>- Ngày mở sổ: 01/4/2016</v>
      </c>
    </row>
    <row r="38" spans="1:12">
      <c r="E38" s="699"/>
      <c r="F38" s="699"/>
      <c r="G38" s="699"/>
      <c r="H38" s="699"/>
      <c r="I38" s="699"/>
      <c r="J38" s="112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6"/>
      <c r="L38" s="1126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26" t="s">
        <v>12</v>
      </c>
      <c r="K39" s="1126"/>
      <c r="L39" s="1126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73" t="s">
        <v>13</v>
      </c>
      <c r="K40" s="1173"/>
      <c r="L40" s="1173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2" customWidth="1"/>
    <col min="3" max="3" width="8.5703125" style="782" customWidth="1"/>
    <col min="4" max="4" width="51.42578125" style="782" customWidth="1"/>
    <col min="5" max="5" width="8" style="782" customWidth="1"/>
    <col min="6" max="6" width="12.28515625" style="782" bestFit="1" customWidth="1"/>
    <col min="7" max="7" width="10.140625" style="782" customWidth="1"/>
    <col min="8" max="8" width="10.7109375" style="782" customWidth="1"/>
    <col min="9" max="9" width="11.42578125" style="782" customWidth="1"/>
    <col min="10" max="10" width="11.5703125" style="782" customWidth="1"/>
    <col min="11" max="11" width="11.42578125" style="782" customWidth="1"/>
    <col min="12" max="12" width="9.42578125" style="782" customWidth="1"/>
    <col min="13" max="13" width="6.7109375" style="782" customWidth="1"/>
    <col min="14" max="16384" width="9.140625" style="782"/>
  </cols>
  <sheetData>
    <row r="2" spans="1:15">
      <c r="A2" s="695" t="str">
        <f>'632'!A2</f>
        <v>Đơn vị: CÔNG TY TNHH SX TM KIM DUNG PHÁT</v>
      </c>
      <c r="F2" s="781"/>
      <c r="G2" s="781"/>
      <c r="H2" s="1171" t="s">
        <v>383</v>
      </c>
      <c r="I2" s="1171"/>
      <c r="J2" s="1171"/>
      <c r="K2" s="1171"/>
      <c r="L2" s="721"/>
    </row>
    <row r="3" spans="1:15" ht="15" customHeight="1">
      <c r="A3" s="725" t="str">
        <f>'632'!A3</f>
        <v>Địa chỉ: 1A227/1 Ấp 1, Phạm Văn Hai, Bình Chánh, TPHCM</v>
      </c>
      <c r="H3" s="117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4"/>
      <c r="J3" s="1174"/>
      <c r="K3" s="1174"/>
      <c r="L3" s="699"/>
    </row>
    <row r="4" spans="1:15">
      <c r="H4" s="1174"/>
      <c r="I4" s="1174"/>
      <c r="J4" s="1174"/>
      <c r="K4" s="1174"/>
      <c r="L4" s="699"/>
    </row>
    <row r="5" spans="1:15" ht="19.5" customHeight="1">
      <c r="A5" s="1172" t="s">
        <v>384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73" t="s">
        <v>385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</row>
    <row r="7" spans="1:15">
      <c r="B7" s="699"/>
      <c r="C7" s="699"/>
      <c r="D7" s="699"/>
      <c r="E7" s="700" t="s">
        <v>410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70"/>
      <c r="D10" s="1170"/>
      <c r="E10" s="1170"/>
      <c r="F10" s="1170"/>
      <c r="G10" s="1170"/>
      <c r="H10" s="1170"/>
      <c r="I10" s="1170"/>
      <c r="J10" s="1170"/>
      <c r="K10" s="1170"/>
      <c r="L10" s="1170"/>
    </row>
    <row r="11" spans="1:15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216</v>
      </c>
      <c r="F11" s="1168" t="s">
        <v>409</v>
      </c>
      <c r="G11" s="1168"/>
      <c r="H11" s="1168"/>
      <c r="I11" s="1168"/>
      <c r="J11" s="1168"/>
      <c r="K11" s="1168"/>
      <c r="L11" s="1168"/>
    </row>
    <row r="12" spans="1:15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390</v>
      </c>
      <c r="G12" s="1169" t="s">
        <v>391</v>
      </c>
      <c r="H12" s="1169"/>
      <c r="I12" s="1169"/>
      <c r="J12" s="1169"/>
      <c r="K12" s="1169"/>
      <c r="L12" s="1169"/>
    </row>
    <row r="13" spans="1:15" ht="29.25" customHeight="1" thickBot="1">
      <c r="A13" s="1167"/>
      <c r="B13" s="1169"/>
      <c r="C13" s="1169"/>
      <c r="D13" s="1167"/>
      <c r="E13" s="1167"/>
      <c r="F13" s="1169"/>
      <c r="G13" s="722" t="s">
        <v>47</v>
      </c>
      <c r="H13" s="722" t="s">
        <v>24</v>
      </c>
      <c r="I13" s="722"/>
      <c r="J13" s="722"/>
      <c r="K13" s="722"/>
      <c r="L13" s="722"/>
      <c r="N13" s="724" t="s">
        <v>412</v>
      </c>
    </row>
    <row r="14" spans="1:15">
      <c r="A14" s="783" t="s">
        <v>2</v>
      </c>
      <c r="B14" s="783" t="s">
        <v>3</v>
      </c>
      <c r="C14" s="783" t="s">
        <v>4</v>
      </c>
      <c r="D14" s="783" t="s">
        <v>5</v>
      </c>
      <c r="E14" s="783" t="s">
        <v>6</v>
      </c>
      <c r="F14" s="783">
        <v>1</v>
      </c>
      <c r="G14" s="783">
        <v>2</v>
      </c>
      <c r="H14" s="783">
        <v>3</v>
      </c>
      <c r="I14" s="783">
        <v>4</v>
      </c>
      <c r="J14" s="783">
        <v>5</v>
      </c>
      <c r="K14" s="783">
        <v>6</v>
      </c>
      <c r="L14" s="78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7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7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7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7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7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7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7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7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7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7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411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396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2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6"/>
      <c r="L33" s="1126"/>
    </row>
    <row r="34" spans="2:12">
      <c r="B34" s="699"/>
      <c r="C34" s="782" t="s">
        <v>11</v>
      </c>
      <c r="D34" s="699"/>
      <c r="E34" s="699"/>
      <c r="F34" s="699"/>
      <c r="G34" s="699"/>
      <c r="H34" s="699"/>
      <c r="I34" s="699"/>
      <c r="J34" s="1126" t="s">
        <v>12</v>
      </c>
      <c r="K34" s="1126"/>
      <c r="L34" s="1126"/>
    </row>
    <row r="35" spans="2:12">
      <c r="B35" s="699"/>
      <c r="C35" s="782" t="s">
        <v>13</v>
      </c>
      <c r="D35" s="699"/>
      <c r="E35" s="699"/>
      <c r="F35" s="699"/>
      <c r="G35" s="699"/>
      <c r="H35" s="699"/>
      <c r="I35" s="699"/>
      <c r="J35" s="1173" t="s">
        <v>13</v>
      </c>
      <c r="K35" s="1173"/>
      <c r="L35" s="1173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2016-12-15T07:11:43Z</dcterms:modified>
</cp:coreProperties>
</file>