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TH!$R$10:$R$3273</definedName>
    <definedName name="_C112">TH!$U$10:$U$3273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NXT!$A$11:$N$409</definedName>
    <definedName name="_xlnm._FilterDatabase" localSheetId="1" hidden="1">TH!$A$9:$AE$3156</definedName>
    <definedName name="_xlnm._FilterDatabase" localSheetId="17" hidden="1">TK!$A$1:$J$1</definedName>
    <definedName name="_M">TH!$B$10:$B$3273</definedName>
    <definedName name="_N111">TH!$Q$10:$Q$3273</definedName>
    <definedName name="_N112">TH!$T$10:$T$3273</definedName>
    <definedName name="_TM1">IF('IN-TC'!$S$4=1,1,IF('IN-TC'!$S$4=2,4,IF('IN-TC'!$S$4=3,7,10)))</definedName>
    <definedName name="_TM2">IF('IN-TC'!$S$4=1,3,IF('IN-TC'!$S$4=2,6,IF('IN-TC'!$S$4=3,9,12)))</definedName>
    <definedName name="DG">TH!$J$10:$J$3273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'331'!$B$6:$B$26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TH!$H$10:$H$3273</definedName>
    <definedName name="KHC">TH!$M$10:$M$3273</definedName>
    <definedName name="KHN">TH!$L$10:$L$3273</definedName>
    <definedName name="Loai">OFFSET(TH!$N$5,,,COUNTA(TH!$N$5:$N$41583))</definedName>
    <definedName name="Loai1">OFFSET(TH!$P$5,,,COUNTA(TH!$P$5:$P$41583))</definedName>
    <definedName name="Loai10">OFFSET(TH!$O$5,,,COUNTA(TH!$O$5:$O$41335))</definedName>
    <definedName name="Loai2">OFFSET(TH!$S$5,,,COUNTA(TH!$S$5:$S$41583))</definedName>
    <definedName name="Loai3">OFFSET('SO-TS'!$P$14,,,COUNTA('SO-TS'!$P$14:$P$3891))</definedName>
    <definedName name="Loai4">OFFSET(TH!$V$5,,,COUNTA(TH!$V$5:$V$41583))</definedName>
    <definedName name="Loai5">OFFSET(TH!$W$5,,,COUNTA(TH!$W$5:$W$41583))</definedName>
    <definedName name="Loai6">OFFSET(TH!$AA$5,,,COUNTA(TH!$AA$5:$AA$41583))</definedName>
    <definedName name="Loai7">OFFSET(TH!$X$5,,,COUNTA(TH!$X$5:$X$41583))</definedName>
    <definedName name="Loai8">OFFSET(TH!$Y$5,,,COUNTA(TH!$Y$5:$Y$41583))</definedName>
    <definedName name="Loai9">OFFSET(TH!$Z$5,,,COUNTA(TH!$Z$5:$Z$41583))</definedName>
    <definedName name="MH">TH!$F$10:$F$3273</definedName>
    <definedName name="NXT">NXT!$A$12:$A$731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NXT!$B$1:$L$414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TH!$I$10:$I$3273</definedName>
    <definedName name="TH">TH!$K$10:$K$3273</definedName>
    <definedName name="TM">TH!$A$10:$M$3273</definedName>
  </definedNames>
  <calcPr calcId="144525"/>
</workbook>
</file>

<file path=xl/calcChain.xml><?xml version="1.0" encoding="utf-8"?>
<calcChain xmlns="http://schemas.openxmlformats.org/spreadsheetml/2006/main">
  <c r="A12" i="79" l="1"/>
  <c r="A13" i="79"/>
  <c r="A14" i="79"/>
  <c r="A15" i="79"/>
  <c r="A16" i="79"/>
  <c r="A17" i="79"/>
  <c r="A18" i="79"/>
  <c r="A19" i="79"/>
  <c r="A20" i="79"/>
  <c r="Z633" i="34"/>
  <c r="Y633" i="34"/>
  <c r="O633" i="34"/>
  <c r="N633" i="34"/>
  <c r="C633" i="34"/>
  <c r="B633" i="34" s="1"/>
  <c r="Z632" i="34"/>
  <c r="Y632" i="34"/>
  <c r="O632" i="34"/>
  <c r="N632" i="34"/>
  <c r="C632" i="34"/>
  <c r="B632" i="34" s="1"/>
  <c r="Z631" i="34"/>
  <c r="Y631" i="34"/>
  <c r="O631" i="34"/>
  <c r="N631" i="34"/>
  <c r="C631" i="34"/>
  <c r="B631" i="34" s="1"/>
  <c r="U631" i="34" s="1"/>
  <c r="Z630" i="34"/>
  <c r="Y630" i="34"/>
  <c r="O630" i="34"/>
  <c r="N630" i="34"/>
  <c r="C630" i="34"/>
  <c r="B630" i="34" s="1"/>
  <c r="Z629" i="34"/>
  <c r="Y629" i="34"/>
  <c r="O629" i="34"/>
  <c r="N629" i="34"/>
  <c r="C629" i="34"/>
  <c r="B629" i="34" s="1"/>
  <c r="Z628" i="34"/>
  <c r="Y628" i="34"/>
  <c r="O628" i="34"/>
  <c r="N628" i="34"/>
  <c r="C628" i="34"/>
  <c r="B628" i="34" s="1"/>
  <c r="Z627" i="34"/>
  <c r="Y627" i="34"/>
  <c r="O627" i="34"/>
  <c r="N627" i="34"/>
  <c r="C627" i="34"/>
  <c r="B627" i="34" s="1"/>
  <c r="U627" i="34" s="1"/>
  <c r="Z626" i="34"/>
  <c r="Y626" i="34"/>
  <c r="O626" i="34"/>
  <c r="N626" i="34"/>
  <c r="C626" i="34"/>
  <c r="B626" i="34" s="1"/>
  <c r="Z625" i="34"/>
  <c r="Y625" i="34"/>
  <c r="O625" i="34"/>
  <c r="N625" i="34"/>
  <c r="C625" i="34"/>
  <c r="B625" i="34" s="1"/>
  <c r="Z624" i="34"/>
  <c r="Y624" i="34"/>
  <c r="O624" i="34"/>
  <c r="N624" i="34"/>
  <c r="C624" i="34"/>
  <c r="B624" i="34" s="1"/>
  <c r="Z623" i="34"/>
  <c r="Y623" i="34"/>
  <c r="O623" i="34"/>
  <c r="N623" i="34"/>
  <c r="C623" i="34"/>
  <c r="B623" i="34" s="1"/>
  <c r="U623" i="34" s="1"/>
  <c r="Z619" i="34"/>
  <c r="Y619" i="34"/>
  <c r="O619" i="34"/>
  <c r="N619" i="34"/>
  <c r="Z618" i="34"/>
  <c r="Y618" i="34"/>
  <c r="O618" i="34"/>
  <c r="N618" i="34"/>
  <c r="V624" i="34" l="1"/>
  <c r="A624" i="34"/>
  <c r="AA628" i="34"/>
  <c r="S628" i="34"/>
  <c r="R628" i="34"/>
  <c r="A628" i="34"/>
  <c r="V628" i="34"/>
  <c r="S624" i="34"/>
  <c r="AA624" i="34"/>
  <c r="A632" i="34"/>
  <c r="R632" i="34"/>
  <c r="S632" i="34"/>
  <c r="AA632" i="34"/>
  <c r="R624" i="34"/>
  <c r="V632" i="34"/>
  <c r="AA625" i="34"/>
  <c r="S625" i="34"/>
  <c r="A625" i="34"/>
  <c r="V625" i="34"/>
  <c r="R625" i="34"/>
  <c r="U625" i="34"/>
  <c r="Q625" i="34"/>
  <c r="T625" i="34"/>
  <c r="P625" i="34"/>
  <c r="AA633" i="34"/>
  <c r="S633" i="34"/>
  <c r="A633" i="34"/>
  <c r="V633" i="34"/>
  <c r="R633" i="34"/>
  <c r="U633" i="34"/>
  <c r="Q633" i="34"/>
  <c r="T633" i="34"/>
  <c r="P633" i="34"/>
  <c r="AA629" i="34"/>
  <c r="S629" i="34"/>
  <c r="A629" i="34"/>
  <c r="V629" i="34"/>
  <c r="R629" i="34"/>
  <c r="U629" i="34"/>
  <c r="Q629" i="34"/>
  <c r="T629" i="34"/>
  <c r="P629" i="34"/>
  <c r="V630" i="34"/>
  <c r="R630" i="34"/>
  <c r="U630" i="34"/>
  <c r="Q630" i="34"/>
  <c r="T630" i="34"/>
  <c r="P630" i="34"/>
  <c r="AA630" i="34"/>
  <c r="S630" i="34"/>
  <c r="A630" i="34"/>
  <c r="V626" i="34"/>
  <c r="R626" i="34"/>
  <c r="U626" i="34"/>
  <c r="Q626" i="34"/>
  <c r="T626" i="34"/>
  <c r="P626" i="34"/>
  <c r="AA626" i="34"/>
  <c r="S626" i="34"/>
  <c r="A626" i="34"/>
  <c r="R623" i="34"/>
  <c r="V623" i="34"/>
  <c r="Q624" i="34"/>
  <c r="U624" i="34"/>
  <c r="R627" i="34"/>
  <c r="V627" i="34"/>
  <c r="Q628" i="34"/>
  <c r="U628" i="34"/>
  <c r="R631" i="34"/>
  <c r="V631" i="34"/>
  <c r="Q632" i="34"/>
  <c r="U632" i="34"/>
  <c r="A623" i="34"/>
  <c r="S623" i="34"/>
  <c r="AA623" i="34"/>
  <c r="A627" i="34"/>
  <c r="S627" i="34"/>
  <c r="AA627" i="34"/>
  <c r="A631" i="34"/>
  <c r="S631" i="34"/>
  <c r="AA631" i="34"/>
  <c r="T623" i="34"/>
  <c r="P627" i="34"/>
  <c r="T627" i="34"/>
  <c r="P631" i="34"/>
  <c r="T631" i="34"/>
  <c r="P623" i="34"/>
  <c r="Q623" i="34"/>
  <c r="P624" i="34"/>
  <c r="T624" i="34"/>
  <c r="Q627" i="34"/>
  <c r="P628" i="34"/>
  <c r="T628" i="34"/>
  <c r="Q631" i="34"/>
  <c r="P632" i="34"/>
  <c r="T632" i="34"/>
  <c r="Z621" i="34"/>
  <c r="Y621" i="34"/>
  <c r="O621" i="34"/>
  <c r="N621" i="34"/>
  <c r="C621" i="34"/>
  <c r="B621" i="34" s="1"/>
  <c r="Z620" i="34"/>
  <c r="Y620" i="34"/>
  <c r="O620" i="34"/>
  <c r="N620" i="34"/>
  <c r="C620" i="34"/>
  <c r="B620" i="34" s="1"/>
  <c r="T620" i="34" s="1"/>
  <c r="C619" i="34"/>
  <c r="B619" i="34" s="1"/>
  <c r="C618" i="34"/>
  <c r="B618" i="34" s="1"/>
  <c r="Z617" i="34"/>
  <c r="Y617" i="34"/>
  <c r="O617" i="34"/>
  <c r="N617" i="34"/>
  <c r="C617" i="34"/>
  <c r="B617" i="34" s="1"/>
  <c r="Z616" i="34"/>
  <c r="Y616" i="34"/>
  <c r="O616" i="34"/>
  <c r="N616" i="34"/>
  <c r="C616" i="34"/>
  <c r="B616" i="34" s="1"/>
  <c r="T616" i="34" s="1"/>
  <c r="Z615" i="34"/>
  <c r="Y615" i="34"/>
  <c r="O615" i="34"/>
  <c r="N615" i="34"/>
  <c r="C615" i="34"/>
  <c r="B615" i="34" s="1"/>
  <c r="Q615" i="34" s="1"/>
  <c r="Z614" i="34"/>
  <c r="Y614" i="34"/>
  <c r="O614" i="34"/>
  <c r="N614" i="34"/>
  <c r="C614" i="34"/>
  <c r="B614" i="34" s="1"/>
  <c r="T614" i="34" s="1"/>
  <c r="Z613" i="34"/>
  <c r="Y613" i="34"/>
  <c r="O613" i="34"/>
  <c r="N613" i="34"/>
  <c r="C613" i="34"/>
  <c r="B613" i="34" s="1"/>
  <c r="T613" i="34" s="1"/>
  <c r="Z612" i="34"/>
  <c r="Y612" i="34"/>
  <c r="O612" i="34"/>
  <c r="N612" i="34"/>
  <c r="C612" i="34"/>
  <c r="B612" i="34" s="1"/>
  <c r="Z611" i="34"/>
  <c r="Y611" i="34"/>
  <c r="O611" i="34"/>
  <c r="N611" i="34"/>
  <c r="C611" i="34"/>
  <c r="B611" i="34" s="1"/>
  <c r="Q611" i="34" s="1"/>
  <c r="Z610" i="34"/>
  <c r="Y610" i="34"/>
  <c r="O610" i="34"/>
  <c r="N610" i="34"/>
  <c r="C610" i="34"/>
  <c r="B610" i="34" s="1"/>
  <c r="U610" i="34" s="1"/>
  <c r="Z638" i="34"/>
  <c r="Y638" i="34"/>
  <c r="O638" i="34"/>
  <c r="N638" i="34"/>
  <c r="C638" i="34"/>
  <c r="B638" i="34" s="1"/>
  <c r="U638" i="34" s="1"/>
  <c r="Z637" i="34"/>
  <c r="Y637" i="34"/>
  <c r="O637" i="34"/>
  <c r="N637" i="34"/>
  <c r="C637" i="34"/>
  <c r="B637" i="34" s="1"/>
  <c r="Z636" i="34"/>
  <c r="Y636" i="34"/>
  <c r="O636" i="34"/>
  <c r="N636" i="34"/>
  <c r="C636" i="34"/>
  <c r="B636" i="34" s="1"/>
  <c r="Z635" i="34"/>
  <c r="Y635" i="34"/>
  <c r="O635" i="34"/>
  <c r="N635" i="34"/>
  <c r="C635" i="34"/>
  <c r="B635" i="34" s="1"/>
  <c r="T635" i="34" s="1"/>
  <c r="Z634" i="34"/>
  <c r="Y634" i="34"/>
  <c r="O634" i="34"/>
  <c r="N634" i="34"/>
  <c r="C634" i="34"/>
  <c r="B634" i="34" s="1"/>
  <c r="T634" i="34" s="1"/>
  <c r="Z622" i="34"/>
  <c r="Y622" i="34"/>
  <c r="O622" i="34"/>
  <c r="N622" i="34"/>
  <c r="C622" i="34"/>
  <c r="B622" i="34" s="1"/>
  <c r="Z641" i="34"/>
  <c r="Y641" i="34"/>
  <c r="O641" i="34"/>
  <c r="N641" i="34"/>
  <c r="C641" i="34"/>
  <c r="B641" i="34" s="1"/>
  <c r="T641" i="34" s="1"/>
  <c r="Z640" i="34"/>
  <c r="Y640" i="34"/>
  <c r="O640" i="34"/>
  <c r="N640" i="34"/>
  <c r="C640" i="34"/>
  <c r="B640" i="34" s="1"/>
  <c r="Z639" i="34"/>
  <c r="Y639" i="34"/>
  <c r="O639" i="34"/>
  <c r="N639" i="34"/>
  <c r="C639" i="34"/>
  <c r="B639" i="34" s="1"/>
  <c r="Z602" i="34"/>
  <c r="Y602" i="34"/>
  <c r="O602" i="34"/>
  <c r="N602" i="34"/>
  <c r="Z601" i="34"/>
  <c r="Y601" i="34"/>
  <c r="O601" i="34"/>
  <c r="N601" i="34"/>
  <c r="Z600" i="34"/>
  <c r="Y600" i="34"/>
  <c r="O600" i="34"/>
  <c r="N600" i="34"/>
  <c r="Z598" i="34"/>
  <c r="Y598" i="34"/>
  <c r="O598" i="34"/>
  <c r="N598" i="34"/>
  <c r="C598" i="34"/>
  <c r="B598" i="34" s="1"/>
  <c r="Z597" i="34"/>
  <c r="Y597" i="34"/>
  <c r="O597" i="34"/>
  <c r="N597" i="34"/>
  <c r="C597" i="34"/>
  <c r="B597" i="34" s="1"/>
  <c r="Z594" i="34"/>
  <c r="Y594" i="34"/>
  <c r="O594" i="34"/>
  <c r="N594" i="34"/>
  <c r="C594" i="34"/>
  <c r="B594" i="34" s="1"/>
  <c r="Z593" i="34"/>
  <c r="Y593" i="34"/>
  <c r="O593" i="34"/>
  <c r="N593" i="34"/>
  <c r="C593" i="34"/>
  <c r="B593" i="34" s="1"/>
  <c r="Z592" i="34"/>
  <c r="Y592" i="34"/>
  <c r="O592" i="34"/>
  <c r="N592" i="34"/>
  <c r="C592" i="34"/>
  <c r="B592" i="34" s="1"/>
  <c r="Z591" i="34"/>
  <c r="Y591" i="34"/>
  <c r="O591" i="34"/>
  <c r="N591" i="34"/>
  <c r="C591" i="34"/>
  <c r="B591" i="34" s="1"/>
  <c r="Z596" i="34"/>
  <c r="Y596" i="34"/>
  <c r="O596" i="34"/>
  <c r="N596" i="34"/>
  <c r="C596" i="34"/>
  <c r="B596" i="34" s="1"/>
  <c r="T596" i="34" s="1"/>
  <c r="Z583" i="34"/>
  <c r="Y583" i="34"/>
  <c r="O583" i="34"/>
  <c r="N583" i="34"/>
  <c r="C583" i="34"/>
  <c r="B583" i="34" s="1"/>
  <c r="Z604" i="34"/>
  <c r="Y604" i="34"/>
  <c r="O604" i="34"/>
  <c r="N604" i="34"/>
  <c r="C604" i="34"/>
  <c r="B604" i="34" s="1"/>
  <c r="Z603" i="34"/>
  <c r="Y603" i="34"/>
  <c r="O603" i="34"/>
  <c r="N603" i="34"/>
  <c r="C603" i="34"/>
  <c r="B603" i="34" s="1"/>
  <c r="C602" i="34"/>
  <c r="B602" i="34" s="1"/>
  <c r="U602" i="34" s="1"/>
  <c r="C601" i="34"/>
  <c r="B601" i="34" s="1"/>
  <c r="AA601" i="34" s="1"/>
  <c r="C600" i="34"/>
  <c r="B600" i="34" s="1"/>
  <c r="Z599" i="34"/>
  <c r="Y599" i="34"/>
  <c r="O599" i="34"/>
  <c r="N599" i="34"/>
  <c r="C599" i="34"/>
  <c r="B599" i="34" s="1"/>
  <c r="S599" i="34" s="1"/>
  <c r="Z595" i="34"/>
  <c r="Y595" i="34"/>
  <c r="O595" i="34"/>
  <c r="N595" i="34"/>
  <c r="C595" i="34"/>
  <c r="B595" i="34" s="1"/>
  <c r="U595" i="34" s="1"/>
  <c r="Z590" i="34"/>
  <c r="Y590" i="34"/>
  <c r="O590" i="34"/>
  <c r="N590" i="34"/>
  <c r="C590" i="34"/>
  <c r="B590" i="34" s="1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Y102" i="34"/>
  <c r="Z102" i="34"/>
  <c r="N103" i="34"/>
  <c r="O103" i="34"/>
  <c r="Y103" i="34"/>
  <c r="Z103" i="34"/>
  <c r="N104" i="34"/>
  <c r="O104" i="34"/>
  <c r="Y104" i="34"/>
  <c r="Z104" i="34"/>
  <c r="N105" i="34"/>
  <c r="O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Y117" i="34"/>
  <c r="Z117" i="34"/>
  <c r="N118" i="34"/>
  <c r="O118" i="34"/>
  <c r="Y118" i="34"/>
  <c r="Z118" i="34"/>
  <c r="N119" i="34"/>
  <c r="O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Y126" i="34"/>
  <c r="Z126" i="34"/>
  <c r="N127" i="34"/>
  <c r="O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Y164" i="34"/>
  <c r="Z164" i="34"/>
  <c r="N165" i="34"/>
  <c r="O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S215" i="34"/>
  <c r="T215" i="34"/>
  <c r="U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Y229" i="34"/>
  <c r="Z229" i="34"/>
  <c r="N230" i="34"/>
  <c r="O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S260" i="34"/>
  <c r="T260" i="34"/>
  <c r="U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Y289" i="34"/>
  <c r="Z289" i="34"/>
  <c r="N290" i="34"/>
  <c r="O290" i="34"/>
  <c r="Y290" i="34"/>
  <c r="Z290" i="34"/>
  <c r="N291" i="34"/>
  <c r="O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Y303" i="34"/>
  <c r="Z303" i="34"/>
  <c r="N304" i="34"/>
  <c r="O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Y319" i="34"/>
  <c r="Z319" i="34"/>
  <c r="N320" i="34"/>
  <c r="O320" i="34"/>
  <c r="Y320" i="34"/>
  <c r="Z320" i="34"/>
  <c r="N321" i="34"/>
  <c r="O321" i="34"/>
  <c r="Y321" i="34"/>
  <c r="Z321" i="34"/>
  <c r="N322" i="34"/>
  <c r="O322" i="34"/>
  <c r="Y322" i="34"/>
  <c r="Z322" i="34"/>
  <c r="N323" i="34"/>
  <c r="O323" i="34"/>
  <c r="Y323" i="34"/>
  <c r="Z323" i="34"/>
  <c r="N324" i="34"/>
  <c r="O324" i="34"/>
  <c r="Y324" i="34"/>
  <c r="Z324" i="34"/>
  <c r="N325" i="34"/>
  <c r="O325" i="34"/>
  <c r="Y325" i="34"/>
  <c r="Z325" i="34"/>
  <c r="N326" i="34"/>
  <c r="O326" i="34"/>
  <c r="Y326" i="34"/>
  <c r="Z326" i="34"/>
  <c r="N327" i="34"/>
  <c r="O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Y333" i="34"/>
  <c r="Z333" i="34"/>
  <c r="N334" i="34"/>
  <c r="O334" i="34"/>
  <c r="Y334" i="34"/>
  <c r="Z334" i="34"/>
  <c r="N335" i="34"/>
  <c r="O335" i="34"/>
  <c r="Y335" i="34"/>
  <c r="Z335" i="34"/>
  <c r="N336" i="34"/>
  <c r="O336" i="34"/>
  <c r="Y336" i="34"/>
  <c r="Z336" i="34"/>
  <c r="N337" i="34"/>
  <c r="O337" i="34"/>
  <c r="Y337" i="34"/>
  <c r="Z337" i="34"/>
  <c r="N338" i="34"/>
  <c r="O338" i="34"/>
  <c r="Y338" i="34"/>
  <c r="Z338" i="34"/>
  <c r="N339" i="34"/>
  <c r="O339" i="34"/>
  <c r="Y339" i="34"/>
  <c r="Z339" i="34"/>
  <c r="N340" i="34"/>
  <c r="O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S348" i="34"/>
  <c r="T348" i="34"/>
  <c r="U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484" i="34"/>
  <c r="O484" i="34"/>
  <c r="Y484" i="34"/>
  <c r="Z484" i="34"/>
  <c r="N485" i="34"/>
  <c r="O485" i="34"/>
  <c r="Y485" i="34"/>
  <c r="Z485" i="34"/>
  <c r="N486" i="34"/>
  <c r="O486" i="34"/>
  <c r="Y486" i="34"/>
  <c r="Z486" i="34"/>
  <c r="N487" i="34"/>
  <c r="O487" i="34"/>
  <c r="Y487" i="34"/>
  <c r="Z487" i="34"/>
  <c r="N488" i="34"/>
  <c r="O488" i="34"/>
  <c r="Y488" i="34"/>
  <c r="Z488" i="34"/>
  <c r="N489" i="34"/>
  <c r="O489" i="34"/>
  <c r="Y489" i="34"/>
  <c r="Z489" i="34"/>
  <c r="N490" i="34"/>
  <c r="O490" i="34"/>
  <c r="Y490" i="34"/>
  <c r="Z490" i="34"/>
  <c r="N491" i="34"/>
  <c r="O491" i="34"/>
  <c r="Y491" i="34"/>
  <c r="Z491" i="34"/>
  <c r="N492" i="34"/>
  <c r="O492" i="34"/>
  <c r="Y492" i="34"/>
  <c r="Z492" i="34"/>
  <c r="N493" i="34"/>
  <c r="O493" i="34"/>
  <c r="Y493" i="34"/>
  <c r="Z493" i="34"/>
  <c r="N494" i="34"/>
  <c r="O494" i="34"/>
  <c r="Y494" i="34"/>
  <c r="Z494" i="34"/>
  <c r="N495" i="34"/>
  <c r="O495" i="34"/>
  <c r="Y495" i="34"/>
  <c r="Z495" i="34"/>
  <c r="N496" i="34"/>
  <c r="O496" i="34"/>
  <c r="Y496" i="34"/>
  <c r="Z496" i="34"/>
  <c r="N497" i="34"/>
  <c r="O497" i="34"/>
  <c r="Y497" i="34"/>
  <c r="Z497" i="34"/>
  <c r="N498" i="34"/>
  <c r="O498" i="34"/>
  <c r="Y498" i="34"/>
  <c r="Z498" i="34"/>
  <c r="N499" i="34"/>
  <c r="O499" i="34"/>
  <c r="Y499" i="34"/>
  <c r="Z499" i="34"/>
  <c r="N500" i="34"/>
  <c r="O500" i="34"/>
  <c r="Y500" i="34"/>
  <c r="Z500" i="34"/>
  <c r="N501" i="34"/>
  <c r="O501" i="34"/>
  <c r="Y501" i="34"/>
  <c r="Z501" i="34"/>
  <c r="N502" i="34"/>
  <c r="O502" i="34"/>
  <c r="Y502" i="34"/>
  <c r="Z502" i="34"/>
  <c r="N503" i="34"/>
  <c r="O503" i="34"/>
  <c r="Y503" i="34"/>
  <c r="Z503" i="34"/>
  <c r="N504" i="34"/>
  <c r="O504" i="34"/>
  <c r="Y504" i="34"/>
  <c r="Z504" i="34"/>
  <c r="N505" i="34"/>
  <c r="O505" i="34"/>
  <c r="Y505" i="34"/>
  <c r="Z505" i="34"/>
  <c r="N506" i="34"/>
  <c r="O506" i="34"/>
  <c r="Y506" i="34"/>
  <c r="Z506" i="34"/>
  <c r="N507" i="34"/>
  <c r="O507" i="34"/>
  <c r="Y507" i="34"/>
  <c r="Z507" i="34"/>
  <c r="N508" i="34"/>
  <c r="O508" i="34"/>
  <c r="Y508" i="34"/>
  <c r="Z508" i="34"/>
  <c r="N509" i="34"/>
  <c r="O509" i="34"/>
  <c r="Y509" i="34"/>
  <c r="Z509" i="34"/>
  <c r="N510" i="34"/>
  <c r="O510" i="34"/>
  <c r="Y510" i="34"/>
  <c r="Z510" i="34"/>
  <c r="N511" i="34"/>
  <c r="O511" i="34"/>
  <c r="Y511" i="34"/>
  <c r="Z511" i="34"/>
  <c r="N512" i="34"/>
  <c r="O512" i="34"/>
  <c r="Y512" i="34"/>
  <c r="Z512" i="34"/>
  <c r="N513" i="34"/>
  <c r="O513" i="34"/>
  <c r="Y513" i="34"/>
  <c r="Z513" i="34"/>
  <c r="N514" i="34"/>
  <c r="O514" i="34"/>
  <c r="Y514" i="34"/>
  <c r="Z514" i="34"/>
  <c r="N515" i="34"/>
  <c r="O515" i="34"/>
  <c r="Y515" i="34"/>
  <c r="Z515" i="34"/>
  <c r="N516" i="34"/>
  <c r="O516" i="34"/>
  <c r="Y516" i="34"/>
  <c r="Z516" i="34"/>
  <c r="N517" i="34"/>
  <c r="O517" i="34"/>
  <c r="Y517" i="34"/>
  <c r="Z517" i="34"/>
  <c r="N518" i="34"/>
  <c r="O518" i="34"/>
  <c r="Y518" i="34"/>
  <c r="Z518" i="34"/>
  <c r="N519" i="34"/>
  <c r="O519" i="34"/>
  <c r="Y519" i="34"/>
  <c r="Z519" i="34"/>
  <c r="N520" i="34"/>
  <c r="O520" i="34"/>
  <c r="Y520" i="34"/>
  <c r="Z520" i="34"/>
  <c r="N521" i="34"/>
  <c r="O521" i="34"/>
  <c r="Y521" i="34"/>
  <c r="Z521" i="34"/>
  <c r="N522" i="34"/>
  <c r="O522" i="34"/>
  <c r="Y522" i="34"/>
  <c r="Z522" i="34"/>
  <c r="N523" i="34"/>
  <c r="O523" i="34"/>
  <c r="Y523" i="34"/>
  <c r="Z523" i="34"/>
  <c r="N524" i="34"/>
  <c r="O524" i="34"/>
  <c r="Y524" i="34"/>
  <c r="Z524" i="34"/>
  <c r="N525" i="34"/>
  <c r="O525" i="34"/>
  <c r="Y525" i="34"/>
  <c r="Z525" i="34"/>
  <c r="N526" i="34"/>
  <c r="O526" i="34"/>
  <c r="Y526" i="34"/>
  <c r="Z526" i="34"/>
  <c r="N527" i="34"/>
  <c r="O527" i="34"/>
  <c r="Y527" i="34"/>
  <c r="Z527" i="34"/>
  <c r="N528" i="34"/>
  <c r="O528" i="34"/>
  <c r="Y528" i="34"/>
  <c r="Z528" i="34"/>
  <c r="N529" i="34"/>
  <c r="O529" i="34"/>
  <c r="Y529" i="34"/>
  <c r="Z529" i="34"/>
  <c r="N530" i="34"/>
  <c r="O530" i="34"/>
  <c r="Y530" i="34"/>
  <c r="Z530" i="34"/>
  <c r="N531" i="34"/>
  <c r="O531" i="34"/>
  <c r="Y531" i="34"/>
  <c r="Z531" i="34"/>
  <c r="N532" i="34"/>
  <c r="O532" i="34"/>
  <c r="Y532" i="34"/>
  <c r="Z532" i="34"/>
  <c r="N533" i="34"/>
  <c r="O533" i="34"/>
  <c r="Y533" i="34"/>
  <c r="Z533" i="34"/>
  <c r="N534" i="34"/>
  <c r="O534" i="34"/>
  <c r="Y534" i="34"/>
  <c r="Z534" i="34"/>
  <c r="N535" i="34"/>
  <c r="O535" i="34"/>
  <c r="Y535" i="34"/>
  <c r="Z535" i="34"/>
  <c r="N536" i="34"/>
  <c r="O536" i="34"/>
  <c r="Y536" i="34"/>
  <c r="Z536" i="34"/>
  <c r="N537" i="34"/>
  <c r="O537" i="34"/>
  <c r="Y537" i="34"/>
  <c r="Z537" i="34"/>
  <c r="N538" i="34"/>
  <c r="O538" i="34"/>
  <c r="Y538" i="34"/>
  <c r="Z538" i="34"/>
  <c r="N539" i="34"/>
  <c r="O539" i="34"/>
  <c r="Y539" i="34"/>
  <c r="Z539" i="34"/>
  <c r="N540" i="34"/>
  <c r="O540" i="34"/>
  <c r="Y540" i="34"/>
  <c r="Z540" i="34"/>
  <c r="N541" i="34"/>
  <c r="O541" i="34"/>
  <c r="Y541" i="34"/>
  <c r="Z541" i="34"/>
  <c r="N542" i="34"/>
  <c r="O542" i="34"/>
  <c r="Y542" i="34"/>
  <c r="Z542" i="34"/>
  <c r="N543" i="34"/>
  <c r="O543" i="34"/>
  <c r="Y543" i="34"/>
  <c r="Z543" i="34"/>
  <c r="N544" i="34"/>
  <c r="O544" i="34"/>
  <c r="Y544" i="34"/>
  <c r="Z544" i="34"/>
  <c r="N545" i="34"/>
  <c r="O545" i="34"/>
  <c r="Y545" i="34"/>
  <c r="Z545" i="34"/>
  <c r="N546" i="34"/>
  <c r="O546" i="34"/>
  <c r="Y546" i="34"/>
  <c r="Z546" i="34"/>
  <c r="N547" i="34"/>
  <c r="O547" i="34"/>
  <c r="Y547" i="34"/>
  <c r="Z547" i="34"/>
  <c r="N548" i="34"/>
  <c r="O548" i="34"/>
  <c r="Y548" i="34"/>
  <c r="Z548" i="34"/>
  <c r="N549" i="34"/>
  <c r="O549" i="34"/>
  <c r="Y549" i="34"/>
  <c r="Z549" i="34"/>
  <c r="N550" i="34"/>
  <c r="O550" i="34"/>
  <c r="Y550" i="34"/>
  <c r="Z550" i="34"/>
  <c r="N551" i="34"/>
  <c r="O551" i="34"/>
  <c r="Y551" i="34"/>
  <c r="Z551" i="34"/>
  <c r="N552" i="34"/>
  <c r="O552" i="34"/>
  <c r="Y552" i="34"/>
  <c r="Z552" i="34"/>
  <c r="N553" i="34"/>
  <c r="O553" i="34"/>
  <c r="Y553" i="34"/>
  <c r="Z553" i="34"/>
  <c r="N554" i="34"/>
  <c r="O554" i="34"/>
  <c r="Y554" i="34"/>
  <c r="Z554" i="34"/>
  <c r="N555" i="34"/>
  <c r="O555" i="34"/>
  <c r="Y555" i="34"/>
  <c r="Z555" i="34"/>
  <c r="N556" i="34"/>
  <c r="O556" i="34"/>
  <c r="Y556" i="34"/>
  <c r="Z556" i="34"/>
  <c r="N557" i="34"/>
  <c r="O557" i="34"/>
  <c r="Y557" i="34"/>
  <c r="Z557" i="34"/>
  <c r="N558" i="34"/>
  <c r="O558" i="34"/>
  <c r="Y558" i="34"/>
  <c r="Z558" i="34"/>
  <c r="N559" i="34"/>
  <c r="O559" i="34"/>
  <c r="Y559" i="34"/>
  <c r="Z559" i="34"/>
  <c r="N560" i="34"/>
  <c r="O560" i="34"/>
  <c r="Y560" i="34"/>
  <c r="Z560" i="34"/>
  <c r="N561" i="34"/>
  <c r="O561" i="34"/>
  <c r="Y561" i="34"/>
  <c r="Z561" i="34"/>
  <c r="N562" i="34"/>
  <c r="O562" i="34"/>
  <c r="Y562" i="34"/>
  <c r="Z562" i="34"/>
  <c r="N563" i="34"/>
  <c r="O563" i="34"/>
  <c r="Y563" i="34"/>
  <c r="Z563" i="34"/>
  <c r="N564" i="34"/>
  <c r="O564" i="34"/>
  <c r="Y564" i="34"/>
  <c r="Z564" i="34"/>
  <c r="N565" i="34"/>
  <c r="O565" i="34"/>
  <c r="Y565" i="34"/>
  <c r="Z565" i="34"/>
  <c r="N566" i="34"/>
  <c r="O566" i="34"/>
  <c r="Y566" i="34"/>
  <c r="Z566" i="34"/>
  <c r="N567" i="34"/>
  <c r="O567" i="34"/>
  <c r="Y567" i="34"/>
  <c r="Z567" i="34"/>
  <c r="N605" i="34"/>
  <c r="O605" i="34"/>
  <c r="Y605" i="34"/>
  <c r="Z605" i="34"/>
  <c r="N606" i="34"/>
  <c r="O606" i="34"/>
  <c r="Y606" i="34"/>
  <c r="Z606" i="34"/>
  <c r="N607" i="34"/>
  <c r="O607" i="34"/>
  <c r="Y607" i="34"/>
  <c r="Z607" i="34"/>
  <c r="N608" i="34"/>
  <c r="O608" i="34"/>
  <c r="Y608" i="34"/>
  <c r="Z608" i="34"/>
  <c r="N609" i="34"/>
  <c r="O609" i="34"/>
  <c r="Y609" i="34"/>
  <c r="Z609" i="34"/>
  <c r="N642" i="34"/>
  <c r="O642" i="34"/>
  <c r="Y642" i="34"/>
  <c r="Z642" i="34"/>
  <c r="N643" i="34"/>
  <c r="O643" i="34"/>
  <c r="Y643" i="34"/>
  <c r="Z643" i="34"/>
  <c r="N644" i="34"/>
  <c r="O644" i="34"/>
  <c r="Y644" i="34"/>
  <c r="Z644" i="34"/>
  <c r="N568" i="34"/>
  <c r="O568" i="34"/>
  <c r="Y568" i="34"/>
  <c r="Z568" i="34"/>
  <c r="N569" i="34"/>
  <c r="O569" i="34"/>
  <c r="Y569" i="34"/>
  <c r="Z569" i="34"/>
  <c r="N570" i="34"/>
  <c r="O570" i="34"/>
  <c r="Y570" i="34"/>
  <c r="Z570" i="34"/>
  <c r="N571" i="34"/>
  <c r="O571" i="34"/>
  <c r="Y571" i="34"/>
  <c r="Z571" i="34"/>
  <c r="N572" i="34"/>
  <c r="O572" i="34"/>
  <c r="Y572" i="34"/>
  <c r="Z572" i="34"/>
  <c r="N573" i="34"/>
  <c r="O573" i="34"/>
  <c r="Y573" i="34"/>
  <c r="Z573" i="34"/>
  <c r="N574" i="34"/>
  <c r="O574" i="34"/>
  <c r="Y574" i="34"/>
  <c r="Z574" i="34"/>
  <c r="N575" i="34"/>
  <c r="O575" i="34"/>
  <c r="Y575" i="34"/>
  <c r="Z575" i="34"/>
  <c r="N576" i="34"/>
  <c r="O576" i="34"/>
  <c r="Y576" i="34"/>
  <c r="Z576" i="34"/>
  <c r="N577" i="34"/>
  <c r="O577" i="34"/>
  <c r="Y577" i="34"/>
  <c r="Z577" i="34"/>
  <c r="N578" i="34"/>
  <c r="O578" i="34"/>
  <c r="Y578" i="34"/>
  <c r="Z578" i="34"/>
  <c r="N579" i="34"/>
  <c r="O579" i="34"/>
  <c r="Y579" i="34"/>
  <c r="Z579" i="34"/>
  <c r="N580" i="34"/>
  <c r="O580" i="34"/>
  <c r="Y580" i="34"/>
  <c r="Z580" i="34"/>
  <c r="N581" i="34"/>
  <c r="O581" i="34"/>
  <c r="Y581" i="34"/>
  <c r="Z581" i="34"/>
  <c r="N582" i="34"/>
  <c r="O582" i="34"/>
  <c r="Y582" i="34"/>
  <c r="Z582" i="34"/>
  <c r="N584" i="34"/>
  <c r="O584" i="34"/>
  <c r="Y584" i="34"/>
  <c r="Z584" i="34"/>
  <c r="N585" i="34"/>
  <c r="O585" i="34"/>
  <c r="Y585" i="34"/>
  <c r="Z585" i="34"/>
  <c r="N586" i="34"/>
  <c r="O586" i="34"/>
  <c r="Y586" i="34"/>
  <c r="Z586" i="34"/>
  <c r="N587" i="34"/>
  <c r="O587" i="34"/>
  <c r="Y587" i="34"/>
  <c r="Z587" i="34"/>
  <c r="N588" i="34"/>
  <c r="O588" i="34"/>
  <c r="Y588" i="34"/>
  <c r="Z588" i="34"/>
  <c r="N589" i="34"/>
  <c r="O589" i="34"/>
  <c r="Y589" i="34"/>
  <c r="Z589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C551" i="34"/>
  <c r="B551" i="34" s="1"/>
  <c r="Q551" i="34" s="1"/>
  <c r="C550" i="34"/>
  <c r="B550" i="34" s="1"/>
  <c r="A550" i="34" s="1"/>
  <c r="C549" i="34"/>
  <c r="B549" i="34" s="1"/>
  <c r="C548" i="34"/>
  <c r="B548" i="34" s="1"/>
  <c r="C547" i="34"/>
  <c r="B547" i="34" s="1"/>
  <c r="Q547" i="34" s="1"/>
  <c r="C546" i="34"/>
  <c r="B546" i="34" s="1"/>
  <c r="C545" i="34"/>
  <c r="B545" i="34" s="1"/>
  <c r="Q545" i="34" s="1"/>
  <c r="C544" i="34"/>
  <c r="B544" i="34" s="1"/>
  <c r="C543" i="34"/>
  <c r="B543" i="34" s="1"/>
  <c r="C542" i="34"/>
  <c r="B542" i="34" s="1"/>
  <c r="C541" i="34"/>
  <c r="B541" i="34" s="1"/>
  <c r="Q541" i="34" s="1"/>
  <c r="C540" i="34"/>
  <c r="B540" i="34" s="1"/>
  <c r="C563" i="34"/>
  <c r="B563" i="34" s="1"/>
  <c r="Q563" i="34" s="1"/>
  <c r="C562" i="34"/>
  <c r="B562" i="34" s="1"/>
  <c r="A562" i="34" s="1"/>
  <c r="C561" i="34"/>
  <c r="B561" i="34" s="1"/>
  <c r="C560" i="34"/>
  <c r="B560" i="34" s="1"/>
  <c r="C559" i="34"/>
  <c r="B559" i="34" s="1"/>
  <c r="Q559" i="34" s="1"/>
  <c r="C558" i="34"/>
  <c r="B558" i="34" s="1"/>
  <c r="C557" i="34"/>
  <c r="B557" i="34" s="1"/>
  <c r="A557" i="34" s="1"/>
  <c r="C556" i="34"/>
  <c r="B556" i="34" s="1"/>
  <c r="C555" i="34"/>
  <c r="B555" i="34" s="1"/>
  <c r="Q555" i="34" s="1"/>
  <c r="C554" i="34"/>
  <c r="B554" i="34" s="1"/>
  <c r="C553" i="34"/>
  <c r="B553" i="34" s="1"/>
  <c r="C552" i="34"/>
  <c r="B552" i="34" s="1"/>
  <c r="S552" i="34" s="1"/>
  <c r="C606" i="34"/>
  <c r="B606" i="34" s="1"/>
  <c r="C605" i="34"/>
  <c r="B605" i="34" s="1"/>
  <c r="C567" i="34"/>
  <c r="B567" i="34" s="1"/>
  <c r="C566" i="34"/>
  <c r="B566" i="34" s="1"/>
  <c r="S566" i="34" s="1"/>
  <c r="C565" i="34"/>
  <c r="B565" i="34" s="1"/>
  <c r="Q565" i="34" s="1"/>
  <c r="C564" i="34"/>
  <c r="B564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C513" i="34"/>
  <c r="B513" i="34" s="1"/>
  <c r="C512" i="34"/>
  <c r="B512" i="34" s="1"/>
  <c r="C511" i="34"/>
  <c r="B511" i="34" s="1"/>
  <c r="C510" i="34"/>
  <c r="B510" i="34" s="1"/>
  <c r="C536" i="34"/>
  <c r="B536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04" i="34"/>
  <c r="B504" i="34" s="1"/>
  <c r="C503" i="34"/>
  <c r="B503" i="34" s="1"/>
  <c r="C502" i="34"/>
  <c r="B502" i="34" s="1"/>
  <c r="C501" i="34"/>
  <c r="B501" i="34" s="1"/>
  <c r="C500" i="34"/>
  <c r="B500" i="34" s="1"/>
  <c r="C499" i="34"/>
  <c r="B499" i="34" s="1"/>
  <c r="C498" i="34"/>
  <c r="B498" i="34" s="1"/>
  <c r="C497" i="34"/>
  <c r="B497" i="34" s="1"/>
  <c r="C508" i="34"/>
  <c r="B508" i="34" s="1"/>
  <c r="C507" i="34"/>
  <c r="B507" i="34" s="1"/>
  <c r="C506" i="34"/>
  <c r="B506" i="34" s="1"/>
  <c r="C505" i="34"/>
  <c r="B505" i="34" s="1"/>
  <c r="C509" i="34"/>
  <c r="B509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537" i="34"/>
  <c r="B537" i="34" s="1"/>
  <c r="C496" i="34"/>
  <c r="B496" i="34" s="1"/>
  <c r="C495" i="34"/>
  <c r="B495" i="34" s="1"/>
  <c r="C494" i="34"/>
  <c r="B494" i="34" s="1"/>
  <c r="C493" i="34"/>
  <c r="B493" i="34" s="1"/>
  <c r="C492" i="34"/>
  <c r="B492" i="34" s="1"/>
  <c r="C491" i="34"/>
  <c r="B491" i="34" s="1"/>
  <c r="C608" i="34"/>
  <c r="B608" i="34" s="1"/>
  <c r="C607" i="34"/>
  <c r="B607" i="34" s="1"/>
  <c r="C539" i="34"/>
  <c r="B539" i="34" s="1"/>
  <c r="C538" i="34"/>
  <c r="B538" i="34" s="1"/>
  <c r="C644" i="34"/>
  <c r="B644" i="34" s="1"/>
  <c r="C643" i="34"/>
  <c r="B643" i="34" s="1"/>
  <c r="C642" i="34"/>
  <c r="B642" i="34" s="1"/>
  <c r="C609" i="34"/>
  <c r="B609" i="34" s="1"/>
  <c r="S596" i="34" l="1"/>
  <c r="S634" i="34"/>
  <c r="S620" i="34"/>
  <c r="S635" i="34"/>
  <c r="S614" i="34"/>
  <c r="S616" i="34"/>
  <c r="U620" i="34"/>
  <c r="U635" i="34"/>
  <c r="U616" i="34"/>
  <c r="A640" i="34"/>
  <c r="AA640" i="34"/>
  <c r="S641" i="34"/>
  <c r="U634" i="34"/>
  <c r="S613" i="34"/>
  <c r="U640" i="34"/>
  <c r="Q636" i="34"/>
  <c r="U636" i="34"/>
  <c r="T636" i="34"/>
  <c r="S636" i="34"/>
  <c r="Q639" i="34"/>
  <c r="U639" i="34"/>
  <c r="T639" i="34"/>
  <c r="S639" i="34"/>
  <c r="U596" i="34"/>
  <c r="P600" i="34"/>
  <c r="T600" i="34"/>
  <c r="S601" i="34"/>
  <c r="R602" i="34"/>
  <c r="V602" i="34"/>
  <c r="AA602" i="34"/>
  <c r="S640" i="34"/>
  <c r="U641" i="34"/>
  <c r="T637" i="34"/>
  <c r="U613" i="34"/>
  <c r="U614" i="34"/>
  <c r="T615" i="34"/>
  <c r="Q600" i="34"/>
  <c r="U600" i="34"/>
  <c r="P601" i="34"/>
  <c r="T601" i="34"/>
  <c r="S602" i="34"/>
  <c r="T640" i="34"/>
  <c r="A637" i="34"/>
  <c r="U637" i="34"/>
  <c r="AA637" i="34"/>
  <c r="S638" i="34"/>
  <c r="S610" i="34"/>
  <c r="S611" i="34"/>
  <c r="U615" i="34"/>
  <c r="U618" i="34"/>
  <c r="T618" i="34"/>
  <c r="P618" i="34"/>
  <c r="S618" i="34"/>
  <c r="AA618" i="34"/>
  <c r="V618" i="34"/>
  <c r="R618" i="34"/>
  <c r="Q618" i="34"/>
  <c r="R600" i="34"/>
  <c r="V600" i="34"/>
  <c r="AA600" i="34"/>
  <c r="Q601" i="34"/>
  <c r="U601" i="34"/>
  <c r="P602" i="34"/>
  <c r="T602" i="34"/>
  <c r="R637" i="34"/>
  <c r="V637" i="34"/>
  <c r="T638" i="34"/>
  <c r="T610" i="34"/>
  <c r="T611" i="34"/>
  <c r="AA619" i="34"/>
  <c r="V619" i="34"/>
  <c r="R619" i="34"/>
  <c r="U619" i="34"/>
  <c r="P619" i="34"/>
  <c r="S619" i="34"/>
  <c r="Q619" i="34"/>
  <c r="T619" i="34"/>
  <c r="S600" i="34"/>
  <c r="R601" i="34"/>
  <c r="V601" i="34"/>
  <c r="Q602" i="34"/>
  <c r="R640" i="34"/>
  <c r="V640" i="34"/>
  <c r="S637" i="34"/>
  <c r="U611" i="34"/>
  <c r="S615" i="34"/>
  <c r="P620" i="34"/>
  <c r="AA620" i="34"/>
  <c r="A620" i="34"/>
  <c r="V620" i="34"/>
  <c r="R620" i="34"/>
  <c r="Q620" i="34"/>
  <c r="AA621" i="34"/>
  <c r="A621" i="34"/>
  <c r="V621" i="34"/>
  <c r="R621" i="34"/>
  <c r="Q621" i="34"/>
  <c r="P621" i="34"/>
  <c r="V610" i="34"/>
  <c r="R610" i="34"/>
  <c r="Q610" i="34"/>
  <c r="P610" i="34"/>
  <c r="AA610" i="34"/>
  <c r="A610" i="34"/>
  <c r="P612" i="34"/>
  <c r="AA612" i="34"/>
  <c r="A612" i="34"/>
  <c r="V612" i="34"/>
  <c r="R612" i="34"/>
  <c r="Q612" i="34"/>
  <c r="AA613" i="34"/>
  <c r="A613" i="34"/>
  <c r="V613" i="34"/>
  <c r="R613" i="34"/>
  <c r="Q613" i="34"/>
  <c r="P613" i="34"/>
  <c r="V614" i="34"/>
  <c r="R614" i="34"/>
  <c r="Q614" i="34"/>
  <c r="P614" i="34"/>
  <c r="AA614" i="34"/>
  <c r="A614" i="34"/>
  <c r="P616" i="34"/>
  <c r="AA616" i="34"/>
  <c r="A616" i="34"/>
  <c r="V616" i="34"/>
  <c r="R616" i="34"/>
  <c r="Q616" i="34"/>
  <c r="AA617" i="34"/>
  <c r="A617" i="34"/>
  <c r="V617" i="34"/>
  <c r="R617" i="34"/>
  <c r="Q617" i="34"/>
  <c r="P617" i="34"/>
  <c r="A618" i="34"/>
  <c r="R611" i="34"/>
  <c r="V611" i="34"/>
  <c r="R615" i="34"/>
  <c r="V615" i="34"/>
  <c r="A611" i="34"/>
  <c r="AA611" i="34"/>
  <c r="A615" i="34"/>
  <c r="AA615" i="34"/>
  <c r="A619" i="34"/>
  <c r="P611" i="34"/>
  <c r="P615" i="34"/>
  <c r="AA638" i="34"/>
  <c r="A638" i="34"/>
  <c r="V638" i="34"/>
  <c r="R638" i="34"/>
  <c r="Q638" i="34"/>
  <c r="P638" i="34"/>
  <c r="P622" i="34"/>
  <c r="AA622" i="34"/>
  <c r="A622" i="34"/>
  <c r="V622" i="34"/>
  <c r="R622" i="34"/>
  <c r="Q622" i="34"/>
  <c r="AA634" i="34"/>
  <c r="A634" i="34"/>
  <c r="V634" i="34"/>
  <c r="R634" i="34"/>
  <c r="Q634" i="34"/>
  <c r="P634" i="34"/>
  <c r="V635" i="34"/>
  <c r="R635" i="34"/>
  <c r="Q635" i="34"/>
  <c r="P635" i="34"/>
  <c r="AA635" i="34"/>
  <c r="A635" i="34"/>
  <c r="R636" i="34"/>
  <c r="V636" i="34"/>
  <c r="Q637" i="34"/>
  <c r="A636" i="34"/>
  <c r="AA636" i="34"/>
  <c r="P636" i="34"/>
  <c r="P637" i="34"/>
  <c r="AA641" i="34"/>
  <c r="A641" i="34"/>
  <c r="V641" i="34"/>
  <c r="R641" i="34"/>
  <c r="Q641" i="34"/>
  <c r="P641" i="34"/>
  <c r="R639" i="34"/>
  <c r="V639" i="34"/>
  <c r="Q640" i="34"/>
  <c r="A639" i="34"/>
  <c r="AA639" i="34"/>
  <c r="P639" i="34"/>
  <c r="P640" i="34"/>
  <c r="V597" i="34"/>
  <c r="R597" i="34"/>
  <c r="AA598" i="34"/>
  <c r="A598" i="34"/>
  <c r="V598" i="34"/>
  <c r="R598" i="34"/>
  <c r="Q598" i="34"/>
  <c r="P598" i="34"/>
  <c r="Q597" i="34"/>
  <c r="A597" i="34"/>
  <c r="AA597" i="34"/>
  <c r="P597" i="34"/>
  <c r="V593" i="34"/>
  <c r="AA593" i="34"/>
  <c r="R593" i="34"/>
  <c r="A593" i="34"/>
  <c r="AA594" i="34"/>
  <c r="A594" i="34"/>
  <c r="V594" i="34"/>
  <c r="R594" i="34"/>
  <c r="Q594" i="34"/>
  <c r="P594" i="34"/>
  <c r="Q593" i="34"/>
  <c r="P593" i="34"/>
  <c r="V591" i="34"/>
  <c r="AA591" i="34"/>
  <c r="R591" i="34"/>
  <c r="A591" i="34"/>
  <c r="AA592" i="34"/>
  <c r="A592" i="34"/>
  <c r="V592" i="34"/>
  <c r="R592" i="34"/>
  <c r="Q592" i="34"/>
  <c r="P592" i="34"/>
  <c r="Q591" i="34"/>
  <c r="P591" i="34"/>
  <c r="AA596" i="34"/>
  <c r="A596" i="34"/>
  <c r="V596" i="34"/>
  <c r="R596" i="34"/>
  <c r="Q596" i="34"/>
  <c r="P596" i="34"/>
  <c r="A603" i="34"/>
  <c r="V603" i="34"/>
  <c r="AA603" i="34"/>
  <c r="R603" i="34"/>
  <c r="AA583" i="34"/>
  <c r="A583" i="34"/>
  <c r="V583" i="34"/>
  <c r="R583" i="34"/>
  <c r="Q583" i="34"/>
  <c r="P583" i="34"/>
  <c r="AA599" i="34"/>
  <c r="R599" i="34"/>
  <c r="A599" i="34"/>
  <c r="V599" i="34"/>
  <c r="A600" i="34"/>
  <c r="A601" i="34"/>
  <c r="V590" i="34"/>
  <c r="R590" i="34"/>
  <c r="Q590" i="34"/>
  <c r="P590" i="34"/>
  <c r="AA590" i="34"/>
  <c r="A590" i="34"/>
  <c r="AA604" i="34"/>
  <c r="S604" i="34"/>
  <c r="A604" i="34"/>
  <c r="V604" i="34"/>
  <c r="R604" i="34"/>
  <c r="U604" i="34"/>
  <c r="Q604" i="34"/>
  <c r="T604" i="34"/>
  <c r="P604" i="34"/>
  <c r="R595" i="34"/>
  <c r="V595" i="34"/>
  <c r="Q599" i="34"/>
  <c r="U599" i="34"/>
  <c r="Q603" i="34"/>
  <c r="A595" i="34"/>
  <c r="S595" i="34"/>
  <c r="AA595" i="34"/>
  <c r="A602" i="34"/>
  <c r="P595" i="34"/>
  <c r="T595" i="34"/>
  <c r="Q595" i="34"/>
  <c r="P599" i="34"/>
  <c r="T599" i="34"/>
  <c r="P603" i="34"/>
  <c r="Q503" i="34"/>
  <c r="U503" i="34"/>
  <c r="R503" i="34"/>
  <c r="V503" i="34"/>
  <c r="S503" i="34"/>
  <c r="AA503" i="34"/>
  <c r="P503" i="34"/>
  <c r="T503" i="34"/>
  <c r="R485" i="34"/>
  <c r="V485" i="34"/>
  <c r="T485" i="34"/>
  <c r="P485" i="34"/>
  <c r="U485" i="34"/>
  <c r="Q485" i="34"/>
  <c r="AA485" i="34"/>
  <c r="S485" i="34"/>
  <c r="A485" i="34"/>
  <c r="Q507" i="34"/>
  <c r="U507" i="34"/>
  <c r="R507" i="34"/>
  <c r="V507" i="34"/>
  <c r="S507" i="34"/>
  <c r="AA507" i="34"/>
  <c r="P507" i="34"/>
  <c r="T507" i="34"/>
  <c r="S607" i="34"/>
  <c r="AA607" i="34"/>
  <c r="P607" i="34"/>
  <c r="T607" i="34"/>
  <c r="Q607" i="34"/>
  <c r="U607" i="34"/>
  <c r="R607" i="34"/>
  <c r="V607" i="34"/>
  <c r="S488" i="34"/>
  <c r="AA488" i="34"/>
  <c r="P488" i="34"/>
  <c r="T488" i="34"/>
  <c r="Q488" i="34"/>
  <c r="U488" i="34"/>
  <c r="R488" i="34"/>
  <c r="V488" i="34"/>
  <c r="Q521" i="34"/>
  <c r="U521" i="34"/>
  <c r="R521" i="34"/>
  <c r="V521" i="34"/>
  <c r="S521" i="34"/>
  <c r="AA521" i="34"/>
  <c r="P521" i="34"/>
  <c r="T521" i="34"/>
  <c r="Q642" i="34"/>
  <c r="U642" i="34"/>
  <c r="R642" i="34"/>
  <c r="V642" i="34"/>
  <c r="S642" i="34"/>
  <c r="AA642" i="34"/>
  <c r="P642" i="34"/>
  <c r="T642" i="34"/>
  <c r="S508" i="34"/>
  <c r="AA508" i="34"/>
  <c r="P508" i="34"/>
  <c r="T508" i="34"/>
  <c r="Q508" i="34"/>
  <c r="U508" i="34"/>
  <c r="R508" i="34"/>
  <c r="V508" i="34"/>
  <c r="Q539" i="34"/>
  <c r="U539" i="34"/>
  <c r="R539" i="34"/>
  <c r="V539" i="34"/>
  <c r="S539" i="34"/>
  <c r="AA539" i="34"/>
  <c r="P539" i="34"/>
  <c r="T539" i="34"/>
  <c r="S494" i="34"/>
  <c r="AA494" i="34"/>
  <c r="P494" i="34"/>
  <c r="T494" i="34"/>
  <c r="Q494" i="34"/>
  <c r="U494" i="34"/>
  <c r="R494" i="34"/>
  <c r="V494" i="34"/>
  <c r="S486" i="34"/>
  <c r="AA486" i="34"/>
  <c r="P486" i="34"/>
  <c r="T486" i="34"/>
  <c r="Q486" i="34"/>
  <c r="U486" i="34"/>
  <c r="R486" i="34"/>
  <c r="V486" i="34"/>
  <c r="Q489" i="34"/>
  <c r="U489" i="34"/>
  <c r="R489" i="34"/>
  <c r="V489" i="34"/>
  <c r="S489" i="34"/>
  <c r="AA489" i="34"/>
  <c r="P489" i="34"/>
  <c r="T489" i="34"/>
  <c r="Q497" i="34"/>
  <c r="U497" i="34"/>
  <c r="R497" i="34"/>
  <c r="V497" i="34"/>
  <c r="S497" i="34"/>
  <c r="AA497" i="34"/>
  <c r="P497" i="34"/>
  <c r="T497" i="34"/>
  <c r="S504" i="34"/>
  <c r="AA504" i="34"/>
  <c r="P504" i="34"/>
  <c r="T504" i="34"/>
  <c r="Q504" i="34"/>
  <c r="U504" i="34"/>
  <c r="R504" i="34"/>
  <c r="V504" i="34"/>
  <c r="S643" i="34"/>
  <c r="AA643" i="34"/>
  <c r="P643" i="34"/>
  <c r="T643" i="34"/>
  <c r="Q643" i="34"/>
  <c r="U643" i="34"/>
  <c r="R643" i="34"/>
  <c r="V643" i="34"/>
  <c r="Q491" i="34"/>
  <c r="U491" i="34"/>
  <c r="R491" i="34"/>
  <c r="V491" i="34"/>
  <c r="S491" i="34"/>
  <c r="AA491" i="34"/>
  <c r="P491" i="34"/>
  <c r="T491" i="34"/>
  <c r="Q495" i="34"/>
  <c r="U495" i="34"/>
  <c r="R495" i="34"/>
  <c r="V495" i="34"/>
  <c r="S495" i="34"/>
  <c r="AA495" i="34"/>
  <c r="P495" i="34"/>
  <c r="T495" i="34"/>
  <c r="Q487" i="34"/>
  <c r="U487" i="34"/>
  <c r="R487" i="34"/>
  <c r="V487" i="34"/>
  <c r="S487" i="34"/>
  <c r="AA487" i="34"/>
  <c r="P487" i="34"/>
  <c r="T487" i="34"/>
  <c r="S490" i="34"/>
  <c r="AA490" i="34"/>
  <c r="P490" i="34"/>
  <c r="T490" i="34"/>
  <c r="Q490" i="34"/>
  <c r="U490" i="34"/>
  <c r="R490" i="34"/>
  <c r="V490" i="34"/>
  <c r="S498" i="34"/>
  <c r="AA498" i="34"/>
  <c r="P498" i="34"/>
  <c r="T498" i="34"/>
  <c r="Q498" i="34"/>
  <c r="U498" i="34"/>
  <c r="R498" i="34"/>
  <c r="V498" i="34"/>
  <c r="S502" i="34"/>
  <c r="AA502" i="34"/>
  <c r="P502" i="34"/>
  <c r="T502" i="34"/>
  <c r="Q502" i="34"/>
  <c r="U502" i="34"/>
  <c r="R502" i="34"/>
  <c r="V502" i="34"/>
  <c r="S528" i="34"/>
  <c r="AA528" i="34"/>
  <c r="P528" i="34"/>
  <c r="T528" i="34"/>
  <c r="Q528" i="34"/>
  <c r="U528" i="34"/>
  <c r="R528" i="34"/>
  <c r="V528" i="34"/>
  <c r="S532" i="34"/>
  <c r="AA532" i="34"/>
  <c r="P532" i="34"/>
  <c r="T532" i="34"/>
  <c r="Q532" i="34"/>
  <c r="U532" i="34"/>
  <c r="R532" i="34"/>
  <c r="V532" i="34"/>
  <c r="S536" i="34"/>
  <c r="AA536" i="34"/>
  <c r="P536" i="34"/>
  <c r="T536" i="34"/>
  <c r="Q536" i="34"/>
  <c r="U536" i="34"/>
  <c r="R536" i="34"/>
  <c r="V536" i="34"/>
  <c r="Q513" i="34"/>
  <c r="U513" i="34"/>
  <c r="R513" i="34"/>
  <c r="V513" i="34"/>
  <c r="S513" i="34"/>
  <c r="AA513" i="34"/>
  <c r="P513" i="34"/>
  <c r="T513" i="34"/>
  <c r="Q517" i="34"/>
  <c r="U517" i="34"/>
  <c r="R517" i="34"/>
  <c r="V517" i="34"/>
  <c r="S517" i="34"/>
  <c r="AA517" i="34"/>
  <c r="P517" i="34"/>
  <c r="T517" i="34"/>
  <c r="S524" i="34"/>
  <c r="AA524" i="34"/>
  <c r="P524" i="34"/>
  <c r="T524" i="34"/>
  <c r="Q524" i="34"/>
  <c r="U524" i="34"/>
  <c r="R524" i="34"/>
  <c r="V524" i="34"/>
  <c r="S564" i="34"/>
  <c r="AA564" i="34"/>
  <c r="A564" i="34"/>
  <c r="P564" i="34"/>
  <c r="T564" i="34"/>
  <c r="Q564" i="34"/>
  <c r="U564" i="34"/>
  <c r="R564" i="34"/>
  <c r="V564" i="34"/>
  <c r="S605" i="34"/>
  <c r="AA605" i="34"/>
  <c r="P605" i="34"/>
  <c r="T605" i="34"/>
  <c r="A605" i="34"/>
  <c r="Q605" i="34"/>
  <c r="U605" i="34"/>
  <c r="R605" i="34"/>
  <c r="V605" i="34"/>
  <c r="Q553" i="34"/>
  <c r="U553" i="34"/>
  <c r="R553" i="34"/>
  <c r="V553" i="34"/>
  <c r="S553" i="34"/>
  <c r="AA553" i="34"/>
  <c r="P553" i="34"/>
  <c r="T553" i="34"/>
  <c r="A553" i="34"/>
  <c r="S556" i="34"/>
  <c r="AA556" i="34"/>
  <c r="P556" i="34"/>
  <c r="T556" i="34"/>
  <c r="Q556" i="34"/>
  <c r="U556" i="34"/>
  <c r="R556" i="34"/>
  <c r="V556" i="34"/>
  <c r="S548" i="34"/>
  <c r="AA548" i="34"/>
  <c r="P548" i="34"/>
  <c r="T548" i="34"/>
  <c r="Q548" i="34"/>
  <c r="U548" i="34"/>
  <c r="R548" i="34"/>
  <c r="V548" i="34"/>
  <c r="S538" i="34"/>
  <c r="AA538" i="34"/>
  <c r="P538" i="34"/>
  <c r="T538" i="34"/>
  <c r="Q538" i="34"/>
  <c r="U538" i="34"/>
  <c r="R538" i="34"/>
  <c r="V538" i="34"/>
  <c r="S609" i="34"/>
  <c r="AA609" i="34"/>
  <c r="P609" i="34"/>
  <c r="T609" i="34"/>
  <c r="Q609" i="34"/>
  <c r="U609" i="34"/>
  <c r="R609" i="34"/>
  <c r="V609" i="34"/>
  <c r="Q644" i="34"/>
  <c r="U644" i="34"/>
  <c r="R644" i="34"/>
  <c r="V644" i="34"/>
  <c r="S644" i="34"/>
  <c r="AA644" i="34"/>
  <c r="P644" i="34"/>
  <c r="T644" i="34"/>
  <c r="S492" i="34"/>
  <c r="AA492" i="34"/>
  <c r="P492" i="34"/>
  <c r="T492" i="34"/>
  <c r="Q492" i="34"/>
  <c r="U492" i="34"/>
  <c r="R492" i="34"/>
  <c r="V492" i="34"/>
  <c r="S496" i="34"/>
  <c r="AA496" i="34"/>
  <c r="P496" i="34"/>
  <c r="T496" i="34"/>
  <c r="Q496" i="34"/>
  <c r="U496" i="34"/>
  <c r="R496" i="34"/>
  <c r="V496" i="34"/>
  <c r="Q509" i="34"/>
  <c r="U509" i="34"/>
  <c r="R509" i="34"/>
  <c r="V509" i="34"/>
  <c r="S509" i="34"/>
  <c r="AA509" i="34"/>
  <c r="P509" i="34"/>
  <c r="T509" i="34"/>
  <c r="Q499" i="34"/>
  <c r="U499" i="34"/>
  <c r="R499" i="34"/>
  <c r="V499" i="34"/>
  <c r="S499" i="34"/>
  <c r="AA499" i="34"/>
  <c r="P499" i="34"/>
  <c r="T499" i="34"/>
  <c r="Q529" i="34"/>
  <c r="U529" i="34"/>
  <c r="R529" i="34"/>
  <c r="V529" i="34"/>
  <c r="S529" i="34"/>
  <c r="AA529" i="34"/>
  <c r="P529" i="34"/>
  <c r="T529" i="34"/>
  <c r="Q533" i="34"/>
  <c r="U533" i="34"/>
  <c r="R533" i="34"/>
  <c r="V533" i="34"/>
  <c r="S533" i="34"/>
  <c r="AA533" i="34"/>
  <c r="P533" i="34"/>
  <c r="T533" i="34"/>
  <c r="S510" i="34"/>
  <c r="AA510" i="34"/>
  <c r="P510" i="34"/>
  <c r="T510" i="34"/>
  <c r="Q510" i="34"/>
  <c r="U510" i="34"/>
  <c r="R510" i="34"/>
  <c r="V510" i="34"/>
  <c r="S514" i="34"/>
  <c r="AA514" i="34"/>
  <c r="P514" i="34"/>
  <c r="T514" i="34"/>
  <c r="Q514" i="34"/>
  <c r="U514" i="34"/>
  <c r="R514" i="34"/>
  <c r="V514" i="34"/>
  <c r="S518" i="34"/>
  <c r="AA518" i="34"/>
  <c r="P518" i="34"/>
  <c r="T518" i="34"/>
  <c r="Q518" i="34"/>
  <c r="U518" i="34"/>
  <c r="R518" i="34"/>
  <c r="V518" i="34"/>
  <c r="Q525" i="34"/>
  <c r="U525" i="34"/>
  <c r="R525" i="34"/>
  <c r="V525" i="34"/>
  <c r="S525" i="34"/>
  <c r="AA525" i="34"/>
  <c r="P525" i="34"/>
  <c r="T525" i="34"/>
  <c r="Q606" i="34"/>
  <c r="U606" i="34"/>
  <c r="R606" i="34"/>
  <c r="V606" i="34"/>
  <c r="S606" i="34"/>
  <c r="AA606" i="34"/>
  <c r="P606" i="34"/>
  <c r="T606" i="34"/>
  <c r="S562" i="34"/>
  <c r="AA562" i="34"/>
  <c r="P562" i="34"/>
  <c r="T562" i="34"/>
  <c r="Q562" i="34"/>
  <c r="U562" i="34"/>
  <c r="R562" i="34"/>
  <c r="V562" i="34"/>
  <c r="S542" i="34"/>
  <c r="AA542" i="34"/>
  <c r="P542" i="34"/>
  <c r="T542" i="34"/>
  <c r="Q542" i="34"/>
  <c r="U542" i="34"/>
  <c r="R542" i="34"/>
  <c r="V542" i="34"/>
  <c r="S546" i="34"/>
  <c r="AA546" i="34"/>
  <c r="P546" i="34"/>
  <c r="T546" i="34"/>
  <c r="Q546" i="34"/>
  <c r="U546" i="34"/>
  <c r="R546" i="34"/>
  <c r="V546" i="34"/>
  <c r="Q549" i="34"/>
  <c r="U549" i="34"/>
  <c r="R549" i="34"/>
  <c r="V549" i="34"/>
  <c r="A549" i="34"/>
  <c r="S549" i="34"/>
  <c r="AA549" i="34"/>
  <c r="P549" i="34"/>
  <c r="T549" i="34"/>
  <c r="Q493" i="34"/>
  <c r="U493" i="34"/>
  <c r="R493" i="34"/>
  <c r="V493" i="34"/>
  <c r="S493" i="34"/>
  <c r="AA493" i="34"/>
  <c r="P493" i="34"/>
  <c r="T493" i="34"/>
  <c r="S530" i="34"/>
  <c r="AA530" i="34"/>
  <c r="P530" i="34"/>
  <c r="T530" i="34"/>
  <c r="Q530" i="34"/>
  <c r="U530" i="34"/>
  <c r="R530" i="34"/>
  <c r="V530" i="34"/>
  <c r="Q515" i="34"/>
  <c r="U515" i="34"/>
  <c r="R515" i="34"/>
  <c r="V515" i="34"/>
  <c r="S515" i="34"/>
  <c r="AA515" i="34"/>
  <c r="P515" i="34"/>
  <c r="T515" i="34"/>
  <c r="S554" i="34"/>
  <c r="AA554" i="34"/>
  <c r="A554" i="34"/>
  <c r="P554" i="34"/>
  <c r="T554" i="34"/>
  <c r="Q554" i="34"/>
  <c r="U554" i="34"/>
  <c r="R554" i="34"/>
  <c r="V554" i="34"/>
  <c r="Q557" i="34"/>
  <c r="U557" i="34"/>
  <c r="R557" i="34"/>
  <c r="V557" i="34"/>
  <c r="S557" i="34"/>
  <c r="AA557" i="34"/>
  <c r="P557" i="34"/>
  <c r="T557" i="34"/>
  <c r="S560" i="34"/>
  <c r="AA560" i="34"/>
  <c r="P560" i="34"/>
  <c r="T560" i="34"/>
  <c r="Q560" i="34"/>
  <c r="U560" i="34"/>
  <c r="R560" i="34"/>
  <c r="V560" i="34"/>
  <c r="Q543" i="34"/>
  <c r="U543" i="34"/>
  <c r="R543" i="34"/>
  <c r="V543" i="34"/>
  <c r="S543" i="34"/>
  <c r="AA543" i="34"/>
  <c r="P543" i="34"/>
  <c r="T543" i="34"/>
  <c r="Q537" i="34"/>
  <c r="U537" i="34"/>
  <c r="R537" i="34"/>
  <c r="V537" i="34"/>
  <c r="S537" i="34"/>
  <c r="AA537" i="34"/>
  <c r="P537" i="34"/>
  <c r="T537" i="34"/>
  <c r="Q505" i="34"/>
  <c r="U505" i="34"/>
  <c r="R505" i="34"/>
  <c r="V505" i="34"/>
  <c r="S505" i="34"/>
  <c r="AA505" i="34"/>
  <c r="P505" i="34"/>
  <c r="T505" i="34"/>
  <c r="S500" i="34"/>
  <c r="AA500" i="34"/>
  <c r="P500" i="34"/>
  <c r="T500" i="34"/>
  <c r="Q500" i="34"/>
  <c r="U500" i="34"/>
  <c r="R500" i="34"/>
  <c r="V500" i="34"/>
  <c r="S534" i="34"/>
  <c r="AA534" i="34"/>
  <c r="P534" i="34"/>
  <c r="T534" i="34"/>
  <c r="Q534" i="34"/>
  <c r="U534" i="34"/>
  <c r="R534" i="34"/>
  <c r="V534" i="34"/>
  <c r="Q511" i="34"/>
  <c r="U511" i="34"/>
  <c r="R511" i="34"/>
  <c r="V511" i="34"/>
  <c r="S511" i="34"/>
  <c r="AA511" i="34"/>
  <c r="P511" i="34"/>
  <c r="T511" i="34"/>
  <c r="Q519" i="34"/>
  <c r="U519" i="34"/>
  <c r="R519" i="34"/>
  <c r="V519" i="34"/>
  <c r="S519" i="34"/>
  <c r="AA519" i="34"/>
  <c r="P519" i="34"/>
  <c r="T519" i="34"/>
  <c r="S522" i="34"/>
  <c r="AA522" i="34"/>
  <c r="P522" i="34"/>
  <c r="T522" i="34"/>
  <c r="Q522" i="34"/>
  <c r="U522" i="34"/>
  <c r="R522" i="34"/>
  <c r="V522" i="34"/>
  <c r="S526" i="34"/>
  <c r="AA526" i="34"/>
  <c r="P526" i="34"/>
  <c r="T526" i="34"/>
  <c r="Q526" i="34"/>
  <c r="U526" i="34"/>
  <c r="R526" i="34"/>
  <c r="V526" i="34"/>
  <c r="Q608" i="34"/>
  <c r="U608" i="34"/>
  <c r="R608" i="34"/>
  <c r="V608" i="34"/>
  <c r="S608" i="34"/>
  <c r="AA608" i="34"/>
  <c r="P608" i="34"/>
  <c r="T608" i="34"/>
  <c r="P484" i="34"/>
  <c r="T484" i="34"/>
  <c r="S484" i="34"/>
  <c r="U484" i="34"/>
  <c r="Q484" i="34"/>
  <c r="V484" i="34"/>
  <c r="AA484" i="34"/>
  <c r="R484" i="34"/>
  <c r="S506" i="34"/>
  <c r="AA506" i="34"/>
  <c r="P506" i="34"/>
  <c r="T506" i="34"/>
  <c r="Q506" i="34"/>
  <c r="U506" i="34"/>
  <c r="R506" i="34"/>
  <c r="V506" i="34"/>
  <c r="Q501" i="34"/>
  <c r="U501" i="34"/>
  <c r="R501" i="34"/>
  <c r="V501" i="34"/>
  <c r="S501" i="34"/>
  <c r="AA501" i="34"/>
  <c r="P501" i="34"/>
  <c r="T501" i="34"/>
  <c r="Q531" i="34"/>
  <c r="U531" i="34"/>
  <c r="R531" i="34"/>
  <c r="V531" i="34"/>
  <c r="S531" i="34"/>
  <c r="AA531" i="34"/>
  <c r="P531" i="34"/>
  <c r="T531" i="34"/>
  <c r="Q535" i="34"/>
  <c r="U535" i="34"/>
  <c r="R535" i="34"/>
  <c r="V535" i="34"/>
  <c r="S535" i="34"/>
  <c r="AA535" i="34"/>
  <c r="P535" i="34"/>
  <c r="T535" i="34"/>
  <c r="S512" i="34"/>
  <c r="AA512" i="34"/>
  <c r="P512" i="34"/>
  <c r="T512" i="34"/>
  <c r="Q512" i="34"/>
  <c r="U512" i="34"/>
  <c r="R512" i="34"/>
  <c r="V512" i="34"/>
  <c r="S516" i="34"/>
  <c r="AA516" i="34"/>
  <c r="P516" i="34"/>
  <c r="T516" i="34"/>
  <c r="Q516" i="34"/>
  <c r="U516" i="34"/>
  <c r="R516" i="34"/>
  <c r="V516" i="34"/>
  <c r="S520" i="34"/>
  <c r="AA520" i="34"/>
  <c r="P520" i="34"/>
  <c r="T520" i="34"/>
  <c r="Q520" i="34"/>
  <c r="U520" i="34"/>
  <c r="R520" i="34"/>
  <c r="V520" i="34"/>
  <c r="Q523" i="34"/>
  <c r="U523" i="34"/>
  <c r="R523" i="34"/>
  <c r="V523" i="34"/>
  <c r="S523" i="34"/>
  <c r="AA523" i="34"/>
  <c r="P523" i="34"/>
  <c r="T523" i="34"/>
  <c r="Q527" i="34"/>
  <c r="U527" i="34"/>
  <c r="R527" i="34"/>
  <c r="V527" i="34"/>
  <c r="S527" i="34"/>
  <c r="AA527" i="34"/>
  <c r="P527" i="34"/>
  <c r="T527" i="34"/>
  <c r="Q567" i="34"/>
  <c r="U567" i="34"/>
  <c r="R567" i="34"/>
  <c r="V567" i="34"/>
  <c r="S567" i="34"/>
  <c r="AA567" i="34"/>
  <c r="P567" i="34"/>
  <c r="T567" i="34"/>
  <c r="S558" i="34"/>
  <c r="AA558" i="34"/>
  <c r="P558" i="34"/>
  <c r="T558" i="34"/>
  <c r="Q558" i="34"/>
  <c r="U558" i="34"/>
  <c r="R558" i="34"/>
  <c r="V558" i="34"/>
  <c r="A558" i="34"/>
  <c r="Q561" i="34"/>
  <c r="U561" i="34"/>
  <c r="R561" i="34"/>
  <c r="V561" i="34"/>
  <c r="A561" i="34"/>
  <c r="S561" i="34"/>
  <c r="AA561" i="34"/>
  <c r="P561" i="34"/>
  <c r="T561" i="34"/>
  <c r="S540" i="34"/>
  <c r="AA540" i="34"/>
  <c r="P540" i="34"/>
  <c r="T540" i="34"/>
  <c r="Q540" i="34"/>
  <c r="U540" i="34"/>
  <c r="R540" i="34"/>
  <c r="V540" i="34"/>
  <c r="S544" i="34"/>
  <c r="AA544" i="34"/>
  <c r="P544" i="34"/>
  <c r="T544" i="34"/>
  <c r="Q544" i="34"/>
  <c r="U544" i="34"/>
  <c r="R544" i="34"/>
  <c r="V544" i="34"/>
  <c r="S550" i="34"/>
  <c r="AA550" i="34"/>
  <c r="P550" i="34"/>
  <c r="T550" i="34"/>
  <c r="Q550" i="34"/>
  <c r="U550" i="34"/>
  <c r="R550" i="34"/>
  <c r="V550" i="34"/>
  <c r="V566" i="34"/>
  <c r="R566" i="34"/>
  <c r="T565" i="34"/>
  <c r="P565" i="34"/>
  <c r="T563" i="34"/>
  <c r="P563" i="34"/>
  <c r="T559" i="34"/>
  <c r="P559" i="34"/>
  <c r="T555" i="34"/>
  <c r="P555" i="34"/>
  <c r="V552" i="34"/>
  <c r="R552" i="34"/>
  <c r="T551" i="34"/>
  <c r="P551" i="34"/>
  <c r="T547" i="34"/>
  <c r="P547" i="34"/>
  <c r="T545" i="34"/>
  <c r="P545" i="34"/>
  <c r="T541" i="34"/>
  <c r="P541" i="34"/>
  <c r="U566" i="34"/>
  <c r="Q566" i="34"/>
  <c r="AA565" i="34"/>
  <c r="S565" i="34"/>
  <c r="AA563" i="34"/>
  <c r="S563" i="34"/>
  <c r="AA559" i="34"/>
  <c r="S559" i="34"/>
  <c r="AA555" i="34"/>
  <c r="S555" i="34"/>
  <c r="U552" i="34"/>
  <c r="Q552" i="34"/>
  <c r="AA551" i="34"/>
  <c r="S551" i="34"/>
  <c r="AA547" i="34"/>
  <c r="S547" i="34"/>
  <c r="AA545" i="34"/>
  <c r="S545" i="34"/>
  <c r="AA541" i="34"/>
  <c r="S541" i="34"/>
  <c r="T566" i="34"/>
  <c r="P566" i="34"/>
  <c r="V565" i="34"/>
  <c r="R565" i="34"/>
  <c r="V563" i="34"/>
  <c r="R563" i="34"/>
  <c r="V559" i="34"/>
  <c r="R559" i="34"/>
  <c r="V555" i="34"/>
  <c r="R555" i="34"/>
  <c r="T552" i="34"/>
  <c r="P552" i="34"/>
  <c r="V551" i="34"/>
  <c r="R551" i="34"/>
  <c r="V547" i="34"/>
  <c r="R547" i="34"/>
  <c r="V545" i="34"/>
  <c r="R545" i="34"/>
  <c r="V541" i="34"/>
  <c r="R541" i="34"/>
  <c r="AA566" i="34"/>
  <c r="U565" i="34"/>
  <c r="U563" i="34"/>
  <c r="U559" i="34"/>
  <c r="U555" i="34"/>
  <c r="AA552" i="34"/>
  <c r="U551" i="34"/>
  <c r="U547" i="34"/>
  <c r="U545" i="34"/>
  <c r="U541" i="34"/>
  <c r="A539" i="34"/>
  <c r="A522" i="34"/>
  <c r="A543" i="34"/>
  <c r="A547" i="34"/>
  <c r="A551" i="34"/>
  <c r="A541" i="34"/>
  <c r="A545" i="34"/>
  <c r="A540" i="34"/>
  <c r="A544" i="34"/>
  <c r="A548" i="34"/>
  <c r="A542" i="34"/>
  <c r="A546" i="34"/>
  <c r="A559" i="34"/>
  <c r="A563" i="34"/>
  <c r="A555" i="34"/>
  <c r="A552" i="34"/>
  <c r="A556" i="34"/>
  <c r="A560" i="34"/>
  <c r="A606" i="34"/>
  <c r="A565" i="34"/>
  <c r="A566" i="34"/>
  <c r="A567" i="34"/>
  <c r="A519" i="34"/>
  <c r="A523" i="34"/>
  <c r="A514" i="34"/>
  <c r="A515" i="34"/>
  <c r="A516" i="34"/>
  <c r="A526" i="34"/>
  <c r="A527" i="34"/>
  <c r="A520" i="34"/>
  <c r="A518" i="34"/>
  <c r="A510" i="34"/>
  <c r="A511" i="34"/>
  <c r="A512" i="34"/>
  <c r="A524" i="34"/>
  <c r="A513" i="34"/>
  <c r="A517" i="34"/>
  <c r="A521" i="34"/>
  <c r="A525" i="34"/>
  <c r="A534" i="34"/>
  <c r="A528" i="34"/>
  <c r="A532" i="34"/>
  <c r="A536" i="34"/>
  <c r="A530" i="34"/>
  <c r="A529" i="34"/>
  <c r="A533" i="34"/>
  <c r="A531" i="34"/>
  <c r="A535" i="34"/>
  <c r="A607" i="34"/>
  <c r="A507" i="34"/>
  <c r="A506" i="34"/>
  <c r="A503" i="34"/>
  <c r="A499" i="34"/>
  <c r="A501" i="34"/>
  <c r="A504" i="34"/>
  <c r="A497" i="34"/>
  <c r="A500" i="34"/>
  <c r="A498" i="34"/>
  <c r="A502" i="34"/>
  <c r="A508" i="34"/>
  <c r="A505" i="34"/>
  <c r="A509" i="34"/>
  <c r="A489" i="34"/>
  <c r="A486" i="34"/>
  <c r="A487" i="34"/>
  <c r="A490" i="34"/>
  <c r="A484" i="34"/>
  <c r="A488" i="34"/>
  <c r="A491" i="34"/>
  <c r="A493" i="34"/>
  <c r="A494" i="34"/>
  <c r="A495" i="34"/>
  <c r="A537" i="34"/>
  <c r="A492" i="34"/>
  <c r="A496" i="34"/>
  <c r="A608" i="34"/>
  <c r="A538" i="34"/>
  <c r="A609" i="34"/>
  <c r="A644" i="34"/>
  <c r="A643" i="34"/>
  <c r="A642" i="34"/>
  <c r="R296" i="60"/>
  <c r="R281" i="60"/>
  <c r="N18" i="55"/>
  <c r="P22" i="60"/>
  <c r="P11" i="60"/>
  <c r="S271" i="60" l="1"/>
  <c r="AD1515" i="34" l="1"/>
  <c r="C1515" i="34"/>
  <c r="B1515" i="34" s="1"/>
  <c r="AD1512" i="34"/>
  <c r="C1512" i="34"/>
  <c r="B1512" i="34" s="1"/>
  <c r="AD1067" i="34"/>
  <c r="C1067" i="34"/>
  <c r="B1067" i="34" s="1"/>
  <c r="AD1021" i="34"/>
  <c r="C1021" i="34"/>
  <c r="B1021" i="34" s="1"/>
  <c r="AD1018" i="34"/>
  <c r="C1018" i="34"/>
  <c r="B1018" i="34" s="1"/>
  <c r="AD1015" i="34"/>
  <c r="C1015" i="34"/>
  <c r="B1015" i="34" s="1"/>
  <c r="AD1001" i="34"/>
  <c r="C1001" i="34"/>
  <c r="B1001" i="34" s="1"/>
  <c r="AD994" i="34"/>
  <c r="C994" i="34"/>
  <c r="B994" i="34" s="1"/>
  <c r="AD988" i="34"/>
  <c r="C988" i="34"/>
  <c r="B988" i="34" s="1"/>
  <c r="AD985" i="34"/>
  <c r="C985" i="34"/>
  <c r="B985" i="34" s="1"/>
  <c r="AD971" i="34"/>
  <c r="C971" i="34"/>
  <c r="B971" i="34" s="1"/>
  <c r="AD953" i="34"/>
  <c r="C953" i="34"/>
  <c r="B953" i="34" s="1"/>
  <c r="AD902" i="34"/>
  <c r="C902" i="34"/>
  <c r="B902" i="34" s="1"/>
  <c r="AD888" i="34"/>
  <c r="C888" i="34"/>
  <c r="B888" i="34" s="1"/>
  <c r="AD880" i="34"/>
  <c r="C880" i="34"/>
  <c r="B880" i="34" s="1"/>
  <c r="AD875" i="34"/>
  <c r="C875" i="34"/>
  <c r="B875" i="34" s="1"/>
  <c r="AD872" i="34"/>
  <c r="C872" i="34"/>
  <c r="B872" i="34" s="1"/>
  <c r="AD1260" i="34"/>
  <c r="C1260" i="34"/>
  <c r="B1260" i="34" s="1"/>
  <c r="AA1260" i="34" l="1"/>
  <c r="P1260" i="34"/>
  <c r="Q1260" i="34"/>
  <c r="R1260" i="34"/>
  <c r="V1260" i="34"/>
  <c r="P875" i="34"/>
  <c r="Q875" i="34"/>
  <c r="R875" i="34"/>
  <c r="V875" i="34"/>
  <c r="AA875" i="34"/>
  <c r="R888" i="34"/>
  <c r="V888" i="34"/>
  <c r="AA888" i="34"/>
  <c r="P888" i="34"/>
  <c r="Q888" i="34"/>
  <c r="P953" i="34"/>
  <c r="Q953" i="34"/>
  <c r="R953" i="34"/>
  <c r="V953" i="34"/>
  <c r="AA953" i="34"/>
  <c r="P985" i="34"/>
  <c r="Q985" i="34"/>
  <c r="R985" i="34"/>
  <c r="V985" i="34"/>
  <c r="AA985" i="34"/>
  <c r="R994" i="34"/>
  <c r="V994" i="34"/>
  <c r="AA994" i="34"/>
  <c r="P994" i="34"/>
  <c r="Q994" i="34"/>
  <c r="P1015" i="34"/>
  <c r="Q1015" i="34"/>
  <c r="R1015" i="34"/>
  <c r="V1015" i="34"/>
  <c r="AA1015" i="34"/>
  <c r="P1021" i="34"/>
  <c r="Q1021" i="34"/>
  <c r="R1021" i="34"/>
  <c r="V1021" i="34"/>
  <c r="AA1021" i="34"/>
  <c r="R1512" i="34"/>
  <c r="V1512" i="34"/>
  <c r="AA1512" i="34"/>
  <c r="P1512" i="34"/>
  <c r="Q1512" i="34"/>
  <c r="R872" i="34"/>
  <c r="V872" i="34"/>
  <c r="AA872" i="34"/>
  <c r="P872" i="34"/>
  <c r="Q872" i="34"/>
  <c r="R880" i="34"/>
  <c r="V880" i="34"/>
  <c r="AA880" i="34"/>
  <c r="P880" i="34"/>
  <c r="Q880" i="34"/>
  <c r="R902" i="34"/>
  <c r="V902" i="34"/>
  <c r="AA902" i="34"/>
  <c r="P902" i="34"/>
  <c r="Q902" i="34"/>
  <c r="P971" i="34"/>
  <c r="Q971" i="34"/>
  <c r="R971" i="34"/>
  <c r="V971" i="34"/>
  <c r="AA971" i="34"/>
  <c r="R988" i="34"/>
  <c r="V988" i="34"/>
  <c r="AA988" i="34"/>
  <c r="P988" i="34"/>
  <c r="Q988" i="34"/>
  <c r="P1001" i="34"/>
  <c r="Q1001" i="34"/>
  <c r="R1001" i="34"/>
  <c r="V1001" i="34"/>
  <c r="AA1001" i="34"/>
  <c r="R1018" i="34"/>
  <c r="V1018" i="34"/>
  <c r="AA1018" i="34"/>
  <c r="P1018" i="34"/>
  <c r="Q1018" i="34"/>
  <c r="AA1067" i="34"/>
  <c r="P1067" i="34"/>
  <c r="Q1067" i="34"/>
  <c r="R1067" i="34"/>
  <c r="V1067" i="34"/>
  <c r="P1515" i="34"/>
  <c r="Q1515" i="34"/>
  <c r="R1515" i="34"/>
  <c r="V1515" i="34"/>
  <c r="AA1515" i="34"/>
  <c r="A1512" i="34"/>
  <c r="A1515" i="34"/>
  <c r="A1001" i="34"/>
  <c r="A1021" i="34"/>
  <c r="A988" i="34"/>
  <c r="A902" i="34"/>
  <c r="A888" i="34"/>
  <c r="A880" i="34"/>
  <c r="A1018" i="34"/>
  <c r="A1067" i="34"/>
  <c r="A1015" i="34"/>
  <c r="A994" i="34"/>
  <c r="A985" i="34"/>
  <c r="A971" i="34"/>
  <c r="A953" i="34"/>
  <c r="A875" i="34"/>
  <c r="A872" i="34"/>
  <c r="A1260" i="34"/>
  <c r="A16" i="12"/>
  <c r="A17" i="12"/>
  <c r="A18" i="12"/>
  <c r="A9" i="12"/>
  <c r="A19" i="12"/>
  <c r="A20" i="12"/>
  <c r="A21" i="12"/>
  <c r="A22" i="12"/>
  <c r="A10" i="12"/>
  <c r="A11" i="12"/>
  <c r="A12" i="12"/>
  <c r="A13" i="12"/>
  <c r="A14" i="12"/>
  <c r="A15" i="12"/>
  <c r="K1759" i="34" l="1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758" i="34"/>
  <c r="K1757" i="34"/>
  <c r="K1748" i="34"/>
  <c r="K1749" i="34"/>
  <c r="K1750" i="34"/>
  <c r="K1751" i="34"/>
  <c r="K1752" i="34"/>
  <c r="K1753" i="34"/>
  <c r="K1754" i="34"/>
  <c r="K1755" i="34"/>
  <c r="K1756" i="34"/>
  <c r="K1747" i="34"/>
  <c r="B374" i="55"/>
  <c r="A374" i="55" s="1"/>
  <c r="B34" i="55"/>
  <c r="A34" i="55" s="1"/>
  <c r="B35" i="55"/>
  <c r="B36" i="55" s="1"/>
  <c r="B398" i="55"/>
  <c r="A398" i="55" s="1"/>
  <c r="B399" i="55"/>
  <c r="A399" i="55" s="1"/>
  <c r="B400" i="55"/>
  <c r="A400" i="55" s="1"/>
  <c r="B401" i="55"/>
  <c r="A401" i="55" s="1"/>
  <c r="B402" i="55"/>
  <c r="A402" i="55" s="1"/>
  <c r="B403" i="55"/>
  <c r="A403" i="55" s="1"/>
  <c r="B404" i="55"/>
  <c r="A404" i="55" s="1"/>
  <c r="AC1737" i="34"/>
  <c r="AC1735" i="34"/>
  <c r="AC1734" i="34"/>
  <c r="AC1733" i="34"/>
  <c r="AC1731" i="34"/>
  <c r="AC1725" i="34"/>
  <c r="AC1724" i="34"/>
  <c r="AC1722" i="34"/>
  <c r="AC1721" i="34"/>
  <c r="AC1719" i="34"/>
  <c r="AC1718" i="34"/>
  <c r="AC1716" i="34"/>
  <c r="AC1715" i="34"/>
  <c r="AC1713" i="34"/>
  <c r="AC1711" i="34"/>
  <c r="AC1709" i="34"/>
  <c r="AC1707" i="34"/>
  <c r="AC1705" i="34"/>
  <c r="AC1704" i="34"/>
  <c r="AC1703" i="34"/>
  <c r="AC1701" i="34"/>
  <c r="AC1699" i="34"/>
  <c r="AC1698" i="34"/>
  <c r="AC1697" i="34"/>
  <c r="AC1695" i="34"/>
  <c r="AC1693" i="34"/>
  <c r="AC1691" i="34"/>
  <c r="AC1690" i="34"/>
  <c r="AC1689" i="34"/>
  <c r="AC1688" i="34"/>
  <c r="AC1686" i="34"/>
  <c r="AC1684" i="34"/>
  <c r="AC1683" i="34"/>
  <c r="AC1681" i="34"/>
  <c r="AC1680" i="34"/>
  <c r="AC1679" i="34"/>
  <c r="AC1677" i="34"/>
  <c r="AC1676" i="34"/>
  <c r="AC1675" i="34"/>
  <c r="AC1674" i="34"/>
  <c r="AC1673" i="34"/>
  <c r="AC1668" i="34"/>
  <c r="AC1667" i="34"/>
  <c r="AC1666" i="34"/>
  <c r="AC1664" i="34"/>
  <c r="AC1662" i="34"/>
  <c r="AC1661" i="34"/>
  <c r="AC1660" i="34"/>
  <c r="AC1659" i="34"/>
  <c r="AC1658" i="34"/>
  <c r="AC1657" i="34"/>
  <c r="AC1656" i="34"/>
  <c r="AC1655" i="34"/>
  <c r="AC1653" i="34"/>
  <c r="AC1651" i="34"/>
  <c r="AC1650" i="34"/>
  <c r="AC1648" i="34"/>
  <c r="AC1646" i="34"/>
  <c r="AC1645" i="34"/>
  <c r="AC1643" i="34"/>
  <c r="AC1641" i="34"/>
  <c r="AC1640" i="34"/>
  <c r="AC1638" i="34"/>
  <c r="AC1637" i="34"/>
  <c r="AC1635" i="34"/>
  <c r="AC1634" i="34"/>
  <c r="AC1632" i="34"/>
  <c r="AC1630" i="34"/>
  <c r="AC1629" i="34"/>
  <c r="AC1628" i="34"/>
  <c r="AC1626" i="34"/>
  <c r="AC1625" i="34"/>
  <c r="AC1624" i="34"/>
  <c r="AC1623" i="34"/>
  <c r="AC1622" i="34"/>
  <c r="AC1621" i="34"/>
  <c r="AC1620" i="34"/>
  <c r="AC1619" i="34"/>
  <c r="AC1617" i="34"/>
  <c r="AC1616" i="34"/>
  <c r="AC1614" i="34"/>
  <c r="AC1612" i="34"/>
  <c r="AC1611" i="34"/>
  <c r="AC1609" i="34"/>
  <c r="AC1608" i="34"/>
  <c r="AC1607" i="34"/>
  <c r="AC1605" i="34"/>
  <c r="AC1604" i="34"/>
  <c r="AC1602" i="34"/>
  <c r="AC1600" i="34"/>
  <c r="AC1598" i="34"/>
  <c r="AC1597" i="34"/>
  <c r="AC1595" i="34"/>
  <c r="AC1593" i="34"/>
  <c r="AC1592" i="34"/>
  <c r="AC1591" i="34"/>
  <c r="AC1590" i="34"/>
  <c r="AC1589" i="34"/>
  <c r="AC1588" i="34"/>
  <c r="AC1587" i="34"/>
  <c r="AC1585" i="34"/>
  <c r="AC1583" i="34"/>
  <c r="AC1582" i="34"/>
  <c r="AC1568" i="34"/>
  <c r="AC1566" i="34"/>
  <c r="AC1564" i="34"/>
  <c r="AC1562" i="34"/>
  <c r="AC1560" i="34"/>
  <c r="AC1558" i="34"/>
  <c r="AC1556" i="34"/>
  <c r="AC1555" i="34"/>
  <c r="AC1554" i="34"/>
  <c r="AC1553" i="34"/>
  <c r="AC1551" i="34"/>
  <c r="AC1550" i="34"/>
  <c r="AC1548" i="34"/>
  <c r="AC1536" i="34"/>
  <c r="AC1535" i="34"/>
  <c r="AC1533" i="34"/>
  <c r="AC1532" i="34"/>
  <c r="AC1531" i="34"/>
  <c r="AC1530" i="34"/>
  <c r="AC1529" i="34"/>
  <c r="AC1527" i="34"/>
  <c r="AC1525" i="34"/>
  <c r="AC1524" i="34"/>
  <c r="AC1522" i="34"/>
  <c r="AC1520" i="34"/>
  <c r="AC1519" i="34"/>
  <c r="AC1518" i="34"/>
  <c r="AC1516" i="34"/>
  <c r="AC1485" i="34"/>
  <c r="AC1484" i="34"/>
  <c r="AC1482" i="34"/>
  <c r="AC1481" i="34"/>
  <c r="AC1480" i="34"/>
  <c r="AC1479" i="34"/>
  <c r="AC1477" i="34"/>
  <c r="AC1475" i="34"/>
  <c r="AC1473" i="34"/>
  <c r="AC1471" i="34"/>
  <c r="AC1470" i="34"/>
  <c r="AC1469" i="34"/>
  <c r="AC1468" i="34"/>
  <c r="AC1467" i="34"/>
  <c r="AC1465" i="34"/>
  <c r="AC1463" i="34"/>
  <c r="AC1462" i="34"/>
  <c r="AC1461" i="34"/>
  <c r="AC1459" i="34"/>
  <c r="AC1458" i="34"/>
  <c r="AC1457" i="34"/>
  <c r="AC1455" i="34"/>
  <c r="AC1454" i="34"/>
  <c r="AC1453" i="34"/>
  <c r="AC1451" i="34"/>
  <c r="AC1449" i="34"/>
  <c r="AC1448" i="34"/>
  <c r="AC1446" i="34"/>
  <c r="AC1444" i="34"/>
  <c r="AC1442" i="34"/>
  <c r="AC1440" i="34"/>
  <c r="AC1439" i="34"/>
  <c r="AC1437" i="34"/>
  <c r="AC1435" i="34"/>
  <c r="AC1434" i="34"/>
  <c r="AC1432" i="34"/>
  <c r="AC1431" i="34"/>
  <c r="AC1429" i="34"/>
  <c r="AC1428" i="34"/>
  <c r="AC1427" i="34"/>
  <c r="AC1425" i="34"/>
  <c r="AC1423" i="34"/>
  <c r="AC1422" i="34"/>
  <c r="AC1421" i="34"/>
  <c r="AC1420" i="34"/>
  <c r="AC1418" i="34"/>
  <c r="AC1416" i="34"/>
  <c r="AC1414" i="34"/>
  <c r="AC1413" i="34"/>
  <c r="AC1412" i="34"/>
  <c r="AC1411" i="34"/>
  <c r="AC1409" i="34"/>
  <c r="AC1407" i="34"/>
  <c r="AC1406" i="34"/>
  <c r="AC1404" i="34"/>
  <c r="AC1403" i="34"/>
  <c r="AC1401" i="34"/>
  <c r="AC1400" i="34"/>
  <c r="AC1399" i="34"/>
  <c r="AC1397" i="34"/>
  <c r="AC1395" i="34"/>
  <c r="AC1394" i="34"/>
  <c r="AC1392" i="34"/>
  <c r="AC1390" i="34"/>
  <c r="AC1388" i="34"/>
  <c r="AC1380" i="34"/>
  <c r="AC1378" i="34"/>
  <c r="AC1377" i="34"/>
  <c r="AC1375" i="34"/>
  <c r="AC1374" i="34"/>
  <c r="AC1373" i="34"/>
  <c r="AC1372" i="34"/>
  <c r="AC1371" i="34"/>
  <c r="AC1370" i="34"/>
  <c r="AC1369" i="34"/>
  <c r="AC1368" i="34"/>
  <c r="AC1367" i="34"/>
  <c r="AC1365" i="34"/>
  <c r="AC1363" i="34"/>
  <c r="AC1362" i="34"/>
  <c r="AC1355" i="34"/>
  <c r="AC1354" i="34"/>
  <c r="AC1353" i="34"/>
  <c r="AC1351" i="34"/>
  <c r="AC1349" i="34"/>
  <c r="AC1348" i="34"/>
  <c r="AC1346" i="34"/>
  <c r="AC1345" i="34"/>
  <c r="AC1343" i="34"/>
  <c r="AC1338" i="34"/>
  <c r="AC1336" i="34"/>
  <c r="AC1334" i="34"/>
  <c r="AC1333" i="34"/>
  <c r="AC1332" i="34"/>
  <c r="AC1331" i="34"/>
  <c r="AC1330" i="34"/>
  <c r="AC1329" i="34"/>
  <c r="AC1328" i="34"/>
  <c r="AC1327" i="34"/>
  <c r="AC1326" i="34"/>
  <c r="AC1322" i="34"/>
  <c r="AC1321" i="34"/>
  <c r="AC1320" i="34"/>
  <c r="AC1319" i="34"/>
  <c r="AC1318" i="34"/>
  <c r="AC1316" i="34"/>
  <c r="AC1314" i="34"/>
  <c r="AC1312" i="34"/>
  <c r="AC1311" i="34"/>
  <c r="AC1310" i="34"/>
  <c r="AC1308" i="34"/>
  <c r="AC1307" i="34"/>
  <c r="AC1305" i="34"/>
  <c r="AC1304" i="34"/>
  <c r="AC1303" i="34"/>
  <c r="AC1302" i="34"/>
  <c r="AC1300" i="34"/>
  <c r="AC1299" i="34"/>
  <c r="AC1298" i="34"/>
  <c r="AC1297" i="34"/>
  <c r="AC1291" i="34"/>
  <c r="AC1290" i="34"/>
  <c r="AC1288" i="34"/>
  <c r="AC1286" i="34"/>
  <c r="AC1285" i="34"/>
  <c r="AC1284" i="34"/>
  <c r="AC1282" i="34"/>
  <c r="AC1281" i="34"/>
  <c r="AC1280" i="34"/>
  <c r="AC1278" i="34"/>
  <c r="AC1277" i="34"/>
  <c r="AC1276" i="34"/>
  <c r="AC1274" i="34"/>
  <c r="AC1273" i="34"/>
  <c r="AC1272" i="34"/>
  <c r="AC1271" i="34"/>
  <c r="AC1270" i="34"/>
  <c r="AC1269" i="34"/>
  <c r="AC1268" i="34"/>
  <c r="AC1267" i="34"/>
  <c r="AC1265" i="34"/>
  <c r="AC1264" i="34"/>
  <c r="AC1263" i="34"/>
  <c r="AC1262" i="34"/>
  <c r="AC1261" i="34"/>
  <c r="AC1256" i="34"/>
  <c r="AC1255" i="34"/>
  <c r="AC1254" i="34"/>
  <c r="AC1253" i="34"/>
  <c r="AC1251" i="34"/>
  <c r="AC1250" i="34"/>
  <c r="AC1248" i="34"/>
  <c r="AC1247" i="34"/>
  <c r="AC1246" i="34"/>
  <c r="AC1245" i="34"/>
  <c r="AC1244" i="34"/>
  <c r="AC1243" i="34"/>
  <c r="AC1242" i="34"/>
  <c r="AC1241" i="34"/>
  <c r="AC1240" i="34"/>
  <c r="AC1238" i="34"/>
  <c r="AC1237" i="34"/>
  <c r="AC1236" i="34"/>
  <c r="AC1235" i="34"/>
  <c r="AC1234" i="34"/>
  <c r="AC1233" i="34"/>
  <c r="AC1232" i="34"/>
  <c r="AC1231" i="34"/>
  <c r="AC1230" i="34"/>
  <c r="AC1228" i="34"/>
  <c r="AC1227" i="34"/>
  <c r="AC1226" i="34"/>
  <c r="AC1225" i="34"/>
  <c r="AC1224" i="34"/>
  <c r="AC1223" i="34"/>
  <c r="AC1222" i="34"/>
  <c r="AC1221" i="34"/>
  <c r="AC1220" i="34"/>
  <c r="AC1218" i="34"/>
  <c r="AC1212" i="34"/>
  <c r="AC1211" i="34"/>
  <c r="AC1209" i="34"/>
  <c r="AC1205" i="34"/>
  <c r="AC1204" i="34"/>
  <c r="AC1203" i="34"/>
  <c r="AC1201" i="34"/>
  <c r="AC1199" i="34"/>
  <c r="AC1193" i="34"/>
  <c r="AC1191" i="34"/>
  <c r="AC1190" i="34"/>
  <c r="AC1189" i="34"/>
  <c r="AC1185" i="34"/>
  <c r="AC1184" i="34"/>
  <c r="AC1183" i="34"/>
  <c r="AC1182" i="34"/>
  <c r="AC1180" i="34"/>
  <c r="AC1179" i="34"/>
  <c r="AC1178" i="34"/>
  <c r="AC1176" i="34"/>
  <c r="AC1175" i="34"/>
  <c r="AC1173" i="34"/>
  <c r="AC1171" i="34"/>
  <c r="AC1170" i="34"/>
  <c r="AC1168" i="34"/>
  <c r="AC1167" i="34"/>
  <c r="AC1166" i="34"/>
  <c r="AC1164" i="34"/>
  <c r="AC1163" i="34"/>
  <c r="AC1161" i="34"/>
  <c r="AC1159" i="34"/>
  <c r="AC1153" i="34"/>
  <c r="AC1152" i="34"/>
  <c r="AC1151" i="34"/>
  <c r="AC1149" i="34"/>
  <c r="AC1148" i="34"/>
  <c r="AC1144" i="34"/>
  <c r="AC1143" i="34"/>
  <c r="AC1141" i="34"/>
  <c r="AC1140" i="34"/>
  <c r="AC1138" i="34"/>
  <c r="AC1137" i="34"/>
  <c r="AC1136" i="34"/>
  <c r="AC1134" i="34"/>
  <c r="AC1133" i="34"/>
  <c r="AC1131" i="34"/>
  <c r="AC1130" i="34"/>
  <c r="AC1128" i="34"/>
  <c r="AC1127" i="34"/>
  <c r="AC1125" i="34"/>
  <c r="AC1124" i="34"/>
  <c r="AC1123" i="34"/>
  <c r="AC1121" i="34"/>
  <c r="AC1119" i="34"/>
  <c r="AC1117" i="34"/>
  <c r="AC1115" i="34"/>
  <c r="AC1114" i="34"/>
  <c r="AC1113" i="34"/>
  <c r="AC1112" i="34"/>
  <c r="AC1110" i="34"/>
  <c r="AC1109" i="34"/>
  <c r="AC1107" i="34"/>
  <c r="AC1106" i="34"/>
  <c r="AC1104" i="34"/>
  <c r="AC1103" i="34"/>
  <c r="AC1102" i="34"/>
  <c r="AC1100" i="34"/>
  <c r="AC1099" i="34"/>
  <c r="AC1098" i="34"/>
  <c r="AC1092" i="34"/>
  <c r="AC1076" i="34"/>
  <c r="AC1074" i="34"/>
  <c r="AC1072" i="34"/>
  <c r="AC1070" i="34"/>
  <c r="AC1068" i="34"/>
  <c r="AC1063" i="34"/>
  <c r="AC1062" i="34"/>
  <c r="AC1060" i="34"/>
  <c r="AC1058" i="34"/>
  <c r="AC1056" i="34"/>
  <c r="AC1055" i="34"/>
  <c r="AC1054" i="34"/>
  <c r="AC1052" i="34"/>
  <c r="AC1050" i="34"/>
  <c r="AC1049" i="34"/>
  <c r="AC1047" i="34"/>
  <c r="AC1046" i="34"/>
  <c r="AC1045" i="34"/>
  <c r="AC1043" i="34"/>
  <c r="AC1041" i="34"/>
  <c r="AC1039" i="34"/>
  <c r="AC1035" i="34"/>
  <c r="AC1033" i="34"/>
  <c r="AC1031" i="34"/>
  <c r="AC1028" i="34"/>
  <c r="AC1027" i="34"/>
  <c r="AC1025" i="34"/>
  <c r="AC1024" i="34"/>
  <c r="AC1022" i="34"/>
  <c r="AC1011" i="34"/>
  <c r="AC1010" i="34"/>
  <c r="AC1008" i="34"/>
  <c r="AC1006" i="34"/>
  <c r="AC1005" i="34"/>
  <c r="AC1003" i="34"/>
  <c r="AC1002" i="34"/>
  <c r="AC997" i="34"/>
  <c r="AC995" i="34"/>
  <c r="AC990" i="34"/>
  <c r="AC989" i="34"/>
  <c r="AC981" i="34"/>
  <c r="AC979" i="34"/>
  <c r="AC977" i="34"/>
  <c r="AC976" i="34"/>
  <c r="AC974" i="34"/>
  <c r="AC972" i="34"/>
  <c r="AC967" i="34"/>
  <c r="AC966" i="34"/>
  <c r="AC965" i="34"/>
  <c r="AC964" i="34"/>
  <c r="AC963" i="34"/>
  <c r="AC962" i="34"/>
  <c r="AC961" i="34"/>
  <c r="AC959" i="34"/>
  <c r="AC957" i="34"/>
  <c r="AC956" i="34"/>
  <c r="AC955" i="34"/>
  <c r="AC954" i="34"/>
  <c r="AC949" i="34"/>
  <c r="AC947" i="34"/>
  <c r="AC946" i="34"/>
  <c r="AC944" i="34"/>
  <c r="AC942" i="34"/>
  <c r="AC940" i="34"/>
  <c r="AC939" i="34"/>
  <c r="AC938" i="34"/>
  <c r="AC937" i="34"/>
  <c r="AC935" i="34"/>
  <c r="AC934" i="34"/>
  <c r="AC933" i="34"/>
  <c r="AC932" i="34"/>
  <c r="AC931" i="34"/>
  <c r="AC930" i="34"/>
  <c r="AC929" i="34"/>
  <c r="AC927" i="34"/>
  <c r="AC926" i="34"/>
  <c r="AC925" i="34"/>
  <c r="AC924" i="34"/>
  <c r="AC923" i="34"/>
  <c r="AC922" i="34"/>
  <c r="AC921" i="34"/>
  <c r="AC919" i="34"/>
  <c r="AC918" i="34"/>
  <c r="AC917" i="34"/>
  <c r="AC916" i="34"/>
  <c r="AC914" i="34"/>
  <c r="AC913" i="34"/>
  <c r="AC912" i="34"/>
  <c r="AC911" i="34"/>
  <c r="AC910" i="34"/>
  <c r="AC909" i="34"/>
  <c r="AC907" i="34"/>
  <c r="AC906" i="34"/>
  <c r="AC905" i="34"/>
  <c r="AC903" i="34"/>
  <c r="AC898" i="34"/>
  <c r="AC897" i="34"/>
  <c r="AC896" i="34"/>
  <c r="AC894" i="34"/>
  <c r="AC893" i="34"/>
  <c r="AC891" i="34"/>
  <c r="AC889" i="34"/>
  <c r="AC884" i="34"/>
  <c r="AC883" i="34"/>
  <c r="AC882" i="34"/>
  <c r="AC881" i="34"/>
  <c r="AC876" i="34"/>
  <c r="AC867" i="34"/>
  <c r="AC866" i="34"/>
  <c r="AC865" i="34"/>
  <c r="AC863" i="34"/>
  <c r="AC862" i="34"/>
  <c r="AC861" i="34"/>
  <c r="AC860" i="34"/>
  <c r="AC859" i="34"/>
  <c r="AC858" i="34"/>
  <c r="AC856" i="34"/>
  <c r="AC854" i="34"/>
  <c r="AC853" i="34"/>
  <c r="AC851" i="34"/>
  <c r="AC849" i="34"/>
  <c r="AC847" i="34"/>
  <c r="AC845" i="34"/>
  <c r="AC843" i="34"/>
  <c r="AC842" i="34"/>
  <c r="AC840" i="34"/>
  <c r="AC839" i="34"/>
  <c r="AC838" i="34"/>
  <c r="AC837" i="34"/>
  <c r="AC836" i="34"/>
  <c r="AC834" i="34"/>
  <c r="AC833" i="34"/>
  <c r="AC832" i="34"/>
  <c r="AC831" i="34"/>
  <c r="AC826" i="34"/>
  <c r="AC825" i="34"/>
  <c r="AC824" i="34"/>
  <c r="AC823" i="34"/>
  <c r="AC821" i="34"/>
  <c r="AC819" i="34"/>
  <c r="AC817" i="34"/>
  <c r="AC816" i="34"/>
  <c r="AC815" i="34"/>
  <c r="AC813" i="34"/>
  <c r="AC812" i="34"/>
  <c r="AC810" i="34"/>
  <c r="AC809" i="34"/>
  <c r="AC808" i="34"/>
  <c r="AC807" i="34"/>
  <c r="AC805" i="34"/>
  <c r="AC804" i="34"/>
  <c r="AC803" i="34"/>
  <c r="AC798" i="34"/>
  <c r="AC797" i="34"/>
  <c r="AC796" i="34"/>
  <c r="AC795" i="34"/>
  <c r="AC794" i="34"/>
  <c r="AC793" i="34"/>
  <c r="AC792" i="34"/>
  <c r="AC791" i="34"/>
  <c r="AC790" i="34"/>
  <c r="AC788" i="34"/>
  <c r="AC787" i="34"/>
  <c r="AC786" i="34"/>
  <c r="AC785" i="34"/>
  <c r="AC784" i="34"/>
  <c r="AC783" i="34"/>
  <c r="AC782" i="34"/>
  <c r="AC781" i="34"/>
  <c r="AC779" i="34"/>
  <c r="AC778" i="34"/>
  <c r="AC777" i="34"/>
  <c r="AC775" i="34"/>
  <c r="AC774" i="34"/>
  <c r="AC772" i="34"/>
  <c r="AC770" i="34"/>
  <c r="AC769" i="34"/>
  <c r="AC768" i="34"/>
  <c r="AC767" i="34"/>
  <c r="AC766" i="34"/>
  <c r="AC765" i="34"/>
  <c r="AC764" i="34"/>
  <c r="AC763" i="34"/>
  <c r="AC762" i="34"/>
  <c r="AC761" i="34"/>
  <c r="AC759" i="34"/>
  <c r="AC758" i="34"/>
  <c r="AC757" i="34"/>
  <c r="AC753" i="34"/>
  <c r="AC751" i="34"/>
  <c r="AC749" i="34"/>
  <c r="AC748" i="34"/>
  <c r="AC747" i="34"/>
  <c r="AC746" i="34"/>
  <c r="AC744" i="34"/>
  <c r="AC742" i="34"/>
  <c r="AC740" i="34"/>
  <c r="AC739" i="34"/>
  <c r="AC738" i="34"/>
  <c r="AC737" i="34"/>
  <c r="AC736" i="34"/>
  <c r="AC735" i="34"/>
  <c r="AC734" i="34"/>
  <c r="AC733" i="34"/>
  <c r="AC731" i="34"/>
  <c r="AC730" i="34"/>
  <c r="AC729" i="34"/>
  <c r="AC727" i="34"/>
  <c r="AC725" i="34"/>
  <c r="AC724" i="34"/>
  <c r="AC723" i="34"/>
  <c r="AC722" i="34"/>
  <c r="AC721" i="34"/>
  <c r="AC720" i="34"/>
  <c r="AC719" i="34"/>
  <c r="AC718" i="34"/>
  <c r="AC716" i="34"/>
  <c r="AC715" i="34"/>
  <c r="AC713" i="34"/>
  <c r="AC711" i="34"/>
  <c r="AC710" i="34"/>
  <c r="AC709" i="34"/>
  <c r="AC708" i="34"/>
  <c r="AC706" i="34"/>
  <c r="AC704" i="34"/>
  <c r="AC703" i="34"/>
  <c r="AC701" i="34"/>
  <c r="AC700" i="34"/>
  <c r="AC698" i="34"/>
  <c r="AC696" i="34"/>
  <c r="AC694" i="34"/>
  <c r="AC692" i="34"/>
  <c r="AC690" i="34"/>
  <c r="AC689" i="34"/>
  <c r="AC688" i="34"/>
  <c r="AC687" i="34"/>
  <c r="AC685" i="34"/>
  <c r="AC684" i="34"/>
  <c r="AC683" i="34"/>
  <c r="AC682" i="34"/>
  <c r="AC681" i="34"/>
  <c r="AC680" i="34"/>
  <c r="AC679" i="34"/>
  <c r="AC678" i="34"/>
  <c r="AC677" i="34"/>
  <c r="AC676" i="34"/>
  <c r="AC674" i="34"/>
  <c r="AC673" i="34"/>
  <c r="AC672" i="34"/>
  <c r="AC671" i="34"/>
  <c r="AC670" i="34"/>
  <c r="AC669" i="34"/>
  <c r="AC668" i="34"/>
  <c r="AC667" i="34"/>
  <c r="AC666" i="34"/>
  <c r="AC665" i="34"/>
  <c r="AC663" i="34"/>
  <c r="AC661" i="34"/>
  <c r="AC659" i="34"/>
  <c r="AC658" i="34"/>
  <c r="AC657" i="34"/>
  <c r="AC656" i="34"/>
  <c r="AC655" i="34"/>
  <c r="AC653" i="34"/>
  <c r="AC652" i="34"/>
  <c r="AC650" i="34"/>
  <c r="AC648" i="34"/>
  <c r="AC647" i="34"/>
  <c r="K1581" i="34"/>
  <c r="C1581" i="34"/>
  <c r="B1581" i="34" s="1"/>
  <c r="K1580" i="34"/>
  <c r="C1580" i="34"/>
  <c r="B1580" i="34" s="1"/>
  <c r="K1579" i="34"/>
  <c r="C1579" i="34"/>
  <c r="B1579" i="34" s="1"/>
  <c r="R1579" i="34" l="1"/>
  <c r="V1579" i="34"/>
  <c r="AA1579" i="34"/>
  <c r="P1579" i="34"/>
  <c r="Q1579" i="34"/>
  <c r="R1581" i="34"/>
  <c r="V1581" i="34"/>
  <c r="AA1581" i="34"/>
  <c r="P1581" i="34"/>
  <c r="Q1581" i="34"/>
  <c r="P1580" i="34"/>
  <c r="Q1580" i="34"/>
  <c r="R1580" i="34"/>
  <c r="V1580" i="34"/>
  <c r="AA1580" i="34"/>
  <c r="B375" i="55"/>
  <c r="A36" i="55"/>
  <c r="B37" i="55"/>
  <c r="B38" i="55" s="1"/>
  <c r="B39" i="55" s="1"/>
  <c r="A1579" i="34"/>
  <c r="A1581" i="34"/>
  <c r="A1580" i="34"/>
  <c r="K24" i="34"/>
  <c r="B376" i="55" l="1"/>
  <c r="A375" i="55"/>
  <c r="A38" i="55"/>
  <c r="A37" i="55"/>
  <c r="B40" i="55"/>
  <c r="A40" i="55" s="1"/>
  <c r="A39" i="55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P32" i="34" l="1"/>
  <c r="Q32" i="34"/>
  <c r="R32" i="34"/>
  <c r="V32" i="34"/>
  <c r="AA32" i="34"/>
  <c r="P38" i="34"/>
  <c r="Q38" i="34"/>
  <c r="R38" i="34"/>
  <c r="V38" i="34"/>
  <c r="AA38" i="34"/>
  <c r="A47" i="34"/>
  <c r="R47" i="34"/>
  <c r="V47" i="34"/>
  <c r="AA47" i="34"/>
  <c r="P47" i="34"/>
  <c r="Q47" i="34"/>
  <c r="R59" i="34"/>
  <c r="V59" i="34"/>
  <c r="AA59" i="34"/>
  <c r="P59" i="34"/>
  <c r="Q59" i="34"/>
  <c r="A27" i="34"/>
  <c r="R27" i="34"/>
  <c r="V27" i="34"/>
  <c r="AA27" i="34"/>
  <c r="P27" i="34"/>
  <c r="Q27" i="34"/>
  <c r="Y32" i="34"/>
  <c r="Z32" i="34"/>
  <c r="Z35" i="34"/>
  <c r="Y35" i="34"/>
  <c r="Y38" i="34"/>
  <c r="Z38" i="34"/>
  <c r="Z41" i="34"/>
  <c r="Y41" i="34"/>
  <c r="Y44" i="34"/>
  <c r="Z44" i="34"/>
  <c r="Z47" i="34"/>
  <c r="Y47" i="34"/>
  <c r="Y50" i="34"/>
  <c r="Z50" i="34"/>
  <c r="Z53" i="34"/>
  <c r="Y53" i="34"/>
  <c r="Y56" i="34"/>
  <c r="Z56" i="34"/>
  <c r="Z59" i="34"/>
  <c r="Y59" i="34"/>
  <c r="Y62" i="34"/>
  <c r="Z62" i="34"/>
  <c r="P26" i="34"/>
  <c r="Q26" i="34"/>
  <c r="R26" i="34"/>
  <c r="V26" i="34"/>
  <c r="AA26" i="34"/>
  <c r="A35" i="34"/>
  <c r="R35" i="34"/>
  <c r="V35" i="34"/>
  <c r="AA35" i="34"/>
  <c r="P35" i="34"/>
  <c r="Q35" i="34"/>
  <c r="P44" i="34"/>
  <c r="Q44" i="34"/>
  <c r="R44" i="34"/>
  <c r="V44" i="34"/>
  <c r="AA44" i="34"/>
  <c r="P50" i="34"/>
  <c r="Q50" i="34"/>
  <c r="R50" i="34"/>
  <c r="V50" i="34"/>
  <c r="AA50" i="34"/>
  <c r="P56" i="34"/>
  <c r="Q56" i="34"/>
  <c r="R56" i="34"/>
  <c r="V56" i="34"/>
  <c r="AA56" i="34"/>
  <c r="A23" i="34"/>
  <c r="R23" i="34"/>
  <c r="V23" i="34"/>
  <c r="AA23" i="34"/>
  <c r="P23" i="34"/>
  <c r="Q23" i="34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A39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A51" i="34"/>
  <c r="R51" i="34"/>
  <c r="V51" i="34"/>
  <c r="AA51" i="34"/>
  <c r="P51" i="34"/>
  <c r="Q51" i="34"/>
  <c r="P54" i="34"/>
  <c r="Q54" i="34"/>
  <c r="R54" i="34"/>
  <c r="V54" i="34"/>
  <c r="AA54" i="34"/>
  <c r="R57" i="34"/>
  <c r="V57" i="34"/>
  <c r="AA57" i="34"/>
  <c r="P57" i="34"/>
  <c r="Q57" i="34"/>
  <c r="P60" i="34"/>
  <c r="Q60" i="34"/>
  <c r="R60" i="34"/>
  <c r="V60" i="34"/>
  <c r="AA60" i="34"/>
  <c r="R25" i="34"/>
  <c r="V25" i="34"/>
  <c r="AA25" i="34"/>
  <c r="P25" i="34"/>
  <c r="Q25" i="34"/>
  <c r="R29" i="34"/>
  <c r="V29" i="34"/>
  <c r="AA29" i="34"/>
  <c r="P29" i="34"/>
  <c r="Q29" i="34"/>
  <c r="R31" i="34"/>
  <c r="V31" i="34"/>
  <c r="AA31" i="34"/>
  <c r="P31" i="34"/>
  <c r="Q31" i="34"/>
  <c r="A34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A43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A55" i="34"/>
  <c r="R55" i="34"/>
  <c r="V55" i="34"/>
  <c r="P55" i="34"/>
  <c r="Q55" i="34"/>
  <c r="AA55" i="34"/>
  <c r="P58" i="34"/>
  <c r="Q58" i="34"/>
  <c r="R58" i="34"/>
  <c r="V58" i="34"/>
  <c r="AA58" i="34"/>
  <c r="A61" i="34"/>
  <c r="R61" i="34"/>
  <c r="V61" i="34"/>
  <c r="AA61" i="34"/>
  <c r="P61" i="34"/>
  <c r="Q61" i="34"/>
  <c r="Z29" i="34"/>
  <c r="Y29" i="34"/>
  <c r="R41" i="34"/>
  <c r="V41" i="34"/>
  <c r="AA41" i="34"/>
  <c r="P41" i="34"/>
  <c r="Q41" i="34"/>
  <c r="R53" i="34"/>
  <c r="V53" i="34"/>
  <c r="AA53" i="34"/>
  <c r="P53" i="34"/>
  <c r="Q53" i="34"/>
  <c r="A62" i="34"/>
  <c r="P62" i="34"/>
  <c r="Q62" i="34"/>
  <c r="R62" i="34"/>
  <c r="V62" i="34"/>
  <c r="AA62" i="34"/>
  <c r="K62" i="34"/>
  <c r="K59" i="34"/>
  <c r="A376" i="55"/>
  <c r="B377" i="55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B378" i="55"/>
  <c r="A378" i="55" s="1"/>
  <c r="A377" i="55"/>
  <c r="N20" i="55"/>
  <c r="K38" i="34" l="1"/>
  <c r="K35" i="34"/>
  <c r="K1745" i="34"/>
  <c r="K1743" i="34"/>
  <c r="K1742" i="34"/>
  <c r="K1740" i="34"/>
  <c r="K1739" i="34"/>
  <c r="K44" i="34" l="1"/>
  <c r="K41" i="34"/>
  <c r="A52" i="70"/>
  <c r="A53" i="70"/>
  <c r="A54" i="70"/>
  <c r="A55" i="70"/>
  <c r="K1709" i="34"/>
  <c r="K1711" i="34"/>
  <c r="K1713" i="34"/>
  <c r="K1715" i="34"/>
  <c r="K1716" i="34"/>
  <c r="K1718" i="34"/>
  <c r="K1719" i="34"/>
  <c r="K1721" i="34"/>
  <c r="K1722" i="34"/>
  <c r="K1724" i="34"/>
  <c r="K1725" i="34"/>
  <c r="K1727" i="34"/>
  <c r="K1728" i="34"/>
  <c r="K1729" i="34"/>
  <c r="K1731" i="34"/>
  <c r="K1733" i="34"/>
  <c r="K1734" i="34"/>
  <c r="K1735" i="34"/>
  <c r="K1737" i="34"/>
  <c r="C18" i="34"/>
  <c r="B18" i="34" s="1"/>
  <c r="D49" i="15"/>
  <c r="G49" i="15"/>
  <c r="H49" i="15"/>
  <c r="C49" i="15"/>
  <c r="K1673" i="34"/>
  <c r="K1674" i="34"/>
  <c r="K1675" i="34"/>
  <c r="K1676" i="34"/>
  <c r="K1677" i="34"/>
  <c r="K1679" i="34"/>
  <c r="K1680" i="34"/>
  <c r="K1681" i="34"/>
  <c r="K1683" i="34"/>
  <c r="K1684" i="34"/>
  <c r="K1686" i="34"/>
  <c r="K1688" i="34"/>
  <c r="K1689" i="34"/>
  <c r="K1690" i="34"/>
  <c r="K1691" i="34"/>
  <c r="K1693" i="34"/>
  <c r="K1695" i="34"/>
  <c r="K1697" i="34"/>
  <c r="K1698" i="34"/>
  <c r="K1699" i="34"/>
  <c r="K1701" i="34"/>
  <c r="K1703" i="34"/>
  <c r="K1704" i="34"/>
  <c r="K1705" i="34"/>
  <c r="K1707" i="34"/>
  <c r="P18" i="34" l="1"/>
  <c r="Q18" i="34"/>
  <c r="R18" i="34"/>
  <c r="V18" i="34"/>
  <c r="AA18" i="34"/>
  <c r="K50" i="34"/>
  <c r="K47" i="34"/>
  <c r="A18" i="34"/>
  <c r="K1643" i="34"/>
  <c r="K1645" i="34"/>
  <c r="K1646" i="34"/>
  <c r="K1648" i="34"/>
  <c r="K1650" i="34"/>
  <c r="K1651" i="34"/>
  <c r="K1653" i="34"/>
  <c r="K1655" i="34"/>
  <c r="K1656" i="34"/>
  <c r="K1657" i="34"/>
  <c r="K1658" i="34"/>
  <c r="K1659" i="34"/>
  <c r="K1660" i="34"/>
  <c r="K1661" i="34"/>
  <c r="K1662" i="34"/>
  <c r="K1664" i="34"/>
  <c r="K1666" i="34"/>
  <c r="K1667" i="34"/>
  <c r="K1668" i="34"/>
  <c r="K1670" i="34"/>
  <c r="K1671" i="34"/>
  <c r="A47" i="70"/>
  <c r="A48" i="70"/>
  <c r="A49" i="70"/>
  <c r="A50" i="70"/>
  <c r="A51" i="70"/>
  <c r="A44" i="70"/>
  <c r="A45" i="70"/>
  <c r="A46" i="70"/>
  <c r="K18" i="34" l="1"/>
  <c r="K53" i="34"/>
  <c r="K1600" i="34"/>
  <c r="K1602" i="34"/>
  <c r="K1604" i="34"/>
  <c r="K1605" i="34"/>
  <c r="K1607" i="34"/>
  <c r="K1608" i="34"/>
  <c r="K1609" i="34"/>
  <c r="K1611" i="34"/>
  <c r="K1612" i="34"/>
  <c r="K1614" i="34"/>
  <c r="K1616" i="34"/>
  <c r="K1617" i="34"/>
  <c r="K1619" i="34"/>
  <c r="K1620" i="34"/>
  <c r="K1621" i="34"/>
  <c r="K1622" i="34"/>
  <c r="K1623" i="34"/>
  <c r="K1624" i="34"/>
  <c r="K1625" i="34"/>
  <c r="K1626" i="34"/>
  <c r="K1628" i="34"/>
  <c r="K1629" i="34"/>
  <c r="K1630" i="34"/>
  <c r="K1632" i="34"/>
  <c r="K1634" i="34"/>
  <c r="K1635" i="34"/>
  <c r="K1637" i="34"/>
  <c r="K1638" i="34"/>
  <c r="K1640" i="34"/>
  <c r="K1641" i="34"/>
  <c r="K1583" i="34"/>
  <c r="K1585" i="34"/>
  <c r="K1587" i="34"/>
  <c r="K1588" i="34"/>
  <c r="K1589" i="34"/>
  <c r="K1590" i="34"/>
  <c r="K1591" i="34"/>
  <c r="K1592" i="34"/>
  <c r="K1593" i="34"/>
  <c r="K1595" i="34"/>
  <c r="K1597" i="34"/>
  <c r="K1598" i="34"/>
  <c r="K1582" i="34"/>
  <c r="S267" i="60" l="1"/>
  <c r="C1547" i="34" l="1"/>
  <c r="B1547" i="34" s="1"/>
  <c r="C1546" i="34"/>
  <c r="B1546" i="34" s="1"/>
  <c r="C1545" i="34"/>
  <c r="B1545" i="34" s="1"/>
  <c r="C1544" i="34"/>
  <c r="B1544" i="34" s="1"/>
  <c r="C1543" i="34"/>
  <c r="B1543" i="34" s="1"/>
  <c r="C1540" i="34"/>
  <c r="B1540" i="34" s="1"/>
  <c r="C1539" i="34"/>
  <c r="B1539" i="34" s="1"/>
  <c r="C1542" i="34"/>
  <c r="B1542" i="34" s="1"/>
  <c r="C1541" i="34"/>
  <c r="B1541" i="34" s="1"/>
  <c r="C1538" i="34"/>
  <c r="B1538" i="34" s="1"/>
  <c r="P1541" i="34" l="1"/>
  <c r="Q1541" i="34"/>
  <c r="R1541" i="34"/>
  <c r="V1541" i="34"/>
  <c r="AA1541" i="34"/>
  <c r="R1544" i="34"/>
  <c r="V1544" i="34"/>
  <c r="AA1544" i="34"/>
  <c r="P1544" i="34"/>
  <c r="Q1544" i="34"/>
  <c r="P1543" i="34"/>
  <c r="Q1543" i="34"/>
  <c r="R1543" i="34"/>
  <c r="V1543" i="34"/>
  <c r="AA1543" i="34"/>
  <c r="P1547" i="34"/>
  <c r="Q1547" i="34"/>
  <c r="R1547" i="34"/>
  <c r="V1547" i="34"/>
  <c r="AA1547" i="34"/>
  <c r="R1542" i="34"/>
  <c r="V1542" i="34"/>
  <c r="AA1542" i="34"/>
  <c r="P1542" i="34"/>
  <c r="Q1542" i="34"/>
  <c r="P1539" i="34"/>
  <c r="Q1539" i="34"/>
  <c r="R1539" i="34"/>
  <c r="V1539" i="34"/>
  <c r="AA1539" i="34"/>
  <c r="P1545" i="34"/>
  <c r="Q1545" i="34"/>
  <c r="R1545" i="34"/>
  <c r="V1545" i="34"/>
  <c r="AA1545" i="34"/>
  <c r="R1538" i="34"/>
  <c r="V1538" i="34"/>
  <c r="AA1538" i="34"/>
  <c r="P1538" i="34"/>
  <c r="Q1538" i="34"/>
  <c r="R1540" i="34"/>
  <c r="V1540" i="34"/>
  <c r="AA1540" i="34"/>
  <c r="P1540" i="34"/>
  <c r="Q1540" i="34"/>
  <c r="R1546" i="34"/>
  <c r="V1546" i="34"/>
  <c r="AA1546" i="34"/>
  <c r="P1546" i="34"/>
  <c r="Q1546" i="34"/>
  <c r="A1539" i="34"/>
  <c r="A1543" i="34"/>
  <c r="A1547" i="34"/>
  <c r="A1546" i="34"/>
  <c r="A1544" i="34"/>
  <c r="A1545" i="34"/>
  <c r="A1540" i="34"/>
  <c r="A1541" i="34"/>
  <c r="A1538" i="34"/>
  <c r="A1542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H32" i="60"/>
  <c r="H33" i="60"/>
  <c r="J33" i="60" s="1"/>
  <c r="H34" i="60"/>
  <c r="H35" i="60"/>
  <c r="H36" i="60"/>
  <c r="H37" i="60"/>
  <c r="J37" i="60" s="1"/>
  <c r="H38" i="60"/>
  <c r="H39" i="60"/>
  <c r="H40" i="60"/>
  <c r="H41" i="60"/>
  <c r="J41" i="60" s="1"/>
  <c r="H42" i="60"/>
  <c r="H43" i="60"/>
  <c r="H44" i="60"/>
  <c r="H45" i="60"/>
  <c r="J45" i="60" s="1"/>
  <c r="H46" i="60"/>
  <c r="H47" i="60"/>
  <c r="H48" i="60"/>
  <c r="H49" i="60"/>
  <c r="J49" i="60" s="1"/>
  <c r="H50" i="60"/>
  <c r="H51" i="60"/>
  <c r="J51" i="60" s="1"/>
  <c r="H52" i="60"/>
  <c r="H53" i="60"/>
  <c r="J53" i="60" s="1"/>
  <c r="H54" i="60"/>
  <c r="H55" i="60"/>
  <c r="H56" i="60"/>
  <c r="H57" i="60"/>
  <c r="J57" i="60" s="1"/>
  <c r="H58" i="60"/>
  <c r="H59" i="60"/>
  <c r="H60" i="60"/>
  <c r="H61" i="60"/>
  <c r="J61" i="60" s="1"/>
  <c r="H62" i="60"/>
  <c r="H63" i="60"/>
  <c r="H64" i="60"/>
  <c r="H65" i="60"/>
  <c r="J65" i="60" s="1"/>
  <c r="H66" i="60"/>
  <c r="H67" i="60"/>
  <c r="H68" i="60"/>
  <c r="H69" i="60"/>
  <c r="J69" i="60" s="1"/>
  <c r="H70" i="60"/>
  <c r="H71" i="60"/>
  <c r="H72" i="60"/>
  <c r="H73" i="60"/>
  <c r="J73" i="60" s="1"/>
  <c r="H74" i="60"/>
  <c r="H75" i="60"/>
  <c r="H76" i="60"/>
  <c r="J76" i="60" s="1"/>
  <c r="H77" i="60"/>
  <c r="J77" i="60" s="1"/>
  <c r="H78" i="60"/>
  <c r="H79" i="60"/>
  <c r="H80" i="60"/>
  <c r="H81" i="60"/>
  <c r="J81" i="60" s="1"/>
  <c r="H82" i="60"/>
  <c r="H83" i="60"/>
  <c r="H84" i="60"/>
  <c r="H85" i="60"/>
  <c r="J85" i="60" s="1"/>
  <c r="H86" i="60"/>
  <c r="H87" i="60"/>
  <c r="H88" i="60"/>
  <c r="H89" i="60"/>
  <c r="J89" i="60" s="1"/>
  <c r="H90" i="60"/>
  <c r="H91" i="60"/>
  <c r="H92" i="60"/>
  <c r="H93" i="60"/>
  <c r="J93" i="60" s="1"/>
  <c r="H94" i="60"/>
  <c r="H95" i="60"/>
  <c r="H96" i="60"/>
  <c r="H97" i="60"/>
  <c r="J97" i="60" s="1"/>
  <c r="H98" i="60"/>
  <c r="J98" i="60" s="1"/>
  <c r="H99" i="60"/>
  <c r="H100" i="60"/>
  <c r="H101" i="60"/>
  <c r="H102" i="60"/>
  <c r="H103" i="60"/>
  <c r="H104" i="60"/>
  <c r="H105" i="60"/>
  <c r="H106" i="60"/>
  <c r="H107" i="60"/>
  <c r="H108" i="60"/>
  <c r="H109" i="60"/>
  <c r="J109" i="60" s="1"/>
  <c r="H110" i="60"/>
  <c r="J110" i="60" s="1"/>
  <c r="H111" i="60"/>
  <c r="H112" i="60"/>
  <c r="H113" i="60"/>
  <c r="J113" i="60" s="1"/>
  <c r="H114" i="60"/>
  <c r="J114" i="60" s="1"/>
  <c r="H115" i="60"/>
  <c r="H116" i="60"/>
  <c r="H117" i="60"/>
  <c r="J117" i="60" s="1"/>
  <c r="H118" i="60"/>
  <c r="J118" i="60" s="1"/>
  <c r="H119" i="60"/>
  <c r="H120" i="60"/>
  <c r="H121" i="60"/>
  <c r="H122" i="60"/>
  <c r="J122" i="60" s="1"/>
  <c r="H123" i="60"/>
  <c r="H124" i="60"/>
  <c r="H125" i="60"/>
  <c r="J125" i="60" s="1"/>
  <c r="H126" i="60"/>
  <c r="J126" i="60" s="1"/>
  <c r="H127" i="60"/>
  <c r="H128" i="60"/>
  <c r="H129" i="60"/>
  <c r="J129" i="60" s="1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J137" i="60" s="1"/>
  <c r="H138" i="60"/>
  <c r="J138" i="60" s="1"/>
  <c r="H139" i="60"/>
  <c r="H140" i="60"/>
  <c r="H141" i="60"/>
  <c r="J141" i="60" s="1"/>
  <c r="H142" i="60"/>
  <c r="J142" i="60" s="1"/>
  <c r="H143" i="60"/>
  <c r="H144" i="60"/>
  <c r="H145" i="60"/>
  <c r="J145" i="60" s="1"/>
  <c r="H146" i="60"/>
  <c r="H147" i="60"/>
  <c r="H148" i="60"/>
  <c r="H149" i="60"/>
  <c r="J149" i="60" s="1"/>
  <c r="H150" i="60"/>
  <c r="J150" i="60" s="1"/>
  <c r="H151" i="60"/>
  <c r="H152" i="60"/>
  <c r="H153" i="60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J165" i="60" s="1"/>
  <c r="H166" i="60"/>
  <c r="J166" i="60" s="1"/>
  <c r="H167" i="60"/>
  <c r="H168" i="60"/>
  <c r="H169" i="60"/>
  <c r="J169" i="60" s="1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H177" i="60"/>
  <c r="J177" i="60" s="1"/>
  <c r="H178" i="60"/>
  <c r="J178" i="60" s="1"/>
  <c r="H179" i="60"/>
  <c r="H180" i="60"/>
  <c r="H181" i="60"/>
  <c r="J181" i="60" s="1"/>
  <c r="H182" i="60"/>
  <c r="J182" i="60" s="1"/>
  <c r="H183" i="60"/>
  <c r="H184" i="60"/>
  <c r="H185" i="60"/>
  <c r="H186" i="60"/>
  <c r="J186" i="60" s="1"/>
  <c r="H187" i="60"/>
  <c r="H188" i="60"/>
  <c r="H189" i="60"/>
  <c r="J189" i="60" s="1"/>
  <c r="H190" i="60"/>
  <c r="J190" i="60" s="1"/>
  <c r="H191" i="60"/>
  <c r="H192" i="60"/>
  <c r="H193" i="60"/>
  <c r="J193" i="60" s="1"/>
  <c r="H194" i="60"/>
  <c r="J194" i="60" s="1"/>
  <c r="H195" i="60"/>
  <c r="H196" i="60"/>
  <c r="H197" i="60"/>
  <c r="J197" i="60" s="1"/>
  <c r="H198" i="60"/>
  <c r="J198" i="60" s="1"/>
  <c r="H199" i="60"/>
  <c r="H200" i="60"/>
  <c r="H201" i="60"/>
  <c r="H202" i="60"/>
  <c r="J202" i="60" s="1"/>
  <c r="H203" i="60"/>
  <c r="H204" i="60"/>
  <c r="H205" i="60"/>
  <c r="J205" i="60" s="1"/>
  <c r="H206" i="60"/>
  <c r="J206" i="60" s="1"/>
  <c r="H207" i="60"/>
  <c r="H208" i="60"/>
  <c r="H209" i="60"/>
  <c r="J209" i="60" s="1"/>
  <c r="H210" i="60"/>
  <c r="J210" i="60" s="1"/>
  <c r="H211" i="60"/>
  <c r="H212" i="60"/>
  <c r="H213" i="60"/>
  <c r="J213" i="60" s="1"/>
  <c r="H214" i="60"/>
  <c r="J214" i="60" s="1"/>
  <c r="H215" i="60"/>
  <c r="H216" i="60"/>
  <c r="H217" i="60"/>
  <c r="J217" i="60" s="1"/>
  <c r="H218" i="60"/>
  <c r="J218" i="60" s="1"/>
  <c r="H219" i="60"/>
  <c r="H220" i="60"/>
  <c r="H221" i="60"/>
  <c r="J221" i="60" s="1"/>
  <c r="H222" i="60"/>
  <c r="J222" i="60" s="1"/>
  <c r="H223" i="60"/>
  <c r="H224" i="60"/>
  <c r="H225" i="60"/>
  <c r="J225" i="60" s="1"/>
  <c r="H226" i="60"/>
  <c r="J226" i="60" s="1"/>
  <c r="H227" i="60"/>
  <c r="H228" i="60"/>
  <c r="J228" i="60" s="1"/>
  <c r="H229" i="60"/>
  <c r="J229" i="60" s="1"/>
  <c r="H230" i="60"/>
  <c r="J230" i="60" s="1"/>
  <c r="H231" i="60"/>
  <c r="H232" i="60"/>
  <c r="H233" i="60"/>
  <c r="J233" i="60" s="1"/>
  <c r="H234" i="60"/>
  <c r="H235" i="60"/>
  <c r="J235" i="60" s="1"/>
  <c r="H236" i="60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234" i="60"/>
  <c r="J31" i="60"/>
  <c r="J32" i="60"/>
  <c r="J34" i="60"/>
  <c r="J35" i="60"/>
  <c r="J36" i="60"/>
  <c r="J38" i="60"/>
  <c r="J39" i="60"/>
  <c r="J40" i="60"/>
  <c r="J42" i="60"/>
  <c r="J43" i="60"/>
  <c r="J44" i="60"/>
  <c r="J46" i="60"/>
  <c r="J47" i="60"/>
  <c r="J48" i="60"/>
  <c r="J50" i="60"/>
  <c r="J52" i="60"/>
  <c r="J54" i="60"/>
  <c r="J55" i="60"/>
  <c r="J56" i="60"/>
  <c r="J58" i="60"/>
  <c r="J59" i="60"/>
  <c r="J60" i="60"/>
  <c r="J62" i="60"/>
  <c r="J63" i="60"/>
  <c r="J64" i="60"/>
  <c r="J66" i="60"/>
  <c r="J67" i="60"/>
  <c r="J68" i="60"/>
  <c r="J70" i="60"/>
  <c r="J71" i="60"/>
  <c r="J72" i="60"/>
  <c r="J74" i="60"/>
  <c r="J75" i="60"/>
  <c r="J78" i="60"/>
  <c r="J79" i="60"/>
  <c r="J80" i="60"/>
  <c r="J82" i="60"/>
  <c r="J83" i="60"/>
  <c r="J84" i="60"/>
  <c r="J86" i="60"/>
  <c r="J87" i="60"/>
  <c r="J88" i="60"/>
  <c r="J90" i="60"/>
  <c r="J91" i="60"/>
  <c r="J92" i="60"/>
  <c r="J94" i="60"/>
  <c r="J95" i="60"/>
  <c r="J96" i="60"/>
  <c r="J99" i="60"/>
  <c r="J100" i="60"/>
  <c r="J101" i="60"/>
  <c r="J102" i="60"/>
  <c r="J103" i="60"/>
  <c r="J104" i="60"/>
  <c r="J105" i="60"/>
  <c r="J106" i="60"/>
  <c r="J108" i="60"/>
  <c r="J111" i="60"/>
  <c r="J112" i="60"/>
  <c r="J115" i="60"/>
  <c r="J116" i="60"/>
  <c r="J119" i="60"/>
  <c r="J120" i="60"/>
  <c r="J121" i="60"/>
  <c r="J123" i="60"/>
  <c r="J124" i="60"/>
  <c r="J127" i="60"/>
  <c r="J128" i="60"/>
  <c r="J131" i="60"/>
  <c r="J132" i="60"/>
  <c r="J135" i="60"/>
  <c r="J136" i="60"/>
  <c r="J139" i="60"/>
  <c r="J140" i="60"/>
  <c r="J143" i="60"/>
  <c r="J144" i="60"/>
  <c r="J151" i="60"/>
  <c r="J152" i="60"/>
  <c r="J153" i="60"/>
  <c r="J155" i="60"/>
  <c r="J160" i="60"/>
  <c r="J161" i="60"/>
  <c r="J163" i="60"/>
  <c r="J164" i="60"/>
  <c r="J167" i="60"/>
  <c r="J168" i="60"/>
  <c r="J171" i="60"/>
  <c r="J175" i="60"/>
  <c r="J176" i="60"/>
  <c r="J179" i="60"/>
  <c r="J180" i="60"/>
  <c r="J183" i="60"/>
  <c r="J184" i="60"/>
  <c r="J185" i="60"/>
  <c r="J187" i="60"/>
  <c r="J188" i="60"/>
  <c r="J191" i="60"/>
  <c r="J192" i="60"/>
  <c r="J195" i="60"/>
  <c r="J196" i="60"/>
  <c r="J199" i="60"/>
  <c r="J200" i="60"/>
  <c r="J201" i="60"/>
  <c r="J203" i="60"/>
  <c r="J204" i="60"/>
  <c r="J207" i="60"/>
  <c r="J208" i="60"/>
  <c r="J211" i="60"/>
  <c r="J212" i="60"/>
  <c r="J215" i="60"/>
  <c r="J216" i="60"/>
  <c r="J219" i="60"/>
  <c r="J220" i="60"/>
  <c r="J223" i="60"/>
  <c r="J224" i="60"/>
  <c r="J227" i="60"/>
  <c r="J231" i="60"/>
  <c r="J232" i="60"/>
  <c r="J236" i="60"/>
  <c r="J243" i="60"/>
  <c r="J244" i="60"/>
  <c r="J248" i="60"/>
  <c r="J252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571" i="34"/>
  <c r="K1572" i="34"/>
  <c r="K1573" i="34"/>
  <c r="K1574" i="34"/>
  <c r="K1575" i="34"/>
  <c r="K1576" i="34"/>
  <c r="K1577" i="34"/>
  <c r="K1578" i="34"/>
  <c r="K1570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506" i="34"/>
  <c r="AC220" i="34" l="1"/>
  <c r="C220" i="34"/>
  <c r="B220" i="34" s="1"/>
  <c r="AC99" i="34"/>
  <c r="C99" i="34"/>
  <c r="B99" i="34" s="1"/>
  <c r="Q99" i="34" l="1"/>
  <c r="U99" i="34"/>
  <c r="R99" i="34"/>
  <c r="V99" i="34"/>
  <c r="S99" i="34"/>
  <c r="AA99" i="34"/>
  <c r="P99" i="34"/>
  <c r="T99" i="34"/>
  <c r="R220" i="34"/>
  <c r="V220" i="34"/>
  <c r="S220" i="34"/>
  <c r="AA220" i="34"/>
  <c r="P220" i="34"/>
  <c r="T220" i="34"/>
  <c r="Q220" i="34"/>
  <c r="U220" i="34"/>
  <c r="A99" i="34"/>
  <c r="A220" i="34"/>
  <c r="AD1514" i="34"/>
  <c r="AD1513" i="34"/>
  <c r="AD1511" i="34"/>
  <c r="AD1510" i="34"/>
  <c r="AD1509" i="34"/>
  <c r="AD1508" i="34"/>
  <c r="AD1507" i="34"/>
  <c r="AD1506" i="34"/>
  <c r="AD1505" i="34"/>
  <c r="AD1504" i="34"/>
  <c r="AD1503" i="34"/>
  <c r="AD1502" i="34"/>
  <c r="AD1501" i="34"/>
  <c r="AD1500" i="34"/>
  <c r="AD1499" i="34"/>
  <c r="AD1496" i="34"/>
  <c r="AD1495" i="34"/>
  <c r="AD1494" i="34"/>
  <c r="AD1493" i="34"/>
  <c r="AD1492" i="34"/>
  <c r="AD1491" i="34"/>
  <c r="AD1490" i="34"/>
  <c r="AD1489" i="34"/>
  <c r="AD1488" i="34"/>
  <c r="AD1487" i="34"/>
  <c r="AD1386" i="34"/>
  <c r="AD1385" i="34"/>
  <c r="AD1383" i="34"/>
  <c r="AD1382" i="34"/>
  <c r="AD1361" i="34"/>
  <c r="AD1360" i="34"/>
  <c r="AD1359" i="34"/>
  <c r="AD1341" i="34"/>
  <c r="AD1340" i="34"/>
  <c r="AD1325" i="34"/>
  <c r="AD1324" i="34"/>
  <c r="AD1296" i="34"/>
  <c r="AD1295" i="34"/>
  <c r="AD1294" i="34"/>
  <c r="AD1293" i="34"/>
  <c r="AD1259" i="34"/>
  <c r="AD1258" i="34"/>
  <c r="AD1217" i="34"/>
  <c r="AD1216" i="34"/>
  <c r="AD1215" i="34"/>
  <c r="AD1214" i="34"/>
  <c r="AD1208" i="34"/>
  <c r="AD1207" i="34"/>
  <c r="AD1198" i="34"/>
  <c r="AD1197" i="34"/>
  <c r="AD1147" i="34"/>
  <c r="AD1146" i="34"/>
  <c r="AD1097" i="34"/>
  <c r="AD1096" i="34"/>
  <c r="AD1095" i="34"/>
  <c r="AD1094" i="34"/>
  <c r="AD1091" i="34"/>
  <c r="AD1090" i="34"/>
  <c r="AD1089" i="34"/>
  <c r="AD1088" i="34"/>
  <c r="AD1087" i="34"/>
  <c r="AD1086" i="34"/>
  <c r="AD1083" i="34"/>
  <c r="AD1082" i="34"/>
  <c r="AD1081" i="34"/>
  <c r="AD1079" i="34"/>
  <c r="AD1078" i="34"/>
  <c r="AD1066" i="34"/>
  <c r="AD1065" i="34"/>
  <c r="AD1020" i="34"/>
  <c r="AD1019" i="34"/>
  <c r="AD1017" i="34"/>
  <c r="AD1016" i="34"/>
  <c r="AD1014" i="34"/>
  <c r="AD1013" i="34"/>
  <c r="AD1000" i="34"/>
  <c r="AD999" i="34"/>
  <c r="AD993" i="34"/>
  <c r="AD992" i="34"/>
  <c r="AD987" i="34"/>
  <c r="AD986" i="34"/>
  <c r="AD984" i="34"/>
  <c r="AD983" i="34"/>
  <c r="AD970" i="34"/>
  <c r="AD969" i="34"/>
  <c r="AD952" i="34"/>
  <c r="AD951" i="34"/>
  <c r="AD901" i="34"/>
  <c r="AD900" i="34"/>
  <c r="AD887" i="34"/>
  <c r="AD886" i="34"/>
  <c r="AD879" i="34"/>
  <c r="AD878" i="34"/>
  <c r="AD874" i="34"/>
  <c r="AD873" i="34"/>
  <c r="AD871" i="34"/>
  <c r="AD870" i="34"/>
  <c r="AD869" i="34"/>
  <c r="AD829" i="34"/>
  <c r="AD828" i="34"/>
  <c r="AD801" i="34"/>
  <c r="AD800" i="34"/>
  <c r="C588" i="34"/>
  <c r="B588" i="34" s="1"/>
  <c r="C587" i="34"/>
  <c r="B587" i="34" s="1"/>
  <c r="C589" i="34"/>
  <c r="B589" i="34" s="1"/>
  <c r="A10" i="79"/>
  <c r="A11" i="79"/>
  <c r="C584" i="34"/>
  <c r="B584" i="34" s="1"/>
  <c r="C582" i="34"/>
  <c r="B582" i="34" s="1"/>
  <c r="C581" i="34"/>
  <c r="B581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C580" i="34"/>
  <c r="B580" i="34" s="1"/>
  <c r="C579" i="34"/>
  <c r="B579" i="34" s="1"/>
  <c r="C586" i="34"/>
  <c r="B586" i="34" s="1"/>
  <c r="C585" i="34"/>
  <c r="B585" i="34" s="1"/>
  <c r="C571" i="34"/>
  <c r="B571" i="34" s="1"/>
  <c r="C570" i="34"/>
  <c r="B570" i="34" s="1"/>
  <c r="C569" i="34"/>
  <c r="B569" i="34" s="1"/>
  <c r="C568" i="34"/>
  <c r="B568" i="34" s="1"/>
  <c r="C573" i="34"/>
  <c r="B573" i="34" s="1"/>
  <c r="C572" i="34"/>
  <c r="B572" i="34" s="1"/>
  <c r="Q571" i="34" l="1"/>
  <c r="R571" i="34"/>
  <c r="V571" i="34"/>
  <c r="AA571" i="34"/>
  <c r="P571" i="34"/>
  <c r="Q582" i="34"/>
  <c r="R582" i="34"/>
  <c r="V582" i="34"/>
  <c r="AA582" i="34"/>
  <c r="P582" i="34"/>
  <c r="AA568" i="34"/>
  <c r="P568" i="34"/>
  <c r="Q568" i="34"/>
  <c r="R568" i="34"/>
  <c r="V568" i="34"/>
  <c r="AA577" i="34"/>
  <c r="P577" i="34"/>
  <c r="Q577" i="34"/>
  <c r="R577" i="34"/>
  <c r="V577" i="34"/>
  <c r="Q589" i="34"/>
  <c r="R589" i="34"/>
  <c r="V589" i="34"/>
  <c r="AA589" i="34"/>
  <c r="P589" i="34"/>
  <c r="Q569" i="34"/>
  <c r="R569" i="34"/>
  <c r="V569" i="34"/>
  <c r="AA569" i="34"/>
  <c r="P569" i="34"/>
  <c r="AA586" i="34"/>
  <c r="P586" i="34"/>
  <c r="Q586" i="34"/>
  <c r="R586" i="34"/>
  <c r="V586" i="34"/>
  <c r="Q575" i="34"/>
  <c r="R575" i="34"/>
  <c r="V575" i="34"/>
  <c r="AA575" i="34"/>
  <c r="P575" i="34"/>
  <c r="Q578" i="34"/>
  <c r="R578" i="34"/>
  <c r="V578" i="34"/>
  <c r="AA578" i="34"/>
  <c r="P578" i="34"/>
  <c r="Q587" i="34"/>
  <c r="R587" i="34"/>
  <c r="V587" i="34"/>
  <c r="AA587" i="34"/>
  <c r="P587" i="34"/>
  <c r="Q573" i="34"/>
  <c r="R573" i="34"/>
  <c r="V573" i="34"/>
  <c r="AA573" i="34"/>
  <c r="P573" i="34"/>
  <c r="Q576" i="34"/>
  <c r="R576" i="34"/>
  <c r="V576" i="34"/>
  <c r="AA576" i="34"/>
  <c r="P576" i="34"/>
  <c r="Q585" i="34"/>
  <c r="R585" i="34"/>
  <c r="V585" i="34"/>
  <c r="AA585" i="34"/>
  <c r="P585" i="34"/>
  <c r="AA584" i="34"/>
  <c r="P584" i="34"/>
  <c r="Q584" i="34"/>
  <c r="R584" i="34"/>
  <c r="V584" i="34"/>
  <c r="AA572" i="34"/>
  <c r="P572" i="34"/>
  <c r="Q572" i="34"/>
  <c r="R572" i="34"/>
  <c r="V572" i="34"/>
  <c r="AA570" i="34"/>
  <c r="P570" i="34"/>
  <c r="Q570" i="34"/>
  <c r="R570" i="34"/>
  <c r="V570" i="34"/>
  <c r="AA579" i="34"/>
  <c r="P579" i="34"/>
  <c r="Q579" i="34"/>
  <c r="R579" i="34"/>
  <c r="V579" i="34"/>
  <c r="AA581" i="34"/>
  <c r="P581" i="34"/>
  <c r="Q581" i="34"/>
  <c r="R581" i="34"/>
  <c r="V581" i="34"/>
  <c r="AA588" i="34"/>
  <c r="P588" i="34"/>
  <c r="Q588" i="34"/>
  <c r="R588" i="34"/>
  <c r="V588" i="34"/>
  <c r="Q580" i="34"/>
  <c r="R580" i="34"/>
  <c r="V580" i="34"/>
  <c r="AA580" i="34"/>
  <c r="P580" i="34"/>
  <c r="AA574" i="34"/>
  <c r="P574" i="34"/>
  <c r="Q574" i="34"/>
  <c r="R574" i="34"/>
  <c r="V574" i="34"/>
  <c r="A587" i="34"/>
  <c r="A588" i="34"/>
  <c r="A589" i="34"/>
  <c r="A582" i="34"/>
  <c r="A581" i="34"/>
  <c r="A584" i="34"/>
  <c r="A576" i="34"/>
  <c r="A577" i="34"/>
  <c r="A578" i="34"/>
  <c r="A574" i="34"/>
  <c r="A575" i="34"/>
  <c r="A579" i="34"/>
  <c r="A580" i="34"/>
  <c r="A585" i="34"/>
  <c r="A586" i="34"/>
  <c r="A570" i="34"/>
  <c r="A571" i="34"/>
  <c r="A568" i="34"/>
  <c r="A569" i="34"/>
  <c r="A572" i="34"/>
  <c r="A573" i="34"/>
  <c r="C1509" i="34"/>
  <c r="B1509" i="34" s="1"/>
  <c r="K1508" i="34"/>
  <c r="C1508" i="34"/>
  <c r="B1508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P1509" i="34" l="1"/>
  <c r="Q1509" i="34"/>
  <c r="R1509" i="34"/>
  <c r="V1509" i="34"/>
  <c r="AA1509" i="34"/>
  <c r="R1508" i="34"/>
  <c r="V1508" i="34"/>
  <c r="AA1508" i="34"/>
  <c r="P1508" i="34"/>
  <c r="Q1508" i="34"/>
  <c r="A1509" i="34"/>
  <c r="A1508" i="34"/>
  <c r="AC1569" i="34"/>
  <c r="AC1567" i="34"/>
  <c r="AC1565" i="34"/>
  <c r="AC1563" i="34"/>
  <c r="AC1561" i="34"/>
  <c r="AC1559" i="34"/>
  <c r="AC1557" i="34"/>
  <c r="AC1552" i="34"/>
  <c r="AC1549" i="34"/>
  <c r="AC1537" i="34"/>
  <c r="AC1534" i="34"/>
  <c r="AC1528" i="34"/>
  <c r="AC1526" i="34"/>
  <c r="AC1523" i="34"/>
  <c r="AC1521" i="34"/>
  <c r="AC1517" i="34"/>
  <c r="AC1486" i="34"/>
  <c r="AC1483" i="34"/>
  <c r="AC1478" i="34"/>
  <c r="AC1476" i="34"/>
  <c r="AC1474" i="34"/>
  <c r="AC1472" i="34"/>
  <c r="AC1466" i="34"/>
  <c r="AC1464" i="34"/>
  <c r="AC1460" i="34"/>
  <c r="AC1456" i="34"/>
  <c r="AC1452" i="34"/>
  <c r="AC1450" i="34"/>
  <c r="AC1447" i="34"/>
  <c r="AC1445" i="34"/>
  <c r="AC1443" i="34"/>
  <c r="AC1441" i="34"/>
  <c r="AC1438" i="34"/>
  <c r="AC1436" i="34"/>
  <c r="AC1433" i="34"/>
  <c r="AC1430" i="34"/>
  <c r="AC1426" i="34"/>
  <c r="AC1424" i="34"/>
  <c r="AC1419" i="34"/>
  <c r="AC1417" i="34"/>
  <c r="AC1415" i="34"/>
  <c r="AC1410" i="34"/>
  <c r="AC1408" i="34"/>
  <c r="AC1405" i="34"/>
  <c r="AC1402" i="34"/>
  <c r="AC1398" i="34"/>
  <c r="AC1396" i="34"/>
  <c r="AC1393" i="34"/>
  <c r="AC1391" i="34"/>
  <c r="AC1389" i="34"/>
  <c r="AC1381" i="34"/>
  <c r="AC1379" i="34"/>
  <c r="AC1376" i="34"/>
  <c r="AC1366" i="34"/>
  <c r="AC1364" i="34"/>
  <c r="AC1356" i="34"/>
  <c r="AC1352" i="34"/>
  <c r="AC1350" i="34"/>
  <c r="AC1347" i="34"/>
  <c r="AC1344" i="34"/>
  <c r="AC1339" i="34"/>
  <c r="AC1337" i="34"/>
  <c r="AC1335" i="34"/>
  <c r="AC1323" i="34"/>
  <c r="AC1317" i="34"/>
  <c r="AC1315" i="34"/>
  <c r="AC1313" i="34"/>
  <c r="AC1309" i="34"/>
  <c r="AC1306" i="34"/>
  <c r="AC1301" i="34"/>
  <c r="AC1292" i="34"/>
  <c r="AC1289" i="34"/>
  <c r="AC1287" i="34"/>
  <c r="AC1283" i="34"/>
  <c r="AC1279" i="34"/>
  <c r="AC1275" i="34"/>
  <c r="AC1266" i="34"/>
  <c r="AC1257" i="34"/>
  <c r="AC1252" i="34"/>
  <c r="AC1249" i="34"/>
  <c r="AC1239" i="34"/>
  <c r="AC1229" i="34"/>
  <c r="AC1219" i="34"/>
  <c r="AC1213" i="34"/>
  <c r="AC1210" i="34"/>
  <c r="AC1206" i="34"/>
  <c r="AC1202" i="34"/>
  <c r="AC1200" i="34"/>
  <c r="AC1194" i="34"/>
  <c r="AC1192" i="34"/>
  <c r="AC1186" i="34"/>
  <c r="AC1181" i="34"/>
  <c r="AC1177" i="34"/>
  <c r="AC1174" i="34"/>
  <c r="AC1172" i="34"/>
  <c r="AC1169" i="34"/>
  <c r="AC1165" i="34"/>
  <c r="AC1162" i="34"/>
  <c r="AC1160" i="34"/>
  <c r="AC1154" i="34"/>
  <c r="AC1150" i="34"/>
  <c r="AC1145" i="34"/>
  <c r="AC1142" i="34"/>
  <c r="AC1139" i="34"/>
  <c r="AC1135" i="34"/>
  <c r="AC1132" i="34"/>
  <c r="AC1129" i="34"/>
  <c r="AC1126" i="34"/>
  <c r="AC1122" i="34"/>
  <c r="AC1120" i="34"/>
  <c r="AC1118" i="34"/>
  <c r="AC1116" i="34"/>
  <c r="AC1111" i="34"/>
  <c r="AC1108" i="34"/>
  <c r="AC1105" i="34"/>
  <c r="AC1101" i="34"/>
  <c r="AC1093" i="34"/>
  <c r="AC1077" i="34"/>
  <c r="AC1075" i="34"/>
  <c r="AC1073" i="34"/>
  <c r="AC1071" i="34"/>
  <c r="AC1069" i="34"/>
  <c r="AC1064" i="34"/>
  <c r="AC1061" i="34"/>
  <c r="AC1059" i="34"/>
  <c r="AC1057" i="34"/>
  <c r="AC1053" i="34"/>
  <c r="AC1051" i="34"/>
  <c r="AC1048" i="34"/>
  <c r="AC1044" i="34"/>
  <c r="AC1042" i="34"/>
  <c r="AC1040" i="34"/>
  <c r="AC1036" i="34"/>
  <c r="AC1034" i="34"/>
  <c r="AC1032" i="34"/>
  <c r="AC1029" i="34"/>
  <c r="AC1026" i="34"/>
  <c r="AC1023" i="34"/>
  <c r="AC1012" i="34"/>
  <c r="AC1009" i="34"/>
  <c r="AC1007" i="34"/>
  <c r="AC1004" i="34"/>
  <c r="AC998" i="34"/>
  <c r="AC996" i="34"/>
  <c r="AC991" i="34"/>
  <c r="AC982" i="34"/>
  <c r="AC980" i="34"/>
  <c r="AC978" i="34"/>
  <c r="AC975" i="34"/>
  <c r="AC973" i="34"/>
  <c r="AC968" i="34"/>
  <c r="AC960" i="34"/>
  <c r="AC958" i="34"/>
  <c r="AC950" i="34"/>
  <c r="AC948" i="34"/>
  <c r="AC945" i="34"/>
  <c r="AC943" i="34"/>
  <c r="AC941" i="34"/>
  <c r="AC936" i="34"/>
  <c r="AC928" i="34"/>
  <c r="AC920" i="34"/>
  <c r="AC915" i="34"/>
  <c r="AC908" i="34"/>
  <c r="AC904" i="34"/>
  <c r="AC899" i="34"/>
  <c r="AC895" i="34"/>
  <c r="AC892" i="34"/>
  <c r="AC890" i="34"/>
  <c r="AC885" i="34"/>
  <c r="AC877" i="34"/>
  <c r="AC868" i="34"/>
  <c r="AC864" i="34"/>
  <c r="AC857" i="34"/>
  <c r="AC855" i="34"/>
  <c r="AC852" i="34"/>
  <c r="AC850" i="34"/>
  <c r="AC848" i="34"/>
  <c r="AC846" i="34"/>
  <c r="AC844" i="34"/>
  <c r="AC841" i="34"/>
  <c r="AC835" i="34"/>
  <c r="AC827" i="34"/>
  <c r="AC822" i="34"/>
  <c r="AC820" i="34"/>
  <c r="AC818" i="34"/>
  <c r="AC814" i="34"/>
  <c r="AC811" i="34"/>
  <c r="AC806" i="34"/>
  <c r="AC799" i="34"/>
  <c r="AC789" i="34"/>
  <c r="AC780" i="34"/>
  <c r="AC776" i="34"/>
  <c r="AC773" i="34"/>
  <c r="AC771" i="34"/>
  <c r="AC760" i="34"/>
  <c r="AC754" i="34"/>
  <c r="AC752" i="34"/>
  <c r="AC750" i="34"/>
  <c r="AC745" i="34"/>
  <c r="AC743" i="34"/>
  <c r="AC741" i="34"/>
  <c r="AC732" i="34"/>
  <c r="AC728" i="34"/>
  <c r="AC726" i="34"/>
  <c r="AC717" i="34"/>
  <c r="AC714" i="34"/>
  <c r="AC712" i="34"/>
  <c r="AC707" i="34"/>
  <c r="AC705" i="34"/>
  <c r="AC702" i="34"/>
  <c r="AC699" i="34"/>
  <c r="AC697" i="34"/>
  <c r="AC695" i="34"/>
  <c r="AC693" i="34"/>
  <c r="AC691" i="34"/>
  <c r="AC686" i="34"/>
  <c r="AC675" i="34"/>
  <c r="AC664" i="34"/>
  <c r="AC662" i="34"/>
  <c r="AC660" i="34"/>
  <c r="AC654" i="34"/>
  <c r="AC651" i="34"/>
  <c r="AC649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C478" i="34"/>
  <c r="B478" i="34" s="1"/>
  <c r="C477" i="34"/>
  <c r="B477" i="34" s="1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C482" i="34"/>
  <c r="B482" i="34" s="1"/>
  <c r="C481" i="34"/>
  <c r="B481" i="34" s="1"/>
  <c r="C480" i="34"/>
  <c r="B480" i="34" s="1"/>
  <c r="A483" i="34" l="1"/>
  <c r="R483" i="34"/>
  <c r="V483" i="34"/>
  <c r="S483" i="34"/>
  <c r="T483" i="34"/>
  <c r="P483" i="34"/>
  <c r="U483" i="34"/>
  <c r="Q483" i="34"/>
  <c r="AA483" i="34"/>
  <c r="Q450" i="34"/>
  <c r="U450" i="34"/>
  <c r="R450" i="34"/>
  <c r="V450" i="34"/>
  <c r="S450" i="34"/>
  <c r="AA450" i="34"/>
  <c r="P450" i="34"/>
  <c r="T450" i="34"/>
  <c r="Q454" i="34"/>
  <c r="U454" i="34"/>
  <c r="R454" i="34"/>
  <c r="V454" i="34"/>
  <c r="S454" i="34"/>
  <c r="AA454" i="34"/>
  <c r="P454" i="34"/>
  <c r="T454" i="34"/>
  <c r="Q458" i="34"/>
  <c r="U458" i="34"/>
  <c r="R458" i="34"/>
  <c r="V458" i="34"/>
  <c r="S458" i="34"/>
  <c r="AA458" i="34"/>
  <c r="P458" i="34"/>
  <c r="T458" i="34"/>
  <c r="Q462" i="34"/>
  <c r="U462" i="34"/>
  <c r="R462" i="34"/>
  <c r="V462" i="34"/>
  <c r="P462" i="34"/>
  <c r="T462" i="34"/>
  <c r="S462" i="34"/>
  <c r="AA462" i="34"/>
  <c r="P467" i="34"/>
  <c r="T467" i="34"/>
  <c r="R467" i="34"/>
  <c r="V467" i="34"/>
  <c r="U467" i="34"/>
  <c r="AA467" i="34"/>
  <c r="Q467" i="34"/>
  <c r="S467" i="34"/>
  <c r="P471" i="34"/>
  <c r="T471" i="34"/>
  <c r="R471" i="34"/>
  <c r="V471" i="34"/>
  <c r="U471" i="34"/>
  <c r="AA471" i="34"/>
  <c r="Q471" i="34"/>
  <c r="S471" i="34"/>
  <c r="R475" i="34"/>
  <c r="V475" i="34"/>
  <c r="S475" i="34"/>
  <c r="T475" i="34"/>
  <c r="P475" i="34"/>
  <c r="U475" i="34"/>
  <c r="Q475" i="34"/>
  <c r="AA475" i="34"/>
  <c r="A479" i="34"/>
  <c r="R479" i="34"/>
  <c r="V479" i="34"/>
  <c r="P479" i="34"/>
  <c r="U479" i="34"/>
  <c r="Q479" i="34"/>
  <c r="AA479" i="34"/>
  <c r="S479" i="34"/>
  <c r="T479" i="34"/>
  <c r="Q385" i="34"/>
  <c r="U385" i="34"/>
  <c r="R385" i="34"/>
  <c r="V385" i="34"/>
  <c r="S385" i="34"/>
  <c r="AA385" i="34"/>
  <c r="P385" i="34"/>
  <c r="T385" i="34"/>
  <c r="Q389" i="34"/>
  <c r="U389" i="34"/>
  <c r="R389" i="34"/>
  <c r="V389" i="34"/>
  <c r="S389" i="34"/>
  <c r="AA389" i="34"/>
  <c r="P389" i="34"/>
  <c r="T389" i="34"/>
  <c r="Q393" i="34"/>
  <c r="U393" i="34"/>
  <c r="R393" i="34"/>
  <c r="V393" i="34"/>
  <c r="P393" i="34"/>
  <c r="T393" i="34"/>
  <c r="S393" i="34"/>
  <c r="AA393" i="34"/>
  <c r="Q397" i="34"/>
  <c r="U397" i="34"/>
  <c r="R397" i="34"/>
  <c r="V397" i="34"/>
  <c r="P397" i="34"/>
  <c r="T397" i="34"/>
  <c r="S397" i="34"/>
  <c r="AA397" i="34"/>
  <c r="R401" i="34"/>
  <c r="V401" i="34"/>
  <c r="P401" i="34"/>
  <c r="T401" i="34"/>
  <c r="Q401" i="34"/>
  <c r="S401" i="34"/>
  <c r="U401" i="34"/>
  <c r="AA401" i="34"/>
  <c r="R405" i="34"/>
  <c r="V405" i="34"/>
  <c r="P405" i="34"/>
  <c r="T405" i="34"/>
  <c r="Q405" i="34"/>
  <c r="S405" i="34"/>
  <c r="U405" i="34"/>
  <c r="AA405" i="34"/>
  <c r="P409" i="34"/>
  <c r="T409" i="34"/>
  <c r="S409" i="34"/>
  <c r="U409" i="34"/>
  <c r="Q409" i="34"/>
  <c r="V409" i="34"/>
  <c r="AA409" i="34"/>
  <c r="R409" i="34"/>
  <c r="P413" i="34"/>
  <c r="T413" i="34"/>
  <c r="Q413" i="34"/>
  <c r="V413" i="34"/>
  <c r="AA413" i="34"/>
  <c r="R413" i="34"/>
  <c r="S413" i="34"/>
  <c r="U413" i="34"/>
  <c r="S417" i="34"/>
  <c r="AA417" i="34"/>
  <c r="P417" i="34"/>
  <c r="T417" i="34"/>
  <c r="Q417" i="34"/>
  <c r="U417" i="34"/>
  <c r="R417" i="34"/>
  <c r="V417" i="34"/>
  <c r="S421" i="34"/>
  <c r="AA421" i="34"/>
  <c r="P421" i="34"/>
  <c r="T421" i="34"/>
  <c r="Q421" i="34"/>
  <c r="U421" i="34"/>
  <c r="R421" i="34"/>
  <c r="V421" i="34"/>
  <c r="S425" i="34"/>
  <c r="AA425" i="34"/>
  <c r="P425" i="34"/>
  <c r="T425" i="34"/>
  <c r="Q425" i="34"/>
  <c r="U425" i="34"/>
  <c r="R425" i="34"/>
  <c r="V425" i="34"/>
  <c r="S429" i="34"/>
  <c r="AA429" i="34"/>
  <c r="P429" i="34"/>
  <c r="T429" i="34"/>
  <c r="Q429" i="34"/>
  <c r="U429" i="34"/>
  <c r="R429" i="34"/>
  <c r="V429" i="34"/>
  <c r="S433" i="34"/>
  <c r="AA433" i="34"/>
  <c r="P433" i="34"/>
  <c r="T433" i="34"/>
  <c r="Q433" i="34"/>
  <c r="U433" i="34"/>
  <c r="R433" i="34"/>
  <c r="V433" i="34"/>
  <c r="S437" i="34"/>
  <c r="AA437" i="34"/>
  <c r="P437" i="34"/>
  <c r="T437" i="34"/>
  <c r="Q437" i="34"/>
  <c r="U437" i="34"/>
  <c r="R437" i="34"/>
  <c r="V437" i="34"/>
  <c r="S441" i="34"/>
  <c r="AA441" i="34"/>
  <c r="P441" i="34"/>
  <c r="T441" i="34"/>
  <c r="Q441" i="34"/>
  <c r="U441" i="34"/>
  <c r="R441" i="34"/>
  <c r="V441" i="34"/>
  <c r="Q446" i="34"/>
  <c r="U446" i="34"/>
  <c r="R446" i="34"/>
  <c r="V446" i="34"/>
  <c r="S446" i="34"/>
  <c r="AA446" i="34"/>
  <c r="P446" i="34"/>
  <c r="T446" i="34"/>
  <c r="A480" i="34"/>
  <c r="P480" i="34"/>
  <c r="T480" i="34"/>
  <c r="Q480" i="34"/>
  <c r="V480" i="34"/>
  <c r="AA480" i="34"/>
  <c r="R480" i="34"/>
  <c r="S480" i="34"/>
  <c r="U480" i="34"/>
  <c r="S447" i="34"/>
  <c r="AA447" i="34"/>
  <c r="P447" i="34"/>
  <c r="T447" i="34"/>
  <c r="Q447" i="34"/>
  <c r="U447" i="34"/>
  <c r="R447" i="34"/>
  <c r="V447" i="34"/>
  <c r="S451" i="34"/>
  <c r="AA451" i="34"/>
  <c r="P451" i="34"/>
  <c r="T451" i="34"/>
  <c r="Q451" i="34"/>
  <c r="U451" i="34"/>
  <c r="R451" i="34"/>
  <c r="V451" i="34"/>
  <c r="S455" i="34"/>
  <c r="AA455" i="34"/>
  <c r="P455" i="34"/>
  <c r="T455" i="34"/>
  <c r="Q455" i="34"/>
  <c r="U455" i="34"/>
  <c r="R455" i="34"/>
  <c r="V455" i="34"/>
  <c r="S459" i="34"/>
  <c r="AA459" i="34"/>
  <c r="P459" i="34"/>
  <c r="T459" i="34"/>
  <c r="Q459" i="34"/>
  <c r="U459" i="34"/>
  <c r="R459" i="34"/>
  <c r="V459" i="34"/>
  <c r="Q464" i="34"/>
  <c r="U464" i="34"/>
  <c r="R464" i="34"/>
  <c r="V464" i="34"/>
  <c r="P464" i="34"/>
  <c r="T464" i="34"/>
  <c r="S464" i="34"/>
  <c r="AA464" i="34"/>
  <c r="R468" i="34"/>
  <c r="V468" i="34"/>
  <c r="P468" i="34"/>
  <c r="T468" i="34"/>
  <c r="S468" i="34"/>
  <c r="U468" i="34"/>
  <c r="AA468" i="34"/>
  <c r="Q468" i="34"/>
  <c r="R472" i="34"/>
  <c r="V472" i="34"/>
  <c r="P472" i="34"/>
  <c r="T472" i="34"/>
  <c r="S472" i="34"/>
  <c r="U472" i="34"/>
  <c r="AA472" i="34"/>
  <c r="Q472" i="34"/>
  <c r="A476" i="34"/>
  <c r="P476" i="34"/>
  <c r="T476" i="34"/>
  <c r="S476" i="34"/>
  <c r="U476" i="34"/>
  <c r="Q476" i="34"/>
  <c r="V476" i="34"/>
  <c r="AA476" i="34"/>
  <c r="R476" i="34"/>
  <c r="S382" i="34"/>
  <c r="AA382" i="34"/>
  <c r="P382" i="34"/>
  <c r="T382" i="34"/>
  <c r="Q382" i="34"/>
  <c r="U382" i="34"/>
  <c r="R382" i="34"/>
  <c r="V382" i="34"/>
  <c r="S386" i="34"/>
  <c r="AA386" i="34"/>
  <c r="P386" i="34"/>
  <c r="T386" i="34"/>
  <c r="Q386" i="34"/>
  <c r="U386" i="34"/>
  <c r="R386" i="34"/>
  <c r="V386" i="34"/>
  <c r="S390" i="34"/>
  <c r="AA390" i="34"/>
  <c r="P390" i="34"/>
  <c r="T390" i="34"/>
  <c r="Q390" i="34"/>
  <c r="U390" i="34"/>
  <c r="R390" i="34"/>
  <c r="V390" i="34"/>
  <c r="S394" i="34"/>
  <c r="AA394" i="34"/>
  <c r="P394" i="34"/>
  <c r="T394" i="34"/>
  <c r="R394" i="34"/>
  <c r="V394" i="34"/>
  <c r="Q394" i="34"/>
  <c r="U394" i="34"/>
  <c r="S398" i="34"/>
  <c r="AA398" i="34"/>
  <c r="P398" i="34"/>
  <c r="T398" i="34"/>
  <c r="R398" i="34"/>
  <c r="V398" i="34"/>
  <c r="Q398" i="34"/>
  <c r="U398" i="34"/>
  <c r="P402" i="34"/>
  <c r="T402" i="34"/>
  <c r="R402" i="34"/>
  <c r="V402" i="34"/>
  <c r="Q402" i="34"/>
  <c r="S402" i="34"/>
  <c r="U402" i="34"/>
  <c r="AA402" i="34"/>
  <c r="P406" i="34"/>
  <c r="T406" i="34"/>
  <c r="R406" i="34"/>
  <c r="V406" i="34"/>
  <c r="AA406" i="34"/>
  <c r="Q406" i="34"/>
  <c r="S406" i="34"/>
  <c r="U406" i="34"/>
  <c r="R410" i="34"/>
  <c r="V410" i="34"/>
  <c r="T410" i="34"/>
  <c r="P410" i="34"/>
  <c r="U410" i="34"/>
  <c r="Q410" i="34"/>
  <c r="AA410" i="34"/>
  <c r="S410" i="34"/>
  <c r="Q414" i="34"/>
  <c r="U414" i="34"/>
  <c r="R414" i="34"/>
  <c r="V414" i="34"/>
  <c r="S414" i="34"/>
  <c r="AA414" i="34"/>
  <c r="P414" i="34"/>
  <c r="T414" i="34"/>
  <c r="Q418" i="34"/>
  <c r="U418" i="34"/>
  <c r="R418" i="34"/>
  <c r="V418" i="34"/>
  <c r="S418" i="34"/>
  <c r="AA418" i="34"/>
  <c r="P418" i="34"/>
  <c r="T418" i="34"/>
  <c r="Q422" i="34"/>
  <c r="U422" i="34"/>
  <c r="R422" i="34"/>
  <c r="V422" i="34"/>
  <c r="S422" i="34"/>
  <c r="AA422" i="34"/>
  <c r="P422" i="34"/>
  <c r="T422" i="34"/>
  <c r="Q426" i="34"/>
  <c r="U426" i="34"/>
  <c r="R426" i="34"/>
  <c r="V426" i="34"/>
  <c r="S426" i="34"/>
  <c r="AA426" i="34"/>
  <c r="P426" i="34"/>
  <c r="T426" i="34"/>
  <c r="Q430" i="34"/>
  <c r="U430" i="34"/>
  <c r="R430" i="34"/>
  <c r="V430" i="34"/>
  <c r="S430" i="34"/>
  <c r="AA430" i="34"/>
  <c r="P430" i="34"/>
  <c r="T430" i="34"/>
  <c r="Q434" i="34"/>
  <c r="U434" i="34"/>
  <c r="R434" i="34"/>
  <c r="V434" i="34"/>
  <c r="S434" i="34"/>
  <c r="AA434" i="34"/>
  <c r="P434" i="34"/>
  <c r="T434" i="34"/>
  <c r="Q438" i="34"/>
  <c r="U438" i="34"/>
  <c r="R438" i="34"/>
  <c r="V438" i="34"/>
  <c r="S438" i="34"/>
  <c r="AA438" i="34"/>
  <c r="P438" i="34"/>
  <c r="T438" i="34"/>
  <c r="Q442" i="34"/>
  <c r="U442" i="34"/>
  <c r="R442" i="34"/>
  <c r="V442" i="34"/>
  <c r="S442" i="34"/>
  <c r="AA442" i="34"/>
  <c r="P442" i="34"/>
  <c r="T442" i="34"/>
  <c r="Q444" i="34"/>
  <c r="U444" i="34"/>
  <c r="R444" i="34"/>
  <c r="V444" i="34"/>
  <c r="S444" i="34"/>
  <c r="AA444" i="34"/>
  <c r="P444" i="34"/>
  <c r="T444" i="34"/>
  <c r="A481" i="34"/>
  <c r="R481" i="34"/>
  <c r="V481" i="34"/>
  <c r="Q481" i="34"/>
  <c r="AA481" i="34"/>
  <c r="S481" i="34"/>
  <c r="T481" i="34"/>
  <c r="P481" i="34"/>
  <c r="U481" i="34"/>
  <c r="Q448" i="34"/>
  <c r="U448" i="34"/>
  <c r="R448" i="34"/>
  <c r="V448" i="34"/>
  <c r="S448" i="34"/>
  <c r="AA448" i="34"/>
  <c r="P448" i="34"/>
  <c r="T448" i="34"/>
  <c r="Q452" i="34"/>
  <c r="U452" i="34"/>
  <c r="R452" i="34"/>
  <c r="V452" i="34"/>
  <c r="S452" i="34"/>
  <c r="AA452" i="34"/>
  <c r="P452" i="34"/>
  <c r="T452" i="34"/>
  <c r="Q456" i="34"/>
  <c r="U456" i="34"/>
  <c r="R456" i="34"/>
  <c r="V456" i="34"/>
  <c r="S456" i="34"/>
  <c r="AA456" i="34"/>
  <c r="P456" i="34"/>
  <c r="T456" i="34"/>
  <c r="Q460" i="34"/>
  <c r="U460" i="34"/>
  <c r="R460" i="34"/>
  <c r="V460" i="34"/>
  <c r="S460" i="34"/>
  <c r="AA460" i="34"/>
  <c r="P460" i="34"/>
  <c r="T460" i="34"/>
  <c r="S465" i="34"/>
  <c r="AA465" i="34"/>
  <c r="P465" i="34"/>
  <c r="T465" i="34"/>
  <c r="R465" i="34"/>
  <c r="V465" i="34"/>
  <c r="Q465" i="34"/>
  <c r="U465" i="34"/>
  <c r="P469" i="34"/>
  <c r="T469" i="34"/>
  <c r="R469" i="34"/>
  <c r="V469" i="34"/>
  <c r="Q469" i="34"/>
  <c r="S469" i="34"/>
  <c r="U469" i="34"/>
  <c r="AA469" i="34"/>
  <c r="P473" i="34"/>
  <c r="R473" i="34"/>
  <c r="V473" i="34"/>
  <c r="Q473" i="34"/>
  <c r="AA473" i="34"/>
  <c r="S473" i="34"/>
  <c r="T473" i="34"/>
  <c r="U473" i="34"/>
  <c r="A477" i="34"/>
  <c r="R477" i="34"/>
  <c r="V477" i="34"/>
  <c r="T477" i="34"/>
  <c r="P477" i="34"/>
  <c r="U477" i="34"/>
  <c r="Q477" i="34"/>
  <c r="AA477" i="34"/>
  <c r="S477" i="34"/>
  <c r="Q383" i="34"/>
  <c r="U383" i="34"/>
  <c r="R383" i="34"/>
  <c r="V383" i="34"/>
  <c r="S383" i="34"/>
  <c r="AA383" i="34"/>
  <c r="P383" i="34"/>
  <c r="T383" i="34"/>
  <c r="Q387" i="34"/>
  <c r="U387" i="34"/>
  <c r="R387" i="34"/>
  <c r="V387" i="34"/>
  <c r="S387" i="34"/>
  <c r="AA387" i="34"/>
  <c r="P387" i="34"/>
  <c r="T387" i="34"/>
  <c r="Q391" i="34"/>
  <c r="U391" i="34"/>
  <c r="R391" i="34"/>
  <c r="V391" i="34"/>
  <c r="S391" i="34"/>
  <c r="AA391" i="34"/>
  <c r="P391" i="34"/>
  <c r="T391" i="34"/>
  <c r="Q395" i="34"/>
  <c r="U395" i="34"/>
  <c r="R395" i="34"/>
  <c r="V395" i="34"/>
  <c r="P395" i="34"/>
  <c r="T395" i="34"/>
  <c r="S395" i="34"/>
  <c r="AA395" i="34"/>
  <c r="Q399" i="34"/>
  <c r="U399" i="34"/>
  <c r="R399" i="34"/>
  <c r="V399" i="34"/>
  <c r="P399" i="34"/>
  <c r="T399" i="34"/>
  <c r="S399" i="34"/>
  <c r="AA399" i="34"/>
  <c r="R403" i="34"/>
  <c r="V403" i="34"/>
  <c r="P403" i="34"/>
  <c r="T403" i="34"/>
  <c r="U403" i="34"/>
  <c r="AA403" i="34"/>
  <c r="Q403" i="34"/>
  <c r="S403" i="34"/>
  <c r="P407" i="34"/>
  <c r="T407" i="34"/>
  <c r="R407" i="34"/>
  <c r="S407" i="34"/>
  <c r="U407" i="34"/>
  <c r="Q407" i="34"/>
  <c r="V407" i="34"/>
  <c r="AA407" i="34"/>
  <c r="P411" i="34"/>
  <c r="T411" i="34"/>
  <c r="U411" i="34"/>
  <c r="Q411" i="34"/>
  <c r="V411" i="34"/>
  <c r="AA411" i="34"/>
  <c r="R411" i="34"/>
  <c r="S411" i="34"/>
  <c r="S415" i="34"/>
  <c r="AA415" i="34"/>
  <c r="P415" i="34"/>
  <c r="T415" i="34"/>
  <c r="Q415" i="34"/>
  <c r="U415" i="34"/>
  <c r="R415" i="34"/>
  <c r="V415" i="34"/>
  <c r="S419" i="34"/>
  <c r="AA419" i="34"/>
  <c r="P419" i="34"/>
  <c r="T419" i="34"/>
  <c r="Q419" i="34"/>
  <c r="U419" i="34"/>
  <c r="R419" i="34"/>
  <c r="V419" i="34"/>
  <c r="S423" i="34"/>
  <c r="AA423" i="34"/>
  <c r="P423" i="34"/>
  <c r="T423" i="34"/>
  <c r="Q423" i="34"/>
  <c r="U423" i="34"/>
  <c r="R423" i="34"/>
  <c r="V423" i="34"/>
  <c r="S427" i="34"/>
  <c r="AA427" i="34"/>
  <c r="P427" i="34"/>
  <c r="T427" i="34"/>
  <c r="Q427" i="34"/>
  <c r="U427" i="34"/>
  <c r="R427" i="34"/>
  <c r="V427" i="34"/>
  <c r="S431" i="34"/>
  <c r="AA431" i="34"/>
  <c r="P431" i="34"/>
  <c r="T431" i="34"/>
  <c r="Q431" i="34"/>
  <c r="U431" i="34"/>
  <c r="R431" i="34"/>
  <c r="V431" i="34"/>
  <c r="S435" i="34"/>
  <c r="AA435" i="34"/>
  <c r="P435" i="34"/>
  <c r="T435" i="34"/>
  <c r="Q435" i="34"/>
  <c r="U435" i="34"/>
  <c r="R435" i="34"/>
  <c r="V435" i="34"/>
  <c r="S439" i="34"/>
  <c r="AA439" i="34"/>
  <c r="P439" i="34"/>
  <c r="T439" i="34"/>
  <c r="Q439" i="34"/>
  <c r="U439" i="34"/>
  <c r="R439" i="34"/>
  <c r="V439" i="34"/>
  <c r="S443" i="34"/>
  <c r="AA443" i="34"/>
  <c r="P443" i="34"/>
  <c r="T443" i="34"/>
  <c r="Q443" i="34"/>
  <c r="U443" i="34"/>
  <c r="R443" i="34"/>
  <c r="V443" i="34"/>
  <c r="S463" i="34"/>
  <c r="AA463" i="34"/>
  <c r="P463" i="34"/>
  <c r="T463" i="34"/>
  <c r="R463" i="34"/>
  <c r="V463" i="34"/>
  <c r="Q463" i="34"/>
  <c r="U463" i="34"/>
  <c r="A482" i="34"/>
  <c r="P482" i="34"/>
  <c r="T482" i="34"/>
  <c r="R482" i="34"/>
  <c r="S482" i="34"/>
  <c r="U482" i="34"/>
  <c r="Q482" i="34"/>
  <c r="V482" i="34"/>
  <c r="AA482" i="34"/>
  <c r="S449" i="34"/>
  <c r="AA449" i="34"/>
  <c r="P449" i="34"/>
  <c r="T449" i="34"/>
  <c r="Q449" i="34"/>
  <c r="U449" i="34"/>
  <c r="R449" i="34"/>
  <c r="V449" i="34"/>
  <c r="S453" i="34"/>
  <c r="AA453" i="34"/>
  <c r="P453" i="34"/>
  <c r="T453" i="34"/>
  <c r="Q453" i="34"/>
  <c r="U453" i="34"/>
  <c r="R453" i="34"/>
  <c r="V453" i="34"/>
  <c r="S457" i="34"/>
  <c r="AA457" i="34"/>
  <c r="P457" i="34"/>
  <c r="T457" i="34"/>
  <c r="Q457" i="34"/>
  <c r="U457" i="34"/>
  <c r="R457" i="34"/>
  <c r="V457" i="34"/>
  <c r="S461" i="34"/>
  <c r="AA461" i="34"/>
  <c r="P461" i="34"/>
  <c r="T461" i="34"/>
  <c r="Q461" i="34"/>
  <c r="U461" i="34"/>
  <c r="R461" i="34"/>
  <c r="V461" i="34"/>
  <c r="Q466" i="34"/>
  <c r="U466" i="34"/>
  <c r="R466" i="34"/>
  <c r="V466" i="34"/>
  <c r="P466" i="34"/>
  <c r="T466" i="34"/>
  <c r="S466" i="34"/>
  <c r="AA466" i="34"/>
  <c r="R470" i="34"/>
  <c r="V470" i="34"/>
  <c r="P470" i="34"/>
  <c r="T470" i="34"/>
  <c r="Q470" i="34"/>
  <c r="S470" i="34"/>
  <c r="U470" i="34"/>
  <c r="AA470" i="34"/>
  <c r="P474" i="34"/>
  <c r="T474" i="34"/>
  <c r="R474" i="34"/>
  <c r="S474" i="34"/>
  <c r="U474" i="34"/>
  <c r="Q474" i="34"/>
  <c r="V474" i="34"/>
  <c r="AA474" i="34"/>
  <c r="A478" i="34"/>
  <c r="P478" i="34"/>
  <c r="T478" i="34"/>
  <c r="U478" i="34"/>
  <c r="Q478" i="34"/>
  <c r="V478" i="34"/>
  <c r="AA478" i="34"/>
  <c r="R478" i="34"/>
  <c r="S478" i="34"/>
  <c r="S384" i="34"/>
  <c r="AA384" i="34"/>
  <c r="P384" i="34"/>
  <c r="T384" i="34"/>
  <c r="Q384" i="34"/>
  <c r="U384" i="34"/>
  <c r="R384" i="34"/>
  <c r="V384" i="34"/>
  <c r="S388" i="34"/>
  <c r="AA388" i="34"/>
  <c r="P388" i="34"/>
  <c r="T388" i="34"/>
  <c r="Q388" i="34"/>
  <c r="U388" i="34"/>
  <c r="R388" i="34"/>
  <c r="V388" i="34"/>
  <c r="S392" i="34"/>
  <c r="AA392" i="34"/>
  <c r="P392" i="34"/>
  <c r="T392" i="34"/>
  <c r="Q392" i="34"/>
  <c r="U392" i="34"/>
  <c r="R392" i="34"/>
  <c r="V392" i="34"/>
  <c r="S396" i="34"/>
  <c r="AA396" i="34"/>
  <c r="P396" i="34"/>
  <c r="T396" i="34"/>
  <c r="R396" i="34"/>
  <c r="V396" i="34"/>
  <c r="U396" i="34"/>
  <c r="Q396" i="34"/>
  <c r="P400" i="34"/>
  <c r="T400" i="34"/>
  <c r="R400" i="34"/>
  <c r="V400" i="34"/>
  <c r="S400" i="34"/>
  <c r="U400" i="34"/>
  <c r="AA400" i="34"/>
  <c r="Q400" i="34"/>
  <c r="P404" i="34"/>
  <c r="T404" i="34"/>
  <c r="R404" i="34"/>
  <c r="V404" i="34"/>
  <c r="S404" i="34"/>
  <c r="U404" i="34"/>
  <c r="AA404" i="34"/>
  <c r="Q404" i="34"/>
  <c r="R408" i="34"/>
  <c r="V408" i="34"/>
  <c r="S408" i="34"/>
  <c r="T408" i="34"/>
  <c r="P408" i="34"/>
  <c r="U408" i="34"/>
  <c r="Q408" i="34"/>
  <c r="AA408" i="34"/>
  <c r="R412" i="34"/>
  <c r="V412" i="34"/>
  <c r="P412" i="34"/>
  <c r="U412" i="34"/>
  <c r="Q412" i="34"/>
  <c r="AA412" i="34"/>
  <c r="S412" i="34"/>
  <c r="T412" i="34"/>
  <c r="Q416" i="34"/>
  <c r="U416" i="34"/>
  <c r="R416" i="34"/>
  <c r="V416" i="34"/>
  <c r="S416" i="34"/>
  <c r="AA416" i="34"/>
  <c r="P416" i="34"/>
  <c r="T416" i="34"/>
  <c r="Q420" i="34"/>
  <c r="U420" i="34"/>
  <c r="R420" i="34"/>
  <c r="V420" i="34"/>
  <c r="S420" i="34"/>
  <c r="AA420" i="34"/>
  <c r="P420" i="34"/>
  <c r="T420" i="34"/>
  <c r="Q424" i="34"/>
  <c r="U424" i="34"/>
  <c r="R424" i="34"/>
  <c r="V424" i="34"/>
  <c r="S424" i="34"/>
  <c r="AA424" i="34"/>
  <c r="P424" i="34"/>
  <c r="T424" i="34"/>
  <c r="Q428" i="34"/>
  <c r="U428" i="34"/>
  <c r="R428" i="34"/>
  <c r="V428" i="34"/>
  <c r="S428" i="34"/>
  <c r="AA428" i="34"/>
  <c r="P428" i="34"/>
  <c r="T428" i="34"/>
  <c r="Q432" i="34"/>
  <c r="U432" i="34"/>
  <c r="R432" i="34"/>
  <c r="V432" i="34"/>
  <c r="S432" i="34"/>
  <c r="AA432" i="34"/>
  <c r="P432" i="34"/>
  <c r="T432" i="34"/>
  <c r="Q436" i="34"/>
  <c r="U436" i="34"/>
  <c r="R436" i="34"/>
  <c r="V436" i="34"/>
  <c r="S436" i="34"/>
  <c r="AA436" i="34"/>
  <c r="P436" i="34"/>
  <c r="T436" i="34"/>
  <c r="Q440" i="34"/>
  <c r="U440" i="34"/>
  <c r="R440" i="34"/>
  <c r="V440" i="34"/>
  <c r="S440" i="34"/>
  <c r="AA440" i="34"/>
  <c r="P440" i="34"/>
  <c r="T440" i="34"/>
  <c r="S445" i="34"/>
  <c r="AA445" i="34"/>
  <c r="P445" i="34"/>
  <c r="T445" i="34"/>
  <c r="Q445" i="34"/>
  <c r="U445" i="34"/>
  <c r="R445" i="34"/>
  <c r="V445" i="34"/>
  <c r="A448" i="34"/>
  <c r="A452" i="34"/>
  <c r="A455" i="34"/>
  <c r="A459" i="34"/>
  <c r="A464" i="34"/>
  <c r="A468" i="34"/>
  <c r="A472" i="34"/>
  <c r="A382" i="34"/>
  <c r="A390" i="34"/>
  <c r="A398" i="34"/>
  <c r="A406" i="34"/>
  <c r="A414" i="34"/>
  <c r="A422" i="34"/>
  <c r="A426" i="34"/>
  <c r="A434" i="34"/>
  <c r="A438" i="34"/>
  <c r="A442" i="34"/>
  <c r="A449" i="34"/>
  <c r="A453" i="34"/>
  <c r="A456" i="34"/>
  <c r="A460" i="34"/>
  <c r="A465" i="34"/>
  <c r="A469" i="34"/>
  <c r="A473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63" i="34"/>
  <c r="A450" i="34"/>
  <c r="A457" i="34"/>
  <c r="A461" i="34"/>
  <c r="A466" i="34"/>
  <c r="A470" i="34"/>
  <c r="A474" i="34"/>
  <c r="A384" i="34"/>
  <c r="A392" i="34"/>
  <c r="A404" i="34"/>
  <c r="A412" i="34"/>
  <c r="A420" i="34"/>
  <c r="A440" i="34"/>
  <c r="A454" i="34"/>
  <c r="A388" i="34"/>
  <c r="A396" i="34"/>
  <c r="A400" i="34"/>
  <c r="A408" i="34"/>
  <c r="A416" i="34"/>
  <c r="A424" i="34"/>
  <c r="A428" i="34"/>
  <c r="A432" i="34"/>
  <c r="A436" i="34"/>
  <c r="A445" i="34"/>
  <c r="A447" i="34"/>
  <c r="A451" i="34"/>
  <c r="A458" i="34"/>
  <c r="A462" i="34"/>
  <c r="A467" i="34"/>
  <c r="A471" i="34"/>
  <c r="A475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6" i="34"/>
  <c r="A386" i="34"/>
  <c r="A394" i="34"/>
  <c r="A402" i="34"/>
  <c r="A410" i="34"/>
  <c r="A418" i="34"/>
  <c r="A430" i="34"/>
  <c r="A444" i="34"/>
  <c r="C381" i="34" l="1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Q371" i="34" l="1"/>
  <c r="R371" i="34"/>
  <c r="V371" i="34"/>
  <c r="AA371" i="34"/>
  <c r="P371" i="34"/>
  <c r="Q379" i="34"/>
  <c r="R379" i="34"/>
  <c r="V379" i="34"/>
  <c r="AA379" i="34"/>
  <c r="P379" i="34"/>
  <c r="AA372" i="34"/>
  <c r="P372" i="34"/>
  <c r="Q372" i="34"/>
  <c r="R372" i="34"/>
  <c r="V372" i="34"/>
  <c r="AA380" i="34"/>
  <c r="P380" i="34"/>
  <c r="Q380" i="34"/>
  <c r="R380" i="34"/>
  <c r="V380" i="34"/>
  <c r="Q369" i="34"/>
  <c r="R369" i="34"/>
  <c r="V369" i="34"/>
  <c r="AA369" i="34"/>
  <c r="P369" i="34"/>
  <c r="Q373" i="34"/>
  <c r="R373" i="34"/>
  <c r="V373" i="34"/>
  <c r="AA373" i="34"/>
  <c r="P373" i="34"/>
  <c r="Q381" i="34"/>
  <c r="R381" i="34"/>
  <c r="V381" i="34"/>
  <c r="AA381" i="34"/>
  <c r="P381" i="34"/>
  <c r="AA370" i="34"/>
  <c r="P370" i="34"/>
  <c r="Q370" i="34"/>
  <c r="R370" i="34"/>
  <c r="V370" i="34"/>
  <c r="AA378" i="34"/>
  <c r="P378" i="34"/>
  <c r="Q378" i="34"/>
  <c r="R378" i="34"/>
  <c r="V378" i="34"/>
  <c r="A372" i="34"/>
  <c r="A380" i="34"/>
  <c r="A369" i="34"/>
  <c r="A373" i="34"/>
  <c r="A381" i="34"/>
  <c r="A370" i="34"/>
  <c r="A378" i="34"/>
  <c r="A371" i="34"/>
  <c r="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17" i="34" l="1"/>
  <c r="V317" i="34"/>
  <c r="AA317" i="34"/>
  <c r="P317" i="34"/>
  <c r="Q317" i="34"/>
  <c r="P330" i="34"/>
  <c r="Q330" i="34"/>
  <c r="R330" i="34"/>
  <c r="V330" i="34"/>
  <c r="AA330" i="34"/>
  <c r="AA344" i="34"/>
  <c r="P344" i="34"/>
  <c r="Q344" i="34"/>
  <c r="R344" i="34"/>
  <c r="V344" i="34"/>
  <c r="Q365" i="34"/>
  <c r="R365" i="34"/>
  <c r="V365" i="34"/>
  <c r="AA365" i="34"/>
  <c r="P365" i="34"/>
  <c r="AA366" i="34"/>
  <c r="P366" i="34"/>
  <c r="Q366" i="34"/>
  <c r="R366" i="34"/>
  <c r="V366" i="34"/>
  <c r="P328" i="34"/>
  <c r="Q328" i="34"/>
  <c r="R328" i="34"/>
  <c r="V328" i="34"/>
  <c r="AA328" i="34"/>
  <c r="P332" i="34"/>
  <c r="Q332" i="34"/>
  <c r="R332" i="34"/>
  <c r="V332" i="34"/>
  <c r="AA332" i="34"/>
  <c r="AA348" i="34"/>
  <c r="P348" i="34"/>
  <c r="Q348" i="34"/>
  <c r="R348" i="34"/>
  <c r="V348" i="34"/>
  <c r="Q363" i="34"/>
  <c r="R363" i="34"/>
  <c r="V363" i="34"/>
  <c r="AA363" i="34"/>
  <c r="P363" i="34"/>
  <c r="Q367" i="34"/>
  <c r="R367" i="34"/>
  <c r="V367" i="34"/>
  <c r="AA367" i="34"/>
  <c r="P367" i="34"/>
  <c r="R329" i="34"/>
  <c r="V329" i="34"/>
  <c r="AA329" i="34"/>
  <c r="P329" i="34"/>
  <c r="Q329" i="34"/>
  <c r="Q343" i="34"/>
  <c r="R343" i="34"/>
  <c r="V343" i="34"/>
  <c r="AA343" i="34"/>
  <c r="P343" i="34"/>
  <c r="Q361" i="34"/>
  <c r="R361" i="34"/>
  <c r="V361" i="34"/>
  <c r="AA361" i="34"/>
  <c r="P361" i="34"/>
  <c r="AA364" i="34"/>
  <c r="P364" i="34"/>
  <c r="Q364" i="34"/>
  <c r="R364" i="34"/>
  <c r="V364" i="34"/>
  <c r="P318" i="34"/>
  <c r="Q318" i="34"/>
  <c r="R318" i="34"/>
  <c r="V318" i="34"/>
  <c r="AA318" i="34"/>
  <c r="R331" i="34"/>
  <c r="V331" i="34"/>
  <c r="AA331" i="34"/>
  <c r="P331" i="34"/>
  <c r="Q331" i="34"/>
  <c r="Q345" i="34"/>
  <c r="R345" i="34"/>
  <c r="V345" i="34"/>
  <c r="AA345" i="34"/>
  <c r="P345" i="34"/>
  <c r="AA362" i="34"/>
  <c r="P362" i="34"/>
  <c r="Q362" i="34"/>
  <c r="R362" i="34"/>
  <c r="V362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497" i="34"/>
  <c r="C1498" i="34"/>
  <c r="B1498" i="34" s="1"/>
  <c r="C1497" i="34"/>
  <c r="B1497" i="34" s="1"/>
  <c r="R1498" i="34" l="1"/>
  <c r="V1498" i="34"/>
  <c r="AA1498" i="34"/>
  <c r="P1498" i="34"/>
  <c r="Q1498" i="34"/>
  <c r="P1497" i="34"/>
  <c r="Q1497" i="34"/>
  <c r="R1497" i="34"/>
  <c r="V1497" i="34"/>
  <c r="AA1497" i="34"/>
  <c r="A1498" i="34"/>
  <c r="A1497" i="34"/>
  <c r="C1561" i="34" l="1"/>
  <c r="B1561" i="34" s="1"/>
  <c r="K1560" i="34"/>
  <c r="C1560" i="34"/>
  <c r="B1560" i="34" s="1"/>
  <c r="K1566" i="34"/>
  <c r="K1568" i="34"/>
  <c r="R1560" i="34" l="1"/>
  <c r="V1560" i="34"/>
  <c r="AA1560" i="34"/>
  <c r="P1560" i="34"/>
  <c r="Q1560" i="34"/>
  <c r="P1561" i="34"/>
  <c r="Q1561" i="34"/>
  <c r="R1561" i="34"/>
  <c r="V1561" i="34"/>
  <c r="AA1561" i="34"/>
  <c r="A1561" i="34"/>
  <c r="A1560" i="34"/>
  <c r="I1532" i="34"/>
  <c r="K1532" i="34" s="1"/>
  <c r="I1524" i="34"/>
  <c r="K1527" i="34"/>
  <c r="K1529" i="34"/>
  <c r="K1530" i="34"/>
  <c r="K1531" i="34"/>
  <c r="K1533" i="34"/>
  <c r="K1535" i="34"/>
  <c r="K1536" i="34"/>
  <c r="K1548" i="34"/>
  <c r="K1550" i="34"/>
  <c r="K1551" i="34"/>
  <c r="K1553" i="34"/>
  <c r="K1554" i="34"/>
  <c r="K1555" i="34"/>
  <c r="K1556" i="34"/>
  <c r="K1558" i="34"/>
  <c r="K1562" i="34"/>
  <c r="K1564" i="34"/>
  <c r="K1519" i="34"/>
  <c r="K1520" i="34"/>
  <c r="K1522" i="34"/>
  <c r="K1525" i="34"/>
  <c r="K1518" i="34"/>
  <c r="K1516" i="34"/>
  <c r="G34" i="55" l="1" a="1"/>
  <c r="G34" i="55" s="1"/>
  <c r="I34" i="55" a="1"/>
  <c r="I34" i="55" s="1"/>
  <c r="K1524" i="34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513" i="34"/>
  <c r="K1510" i="34"/>
  <c r="K1504" i="34"/>
  <c r="K1503" i="34"/>
  <c r="K1501" i="34"/>
  <c r="K1500" i="34"/>
  <c r="K1499" i="34"/>
  <c r="K34" i="55" l="1"/>
  <c r="K29" i="55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15" i="34" l="1"/>
  <c r="Q215" i="34"/>
  <c r="R215" i="34"/>
  <c r="V215" i="34"/>
  <c r="AA215" i="34"/>
  <c r="P271" i="34"/>
  <c r="Q271" i="34"/>
  <c r="R271" i="34"/>
  <c r="V271" i="34"/>
  <c r="AA271" i="34"/>
  <c r="P288" i="34"/>
  <c r="Q288" i="34"/>
  <c r="R288" i="34"/>
  <c r="V288" i="34"/>
  <c r="AA288" i="34"/>
  <c r="R205" i="34"/>
  <c r="V205" i="34"/>
  <c r="P205" i="34"/>
  <c r="Q205" i="34"/>
  <c r="AA205" i="34"/>
  <c r="R260" i="34"/>
  <c r="V260" i="34"/>
  <c r="AA260" i="34"/>
  <c r="P260" i="34"/>
  <c r="Q260" i="34"/>
  <c r="AA368" i="34"/>
  <c r="P368" i="34"/>
  <c r="Q368" i="34"/>
  <c r="R368" i="34"/>
  <c r="V368" i="34"/>
  <c r="Q377" i="34"/>
  <c r="R377" i="34"/>
  <c r="V377" i="34"/>
  <c r="AA377" i="34"/>
  <c r="P377" i="34"/>
  <c r="P206" i="34"/>
  <c r="Q206" i="34"/>
  <c r="R206" i="34"/>
  <c r="V206" i="34"/>
  <c r="AA206" i="34"/>
  <c r="P269" i="34"/>
  <c r="R269" i="34"/>
  <c r="V269" i="34"/>
  <c r="AA269" i="34"/>
  <c r="Q269" i="34"/>
  <c r="R279" i="34"/>
  <c r="V279" i="34"/>
  <c r="AA279" i="34"/>
  <c r="P279" i="34"/>
  <c r="Q279" i="34"/>
  <c r="AA374" i="34"/>
  <c r="P374" i="34"/>
  <c r="Q374" i="34"/>
  <c r="R374" i="34"/>
  <c r="V374" i="34"/>
  <c r="R207" i="34"/>
  <c r="V207" i="34"/>
  <c r="P207" i="34"/>
  <c r="Q207" i="34"/>
  <c r="AA207" i="34"/>
  <c r="R270" i="34"/>
  <c r="V270" i="34"/>
  <c r="P270" i="34"/>
  <c r="Q270" i="34"/>
  <c r="AA270" i="34"/>
  <c r="R287" i="34"/>
  <c r="V287" i="34"/>
  <c r="AA287" i="34"/>
  <c r="P287" i="34"/>
  <c r="Q287" i="34"/>
  <c r="Q375" i="34"/>
  <c r="R375" i="34"/>
  <c r="V375" i="34"/>
  <c r="AA375" i="34"/>
  <c r="P375" i="34"/>
  <c r="P204" i="34"/>
  <c r="Q204" i="34"/>
  <c r="R204" i="34"/>
  <c r="V204" i="34"/>
  <c r="AA204" i="34"/>
  <c r="AA376" i="34"/>
  <c r="P376" i="34"/>
  <c r="Q376" i="34"/>
  <c r="R376" i="34"/>
  <c r="V376" i="34"/>
  <c r="P278" i="34"/>
  <c r="Q278" i="34"/>
  <c r="R278" i="34"/>
  <c r="V278" i="34"/>
  <c r="AA278" i="34"/>
  <c r="A206" i="34"/>
  <c r="A269" i="34"/>
  <c r="A279" i="34"/>
  <c r="A374" i="34"/>
  <c r="A207" i="34"/>
  <c r="A270" i="34"/>
  <c r="A287" i="34"/>
  <c r="A375" i="34"/>
  <c r="A215" i="34"/>
  <c r="A271" i="34"/>
  <c r="A288" i="34"/>
  <c r="A376" i="34"/>
  <c r="A204" i="34"/>
  <c r="A205" i="34"/>
  <c r="A260" i="34"/>
  <c r="A278" i="34"/>
  <c r="A368" i="34"/>
  <c r="A377" i="34"/>
  <c r="K1485" i="34"/>
  <c r="K1484" i="34"/>
  <c r="K1482" i="34"/>
  <c r="K1481" i="34"/>
  <c r="K1480" i="34"/>
  <c r="K1479" i="34"/>
  <c r="K1477" i="34"/>
  <c r="K1475" i="34"/>
  <c r="K1473" i="34"/>
  <c r="K1471" i="34"/>
  <c r="K1470" i="34"/>
  <c r="K1469" i="34"/>
  <c r="K1468" i="34"/>
  <c r="K1467" i="34"/>
  <c r="K1465" i="34"/>
  <c r="K1463" i="34"/>
  <c r="K1462" i="34"/>
  <c r="K1461" i="34"/>
  <c r="K1459" i="34"/>
  <c r="K1458" i="34"/>
  <c r="K1457" i="34"/>
  <c r="K1455" i="34"/>
  <c r="K1454" i="34"/>
  <c r="K1453" i="34"/>
  <c r="K1451" i="34"/>
  <c r="K1449" i="34"/>
  <c r="K1448" i="34"/>
  <c r="K1446" i="34"/>
  <c r="K1444" i="34"/>
  <c r="K1442" i="34"/>
  <c r="K1440" i="34"/>
  <c r="K1439" i="34"/>
  <c r="K1437" i="34"/>
  <c r="K1435" i="34"/>
  <c r="K1434" i="34"/>
  <c r="K1432" i="34"/>
  <c r="K1431" i="34"/>
  <c r="K1429" i="34"/>
  <c r="K1428" i="34"/>
  <c r="K1427" i="34"/>
  <c r="K1425" i="34"/>
  <c r="K1423" i="34"/>
  <c r="K1422" i="34"/>
  <c r="K1421" i="34"/>
  <c r="K1420" i="34"/>
  <c r="K1418" i="34"/>
  <c r="K1416" i="34"/>
  <c r="K1414" i="34"/>
  <c r="K1413" i="34"/>
  <c r="K1412" i="34"/>
  <c r="K1411" i="34"/>
  <c r="K1409" i="34"/>
  <c r="K1407" i="34"/>
  <c r="K1406" i="34"/>
  <c r="K1404" i="34"/>
  <c r="K1403" i="34"/>
  <c r="K1401" i="34"/>
  <c r="K1400" i="34"/>
  <c r="K1399" i="34"/>
  <c r="K1397" i="34"/>
  <c r="K1395" i="34"/>
  <c r="K1394" i="34"/>
  <c r="K1392" i="34"/>
  <c r="K1390" i="34"/>
  <c r="K1388" i="34"/>
  <c r="K1380" i="34"/>
  <c r="K1378" i="34"/>
  <c r="K1377" i="34"/>
  <c r="K1375" i="34"/>
  <c r="K1374" i="34"/>
  <c r="K1373" i="34"/>
  <c r="K1372" i="34"/>
  <c r="K1371" i="34"/>
  <c r="K1370" i="34"/>
  <c r="K1369" i="34"/>
  <c r="K1368" i="34"/>
  <c r="K1367" i="34"/>
  <c r="K1365" i="34"/>
  <c r="K1363" i="34"/>
  <c r="K1362" i="34"/>
  <c r="K1355" i="34"/>
  <c r="K1354" i="34"/>
  <c r="K1353" i="34"/>
  <c r="K1351" i="34"/>
  <c r="K1349" i="34"/>
  <c r="K1348" i="34"/>
  <c r="K1346" i="34"/>
  <c r="K1345" i="34"/>
  <c r="K1343" i="34"/>
  <c r="K1338" i="34"/>
  <c r="K1336" i="34"/>
  <c r="K1334" i="34"/>
  <c r="K1333" i="34"/>
  <c r="K1332" i="34"/>
  <c r="K1331" i="34"/>
  <c r="K1330" i="34"/>
  <c r="K1329" i="34"/>
  <c r="K1328" i="34"/>
  <c r="K1327" i="34"/>
  <c r="K1326" i="34"/>
  <c r="K1322" i="34"/>
  <c r="K1321" i="34"/>
  <c r="K1320" i="34"/>
  <c r="K1319" i="34"/>
  <c r="K1318" i="34"/>
  <c r="K1316" i="34"/>
  <c r="K1314" i="34"/>
  <c r="K1312" i="34"/>
  <c r="K1311" i="34"/>
  <c r="K1310" i="34"/>
  <c r="K1308" i="34"/>
  <c r="K1307" i="34"/>
  <c r="K1305" i="34"/>
  <c r="K1304" i="34"/>
  <c r="K1303" i="34"/>
  <c r="K1302" i="34"/>
  <c r="K1300" i="34"/>
  <c r="K1299" i="34"/>
  <c r="K1298" i="34"/>
  <c r="K1297" i="34"/>
  <c r="K1291" i="34"/>
  <c r="K1290" i="34"/>
  <c r="K1288" i="34"/>
  <c r="K1286" i="34"/>
  <c r="K1285" i="34"/>
  <c r="K1284" i="34"/>
  <c r="K1282" i="34"/>
  <c r="K1281" i="34"/>
  <c r="K1280" i="34"/>
  <c r="K1278" i="34"/>
  <c r="K1277" i="34"/>
  <c r="K1276" i="34"/>
  <c r="K1274" i="34"/>
  <c r="K1273" i="34"/>
  <c r="K1272" i="34"/>
  <c r="K1271" i="34"/>
  <c r="K1270" i="34"/>
  <c r="K1269" i="34"/>
  <c r="K1268" i="34"/>
  <c r="K1267" i="34"/>
  <c r="K1265" i="34"/>
  <c r="K1264" i="34"/>
  <c r="K1263" i="34"/>
  <c r="K1262" i="34"/>
  <c r="K1261" i="34"/>
  <c r="K1256" i="34"/>
  <c r="K1255" i="34"/>
  <c r="K1254" i="34"/>
  <c r="K1253" i="34"/>
  <c r="K1251" i="34"/>
  <c r="K1250" i="34"/>
  <c r="K1248" i="34"/>
  <c r="K1247" i="34"/>
  <c r="K1246" i="34"/>
  <c r="K1245" i="34"/>
  <c r="K1244" i="34"/>
  <c r="K1243" i="34"/>
  <c r="K1242" i="34"/>
  <c r="K1241" i="34"/>
  <c r="K1240" i="34"/>
  <c r="K1238" i="34"/>
  <c r="K1237" i="34"/>
  <c r="K1236" i="34"/>
  <c r="K1235" i="34"/>
  <c r="K1234" i="34"/>
  <c r="K1233" i="34"/>
  <c r="K1232" i="34"/>
  <c r="K1231" i="34"/>
  <c r="K1230" i="34"/>
  <c r="K1228" i="34"/>
  <c r="K1227" i="34"/>
  <c r="K1226" i="34"/>
  <c r="K1225" i="34"/>
  <c r="K1224" i="34"/>
  <c r="K1223" i="34"/>
  <c r="K1222" i="34"/>
  <c r="K1221" i="34"/>
  <c r="K1220" i="34"/>
  <c r="K1218" i="34"/>
  <c r="K1212" i="34"/>
  <c r="K1211" i="34"/>
  <c r="K1209" i="34"/>
  <c r="K1205" i="34"/>
  <c r="K1204" i="34"/>
  <c r="K1203" i="34"/>
  <c r="K1201" i="34"/>
  <c r="K1199" i="34"/>
  <c r="K1193" i="34"/>
  <c r="K1191" i="34"/>
  <c r="K1190" i="34"/>
  <c r="K1189" i="34"/>
  <c r="K1185" i="34"/>
  <c r="K1184" i="34"/>
  <c r="K1183" i="34"/>
  <c r="K1182" i="34"/>
  <c r="K1180" i="34"/>
  <c r="K1179" i="34"/>
  <c r="K1178" i="34"/>
  <c r="K1176" i="34"/>
  <c r="K1175" i="34"/>
  <c r="K1173" i="34"/>
  <c r="K1171" i="34"/>
  <c r="K1170" i="34"/>
  <c r="K1168" i="34"/>
  <c r="K1167" i="34"/>
  <c r="K1166" i="34"/>
  <c r="K1164" i="34"/>
  <c r="K1163" i="34"/>
  <c r="K1161" i="34"/>
  <c r="K1159" i="34"/>
  <c r="K1153" i="34"/>
  <c r="K1152" i="34"/>
  <c r="K1151" i="34"/>
  <c r="K1149" i="34"/>
  <c r="K1148" i="34"/>
  <c r="K1144" i="34"/>
  <c r="K1143" i="34"/>
  <c r="K1141" i="34"/>
  <c r="K1140" i="34"/>
  <c r="K1138" i="34"/>
  <c r="K1137" i="34"/>
  <c r="K1136" i="34"/>
  <c r="K1134" i="34"/>
  <c r="K1133" i="34"/>
  <c r="K1131" i="34"/>
  <c r="K1130" i="34"/>
  <c r="K1128" i="34"/>
  <c r="K1127" i="34"/>
  <c r="K1125" i="34"/>
  <c r="K1124" i="34"/>
  <c r="K1123" i="34"/>
  <c r="K1121" i="34"/>
  <c r="K1119" i="34"/>
  <c r="K1117" i="34"/>
  <c r="K1115" i="34"/>
  <c r="K1114" i="34"/>
  <c r="K1113" i="34"/>
  <c r="K1112" i="34"/>
  <c r="K1110" i="34"/>
  <c r="K1109" i="34"/>
  <c r="K1107" i="34"/>
  <c r="K1106" i="34"/>
  <c r="K1104" i="34"/>
  <c r="K1103" i="34"/>
  <c r="K1102" i="34"/>
  <c r="K1100" i="34"/>
  <c r="K1099" i="34"/>
  <c r="K1098" i="34"/>
  <c r="K1092" i="34"/>
  <c r="K1076" i="34"/>
  <c r="K1074" i="34"/>
  <c r="K1072" i="34"/>
  <c r="K1070" i="34"/>
  <c r="K1068" i="34"/>
  <c r="K1063" i="34"/>
  <c r="K1062" i="34"/>
  <c r="K1060" i="34"/>
  <c r="K1058" i="34"/>
  <c r="K1056" i="34"/>
  <c r="K1055" i="34"/>
  <c r="K1054" i="34"/>
  <c r="K1052" i="34"/>
  <c r="K1050" i="34"/>
  <c r="K1049" i="34"/>
  <c r="K1047" i="34"/>
  <c r="K1046" i="34"/>
  <c r="K1045" i="34"/>
  <c r="K1043" i="34"/>
  <c r="K1041" i="34"/>
  <c r="K1039" i="34"/>
  <c r="K1035" i="34"/>
  <c r="K1033" i="34"/>
  <c r="K1031" i="34"/>
  <c r="K1028" i="34"/>
  <c r="K1027" i="34"/>
  <c r="K1025" i="34"/>
  <c r="K1024" i="34"/>
  <c r="K1022" i="34"/>
  <c r="K1011" i="34"/>
  <c r="K1010" i="34"/>
  <c r="K1008" i="34"/>
  <c r="K1006" i="34"/>
  <c r="K1005" i="34"/>
  <c r="K1003" i="34"/>
  <c r="K1002" i="34"/>
  <c r="K997" i="34"/>
  <c r="K995" i="34"/>
  <c r="K990" i="34"/>
  <c r="K989" i="34"/>
  <c r="K981" i="34"/>
  <c r="K979" i="34"/>
  <c r="K977" i="34"/>
  <c r="K976" i="34"/>
  <c r="K974" i="34"/>
  <c r="K972" i="34"/>
  <c r="K967" i="34"/>
  <c r="K966" i="34"/>
  <c r="K965" i="34"/>
  <c r="K964" i="34"/>
  <c r="K963" i="34"/>
  <c r="K962" i="34"/>
  <c r="K961" i="34"/>
  <c r="K959" i="34"/>
  <c r="K957" i="34"/>
  <c r="K956" i="34"/>
  <c r="K955" i="34"/>
  <c r="K954" i="34"/>
  <c r="K949" i="34"/>
  <c r="K947" i="34"/>
  <c r="K946" i="34"/>
  <c r="K944" i="34"/>
  <c r="K942" i="34"/>
  <c r="K940" i="34"/>
  <c r="K939" i="34"/>
  <c r="K938" i="34"/>
  <c r="K937" i="34"/>
  <c r="K935" i="34"/>
  <c r="K934" i="34"/>
  <c r="K933" i="34"/>
  <c r="K932" i="34"/>
  <c r="K931" i="34"/>
  <c r="K930" i="34"/>
  <c r="K929" i="34"/>
  <c r="K927" i="34"/>
  <c r="K926" i="34"/>
  <c r="K925" i="34"/>
  <c r="K924" i="34"/>
  <c r="K923" i="34"/>
  <c r="K922" i="34"/>
  <c r="K921" i="34"/>
  <c r="K919" i="34"/>
  <c r="K918" i="34"/>
  <c r="K917" i="34"/>
  <c r="K916" i="34"/>
  <c r="K914" i="34"/>
  <c r="K913" i="34"/>
  <c r="K912" i="34"/>
  <c r="K911" i="34"/>
  <c r="K910" i="34"/>
  <c r="K909" i="34"/>
  <c r="K907" i="34"/>
  <c r="K906" i="34"/>
  <c r="K905" i="34"/>
  <c r="K903" i="34"/>
  <c r="K898" i="34"/>
  <c r="K897" i="34"/>
  <c r="K896" i="34"/>
  <c r="K894" i="34"/>
  <c r="K893" i="34"/>
  <c r="K891" i="34"/>
  <c r="K889" i="34"/>
  <c r="K884" i="34"/>
  <c r="K883" i="34"/>
  <c r="K882" i="34"/>
  <c r="K881" i="34"/>
  <c r="K876" i="34"/>
  <c r="K867" i="34"/>
  <c r="K866" i="34"/>
  <c r="K865" i="34"/>
  <c r="K863" i="34"/>
  <c r="K862" i="34"/>
  <c r="K861" i="34"/>
  <c r="K860" i="34"/>
  <c r="K859" i="34"/>
  <c r="K858" i="34"/>
  <c r="K856" i="34"/>
  <c r="K854" i="34"/>
  <c r="K853" i="34"/>
  <c r="K851" i="34"/>
  <c r="K849" i="34"/>
  <c r="K847" i="34"/>
  <c r="K845" i="34"/>
  <c r="K843" i="34"/>
  <c r="K842" i="34"/>
  <c r="K840" i="34"/>
  <c r="K839" i="34"/>
  <c r="K838" i="34"/>
  <c r="K837" i="34"/>
  <c r="K836" i="34"/>
  <c r="K834" i="34"/>
  <c r="K833" i="34"/>
  <c r="K832" i="34"/>
  <c r="K831" i="34"/>
  <c r="K826" i="34"/>
  <c r="K825" i="34"/>
  <c r="K824" i="34"/>
  <c r="K823" i="34"/>
  <c r="K821" i="34"/>
  <c r="K819" i="34"/>
  <c r="K817" i="34"/>
  <c r="K816" i="34"/>
  <c r="K815" i="34"/>
  <c r="K813" i="34"/>
  <c r="K812" i="34"/>
  <c r="K810" i="34"/>
  <c r="K809" i="34"/>
  <c r="K808" i="34"/>
  <c r="K807" i="34"/>
  <c r="K805" i="34"/>
  <c r="K804" i="34"/>
  <c r="K803" i="34"/>
  <c r="K798" i="34"/>
  <c r="K797" i="34"/>
  <c r="K796" i="34"/>
  <c r="K795" i="34"/>
  <c r="K794" i="34"/>
  <c r="K793" i="34"/>
  <c r="K792" i="34"/>
  <c r="K791" i="34"/>
  <c r="K790" i="34"/>
  <c r="K788" i="34"/>
  <c r="K787" i="34"/>
  <c r="K786" i="34"/>
  <c r="K785" i="34"/>
  <c r="K784" i="34"/>
  <c r="K783" i="34"/>
  <c r="K782" i="34"/>
  <c r="K781" i="34"/>
  <c r="K779" i="34"/>
  <c r="K778" i="34"/>
  <c r="K777" i="34"/>
  <c r="K775" i="34"/>
  <c r="K774" i="34"/>
  <c r="K772" i="34"/>
  <c r="K770" i="34"/>
  <c r="K769" i="34"/>
  <c r="K768" i="34"/>
  <c r="K767" i="34"/>
  <c r="K766" i="34"/>
  <c r="K765" i="34"/>
  <c r="K764" i="34"/>
  <c r="K763" i="34"/>
  <c r="K762" i="34"/>
  <c r="K761" i="34"/>
  <c r="K759" i="34"/>
  <c r="K758" i="34"/>
  <c r="K757" i="34"/>
  <c r="K753" i="34"/>
  <c r="K751" i="34"/>
  <c r="K749" i="34"/>
  <c r="K748" i="34"/>
  <c r="K747" i="34"/>
  <c r="K746" i="34"/>
  <c r="K744" i="34"/>
  <c r="K742" i="34"/>
  <c r="K740" i="34"/>
  <c r="K739" i="34"/>
  <c r="K738" i="34"/>
  <c r="K737" i="34"/>
  <c r="K736" i="34"/>
  <c r="K735" i="34"/>
  <c r="K734" i="34"/>
  <c r="K733" i="34"/>
  <c r="K731" i="34"/>
  <c r="K730" i="34"/>
  <c r="K729" i="34"/>
  <c r="K727" i="34"/>
  <c r="K725" i="34"/>
  <c r="K724" i="34"/>
  <c r="K723" i="34"/>
  <c r="K722" i="34"/>
  <c r="K721" i="34"/>
  <c r="K720" i="34"/>
  <c r="K719" i="34"/>
  <c r="K718" i="34"/>
  <c r="K716" i="34"/>
  <c r="K715" i="34"/>
  <c r="K713" i="34"/>
  <c r="K711" i="34"/>
  <c r="K710" i="34"/>
  <c r="K709" i="34"/>
  <c r="K708" i="34"/>
  <c r="K706" i="34"/>
  <c r="K704" i="34"/>
  <c r="K703" i="34"/>
  <c r="K701" i="34"/>
  <c r="K700" i="34"/>
  <c r="K698" i="34"/>
  <c r="K696" i="34"/>
  <c r="K694" i="34"/>
  <c r="K692" i="34"/>
  <c r="K690" i="34"/>
  <c r="K689" i="34"/>
  <c r="K688" i="34"/>
  <c r="K687" i="34"/>
  <c r="K685" i="34"/>
  <c r="K684" i="34"/>
  <c r="K683" i="34"/>
  <c r="K682" i="34"/>
  <c r="K681" i="34"/>
  <c r="K680" i="34"/>
  <c r="K679" i="34"/>
  <c r="K678" i="34"/>
  <c r="K677" i="34"/>
  <c r="K676" i="34"/>
  <c r="K674" i="34"/>
  <c r="K673" i="34"/>
  <c r="K672" i="34"/>
  <c r="K671" i="34"/>
  <c r="K670" i="34"/>
  <c r="K669" i="34"/>
  <c r="K668" i="34"/>
  <c r="K667" i="34"/>
  <c r="K666" i="34"/>
  <c r="K665" i="34"/>
  <c r="K663" i="34"/>
  <c r="K661" i="34"/>
  <c r="K659" i="34"/>
  <c r="K658" i="34"/>
  <c r="K657" i="34"/>
  <c r="K656" i="34"/>
  <c r="K655" i="34"/>
  <c r="K653" i="34"/>
  <c r="K652" i="34"/>
  <c r="K650" i="34"/>
  <c r="K648" i="34"/>
  <c r="K647" i="34"/>
  <c r="K1385" i="34"/>
  <c r="K1382" i="34"/>
  <c r="K1360" i="34"/>
  <c r="K1359" i="34"/>
  <c r="K1340" i="34"/>
  <c r="K1324" i="34"/>
  <c r="K1295" i="34"/>
  <c r="K1293" i="34"/>
  <c r="K1258" i="34"/>
  <c r="K1216" i="34"/>
  <c r="K1214" i="34"/>
  <c r="K1207" i="34"/>
  <c r="K1197" i="34"/>
  <c r="K1146" i="34"/>
  <c r="K1096" i="34"/>
  <c r="K1094" i="34"/>
  <c r="K1090" i="34"/>
  <c r="K1088" i="34"/>
  <c r="K1086" i="34"/>
  <c r="K1082" i="34"/>
  <c r="K1081" i="34"/>
  <c r="K1078" i="34"/>
  <c r="K828" i="34"/>
  <c r="K800" i="34"/>
  <c r="K645" i="34"/>
  <c r="K1065" i="34"/>
  <c r="K1019" i="34"/>
  <c r="K1016" i="34"/>
  <c r="K1013" i="34"/>
  <c r="K999" i="34"/>
  <c r="K992" i="34"/>
  <c r="K986" i="34"/>
  <c r="K983" i="34"/>
  <c r="K969" i="34"/>
  <c r="K951" i="34"/>
  <c r="K900" i="34"/>
  <c r="K886" i="34"/>
  <c r="K878" i="34"/>
  <c r="K873" i="34"/>
  <c r="K870" i="34"/>
  <c r="K869" i="34"/>
  <c r="C2685" i="34" l="1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D41" i="15"/>
  <c r="C41" i="15"/>
  <c r="C2667" i="34" l="1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52" i="34"/>
  <c r="C2651" i="34"/>
  <c r="C2647" i="34"/>
  <c r="C2648" i="34"/>
  <c r="C2649" i="34"/>
  <c r="C2650" i="34"/>
  <c r="C2629" i="34" l="1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O11" i="34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967" i="34" l="1"/>
  <c r="R28" i="60" l="1"/>
  <c r="R31" i="60"/>
  <c r="A1" i="60" l="1"/>
  <c r="R582" i="60"/>
  <c r="R583" i="60"/>
  <c r="R543" i="60"/>
  <c r="R544" i="60"/>
  <c r="R581" i="60"/>
  <c r="R580" i="60"/>
  <c r="R577" i="60"/>
  <c r="R576" i="60"/>
  <c r="R575" i="60"/>
  <c r="R574" i="60"/>
  <c r="R573" i="60"/>
  <c r="R572" i="60"/>
  <c r="R571" i="60"/>
  <c r="R570" i="60"/>
  <c r="R569" i="60"/>
  <c r="R542" i="60"/>
  <c r="R541" i="60"/>
  <c r="R538" i="60"/>
  <c r="R537" i="60"/>
  <c r="R536" i="60"/>
  <c r="R535" i="60"/>
  <c r="R534" i="60"/>
  <c r="R24" i="60"/>
  <c r="R25" i="60"/>
  <c r="R299" i="60"/>
  <c r="R298" i="60"/>
  <c r="R297" i="60"/>
  <c r="R286" i="60"/>
  <c r="R285" i="60"/>
  <c r="R284" i="60"/>
  <c r="R283" i="60"/>
  <c r="R282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08" i="55"/>
  <c r="B406" i="55"/>
  <c r="A406" i="55" s="1"/>
  <c r="A408" i="55"/>
  <c r="F408" i="55"/>
  <c r="F409" i="55" s="1"/>
  <c r="R585" i="60" l="1"/>
  <c r="R587" i="60" s="1"/>
  <c r="R579" i="60"/>
  <c r="R586" i="60" s="1"/>
  <c r="R546" i="60"/>
  <c r="R548" i="60" s="1"/>
  <c r="R540" i="60"/>
  <c r="R547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1" i="60"/>
  <c r="R303" i="60" s="1"/>
  <c r="R302" i="60"/>
  <c r="J299" i="60"/>
  <c r="J297" i="60"/>
  <c r="J296" i="60"/>
  <c r="J295" i="60"/>
  <c r="J291" i="60"/>
  <c r="J288" i="60"/>
  <c r="J281" i="60"/>
  <c r="J273" i="60"/>
  <c r="H273" i="60"/>
  <c r="R33" i="60"/>
  <c r="R35" i="60" s="1"/>
  <c r="F32" i="55"/>
  <c r="F33" i="55" s="1"/>
  <c r="R593" i="60" l="1"/>
  <c r="R554" i="60"/>
  <c r="R557" i="60" s="1"/>
  <c r="J598" i="60"/>
  <c r="R308" i="60"/>
  <c r="J525" i="60"/>
  <c r="A24" i="12"/>
  <c r="A25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1" i="60"/>
  <c r="R596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443" i="34"/>
  <c r="B2443" i="34" s="1"/>
  <c r="C2454" i="34"/>
  <c r="B2454" i="34" s="1"/>
  <c r="C2450" i="34"/>
  <c r="B2450" i="34" s="1"/>
  <c r="C2573" i="34"/>
  <c r="B2573" i="34" s="1"/>
  <c r="C2606" i="34"/>
  <c r="B2606" i="34" s="1"/>
  <c r="C2605" i="34"/>
  <c r="B2605" i="34" s="1"/>
  <c r="C2604" i="34"/>
  <c r="B2604" i="34" s="1"/>
  <c r="C2599" i="34"/>
  <c r="B2599" i="34" s="1"/>
  <c r="C2598" i="34"/>
  <c r="B2598" i="34" s="1"/>
  <c r="C2583" i="34"/>
  <c r="B2583" i="34" s="1"/>
  <c r="C2582" i="34"/>
  <c r="B2582" i="34" s="1"/>
  <c r="C2581" i="34"/>
  <c r="B2581" i="34" s="1"/>
  <c r="C2569" i="34"/>
  <c r="B2569" i="34" s="1"/>
  <c r="C2568" i="34"/>
  <c r="B2568" i="34" s="1"/>
  <c r="C2565" i="34"/>
  <c r="B2565" i="34" s="1"/>
  <c r="C2564" i="34"/>
  <c r="B2564" i="34" s="1"/>
  <c r="C2559" i="34"/>
  <c r="B2559" i="34" s="1"/>
  <c r="C2558" i="34"/>
  <c r="B2558" i="34" s="1"/>
  <c r="C2557" i="34"/>
  <c r="B2557" i="34" s="1"/>
  <c r="C2563" i="34"/>
  <c r="B2563" i="34" s="1"/>
  <c r="C2562" i="34"/>
  <c r="B2562" i="34" s="1"/>
  <c r="C2540" i="34"/>
  <c r="B2540" i="34" s="1"/>
  <c r="C2539" i="34"/>
  <c r="B2539" i="34" s="1"/>
  <c r="C2523" i="34"/>
  <c r="B2523" i="34" s="1"/>
  <c r="C2522" i="34"/>
  <c r="B2522" i="34" s="1"/>
  <c r="C2521" i="34"/>
  <c r="B2521" i="34" s="1"/>
  <c r="C2520" i="34"/>
  <c r="B2520" i="34" s="1"/>
  <c r="C2506" i="34"/>
  <c r="B2506" i="34" s="1"/>
  <c r="C2505" i="34"/>
  <c r="B2505" i="34" s="1"/>
  <c r="C2504" i="34"/>
  <c r="B2504" i="34" s="1"/>
  <c r="C2500" i="34"/>
  <c r="B2500" i="34" s="1"/>
  <c r="C2499" i="34"/>
  <c r="B2499" i="34" s="1"/>
  <c r="C2478" i="34"/>
  <c r="B2478" i="34" s="1"/>
  <c r="C2467" i="34"/>
  <c r="B2467" i="34" s="1"/>
  <c r="C2466" i="34"/>
  <c r="B2466" i="34" s="1"/>
  <c r="C2457" i="34"/>
  <c r="B2457" i="34" s="1"/>
  <c r="C2456" i="34"/>
  <c r="B2456" i="34" s="1"/>
  <c r="C2441" i="34"/>
  <c r="B2441" i="34" s="1"/>
  <c r="C2440" i="34"/>
  <c r="B2440" i="34" s="1"/>
  <c r="C2433" i="34"/>
  <c r="B2433" i="34" s="1"/>
  <c r="C2430" i="34"/>
  <c r="B2430" i="34" s="1"/>
  <c r="C2408" i="34"/>
  <c r="B2408" i="34" s="1"/>
  <c r="C2403" i="34"/>
  <c r="B2403" i="34" s="1"/>
  <c r="C2309" i="34"/>
  <c r="B2309" i="34" s="1"/>
  <c r="Q2441" i="34" l="1"/>
  <c r="R2441" i="34"/>
  <c r="V2441" i="34"/>
  <c r="AA2441" i="34"/>
  <c r="P2441" i="34"/>
  <c r="Q2521" i="34"/>
  <c r="R2521" i="34"/>
  <c r="V2521" i="34"/>
  <c r="AA2521" i="34"/>
  <c r="P2521" i="34"/>
  <c r="AA2568" i="34"/>
  <c r="P2568" i="34"/>
  <c r="Q2568" i="34"/>
  <c r="R2568" i="34"/>
  <c r="V2568" i="34"/>
  <c r="P2309" i="34"/>
  <c r="Q2309" i="34"/>
  <c r="R2309" i="34"/>
  <c r="V2309" i="34"/>
  <c r="AA2309" i="34"/>
  <c r="Q2433" i="34"/>
  <c r="R2433" i="34"/>
  <c r="V2433" i="34"/>
  <c r="AA2433" i="34"/>
  <c r="P2433" i="34"/>
  <c r="Q2457" i="34"/>
  <c r="R2457" i="34"/>
  <c r="V2457" i="34"/>
  <c r="AA2457" i="34"/>
  <c r="P2457" i="34"/>
  <c r="Q2499" i="34"/>
  <c r="R2499" i="34"/>
  <c r="V2499" i="34"/>
  <c r="AA2499" i="34"/>
  <c r="P2499" i="34"/>
  <c r="AA2506" i="34"/>
  <c r="P2506" i="34"/>
  <c r="Q2506" i="34"/>
  <c r="R2506" i="34"/>
  <c r="V2506" i="34"/>
  <c r="Q2523" i="34"/>
  <c r="R2523" i="34"/>
  <c r="V2523" i="34"/>
  <c r="AA2523" i="34"/>
  <c r="P2523" i="34"/>
  <c r="Q2563" i="34"/>
  <c r="R2563" i="34"/>
  <c r="V2563" i="34"/>
  <c r="AA2563" i="34"/>
  <c r="P2563" i="34"/>
  <c r="AA2564" i="34"/>
  <c r="P2564" i="34"/>
  <c r="Q2564" i="34"/>
  <c r="R2564" i="34"/>
  <c r="V2564" i="34"/>
  <c r="Q2581" i="34"/>
  <c r="R2581" i="34"/>
  <c r="V2581" i="34"/>
  <c r="AA2581" i="34"/>
  <c r="P2581" i="34"/>
  <c r="Q2599" i="34"/>
  <c r="R2599" i="34"/>
  <c r="V2599" i="34"/>
  <c r="AA2599" i="34"/>
  <c r="P2599" i="34"/>
  <c r="Q2573" i="34"/>
  <c r="R2573" i="34"/>
  <c r="V2573" i="34"/>
  <c r="AA2573" i="34"/>
  <c r="P2573" i="34"/>
  <c r="Q2467" i="34"/>
  <c r="R2467" i="34"/>
  <c r="V2467" i="34"/>
  <c r="AA2467" i="34"/>
  <c r="P2467" i="34"/>
  <c r="AA2558" i="34"/>
  <c r="P2558" i="34"/>
  <c r="Q2558" i="34"/>
  <c r="R2558" i="34"/>
  <c r="V2558" i="34"/>
  <c r="Q2583" i="34"/>
  <c r="R2583" i="34"/>
  <c r="V2583" i="34"/>
  <c r="AA2583" i="34"/>
  <c r="P2583" i="34"/>
  <c r="P2403" i="34"/>
  <c r="Q2403" i="34"/>
  <c r="R2403" i="34"/>
  <c r="V2403" i="34"/>
  <c r="AA2403" i="34"/>
  <c r="AA2440" i="34"/>
  <c r="P2440" i="34"/>
  <c r="Q2440" i="34"/>
  <c r="R2440" i="34"/>
  <c r="V2440" i="34"/>
  <c r="AA2466" i="34"/>
  <c r="P2466" i="34"/>
  <c r="Q2466" i="34"/>
  <c r="R2466" i="34"/>
  <c r="V2466" i="34"/>
  <c r="AA2500" i="34"/>
  <c r="P2500" i="34"/>
  <c r="Q2500" i="34"/>
  <c r="R2500" i="34"/>
  <c r="V2500" i="34"/>
  <c r="AA2520" i="34"/>
  <c r="P2520" i="34"/>
  <c r="Q2520" i="34"/>
  <c r="R2520" i="34"/>
  <c r="V2520" i="34"/>
  <c r="Q2539" i="34"/>
  <c r="R2539" i="34"/>
  <c r="V2539" i="34"/>
  <c r="AA2539" i="34"/>
  <c r="P2539" i="34"/>
  <c r="Q2557" i="34"/>
  <c r="R2557" i="34"/>
  <c r="V2557" i="34"/>
  <c r="AA2557" i="34"/>
  <c r="P2557" i="34"/>
  <c r="Q2565" i="34"/>
  <c r="R2565" i="34"/>
  <c r="V2565" i="34"/>
  <c r="AA2565" i="34"/>
  <c r="P2565" i="34"/>
  <c r="AA2582" i="34"/>
  <c r="P2582" i="34"/>
  <c r="Q2582" i="34"/>
  <c r="R2582" i="34"/>
  <c r="V2582" i="34"/>
  <c r="AA2604" i="34"/>
  <c r="P2604" i="34"/>
  <c r="Q2604" i="34"/>
  <c r="R2604" i="34"/>
  <c r="V2604" i="34"/>
  <c r="AA2450" i="34"/>
  <c r="P2450" i="34"/>
  <c r="Q2450" i="34"/>
  <c r="R2450" i="34"/>
  <c r="V2450" i="34"/>
  <c r="AA2454" i="34"/>
  <c r="P2454" i="34"/>
  <c r="Q2454" i="34"/>
  <c r="R2454" i="34"/>
  <c r="V2454" i="34"/>
  <c r="R2408" i="34"/>
  <c r="V2408" i="34"/>
  <c r="AA2408" i="34"/>
  <c r="P2408" i="34"/>
  <c r="Q2408" i="34"/>
  <c r="AA2504" i="34"/>
  <c r="P2504" i="34"/>
  <c r="Q2504" i="34"/>
  <c r="R2504" i="34"/>
  <c r="V2504" i="34"/>
  <c r="AA2540" i="34"/>
  <c r="P2540" i="34"/>
  <c r="Q2540" i="34"/>
  <c r="R2540" i="34"/>
  <c r="V2540" i="34"/>
  <c r="Q2605" i="34"/>
  <c r="R2605" i="34"/>
  <c r="V2605" i="34"/>
  <c r="AA2605" i="34"/>
  <c r="P2605" i="34"/>
  <c r="R2430" i="34"/>
  <c r="V2430" i="34"/>
  <c r="P2430" i="34"/>
  <c r="Q2430" i="34"/>
  <c r="AA2430" i="34"/>
  <c r="AA2456" i="34"/>
  <c r="P2456" i="34"/>
  <c r="Q2456" i="34"/>
  <c r="R2456" i="34"/>
  <c r="V2456" i="34"/>
  <c r="AA2478" i="34"/>
  <c r="P2478" i="34"/>
  <c r="Q2478" i="34"/>
  <c r="R2478" i="34"/>
  <c r="V2478" i="34"/>
  <c r="Q2505" i="34"/>
  <c r="R2505" i="34"/>
  <c r="V2505" i="34"/>
  <c r="AA2505" i="34"/>
  <c r="P2505" i="34"/>
  <c r="AA2522" i="34"/>
  <c r="P2522" i="34"/>
  <c r="Q2522" i="34"/>
  <c r="R2522" i="34"/>
  <c r="V2522" i="34"/>
  <c r="AA2562" i="34"/>
  <c r="P2562" i="34"/>
  <c r="Q2562" i="34"/>
  <c r="R2562" i="34"/>
  <c r="V2562" i="34"/>
  <c r="Q2559" i="34"/>
  <c r="R2559" i="34"/>
  <c r="V2559" i="34"/>
  <c r="AA2559" i="34"/>
  <c r="P2559" i="34"/>
  <c r="Q2569" i="34"/>
  <c r="R2569" i="34"/>
  <c r="V2569" i="34"/>
  <c r="AA2569" i="34"/>
  <c r="P2569" i="34"/>
  <c r="AA2598" i="34"/>
  <c r="P2598" i="34"/>
  <c r="Q2598" i="34"/>
  <c r="R2598" i="34"/>
  <c r="V2598" i="34"/>
  <c r="AA2606" i="34"/>
  <c r="P2606" i="34"/>
  <c r="Q2606" i="34"/>
  <c r="R2606" i="34"/>
  <c r="V2606" i="34"/>
  <c r="Q2443" i="34"/>
  <c r="R2443" i="34"/>
  <c r="V2443" i="34"/>
  <c r="AA2443" i="34"/>
  <c r="P2443" i="34"/>
  <c r="T525" i="60"/>
  <c r="R526" i="60" s="1"/>
  <c r="I168" i="55" a="1"/>
  <c r="I168" i="55" s="1"/>
  <c r="I397" i="55" a="1"/>
  <c r="I397" i="55" s="1"/>
  <c r="I95" i="55" a="1"/>
  <c r="I95" i="55" s="1"/>
  <c r="I74" i="55" a="1"/>
  <c r="I74" i="55" s="1"/>
  <c r="I86" i="55" a="1"/>
  <c r="I86" i="55" s="1"/>
  <c r="I75" i="55" a="1"/>
  <c r="I75" i="55" s="1"/>
  <c r="I347" i="55" a="1"/>
  <c r="I347" i="55" s="1"/>
  <c r="I192" i="55" a="1"/>
  <c r="I192" i="55" s="1"/>
  <c r="I345" i="55" a="1"/>
  <c r="I345" i="55" s="1"/>
  <c r="I196" i="55" a="1"/>
  <c r="I196" i="55" s="1"/>
  <c r="I352" i="55" a="1"/>
  <c r="I352" i="55" s="1"/>
  <c r="I221" i="55" a="1"/>
  <c r="I221" i="55" s="1"/>
  <c r="I260" i="55" a="1"/>
  <c r="I260" i="55" s="1"/>
  <c r="I266" i="55" a="1"/>
  <c r="I266" i="55" s="1"/>
  <c r="I356" i="55" a="1"/>
  <c r="I356" i="55" s="1"/>
  <c r="I374" i="55" a="1"/>
  <c r="I374" i="55" s="1"/>
  <c r="I140" i="55" a="1"/>
  <c r="I140" i="55" s="1"/>
  <c r="I172" i="55" a="1"/>
  <c r="I172" i="55" s="1"/>
  <c r="I277" i="55" a="1"/>
  <c r="I277" i="55" s="1"/>
  <c r="I284" i="55" a="1"/>
  <c r="I284" i="55" s="1"/>
  <c r="I173" i="55" a="1"/>
  <c r="I173" i="55" s="1"/>
  <c r="I372" i="55" a="1"/>
  <c r="I372" i="55" s="1"/>
  <c r="I89" i="55" a="1"/>
  <c r="I89" i="55" s="1"/>
  <c r="I388" i="55" a="1"/>
  <c r="I388" i="55" s="1"/>
  <c r="I136" i="55" a="1"/>
  <c r="I136" i="55" s="1"/>
  <c r="I327" i="55" a="1"/>
  <c r="I327" i="55" s="1"/>
  <c r="I181" i="55" a="1"/>
  <c r="I181" i="55" s="1"/>
  <c r="I355" i="55" a="1"/>
  <c r="I355" i="55" s="1"/>
  <c r="I378" i="55" a="1"/>
  <c r="I378" i="55" s="1"/>
  <c r="I37" i="55" a="1"/>
  <c r="I37" i="55" s="1"/>
  <c r="I342" i="55" a="1"/>
  <c r="I342" i="55" s="1"/>
  <c r="I392" i="55" a="1"/>
  <c r="I392" i="55" s="1"/>
  <c r="I320" i="55" a="1"/>
  <c r="I320" i="55" s="1"/>
  <c r="I370" i="55" a="1"/>
  <c r="I370" i="55" s="1"/>
  <c r="I158" i="55" a="1"/>
  <c r="I158" i="55" s="1"/>
  <c r="I334" i="55" a="1"/>
  <c r="I334" i="55" s="1"/>
  <c r="I65" i="55" a="1"/>
  <c r="I65" i="55" s="1"/>
  <c r="I38" i="55" a="1"/>
  <c r="I38" i="55" s="1"/>
  <c r="I404" i="55" a="1"/>
  <c r="I404" i="55" s="1"/>
  <c r="I358" i="55" a="1"/>
  <c r="I358" i="55" s="1"/>
  <c r="G406" i="55" a="1"/>
  <c r="G406" i="55" s="1"/>
  <c r="G242" i="55" a="1"/>
  <c r="G242" i="55" s="1"/>
  <c r="G276" i="55" a="1"/>
  <c r="G276" i="55" s="1"/>
  <c r="G325" i="55" a="1"/>
  <c r="G325" i="55" s="1"/>
  <c r="G47" i="55" a="1"/>
  <c r="G47" i="55" s="1"/>
  <c r="G230" i="55" a="1"/>
  <c r="G230" i="55" s="1"/>
  <c r="G210" i="55" a="1"/>
  <c r="G210" i="55" s="1"/>
  <c r="G160" i="55" a="1"/>
  <c r="G160" i="55" s="1"/>
  <c r="G220" i="55" a="1"/>
  <c r="G220" i="55" s="1"/>
  <c r="G349" i="55" a="1"/>
  <c r="G349" i="55" s="1"/>
  <c r="G108" i="55" a="1"/>
  <c r="G108" i="55" s="1"/>
  <c r="G300" i="55" a="1"/>
  <c r="G300" i="55" s="1"/>
  <c r="G229" i="55" a="1"/>
  <c r="G229" i="55" s="1"/>
  <c r="G267" i="55" a="1"/>
  <c r="G267" i="55" s="1"/>
  <c r="G391" i="55" a="1"/>
  <c r="G391" i="55" s="1"/>
  <c r="G281" i="55" a="1"/>
  <c r="G281" i="55" s="1"/>
  <c r="G133" i="55" a="1"/>
  <c r="G133" i="55" s="1"/>
  <c r="G328" i="55" a="1"/>
  <c r="G328" i="55" s="1"/>
  <c r="G375" i="55" a="1"/>
  <c r="G375" i="55" s="1"/>
  <c r="G55" i="55" a="1"/>
  <c r="G55" i="55" s="1"/>
  <c r="G256" i="55" a="1"/>
  <c r="G256" i="55" s="1"/>
  <c r="G329" i="55" a="1"/>
  <c r="G329" i="55" s="1"/>
  <c r="G288" i="55" a="1"/>
  <c r="G288" i="55" s="1"/>
  <c r="G261" i="55" a="1"/>
  <c r="G261" i="55" s="1"/>
  <c r="G123" i="55" a="1"/>
  <c r="G123" i="55" s="1"/>
  <c r="G52" i="55" a="1"/>
  <c r="G52" i="55" s="1"/>
  <c r="G275" i="55" a="1"/>
  <c r="G275" i="55" s="1"/>
  <c r="G237" i="55" a="1"/>
  <c r="G237" i="55" s="1"/>
  <c r="G51" i="55" a="1"/>
  <c r="G51" i="55" s="1"/>
  <c r="G301" i="55" a="1"/>
  <c r="G301" i="55" s="1"/>
  <c r="G36" i="55" a="1"/>
  <c r="G36" i="55" s="1"/>
  <c r="G186" i="55" a="1"/>
  <c r="G186" i="55" s="1"/>
  <c r="G171" i="55" a="1"/>
  <c r="G171" i="55" s="1"/>
  <c r="G151" i="55" a="1"/>
  <c r="G151" i="55" s="1"/>
  <c r="G169" i="55" a="1"/>
  <c r="G169" i="55" s="1"/>
  <c r="G102" i="55" a="1"/>
  <c r="G102" i="55" s="1"/>
  <c r="G321" i="55" a="1"/>
  <c r="G321" i="55" s="1"/>
  <c r="G390" i="55" a="1"/>
  <c r="G390" i="55" s="1"/>
  <c r="G269" i="55" a="1"/>
  <c r="G269" i="55" s="1"/>
  <c r="G383" i="55" a="1"/>
  <c r="G383" i="55" s="1"/>
  <c r="G197" i="55" a="1"/>
  <c r="G197" i="55" s="1"/>
  <c r="G59" i="55" a="1"/>
  <c r="G59" i="55" s="1"/>
  <c r="G223" i="55" a="1"/>
  <c r="G223" i="55" s="1"/>
  <c r="G274" i="55" a="1"/>
  <c r="G274" i="55" s="1"/>
  <c r="G235" i="55" a="1"/>
  <c r="G235" i="55" s="1"/>
  <c r="G82" i="55" a="1"/>
  <c r="G82" i="55" s="1"/>
  <c r="G298" i="55" a="1"/>
  <c r="G298" i="55" s="1"/>
  <c r="G295" i="55" a="1"/>
  <c r="G295" i="55" s="1"/>
  <c r="G236" i="55" a="1"/>
  <c r="G236" i="55" s="1"/>
  <c r="G54" i="55" a="1"/>
  <c r="G54" i="55" s="1"/>
  <c r="I406" i="55" a="1"/>
  <c r="I406" i="55" s="1"/>
  <c r="I242" i="55" a="1"/>
  <c r="I242" i="55" s="1"/>
  <c r="I276" i="55" a="1"/>
  <c r="I276" i="55" s="1"/>
  <c r="I325" i="55" a="1"/>
  <c r="I325" i="55" s="1"/>
  <c r="I47" i="55" a="1"/>
  <c r="I47" i="55" s="1"/>
  <c r="I281" i="55" a="1"/>
  <c r="I281" i="55" s="1"/>
  <c r="I133" i="55" a="1"/>
  <c r="I133" i="55" s="1"/>
  <c r="I328" i="55" a="1"/>
  <c r="I328" i="55" s="1"/>
  <c r="I375" i="55" a="1"/>
  <c r="I375" i="55" s="1"/>
  <c r="I55" i="55" a="1"/>
  <c r="I55" i="55" s="1"/>
  <c r="I256" i="55" a="1"/>
  <c r="I256" i="55" s="1"/>
  <c r="I329" i="55" a="1"/>
  <c r="I329" i="55" s="1"/>
  <c r="I288" i="55" a="1"/>
  <c r="I288" i="55" s="1"/>
  <c r="I261" i="55" a="1"/>
  <c r="I261" i="55" s="1"/>
  <c r="I123" i="55" a="1"/>
  <c r="I123" i="55" s="1"/>
  <c r="I52" i="55" a="1"/>
  <c r="I52" i="55" s="1"/>
  <c r="I275" i="55" a="1"/>
  <c r="I275" i="55" s="1"/>
  <c r="I237" i="55" a="1"/>
  <c r="I237" i="55" s="1"/>
  <c r="I51" i="55" a="1"/>
  <c r="I51" i="55" s="1"/>
  <c r="I301" i="55" a="1"/>
  <c r="I301" i="55" s="1"/>
  <c r="I36" i="55" a="1"/>
  <c r="I36" i="55" s="1"/>
  <c r="I186" i="55" a="1"/>
  <c r="I186" i="55" s="1"/>
  <c r="I171" i="55" a="1"/>
  <c r="I171" i="55" s="1"/>
  <c r="I151" i="55" a="1"/>
  <c r="I151" i="55" s="1"/>
  <c r="I169" i="55" a="1"/>
  <c r="I169" i="55" s="1"/>
  <c r="I102" i="55" a="1"/>
  <c r="I102" i="55" s="1"/>
  <c r="I321" i="55" a="1"/>
  <c r="I321" i="55" s="1"/>
  <c r="I390" i="55" a="1"/>
  <c r="I390" i="55" s="1"/>
  <c r="I269" i="55" a="1"/>
  <c r="I269" i="55" s="1"/>
  <c r="I383" i="55" a="1"/>
  <c r="I383" i="55" s="1"/>
  <c r="I197" i="55" a="1"/>
  <c r="I197" i="55" s="1"/>
  <c r="I59" i="55" a="1"/>
  <c r="I59" i="55" s="1"/>
  <c r="I223" i="55" a="1"/>
  <c r="I223" i="55" s="1"/>
  <c r="I274" i="55" a="1"/>
  <c r="I274" i="55" s="1"/>
  <c r="I235" i="55" a="1"/>
  <c r="I235" i="55" s="1"/>
  <c r="I82" i="55" a="1"/>
  <c r="I82" i="55" s="1"/>
  <c r="I298" i="55" a="1"/>
  <c r="I298" i="55" s="1"/>
  <c r="I295" i="55" a="1"/>
  <c r="I295" i="55" s="1"/>
  <c r="I236" i="55" a="1"/>
  <c r="I236" i="55" s="1"/>
  <c r="I54" i="55" a="1"/>
  <c r="I54" i="55" s="1"/>
  <c r="G63" i="55" a="1"/>
  <c r="G63" i="55" s="1"/>
  <c r="G168" i="55" a="1"/>
  <c r="G168" i="55" s="1"/>
  <c r="K168" i="55" s="1"/>
  <c r="G397" i="55" a="1"/>
  <c r="G397" i="55" s="1"/>
  <c r="G95" i="55" a="1"/>
  <c r="G95" i="55" s="1"/>
  <c r="G74" i="55" a="1"/>
  <c r="G74" i="55" s="1"/>
  <c r="G86" i="55" a="1"/>
  <c r="G86" i="55" s="1"/>
  <c r="G75" i="55" a="1"/>
  <c r="G75" i="55" s="1"/>
  <c r="G347" i="55" a="1"/>
  <c r="G347" i="55" s="1"/>
  <c r="G192" i="55" a="1"/>
  <c r="G192" i="55" s="1"/>
  <c r="G345" i="55" a="1"/>
  <c r="G345" i="55" s="1"/>
  <c r="G196" i="55" a="1"/>
  <c r="G196" i="55" s="1"/>
  <c r="G352" i="55" a="1"/>
  <c r="G352" i="55" s="1"/>
  <c r="G221" i="55" a="1"/>
  <c r="G221" i="55" s="1"/>
  <c r="G260" i="55" a="1"/>
  <c r="G260" i="55" s="1"/>
  <c r="K260" i="55" s="1"/>
  <c r="G266" i="55" a="1"/>
  <c r="G266" i="55" s="1"/>
  <c r="G356" i="55" a="1"/>
  <c r="G356" i="55" s="1"/>
  <c r="G374" i="55" a="1"/>
  <c r="G374" i="55" s="1"/>
  <c r="K374" i="55" s="1"/>
  <c r="G140" i="55" a="1"/>
  <c r="G140" i="55" s="1"/>
  <c r="K140" i="55" s="1"/>
  <c r="G172" i="55" a="1"/>
  <c r="G172" i="55" s="1"/>
  <c r="G277" i="55" a="1"/>
  <c r="G277" i="55" s="1"/>
  <c r="G284" i="55" a="1"/>
  <c r="G284" i="55" s="1"/>
  <c r="G173" i="55" a="1"/>
  <c r="G173" i="55" s="1"/>
  <c r="G372" i="55" a="1"/>
  <c r="G372" i="55" s="1"/>
  <c r="G89" i="55" a="1"/>
  <c r="G89" i="55" s="1"/>
  <c r="K89" i="55" s="1"/>
  <c r="G388" i="55" a="1"/>
  <c r="G388" i="55" s="1"/>
  <c r="G136" i="55" a="1"/>
  <c r="G136" i="55" s="1"/>
  <c r="G327" i="55" a="1"/>
  <c r="G327" i="55" s="1"/>
  <c r="G181" i="55" a="1"/>
  <c r="G181" i="55" s="1"/>
  <c r="K181" i="55" s="1"/>
  <c r="G355" i="55" a="1"/>
  <c r="G355" i="55" s="1"/>
  <c r="K355" i="55" s="1"/>
  <c r="G378" i="55" a="1"/>
  <c r="G378" i="55" s="1"/>
  <c r="G37" i="55" a="1"/>
  <c r="G37" i="55" s="1"/>
  <c r="G342" i="55" a="1"/>
  <c r="G342" i="55" s="1"/>
  <c r="K342" i="55" s="1"/>
  <c r="G392" i="55" a="1"/>
  <c r="G392" i="55" s="1"/>
  <c r="G320" i="55" a="1"/>
  <c r="G320" i="55" s="1"/>
  <c r="G370" i="55" a="1"/>
  <c r="G370" i="55" s="1"/>
  <c r="K370" i="55" s="1"/>
  <c r="G158" i="55" a="1"/>
  <c r="G158" i="55" s="1"/>
  <c r="G334" i="55" a="1"/>
  <c r="G334" i="55" s="1"/>
  <c r="G65" i="55" a="1"/>
  <c r="G65" i="55" s="1"/>
  <c r="K65" i="55" s="1"/>
  <c r="G38" i="55" a="1"/>
  <c r="G38" i="55" s="1"/>
  <c r="G404" i="55" a="1"/>
  <c r="G404" i="55" s="1"/>
  <c r="G358" i="55" a="1"/>
  <c r="G358" i="55" s="1"/>
  <c r="I63" i="55" a="1"/>
  <c r="I63" i="55" s="1"/>
  <c r="I99" i="55" a="1"/>
  <c r="I99" i="55" s="1"/>
  <c r="I333" i="55" a="1"/>
  <c r="I333" i="55" s="1"/>
  <c r="I215" i="55" a="1"/>
  <c r="I215" i="55" s="1"/>
  <c r="I318" i="55" a="1"/>
  <c r="I318" i="55" s="1"/>
  <c r="I351" i="55" a="1"/>
  <c r="I351" i="55" s="1"/>
  <c r="G99" i="55" a="1"/>
  <c r="G99" i="55" s="1"/>
  <c r="G351" i="55" a="1"/>
  <c r="G351" i="55" s="1"/>
  <c r="G177" i="55" a="1"/>
  <c r="G177" i="55" s="1"/>
  <c r="I218" i="55" a="1"/>
  <c r="I218" i="55" s="1"/>
  <c r="I108" i="55" a="1"/>
  <c r="I108" i="55" s="1"/>
  <c r="G283" i="55" a="1"/>
  <c r="G283" i="55" s="1"/>
  <c r="I115" i="55" a="1"/>
  <c r="I115" i="55" s="1"/>
  <c r="I391" i="55" a="1"/>
  <c r="I391" i="55" s="1"/>
  <c r="I100" i="55" a="1"/>
  <c r="I100" i="55" s="1"/>
  <c r="I202" i="55" a="1"/>
  <c r="I202" i="55" s="1"/>
  <c r="I112" i="55" a="1"/>
  <c r="I112" i="55" s="1"/>
  <c r="I135" i="55" a="1"/>
  <c r="I135" i="55" s="1"/>
  <c r="I78" i="55" a="1"/>
  <c r="I78" i="55" s="1"/>
  <c r="I90" i="55" a="1"/>
  <c r="I90" i="55" s="1"/>
  <c r="I161" i="55" a="1"/>
  <c r="I161" i="55" s="1"/>
  <c r="I262" i="55" a="1"/>
  <c r="I262" i="55" s="1"/>
  <c r="I354" i="55" a="1"/>
  <c r="I354" i="55" s="1"/>
  <c r="I155" i="55" a="1"/>
  <c r="I155" i="55" s="1"/>
  <c r="I365" i="55" a="1"/>
  <c r="I365" i="55" s="1"/>
  <c r="I57" i="55" a="1"/>
  <c r="I57" i="55" s="1"/>
  <c r="I130" i="55" a="1"/>
  <c r="I130" i="55" s="1"/>
  <c r="I191" i="55" a="1"/>
  <c r="I191" i="55" s="1"/>
  <c r="I83" i="55" a="1"/>
  <c r="I83" i="55" s="1"/>
  <c r="I379" i="55" a="1"/>
  <c r="I379" i="55" s="1"/>
  <c r="I293" i="55" a="1"/>
  <c r="I293" i="55" s="1"/>
  <c r="I199" i="55" a="1"/>
  <c r="I199" i="55" s="1"/>
  <c r="I121" i="55" a="1"/>
  <c r="I121" i="55" s="1"/>
  <c r="I289" i="55" a="1"/>
  <c r="I289" i="55" s="1"/>
  <c r="I319" i="55" a="1"/>
  <c r="I319" i="55" s="1"/>
  <c r="I257" i="55" a="1"/>
  <c r="I257" i="55" s="1"/>
  <c r="I189" i="55" a="1"/>
  <c r="I189" i="55" s="1"/>
  <c r="I326" i="55" a="1"/>
  <c r="I326" i="55" s="1"/>
  <c r="I314" i="55" a="1"/>
  <c r="I314" i="55" s="1"/>
  <c r="I403" i="55" a="1"/>
  <c r="I403" i="55" s="1"/>
  <c r="I405" i="55" a="1"/>
  <c r="I405" i="55" s="1"/>
  <c r="I398" i="55" a="1"/>
  <c r="I398" i="55" s="1"/>
  <c r="I400" i="55" a="1"/>
  <c r="I400" i="55" s="1"/>
  <c r="I148" i="55" a="1"/>
  <c r="I148" i="55" s="1"/>
  <c r="I56" i="55" a="1"/>
  <c r="I56" i="55" s="1"/>
  <c r="I214" i="55" a="1"/>
  <c r="I214" i="55" s="1"/>
  <c r="I335" i="55" a="1"/>
  <c r="I335" i="55" s="1"/>
  <c r="I264" i="55" a="1"/>
  <c r="I264" i="55" s="1"/>
  <c r="I118" i="55" a="1"/>
  <c r="I118" i="55" s="1"/>
  <c r="I315" i="55" a="1"/>
  <c r="I315" i="55" s="1"/>
  <c r="I104" i="55" a="1"/>
  <c r="I104" i="55" s="1"/>
  <c r="I109" i="55" a="1"/>
  <c r="I109" i="55" s="1"/>
  <c r="I127" i="55" a="1"/>
  <c r="I127" i="55" s="1"/>
  <c r="I205" i="55" a="1"/>
  <c r="I205" i="55" s="1"/>
  <c r="I200" i="55" a="1"/>
  <c r="I200" i="55" s="1"/>
  <c r="I233" i="55" a="1"/>
  <c r="I233" i="55" s="1"/>
  <c r="I376" i="55" a="1"/>
  <c r="I376" i="55" s="1"/>
  <c r="I110" i="55" a="1"/>
  <c r="I110" i="55" s="1"/>
  <c r="I368" i="55" a="1"/>
  <c r="I368" i="55" s="1"/>
  <c r="I217" i="55" a="1"/>
  <c r="I217" i="55" s="1"/>
  <c r="G228" i="55" a="1"/>
  <c r="G228" i="55" s="1"/>
  <c r="G195" i="55" a="1"/>
  <c r="G195" i="55" s="1"/>
  <c r="G394" i="55" a="1"/>
  <c r="G394" i="55" s="1"/>
  <c r="G369" i="55" a="1"/>
  <c r="G369" i="55" s="1"/>
  <c r="G333" i="55" a="1"/>
  <c r="G333" i="55" s="1"/>
  <c r="I230" i="55" a="1"/>
  <c r="I230" i="55" s="1"/>
  <c r="I160" i="55" a="1"/>
  <c r="I160" i="55" s="1"/>
  <c r="I177" i="55" a="1"/>
  <c r="I177" i="55" s="1"/>
  <c r="I349" i="55" a="1"/>
  <c r="I349" i="55" s="1"/>
  <c r="G72" i="55" a="1"/>
  <c r="G72" i="55" s="1"/>
  <c r="I283" i="55" a="1"/>
  <c r="I283" i="55" s="1"/>
  <c r="I267" i="55" a="1"/>
  <c r="I267" i="55" s="1"/>
  <c r="G49" i="55" a="1"/>
  <c r="G49" i="55" s="1"/>
  <c r="G227" i="55" a="1"/>
  <c r="G227" i="55" s="1"/>
  <c r="G154" i="55" a="1"/>
  <c r="G154" i="55" s="1"/>
  <c r="G332" i="55" a="1"/>
  <c r="G332" i="55" s="1"/>
  <c r="G249" i="55" a="1"/>
  <c r="G249" i="55" s="1"/>
  <c r="G85" i="55" a="1"/>
  <c r="G85" i="55" s="1"/>
  <c r="G167" i="55" a="1"/>
  <c r="G167" i="55" s="1"/>
  <c r="G138" i="55" a="1"/>
  <c r="G138" i="55" s="1"/>
  <c r="G132" i="55" a="1"/>
  <c r="G132" i="55" s="1"/>
  <c r="G311" i="55" a="1"/>
  <c r="G311" i="55" s="1"/>
  <c r="G209" i="55" a="1"/>
  <c r="G209" i="55" s="1"/>
  <c r="G43" i="55" a="1"/>
  <c r="G43" i="55" s="1"/>
  <c r="G215" i="55" a="1"/>
  <c r="G215" i="55" s="1"/>
  <c r="G318" i="55" a="1"/>
  <c r="G318" i="55" s="1"/>
  <c r="G310" i="55" a="1"/>
  <c r="G310" i="55" s="1"/>
  <c r="G113" i="55" a="1"/>
  <c r="G113" i="55" s="1"/>
  <c r="I72" i="55" a="1"/>
  <c r="I72" i="55" s="1"/>
  <c r="I300" i="55" a="1"/>
  <c r="I300" i="55" s="1"/>
  <c r="I229" i="55" a="1"/>
  <c r="I229" i="55" s="1"/>
  <c r="G48" i="55" a="1"/>
  <c r="G48" i="55" s="1"/>
  <c r="I49" i="55" a="1"/>
  <c r="I49" i="55" s="1"/>
  <c r="I227" i="55" a="1"/>
  <c r="I227" i="55" s="1"/>
  <c r="I154" i="55" a="1"/>
  <c r="I154" i="55" s="1"/>
  <c r="I332" i="55" a="1"/>
  <c r="I332" i="55" s="1"/>
  <c r="I249" i="55" a="1"/>
  <c r="I249" i="55" s="1"/>
  <c r="I85" i="55" a="1"/>
  <c r="I85" i="55" s="1"/>
  <c r="I167" i="55" a="1"/>
  <c r="I167" i="55" s="1"/>
  <c r="I138" i="55" a="1"/>
  <c r="I138" i="55" s="1"/>
  <c r="I132" i="55" a="1"/>
  <c r="I132" i="55" s="1"/>
  <c r="I311" i="55" a="1"/>
  <c r="I311" i="55" s="1"/>
  <c r="I209" i="55" a="1"/>
  <c r="I209" i="55" s="1"/>
  <c r="I228" i="55" a="1"/>
  <c r="I228" i="55" s="1"/>
  <c r="I195" i="55" a="1"/>
  <c r="I195" i="55" s="1"/>
  <c r="I43" i="55" a="1"/>
  <c r="I43" i="55" s="1"/>
  <c r="I394" i="55" a="1"/>
  <c r="I394" i="55" s="1"/>
  <c r="I369" i="55" a="1"/>
  <c r="I369" i="55" s="1"/>
  <c r="I362" i="55" a="1"/>
  <c r="I362" i="55" s="1"/>
  <c r="I41" i="55" a="1"/>
  <c r="I41" i="55" s="1"/>
  <c r="I66" i="55" a="1"/>
  <c r="I66" i="55" s="1"/>
  <c r="I93" i="55" a="1"/>
  <c r="I93" i="55" s="1"/>
  <c r="I211" i="55" a="1"/>
  <c r="I211" i="55" s="1"/>
  <c r="I166" i="55" a="1"/>
  <c r="I166" i="55" s="1"/>
  <c r="I263" i="55" a="1"/>
  <c r="I263" i="55" s="1"/>
  <c r="I317" i="55" a="1"/>
  <c r="I317" i="55" s="1"/>
  <c r="I247" i="55" a="1"/>
  <c r="I247" i="55" s="1"/>
  <c r="I348" i="55" a="1"/>
  <c r="I348" i="55" s="1"/>
  <c r="I291" i="55" a="1"/>
  <c r="I291" i="55" s="1"/>
  <c r="I401" i="55" a="1"/>
  <c r="I401" i="55" s="1"/>
  <c r="I80" i="55" a="1"/>
  <c r="I80" i="55" s="1"/>
  <c r="I399" i="55" a="1"/>
  <c r="I399" i="55" s="1"/>
  <c r="I402" i="55" a="1"/>
  <c r="I402" i="55" s="1"/>
  <c r="I250" i="55" a="1"/>
  <c r="I250" i="55" s="1"/>
  <c r="I357" i="55" a="1"/>
  <c r="I357" i="55" s="1"/>
  <c r="I213" i="55" a="1"/>
  <c r="I213" i="55" s="1"/>
  <c r="I129" i="55" a="1"/>
  <c r="I129" i="55" s="1"/>
  <c r="I183" i="55" a="1"/>
  <c r="I183" i="55" s="1"/>
  <c r="I126" i="55" a="1"/>
  <c r="I126" i="55" s="1"/>
  <c r="I92" i="55" a="1"/>
  <c r="I92" i="55" s="1"/>
  <c r="I324" i="55" a="1"/>
  <c r="I324" i="55" s="1"/>
  <c r="I343" i="55" a="1"/>
  <c r="I343" i="55" s="1"/>
  <c r="I88" i="55" a="1"/>
  <c r="I88" i="55" s="1"/>
  <c r="I338" i="55" a="1"/>
  <c r="I338" i="55" s="1"/>
  <c r="I361" i="55" a="1"/>
  <c r="I361" i="55" s="1"/>
  <c r="I81" i="55" a="1"/>
  <c r="I81" i="55" s="1"/>
  <c r="I91" i="55" a="1"/>
  <c r="I91" i="55" s="1"/>
  <c r="I210" i="55" a="1"/>
  <c r="I210" i="55" s="1"/>
  <c r="I310" i="55" a="1"/>
  <c r="I310" i="55" s="1"/>
  <c r="I220" i="55" a="1"/>
  <c r="I220" i="55" s="1"/>
  <c r="G218" i="55" a="1"/>
  <c r="G218" i="55" s="1"/>
  <c r="I113" i="55" a="1"/>
  <c r="I113" i="55" s="1"/>
  <c r="G115" i="55" a="1"/>
  <c r="G115" i="55" s="1"/>
  <c r="K115" i="55" s="1"/>
  <c r="I48" i="55" a="1"/>
  <c r="I48" i="55" s="1"/>
  <c r="G100" i="55" a="1"/>
  <c r="G100" i="55" s="1"/>
  <c r="G202" i="55" a="1"/>
  <c r="G202" i="55" s="1"/>
  <c r="K202" i="55" s="1"/>
  <c r="G112" i="55" a="1"/>
  <c r="G112" i="55" s="1"/>
  <c r="G135" i="55" a="1"/>
  <c r="G135" i="55" s="1"/>
  <c r="G78" i="55" a="1"/>
  <c r="G78" i="55" s="1"/>
  <c r="K78" i="55" s="1"/>
  <c r="G90" i="55" a="1"/>
  <c r="G90" i="55" s="1"/>
  <c r="G161" i="55" a="1"/>
  <c r="G161" i="55" s="1"/>
  <c r="G262" i="55" a="1"/>
  <c r="G262" i="55" s="1"/>
  <c r="K262" i="55" s="1"/>
  <c r="G354" i="55" a="1"/>
  <c r="G354" i="55" s="1"/>
  <c r="G155" i="55" a="1"/>
  <c r="G155" i="55" s="1"/>
  <c r="G365" i="55" a="1"/>
  <c r="G365" i="55" s="1"/>
  <c r="G57" i="55" a="1"/>
  <c r="G57" i="55" s="1"/>
  <c r="G130" i="55" a="1"/>
  <c r="G130" i="55" s="1"/>
  <c r="G191" i="55" a="1"/>
  <c r="G191" i="55" s="1"/>
  <c r="K191" i="55" s="1"/>
  <c r="G83" i="55" a="1"/>
  <c r="G83" i="55" s="1"/>
  <c r="K83" i="55" s="1"/>
  <c r="G379" i="55" a="1"/>
  <c r="G379" i="55" s="1"/>
  <c r="G293" i="55" a="1"/>
  <c r="G293" i="55" s="1"/>
  <c r="K293" i="55" s="1"/>
  <c r="G199" i="55" a="1"/>
  <c r="G199" i="55" s="1"/>
  <c r="G121" i="55" a="1"/>
  <c r="G121" i="55" s="1"/>
  <c r="G289" i="55" a="1"/>
  <c r="G289" i="55" s="1"/>
  <c r="G319" i="55" a="1"/>
  <c r="G319" i="55" s="1"/>
  <c r="K319" i="55" s="1"/>
  <c r="G257" i="55" a="1"/>
  <c r="G257" i="55" s="1"/>
  <c r="G189" i="55" a="1"/>
  <c r="G189" i="55" s="1"/>
  <c r="K189" i="55" s="1"/>
  <c r="G326" i="55" a="1"/>
  <c r="G326" i="55" s="1"/>
  <c r="K326" i="55" s="1"/>
  <c r="G314" i="55" a="1"/>
  <c r="G314" i="55" s="1"/>
  <c r="G403" i="55" a="1"/>
  <c r="G403" i="55" s="1"/>
  <c r="G405" i="55" a="1"/>
  <c r="G405" i="55" s="1"/>
  <c r="K405" i="55" s="1"/>
  <c r="G398" i="55" a="1"/>
  <c r="G398" i="55" s="1"/>
  <c r="K398" i="55" s="1"/>
  <c r="G400" i="55" a="1"/>
  <c r="G400" i="55" s="1"/>
  <c r="G148" i="55" a="1"/>
  <c r="G148" i="55" s="1"/>
  <c r="K148" i="55" s="1"/>
  <c r="G56" i="55" a="1"/>
  <c r="G56" i="55" s="1"/>
  <c r="K56" i="55" s="1"/>
  <c r="G214" i="55" a="1"/>
  <c r="G214" i="55" s="1"/>
  <c r="G335" i="55" a="1"/>
  <c r="G335" i="55" s="1"/>
  <c r="K335" i="55" s="1"/>
  <c r="G264" i="55" a="1"/>
  <c r="G264" i="55" s="1"/>
  <c r="G118" i="55" a="1"/>
  <c r="G118" i="55" s="1"/>
  <c r="G315" i="55" a="1"/>
  <c r="G315" i="55" s="1"/>
  <c r="G104" i="55" a="1"/>
  <c r="G104" i="55" s="1"/>
  <c r="G109" i="55" a="1"/>
  <c r="G109" i="55" s="1"/>
  <c r="G127" i="55" a="1"/>
  <c r="G127" i="55" s="1"/>
  <c r="G205" i="55" a="1"/>
  <c r="G205" i="55" s="1"/>
  <c r="G200" i="55" a="1"/>
  <c r="G200" i="55" s="1"/>
  <c r="G233" i="55" a="1"/>
  <c r="G233" i="55" s="1"/>
  <c r="G376" i="55" a="1"/>
  <c r="G376" i="55" s="1"/>
  <c r="K376" i="55" s="1"/>
  <c r="G110" i="55" a="1"/>
  <c r="G110" i="55" s="1"/>
  <c r="K110" i="55" s="1"/>
  <c r="G368" i="55" a="1"/>
  <c r="G368" i="55" s="1"/>
  <c r="G362" i="55" a="1"/>
  <c r="G362" i="55" s="1"/>
  <c r="G348" i="55" a="1"/>
  <c r="G348" i="55" s="1"/>
  <c r="G401" i="55" a="1"/>
  <c r="G401" i="55" s="1"/>
  <c r="G357" i="55" a="1"/>
  <c r="G357" i="55" s="1"/>
  <c r="G126" i="55" a="1"/>
  <c r="G126" i="55" s="1"/>
  <c r="G92" i="55" a="1"/>
  <c r="G92" i="55" s="1"/>
  <c r="G338" i="55" a="1"/>
  <c r="G338" i="55" s="1"/>
  <c r="G91" i="55" a="1"/>
  <c r="G91" i="55" s="1"/>
  <c r="G251" i="55" a="1"/>
  <c r="G251" i="55" s="1"/>
  <c r="I251" i="55" a="1"/>
  <c r="I251" i="55" s="1"/>
  <c r="G41" i="55" a="1"/>
  <c r="G41" i="55" s="1"/>
  <c r="K41" i="55" s="1"/>
  <c r="G93" i="55" a="1"/>
  <c r="G93" i="55" s="1"/>
  <c r="G263" i="55" a="1"/>
  <c r="G263" i="55" s="1"/>
  <c r="G399" i="55" a="1"/>
  <c r="G399" i="55" s="1"/>
  <c r="G324" i="55" a="1"/>
  <c r="G324" i="55" s="1"/>
  <c r="G217" i="55" a="1"/>
  <c r="G217" i="55" s="1"/>
  <c r="G66" i="55" a="1"/>
  <c r="G66" i="55" s="1"/>
  <c r="G211" i="55" a="1"/>
  <c r="G211" i="55" s="1"/>
  <c r="G317" i="55" a="1"/>
  <c r="G317" i="55" s="1"/>
  <c r="G402" i="55" a="1"/>
  <c r="G402" i="55" s="1"/>
  <c r="G129" i="55" a="1"/>
  <c r="G129" i="55" s="1"/>
  <c r="G343" i="55" a="1"/>
  <c r="G343" i="55" s="1"/>
  <c r="G361" i="55" a="1"/>
  <c r="G361" i="55" s="1"/>
  <c r="G166" i="55" a="1"/>
  <c r="G166" i="55" s="1"/>
  <c r="G247" i="55" a="1"/>
  <c r="G247" i="55" s="1"/>
  <c r="G291" i="55" a="1"/>
  <c r="G291" i="55" s="1"/>
  <c r="G80" i="55" a="1"/>
  <c r="G80" i="55" s="1"/>
  <c r="G250" i="55" a="1"/>
  <c r="G250" i="55" s="1"/>
  <c r="G213" i="55" a="1"/>
  <c r="G213" i="55" s="1"/>
  <c r="G183" i="55" a="1"/>
  <c r="G183" i="55" s="1"/>
  <c r="G88" i="55" a="1"/>
  <c r="G88" i="55" s="1"/>
  <c r="G81" i="55" a="1"/>
  <c r="G81" i="55" s="1"/>
  <c r="A2573" i="34"/>
  <c r="A2443" i="34"/>
  <c r="A2454" i="34"/>
  <c r="A2450" i="34"/>
  <c r="A2604" i="34"/>
  <c r="A2606" i="34"/>
  <c r="A2605" i="34"/>
  <c r="A2598" i="34"/>
  <c r="A2599" i="34"/>
  <c r="A2583" i="34"/>
  <c r="A2581" i="34"/>
  <c r="A2582" i="34"/>
  <c r="A2568" i="34"/>
  <c r="A2569" i="34"/>
  <c r="A2565" i="34"/>
  <c r="A2564" i="34"/>
  <c r="A2558" i="34"/>
  <c r="A2559" i="34"/>
  <c r="A2557" i="34"/>
  <c r="A2563" i="34"/>
  <c r="A2562" i="34"/>
  <c r="A2539" i="34"/>
  <c r="A2540" i="34"/>
  <c r="A2522" i="34"/>
  <c r="A2523" i="34"/>
  <c r="A2521" i="34"/>
  <c r="A2520" i="34"/>
  <c r="A2504" i="34"/>
  <c r="A2505" i="34"/>
  <c r="A2506" i="34"/>
  <c r="A2499" i="34"/>
  <c r="A2500" i="34"/>
  <c r="A2478" i="34"/>
  <c r="A2466" i="34"/>
  <c r="A2467" i="34"/>
  <c r="A2456" i="34"/>
  <c r="A2457" i="34"/>
  <c r="A2440" i="34"/>
  <c r="A2441" i="34"/>
  <c r="A2433" i="34"/>
  <c r="A2430" i="34"/>
  <c r="A2408" i="34"/>
  <c r="A2403" i="34"/>
  <c r="A2309" i="34"/>
  <c r="K361" i="55" l="1"/>
  <c r="K104" i="55"/>
  <c r="K129" i="55"/>
  <c r="K343" i="55"/>
  <c r="K211" i="55"/>
  <c r="K333" i="55"/>
  <c r="K402" i="55"/>
  <c r="K200" i="55"/>
  <c r="K205" i="55"/>
  <c r="K378" i="55"/>
  <c r="K221" i="55"/>
  <c r="K155" i="55"/>
  <c r="K264" i="55"/>
  <c r="K284" i="55"/>
  <c r="K158" i="55"/>
  <c r="K192" i="55"/>
  <c r="K357" i="55"/>
  <c r="K397" i="55"/>
  <c r="K38" i="55"/>
  <c r="K80" i="55"/>
  <c r="K392" i="55"/>
  <c r="K388" i="55"/>
  <c r="K347" i="55"/>
  <c r="K291" i="55"/>
  <c r="K183" i="55"/>
  <c r="K317" i="55"/>
  <c r="K215" i="55"/>
  <c r="K209" i="55"/>
  <c r="K88" i="55"/>
  <c r="K250" i="55"/>
  <c r="K166" i="55"/>
  <c r="K66" i="55"/>
  <c r="K351" i="55"/>
  <c r="K90" i="55"/>
  <c r="K112" i="55"/>
  <c r="K100" i="55"/>
  <c r="K218" i="55"/>
  <c r="K368" i="55"/>
  <c r="K109" i="55"/>
  <c r="K118" i="55"/>
  <c r="K400" i="55"/>
  <c r="K314" i="55"/>
  <c r="K257" i="55"/>
  <c r="K121" i="55"/>
  <c r="K199" i="55"/>
  <c r="K379" i="55"/>
  <c r="K57" i="55"/>
  <c r="K365" i="55"/>
  <c r="K358" i="55"/>
  <c r="K404" i="55"/>
  <c r="K334" i="55"/>
  <c r="K136" i="55"/>
  <c r="K173" i="55"/>
  <c r="K172" i="55"/>
  <c r="K266" i="55"/>
  <c r="K345" i="55"/>
  <c r="K86" i="55"/>
  <c r="K95" i="55"/>
  <c r="K338" i="55"/>
  <c r="K320" i="55"/>
  <c r="K37" i="55"/>
  <c r="K327" i="55"/>
  <c r="K372" i="55"/>
  <c r="K277" i="55"/>
  <c r="K356" i="55"/>
  <c r="K352" i="55"/>
  <c r="K196" i="55"/>
  <c r="K75" i="55"/>
  <c r="K74" i="55"/>
  <c r="K217" i="55"/>
  <c r="K263" i="55"/>
  <c r="K233" i="55"/>
  <c r="K127" i="55"/>
  <c r="K315" i="55"/>
  <c r="K214" i="55"/>
  <c r="K403" i="55"/>
  <c r="K289" i="55"/>
  <c r="K130" i="55"/>
  <c r="K354" i="55"/>
  <c r="K161" i="55"/>
  <c r="K135" i="55"/>
  <c r="K318" i="55"/>
  <c r="K81" i="55"/>
  <c r="K213" i="55"/>
  <c r="K247" i="55"/>
  <c r="K91" i="55"/>
  <c r="K348" i="55"/>
  <c r="K92" i="55"/>
  <c r="K399" i="55"/>
  <c r="K93" i="55"/>
  <c r="K324" i="55"/>
  <c r="K167" i="55"/>
  <c r="K332" i="55"/>
  <c r="K49" i="55"/>
  <c r="K228" i="55"/>
  <c r="K54" i="55"/>
  <c r="K390" i="55"/>
  <c r="K151" i="55"/>
  <c r="K52" i="55"/>
  <c r="K261" i="55"/>
  <c r="K55" i="55"/>
  <c r="K267" i="55"/>
  <c r="K349" i="55"/>
  <c r="K160" i="55"/>
  <c r="K47" i="55"/>
  <c r="K406" i="55"/>
  <c r="K48" i="55"/>
  <c r="K132" i="55"/>
  <c r="K85" i="55"/>
  <c r="K154" i="55"/>
  <c r="K369" i="55"/>
  <c r="K236" i="55"/>
  <c r="K298" i="55"/>
  <c r="K223" i="55"/>
  <c r="K383" i="55"/>
  <c r="K321" i="55"/>
  <c r="K171" i="55"/>
  <c r="K186" i="55"/>
  <c r="K51" i="55"/>
  <c r="K123" i="55"/>
  <c r="K288" i="55"/>
  <c r="K133" i="55"/>
  <c r="K229" i="55"/>
  <c r="K300" i="55"/>
  <c r="K210" i="55"/>
  <c r="K325" i="55"/>
  <c r="K251" i="55"/>
  <c r="K310" i="55"/>
  <c r="K43" i="55"/>
  <c r="K138" i="55"/>
  <c r="K249" i="55"/>
  <c r="K72" i="55"/>
  <c r="K394" i="55"/>
  <c r="K177" i="55"/>
  <c r="K99" i="55"/>
  <c r="K63" i="55"/>
  <c r="K295" i="55"/>
  <c r="K82" i="55"/>
  <c r="K235" i="55"/>
  <c r="K59" i="55"/>
  <c r="K102" i="55"/>
  <c r="K36" i="55"/>
  <c r="K237" i="55"/>
  <c r="K329" i="55"/>
  <c r="K375" i="55"/>
  <c r="K281" i="55"/>
  <c r="K220" i="55"/>
  <c r="K230" i="55"/>
  <c r="K276" i="55"/>
  <c r="K126" i="55"/>
  <c r="K401" i="55"/>
  <c r="K362" i="55"/>
  <c r="K113" i="55"/>
  <c r="K311" i="55"/>
  <c r="K227" i="55"/>
  <c r="K195" i="55"/>
  <c r="K283" i="55"/>
  <c r="K274" i="55"/>
  <c r="K197" i="55"/>
  <c r="K269" i="55"/>
  <c r="K169" i="55"/>
  <c r="K301" i="55"/>
  <c r="K275" i="55"/>
  <c r="K256" i="55"/>
  <c r="K328" i="55"/>
  <c r="K391" i="55"/>
  <c r="K108" i="55"/>
  <c r="K242" i="55"/>
  <c r="C2320" i="34"/>
  <c r="C2321" i="34"/>
  <c r="C2530" i="34"/>
  <c r="C2308" i="34"/>
  <c r="C2310" i="34"/>
  <c r="C2311" i="34"/>
  <c r="C2322" i="34"/>
  <c r="C2323" i="34"/>
  <c r="C2330" i="34"/>
  <c r="C2331" i="34"/>
  <c r="C2341" i="34"/>
  <c r="C2342" i="34"/>
  <c r="C2343" i="34"/>
  <c r="C2344" i="34"/>
  <c r="C2345" i="34"/>
  <c r="C2346" i="34"/>
  <c r="C2312" i="34"/>
  <c r="C2313" i="34"/>
  <c r="C2316" i="34"/>
  <c r="C2317" i="34"/>
  <c r="C2318" i="34"/>
  <c r="C2324" i="34"/>
  <c r="C2325" i="34"/>
  <c r="C2326" i="34"/>
  <c r="C2327" i="34"/>
  <c r="C2332" i="34"/>
  <c r="C2333" i="34"/>
  <c r="C2334" i="34"/>
  <c r="C2335" i="34"/>
  <c r="C2336" i="34"/>
  <c r="C2339" i="34"/>
  <c r="C2340" i="34"/>
  <c r="C2328" i="34"/>
  <c r="C2329" i="34"/>
  <c r="C2314" i="34"/>
  <c r="C2315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37" i="34"/>
  <c r="C2338" i="34"/>
  <c r="C2399" i="34"/>
  <c r="C2400" i="34"/>
  <c r="C2401" i="34"/>
  <c r="C2402" i="34"/>
  <c r="C2404" i="34"/>
  <c r="C2405" i="34"/>
  <c r="C2406" i="34"/>
  <c r="C2407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1" i="34"/>
  <c r="C2432" i="34"/>
  <c r="C2434" i="34"/>
  <c r="C2435" i="34"/>
  <c r="C2436" i="34"/>
  <c r="C2437" i="34"/>
  <c r="C2438" i="34"/>
  <c r="C2439" i="34"/>
  <c r="C2458" i="34"/>
  <c r="C2459" i="34"/>
  <c r="C2460" i="34"/>
  <c r="C2463" i="34"/>
  <c r="C2464" i="34"/>
  <c r="C2465" i="34"/>
  <c r="C2468" i="34"/>
  <c r="C2469" i="34"/>
  <c r="C2470" i="34"/>
  <c r="C2471" i="34"/>
  <c r="C2472" i="34"/>
  <c r="C2473" i="34"/>
  <c r="C2474" i="34"/>
  <c r="C2475" i="34"/>
  <c r="C2476" i="34"/>
  <c r="C2477" i="34"/>
  <c r="C2479" i="34"/>
  <c r="C2480" i="34"/>
  <c r="C2481" i="34"/>
  <c r="C2482" i="34"/>
  <c r="C2483" i="34"/>
  <c r="C2484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501" i="34"/>
  <c r="C2502" i="34"/>
  <c r="C2503" i="34"/>
  <c r="C2507" i="34"/>
  <c r="C2508" i="34"/>
  <c r="C2509" i="34"/>
  <c r="C2514" i="34"/>
  <c r="C2515" i="34"/>
  <c r="C2516" i="34"/>
  <c r="C2517" i="34"/>
  <c r="C2518" i="34"/>
  <c r="C2519" i="34"/>
  <c r="C2547" i="34"/>
  <c r="C2548" i="34"/>
  <c r="C2549" i="34"/>
  <c r="C2550" i="34"/>
  <c r="C2551" i="34"/>
  <c r="C2552" i="34"/>
  <c r="C2524" i="34"/>
  <c r="C2525" i="34"/>
  <c r="C2526" i="34"/>
  <c r="C2531" i="34"/>
  <c r="C2532" i="34"/>
  <c r="C2533" i="34"/>
  <c r="C2536" i="34"/>
  <c r="C2537" i="34"/>
  <c r="C2538" i="34"/>
  <c r="C2584" i="34"/>
  <c r="C2585" i="34"/>
  <c r="C2596" i="34"/>
  <c r="C2597" i="34"/>
  <c r="C2579" i="34"/>
  <c r="C2580" i="34"/>
  <c r="C2577" i="34"/>
  <c r="C2578" i="34"/>
  <c r="C2575" i="34"/>
  <c r="C2576" i="34"/>
  <c r="C2566" i="34"/>
  <c r="C2567" i="34"/>
  <c r="C2586" i="34"/>
  <c r="C2587" i="34"/>
  <c r="C2600" i="34"/>
  <c r="C2601" i="34"/>
  <c r="C2572" i="34"/>
  <c r="C2574" i="34"/>
  <c r="C2448" i="34"/>
  <c r="C2449" i="34"/>
  <c r="C2461" i="34"/>
  <c r="C2462" i="34"/>
  <c r="C2451" i="34"/>
  <c r="C2452" i="34"/>
  <c r="C2453" i="34"/>
  <c r="C2455" i="34"/>
  <c r="C2442" i="34"/>
  <c r="C2444" i="34"/>
  <c r="C2445" i="34"/>
  <c r="C2446" i="34"/>
  <c r="C2447" i="34"/>
  <c r="C2588" i="34"/>
  <c r="C2589" i="34"/>
  <c r="C2590" i="34"/>
  <c r="C2594" i="34"/>
  <c r="C2595" i="34"/>
  <c r="C2555" i="34"/>
  <c r="C2556" i="34"/>
  <c r="C2591" i="34"/>
  <c r="C2592" i="34"/>
  <c r="C2593" i="34"/>
  <c r="C2545" i="34"/>
  <c r="C2546" i="34"/>
  <c r="C2570" i="34"/>
  <c r="C2571" i="34"/>
  <c r="C2541" i="34"/>
  <c r="C2542" i="34"/>
  <c r="C2543" i="34"/>
  <c r="C2544" i="34"/>
  <c r="C2553" i="34"/>
  <c r="C2554" i="34"/>
  <c r="C2527" i="34"/>
  <c r="C2528" i="34"/>
  <c r="C2529" i="34"/>
  <c r="C2534" i="34"/>
  <c r="C2535" i="34"/>
  <c r="C2485" i="34"/>
  <c r="C2486" i="34"/>
  <c r="C2487" i="34"/>
  <c r="C2602" i="34"/>
  <c r="C2603" i="34"/>
  <c r="C2560" i="34"/>
  <c r="C2561" i="34"/>
  <c r="C2510" i="34"/>
  <c r="C2511" i="34"/>
  <c r="C2512" i="34"/>
  <c r="C2513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319" i="34"/>
  <c r="C2155" i="34" l="1"/>
  <c r="C2156" i="34"/>
  <c r="C2157" i="34"/>
  <c r="C2158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I7" i="12" l="1"/>
  <c r="I9" i="12"/>
  <c r="I19" i="12"/>
  <c r="I21" i="12"/>
  <c r="I22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869" i="34"/>
  <c r="C870" i="34"/>
  <c r="C871" i="34"/>
  <c r="C873" i="34"/>
  <c r="C874" i="34"/>
  <c r="C878" i="34"/>
  <c r="C879" i="34"/>
  <c r="C952" i="34"/>
  <c r="C969" i="34"/>
  <c r="C886" i="34"/>
  <c r="C887" i="34"/>
  <c r="C900" i="34"/>
  <c r="C901" i="34"/>
  <c r="C951" i="34"/>
  <c r="C970" i="34"/>
  <c r="C983" i="34"/>
  <c r="C984" i="34"/>
  <c r="C986" i="34"/>
  <c r="C987" i="34"/>
  <c r="C992" i="34"/>
  <c r="C993" i="34"/>
  <c r="C999" i="34"/>
  <c r="C1000" i="34"/>
  <c r="C1013" i="34"/>
  <c r="C1014" i="34"/>
  <c r="C1016" i="34"/>
  <c r="C1017" i="34"/>
  <c r="C1019" i="34"/>
  <c r="C1020" i="34"/>
  <c r="C1065" i="34"/>
  <c r="C1066" i="34"/>
  <c r="C645" i="34"/>
  <c r="C646" i="34"/>
  <c r="C755" i="34"/>
  <c r="C756" i="34"/>
  <c r="C800" i="34"/>
  <c r="C801" i="34"/>
  <c r="C802" i="34"/>
  <c r="C828" i="34"/>
  <c r="C829" i="34"/>
  <c r="C830" i="34"/>
  <c r="C1030" i="34"/>
  <c r="C1037" i="34"/>
  <c r="C1038" i="34"/>
  <c r="C1078" i="34"/>
  <c r="C1079" i="34"/>
  <c r="C1080" i="34"/>
  <c r="C1085" i="34"/>
  <c r="C1081" i="34"/>
  <c r="C1082" i="34"/>
  <c r="C1083" i="34"/>
  <c r="C1084" i="34"/>
  <c r="C1086" i="34"/>
  <c r="C1087" i="34"/>
  <c r="C1088" i="34"/>
  <c r="C1089" i="34"/>
  <c r="C1090" i="34"/>
  <c r="C1091" i="34"/>
  <c r="C1094" i="34"/>
  <c r="C1095" i="34"/>
  <c r="C1096" i="34"/>
  <c r="C1097" i="34"/>
  <c r="C1146" i="34"/>
  <c r="C1147" i="34"/>
  <c r="C1155" i="34"/>
  <c r="C1156" i="34"/>
  <c r="C1157" i="34"/>
  <c r="C1158" i="34"/>
  <c r="C1187" i="34"/>
  <c r="C1188" i="34"/>
  <c r="C1195" i="34"/>
  <c r="C1196" i="34"/>
  <c r="C1197" i="34"/>
  <c r="C1198" i="34"/>
  <c r="C1207" i="34"/>
  <c r="C1208" i="34"/>
  <c r="C1214" i="34"/>
  <c r="C1215" i="34"/>
  <c r="C1216" i="34"/>
  <c r="C1217" i="34"/>
  <c r="C1258" i="34"/>
  <c r="C1259" i="34"/>
  <c r="C1293" i="34"/>
  <c r="C1294" i="34"/>
  <c r="C1295" i="34"/>
  <c r="C1296" i="34"/>
  <c r="C1324" i="34"/>
  <c r="C1325" i="34"/>
  <c r="C1340" i="34"/>
  <c r="C1341" i="34"/>
  <c r="C1342" i="34"/>
  <c r="C1357" i="34"/>
  <c r="C1358" i="34"/>
  <c r="C1359" i="34"/>
  <c r="C1360" i="34"/>
  <c r="C1361" i="34"/>
  <c r="C1382" i="34"/>
  <c r="C1383" i="34"/>
  <c r="C1384" i="34"/>
  <c r="C1385" i="34"/>
  <c r="C1386" i="34"/>
  <c r="C1387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76" i="34"/>
  <c r="C877" i="34"/>
  <c r="C881" i="34"/>
  <c r="C882" i="34"/>
  <c r="C883" i="34"/>
  <c r="C884" i="34"/>
  <c r="C885" i="34"/>
  <c r="C889" i="34"/>
  <c r="C890" i="34"/>
  <c r="C891" i="34"/>
  <c r="C892" i="34"/>
  <c r="C893" i="34"/>
  <c r="C894" i="34"/>
  <c r="C895" i="34"/>
  <c r="C896" i="34"/>
  <c r="C897" i="34"/>
  <c r="C898" i="34"/>
  <c r="C899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33" i="34"/>
  <c r="C934" i="34"/>
  <c r="C948" i="34"/>
  <c r="C949" i="34"/>
  <c r="C950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72" i="34"/>
  <c r="C973" i="34"/>
  <c r="C974" i="34"/>
  <c r="C975" i="34"/>
  <c r="C976" i="34"/>
  <c r="C977" i="34"/>
  <c r="C978" i="34"/>
  <c r="C979" i="34"/>
  <c r="C980" i="34"/>
  <c r="C981" i="34"/>
  <c r="C982" i="34"/>
  <c r="C989" i="34"/>
  <c r="C990" i="34"/>
  <c r="C991" i="34"/>
  <c r="C995" i="34"/>
  <c r="C996" i="34"/>
  <c r="C997" i="34"/>
  <c r="C998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22" i="34"/>
  <c r="C1023" i="34"/>
  <c r="C1024" i="34"/>
  <c r="C1025" i="34"/>
  <c r="C1026" i="34"/>
  <c r="C1027" i="34"/>
  <c r="C1028" i="34"/>
  <c r="C1029" i="34"/>
  <c r="C1031" i="34"/>
  <c r="C1032" i="34"/>
  <c r="C1033" i="34"/>
  <c r="C1034" i="34"/>
  <c r="C1035" i="34"/>
  <c r="C1036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8" i="34"/>
  <c r="C1069" i="34"/>
  <c r="C1070" i="34"/>
  <c r="C1071" i="34"/>
  <c r="C1072" i="34"/>
  <c r="C1073" i="34"/>
  <c r="C1074" i="34"/>
  <c r="C1075" i="34"/>
  <c r="C1076" i="34"/>
  <c r="C1077" i="34"/>
  <c r="C1092" i="34"/>
  <c r="C1093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8" i="34"/>
  <c r="C1149" i="34"/>
  <c r="C1150" i="34"/>
  <c r="C1151" i="34"/>
  <c r="C1152" i="34"/>
  <c r="C1153" i="34"/>
  <c r="C1154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9" i="34"/>
  <c r="C1190" i="34"/>
  <c r="C1191" i="34"/>
  <c r="C1192" i="34"/>
  <c r="C1193" i="34"/>
  <c r="C1194" i="34"/>
  <c r="C1199" i="34"/>
  <c r="C1200" i="34"/>
  <c r="C1201" i="34"/>
  <c r="C1202" i="34"/>
  <c r="C1203" i="34"/>
  <c r="C1204" i="34"/>
  <c r="C1205" i="34"/>
  <c r="C1206" i="34"/>
  <c r="C1209" i="34"/>
  <c r="C1210" i="34"/>
  <c r="C1211" i="34"/>
  <c r="C1212" i="34"/>
  <c r="C1213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8" i="34"/>
  <c r="C1239" i="34"/>
  <c r="C1236" i="34"/>
  <c r="C1237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99" i="34"/>
  <c r="C1500" i="34"/>
  <c r="C1501" i="34"/>
  <c r="C1502" i="34"/>
  <c r="C1503" i="34"/>
  <c r="C1504" i="34"/>
  <c r="C1505" i="34"/>
  <c r="C1506" i="34"/>
  <c r="C1507" i="34"/>
  <c r="C1510" i="34"/>
  <c r="C1511" i="34"/>
  <c r="C1513" i="34"/>
  <c r="C1514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80" i="34"/>
  <c r="A3" i="54" l="1"/>
  <c r="A2" i="54"/>
  <c r="C22" i="54"/>
  <c r="B2" i="55" l="1"/>
  <c r="B1" i="55"/>
  <c r="A7" i="12"/>
  <c r="A8" i="12"/>
  <c r="A23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687" i="34" l="1"/>
  <c r="B2685" i="34"/>
  <c r="B2133" i="34"/>
  <c r="B2131" i="34"/>
  <c r="B2022" i="34"/>
  <c r="B1834" i="34"/>
  <c r="B1832" i="34"/>
  <c r="B1639" i="34"/>
  <c r="B1274" i="34"/>
  <c r="P1832" i="34" l="1"/>
  <c r="Q1832" i="34"/>
  <c r="R1832" i="34"/>
  <c r="V1832" i="34"/>
  <c r="AA1832" i="34"/>
  <c r="P2133" i="34"/>
  <c r="Q2133" i="34"/>
  <c r="R2133" i="34"/>
  <c r="V2133" i="34"/>
  <c r="AA2133" i="34"/>
  <c r="P1834" i="34"/>
  <c r="Q1834" i="34"/>
  <c r="R1834" i="34"/>
  <c r="V1834" i="34"/>
  <c r="AA1834" i="34"/>
  <c r="Q2685" i="34"/>
  <c r="R2685" i="34"/>
  <c r="V2685" i="34"/>
  <c r="AA2685" i="34"/>
  <c r="P2685" i="34"/>
  <c r="R1639" i="34"/>
  <c r="V1639" i="34"/>
  <c r="AA1639" i="34"/>
  <c r="P1639" i="34"/>
  <c r="Q1639" i="34"/>
  <c r="P2131" i="34"/>
  <c r="Q2131" i="34"/>
  <c r="R2131" i="34"/>
  <c r="V2131" i="34"/>
  <c r="AA2131" i="34"/>
  <c r="AA1274" i="34"/>
  <c r="P1274" i="34"/>
  <c r="Q1274" i="34"/>
  <c r="R1274" i="34"/>
  <c r="V1274" i="34"/>
  <c r="P2022" i="34"/>
  <c r="Q2022" i="34"/>
  <c r="R2022" i="34"/>
  <c r="V2022" i="34"/>
  <c r="AA2022" i="34"/>
  <c r="Q2687" i="34"/>
  <c r="R2687" i="34"/>
  <c r="V2687" i="34"/>
  <c r="AA2687" i="34"/>
  <c r="P2687" i="34"/>
  <c r="A1639" i="34"/>
  <c r="A1274" i="34"/>
  <c r="A2685" i="34"/>
  <c r="A2687" i="34"/>
  <c r="A2131" i="34"/>
  <c r="A1834" i="34"/>
  <c r="A2022" i="34"/>
  <c r="A1832" i="34"/>
  <c r="A2133" i="34"/>
  <c r="B3028" i="34"/>
  <c r="B226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28" i="34"/>
  <c r="B1427" i="34"/>
  <c r="B1426" i="34"/>
  <c r="B1425" i="34"/>
  <c r="B1424" i="34"/>
  <c r="B1423" i="34"/>
  <c r="B1422" i="34"/>
  <c r="B1421" i="34"/>
  <c r="B1420" i="34"/>
  <c r="B1381" i="34"/>
  <c r="B1380" i="34"/>
  <c r="B1379" i="34"/>
  <c r="B1378" i="34"/>
  <c r="B1377" i="34"/>
  <c r="B1376" i="34"/>
  <c r="B1375" i="34"/>
  <c r="B1374" i="34"/>
  <c r="B1373" i="34"/>
  <c r="B1338" i="34"/>
  <c r="B1337" i="34"/>
  <c r="B1336" i="34"/>
  <c r="B1335" i="34"/>
  <c r="B1334" i="34"/>
  <c r="B1333" i="34"/>
  <c r="B1332" i="34"/>
  <c r="B1331" i="34"/>
  <c r="B1330" i="34"/>
  <c r="B1845" i="34"/>
  <c r="B1825" i="34"/>
  <c r="B1824" i="34"/>
  <c r="B1728" i="34"/>
  <c r="B1727" i="34"/>
  <c r="B1662" i="34"/>
  <c r="B1661" i="34"/>
  <c r="B1633" i="34"/>
  <c r="B1632" i="34"/>
  <c r="B1598" i="34"/>
  <c r="B1597" i="34"/>
  <c r="B1590" i="34"/>
  <c r="B1589" i="34"/>
  <c r="B1588" i="34"/>
  <c r="B1587" i="34"/>
  <c r="B1571" i="34"/>
  <c r="B1570" i="34"/>
  <c r="B1569" i="34"/>
  <c r="B1568" i="34"/>
  <c r="B1567" i="34"/>
  <c r="B1566" i="34"/>
  <c r="B1534" i="34"/>
  <c r="B1533" i="34"/>
  <c r="B1532" i="34"/>
  <c r="B1531" i="34"/>
  <c r="B1530" i="34"/>
  <c r="B1529" i="34"/>
  <c r="B1528" i="34"/>
  <c r="B1527" i="34"/>
  <c r="B1526" i="34"/>
  <c r="B1501" i="34"/>
  <c r="B1500" i="34"/>
  <c r="B1499" i="34"/>
  <c r="B1473" i="34"/>
  <c r="B1472" i="34"/>
  <c r="B1471" i="34"/>
  <c r="B1980" i="34"/>
  <c r="B1979" i="34"/>
  <c r="B1978" i="34"/>
  <c r="B1966" i="34"/>
  <c r="B1965" i="34"/>
  <c r="B1964" i="34"/>
  <c r="B1963" i="34"/>
  <c r="B1962" i="34"/>
  <c r="B1961" i="34"/>
  <c r="B1960" i="34"/>
  <c r="B1959" i="34"/>
  <c r="B1958" i="34"/>
  <c r="B1937" i="34"/>
  <c r="B1936" i="34"/>
  <c r="B1935" i="34"/>
  <c r="B1934" i="34"/>
  <c r="B1933" i="34"/>
  <c r="B1932" i="34"/>
  <c r="B1931" i="34"/>
  <c r="B1930" i="34"/>
  <c r="B1929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88" i="34"/>
  <c r="B1887" i="34"/>
  <c r="B1853" i="34"/>
  <c r="B1852" i="34"/>
  <c r="B1851" i="34"/>
  <c r="B1850" i="34"/>
  <c r="B1849" i="34"/>
  <c r="B1848" i="34"/>
  <c r="B1847" i="34"/>
  <c r="B1846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698" i="34"/>
  <c r="B1697" i="34"/>
  <c r="B1696" i="34"/>
  <c r="B1695" i="34"/>
  <c r="B1694" i="34"/>
  <c r="B1693" i="34"/>
  <c r="B1692" i="34"/>
  <c r="B1691" i="34"/>
  <c r="B1690" i="34"/>
  <c r="B1671" i="34"/>
  <c r="B1670" i="34"/>
  <c r="B1669" i="34"/>
  <c r="B1668" i="34"/>
  <c r="B1667" i="34"/>
  <c r="B1666" i="34"/>
  <c r="B1665" i="34"/>
  <c r="B1664" i="34"/>
  <c r="B1663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781" i="34"/>
  <c r="B1780" i="34"/>
  <c r="B1779" i="34"/>
  <c r="B1778" i="34"/>
  <c r="B1747" i="34"/>
  <c r="B1746" i="34"/>
  <c r="B1745" i="34"/>
  <c r="B1744" i="34"/>
  <c r="A56" i="70"/>
  <c r="B721" i="34"/>
  <c r="R1747" i="34" l="1"/>
  <c r="V1747" i="34"/>
  <c r="AA1747" i="34"/>
  <c r="P1747" i="34"/>
  <c r="Q1747" i="34"/>
  <c r="P1988" i="34"/>
  <c r="Q1988" i="34"/>
  <c r="R1988" i="34"/>
  <c r="V1988" i="34"/>
  <c r="AA1988" i="34"/>
  <c r="R1663" i="34"/>
  <c r="V1663" i="34"/>
  <c r="AA1663" i="34"/>
  <c r="P1663" i="34"/>
  <c r="Q1663" i="34"/>
  <c r="R1667" i="34"/>
  <c r="V1667" i="34"/>
  <c r="AA1667" i="34"/>
  <c r="P1667" i="34"/>
  <c r="Q1667" i="34"/>
  <c r="R1671" i="34"/>
  <c r="V1671" i="34"/>
  <c r="AA1671" i="34"/>
  <c r="P1671" i="34"/>
  <c r="Q1671" i="34"/>
  <c r="R1693" i="34"/>
  <c r="V1693" i="34"/>
  <c r="AA1693" i="34"/>
  <c r="P1693" i="34"/>
  <c r="Q1693" i="34"/>
  <c r="R1697" i="34"/>
  <c r="V1697" i="34"/>
  <c r="AA1697" i="34"/>
  <c r="P1697" i="34"/>
  <c r="Q1697" i="34"/>
  <c r="R1733" i="34"/>
  <c r="V1733" i="34"/>
  <c r="AA1733" i="34"/>
  <c r="P1733" i="34"/>
  <c r="Q1733" i="34"/>
  <c r="R1737" i="34"/>
  <c r="V1737" i="34"/>
  <c r="AA1737" i="34"/>
  <c r="P1737" i="34"/>
  <c r="Q1737" i="34"/>
  <c r="R1741" i="34"/>
  <c r="V1741" i="34"/>
  <c r="P1741" i="34"/>
  <c r="AA1741" i="34"/>
  <c r="Q1741" i="34"/>
  <c r="R1847" i="34"/>
  <c r="V1847" i="34"/>
  <c r="AA1847" i="34"/>
  <c r="P1847" i="34"/>
  <c r="Q1847" i="34"/>
  <c r="R1851" i="34"/>
  <c r="V1851" i="34"/>
  <c r="AA1851" i="34"/>
  <c r="P1851" i="34"/>
  <c r="Q1851" i="34"/>
  <c r="P1888" i="34"/>
  <c r="Q1888" i="34"/>
  <c r="R1888" i="34"/>
  <c r="V1888" i="34"/>
  <c r="AA1888" i="34"/>
  <c r="R1903" i="34"/>
  <c r="V1903" i="34"/>
  <c r="AA1903" i="34"/>
  <c r="P1903" i="34"/>
  <c r="Q1903" i="34"/>
  <c r="R1907" i="34"/>
  <c r="V1907" i="34"/>
  <c r="AA1907" i="34"/>
  <c r="P1907" i="34"/>
  <c r="Q1907" i="34"/>
  <c r="R1929" i="34"/>
  <c r="V1929" i="34"/>
  <c r="AA1929" i="34"/>
  <c r="P1929" i="34"/>
  <c r="Q1929" i="34"/>
  <c r="R1933" i="34"/>
  <c r="V1933" i="34"/>
  <c r="AA1933" i="34"/>
  <c r="P1933" i="34"/>
  <c r="Q1933" i="34"/>
  <c r="R1937" i="34"/>
  <c r="V1937" i="34"/>
  <c r="AA1937" i="34"/>
  <c r="P1937" i="34"/>
  <c r="Q1937" i="34"/>
  <c r="R1961" i="34"/>
  <c r="V1961" i="34"/>
  <c r="AA1961" i="34"/>
  <c r="P1961" i="34"/>
  <c r="Q1961" i="34"/>
  <c r="R1965" i="34"/>
  <c r="V1965" i="34"/>
  <c r="AA1965" i="34"/>
  <c r="P1965" i="34"/>
  <c r="Q1965" i="34"/>
  <c r="P1980" i="34"/>
  <c r="Q1980" i="34"/>
  <c r="R1980" i="34"/>
  <c r="V1980" i="34"/>
  <c r="AA1980" i="34"/>
  <c r="P1499" i="34"/>
  <c r="Q1499" i="34"/>
  <c r="R1499" i="34"/>
  <c r="V1499" i="34"/>
  <c r="AA1499" i="34"/>
  <c r="P1527" i="34"/>
  <c r="Q1527" i="34"/>
  <c r="R1527" i="34"/>
  <c r="V1527" i="34"/>
  <c r="AA1527" i="34"/>
  <c r="P1531" i="34"/>
  <c r="Q1531" i="34"/>
  <c r="R1531" i="34"/>
  <c r="V1531" i="34"/>
  <c r="AA1531" i="34"/>
  <c r="R1566" i="34"/>
  <c r="V1566" i="34"/>
  <c r="AA1566" i="34"/>
  <c r="P1566" i="34"/>
  <c r="Q1566" i="34"/>
  <c r="R1570" i="34"/>
  <c r="V1570" i="34"/>
  <c r="Q1570" i="34"/>
  <c r="AA1570" i="34"/>
  <c r="P1570" i="34"/>
  <c r="R1589" i="34"/>
  <c r="V1589" i="34"/>
  <c r="AA1589" i="34"/>
  <c r="P1589" i="34"/>
  <c r="Q1589" i="34"/>
  <c r="P1632" i="34"/>
  <c r="Q1632" i="34"/>
  <c r="R1632" i="34"/>
  <c r="V1632" i="34"/>
  <c r="AA1632" i="34"/>
  <c r="R1727" i="34"/>
  <c r="V1727" i="34"/>
  <c r="AA1727" i="34"/>
  <c r="P1727" i="34"/>
  <c r="Q1727" i="34"/>
  <c r="R1845" i="34"/>
  <c r="V1845" i="34"/>
  <c r="AA1845" i="34"/>
  <c r="P1845" i="34"/>
  <c r="Q1845" i="34"/>
  <c r="Q1333" i="34"/>
  <c r="R1333" i="34"/>
  <c r="V1333" i="34"/>
  <c r="AA1333" i="34"/>
  <c r="P1333" i="34"/>
  <c r="Q1337" i="34"/>
  <c r="R1337" i="34"/>
  <c r="V1337" i="34"/>
  <c r="AA1337" i="34"/>
  <c r="P1337" i="34"/>
  <c r="Q1375" i="34"/>
  <c r="R1375" i="34"/>
  <c r="V1375" i="34"/>
  <c r="AA1375" i="34"/>
  <c r="P1375" i="34"/>
  <c r="Q1379" i="34"/>
  <c r="R1379" i="34"/>
  <c r="V1379" i="34"/>
  <c r="AA1379" i="34"/>
  <c r="P1379" i="34"/>
  <c r="P1421" i="34"/>
  <c r="Q1421" i="34"/>
  <c r="R1421" i="34"/>
  <c r="V1421" i="34"/>
  <c r="AA1421" i="34"/>
  <c r="P1425" i="34"/>
  <c r="Q1425" i="34"/>
  <c r="R1425" i="34"/>
  <c r="V1425" i="34"/>
  <c r="AA1425" i="34"/>
  <c r="R1456" i="34"/>
  <c r="V1456" i="34"/>
  <c r="AA1456" i="34"/>
  <c r="P1456" i="34"/>
  <c r="Q1456" i="34"/>
  <c r="R1460" i="34"/>
  <c r="V1460" i="34"/>
  <c r="AA1460" i="34"/>
  <c r="P1460" i="34"/>
  <c r="Q1460" i="34"/>
  <c r="R1464" i="34"/>
  <c r="V1464" i="34"/>
  <c r="AA1464" i="34"/>
  <c r="P1464" i="34"/>
  <c r="Q1464" i="34"/>
  <c r="R1468" i="34"/>
  <c r="V1468" i="34"/>
  <c r="AA1468" i="34"/>
  <c r="P1468" i="34"/>
  <c r="Q1468" i="34"/>
  <c r="R3028" i="34"/>
  <c r="V3028" i="34"/>
  <c r="AA3028" i="34"/>
  <c r="P3028" i="34"/>
  <c r="Q3028" i="34"/>
  <c r="P1984" i="34"/>
  <c r="Q1984" i="34"/>
  <c r="R1984" i="34"/>
  <c r="V1984" i="34"/>
  <c r="AA1984" i="34"/>
  <c r="P1744" i="34"/>
  <c r="R1744" i="34"/>
  <c r="V1744" i="34"/>
  <c r="AA1744" i="34"/>
  <c r="Q1744" i="34"/>
  <c r="P1778" i="34"/>
  <c r="Q1778" i="34"/>
  <c r="R1778" i="34"/>
  <c r="V1778" i="34"/>
  <c r="AA1778" i="34"/>
  <c r="R1981" i="34"/>
  <c r="V1981" i="34"/>
  <c r="AA1981" i="34"/>
  <c r="P1981" i="34"/>
  <c r="Q1981" i="34"/>
  <c r="R1985" i="34"/>
  <c r="V1985" i="34"/>
  <c r="AA1985" i="34"/>
  <c r="P1985" i="34"/>
  <c r="Q1985" i="34"/>
  <c r="R1989" i="34"/>
  <c r="V1989" i="34"/>
  <c r="AA1989" i="34"/>
  <c r="P1989" i="34"/>
  <c r="Q1989" i="34"/>
  <c r="P1664" i="34"/>
  <c r="Q1664" i="34"/>
  <c r="R1664" i="34"/>
  <c r="V1664" i="34"/>
  <c r="AA1664" i="34"/>
  <c r="P1668" i="34"/>
  <c r="Q1668" i="34"/>
  <c r="R1668" i="34"/>
  <c r="V1668" i="34"/>
  <c r="AA1668" i="34"/>
  <c r="P1690" i="34"/>
  <c r="Q1690" i="34"/>
  <c r="R1690" i="34"/>
  <c r="V1690" i="34"/>
  <c r="AA1690" i="34"/>
  <c r="P1694" i="34"/>
  <c r="Q1694" i="34"/>
  <c r="R1694" i="34"/>
  <c r="V1694" i="34"/>
  <c r="AA1694" i="34"/>
  <c r="P1698" i="34"/>
  <c r="Q1698" i="34"/>
  <c r="R1698" i="34"/>
  <c r="V1698" i="34"/>
  <c r="AA1698" i="34"/>
  <c r="P1734" i="34"/>
  <c r="Q1734" i="34"/>
  <c r="R1734" i="34"/>
  <c r="V1734" i="34"/>
  <c r="AA1734" i="34"/>
  <c r="P1738" i="34"/>
  <c r="Q1738" i="34"/>
  <c r="R1738" i="34"/>
  <c r="V1738" i="34"/>
  <c r="AA1738" i="34"/>
  <c r="P1742" i="34"/>
  <c r="R1742" i="34"/>
  <c r="V1742" i="34"/>
  <c r="AA1742" i="34"/>
  <c r="Q1742" i="34"/>
  <c r="P1848" i="34"/>
  <c r="Q1848" i="34"/>
  <c r="R1848" i="34"/>
  <c r="V1848" i="34"/>
  <c r="AA1848" i="34"/>
  <c r="P1852" i="34"/>
  <c r="Q1852" i="34"/>
  <c r="R1852" i="34"/>
  <c r="V1852" i="34"/>
  <c r="AA1852" i="34"/>
  <c r="P1900" i="34"/>
  <c r="Q1900" i="34"/>
  <c r="R1900" i="34"/>
  <c r="V1900" i="34"/>
  <c r="AA1900" i="34"/>
  <c r="P1904" i="34"/>
  <c r="Q1904" i="34"/>
  <c r="R1904" i="34"/>
  <c r="V1904" i="34"/>
  <c r="AA1904" i="34"/>
  <c r="P1908" i="34"/>
  <c r="Q1908" i="34"/>
  <c r="R1908" i="34"/>
  <c r="V1908" i="34"/>
  <c r="AA1908" i="34"/>
  <c r="P1930" i="34"/>
  <c r="Q1930" i="34"/>
  <c r="R1930" i="34"/>
  <c r="V1930" i="34"/>
  <c r="AA1930" i="34"/>
  <c r="P1934" i="34"/>
  <c r="Q1934" i="34"/>
  <c r="R1934" i="34"/>
  <c r="V1934" i="34"/>
  <c r="AA1934" i="34"/>
  <c r="P1958" i="34"/>
  <c r="Q1958" i="34"/>
  <c r="R1958" i="34"/>
  <c r="V1958" i="34"/>
  <c r="AA1958" i="34"/>
  <c r="P1962" i="34"/>
  <c r="Q1962" i="34"/>
  <c r="R1962" i="34"/>
  <c r="V1962" i="34"/>
  <c r="AA1962" i="34"/>
  <c r="P1966" i="34"/>
  <c r="Q1966" i="34"/>
  <c r="R1966" i="34"/>
  <c r="V1966" i="34"/>
  <c r="AA1966" i="34"/>
  <c r="P1471" i="34"/>
  <c r="Q1471" i="34"/>
  <c r="R1471" i="34"/>
  <c r="V1471" i="34"/>
  <c r="AA1471" i="34"/>
  <c r="R1500" i="34"/>
  <c r="V1500" i="34"/>
  <c r="AA1500" i="34"/>
  <c r="P1500" i="34"/>
  <c r="Q1500" i="34"/>
  <c r="R1528" i="34"/>
  <c r="V1528" i="34"/>
  <c r="AA1528" i="34"/>
  <c r="P1528" i="34"/>
  <c r="Q1528" i="34"/>
  <c r="R1532" i="34"/>
  <c r="V1532" i="34"/>
  <c r="AA1532" i="34"/>
  <c r="P1532" i="34"/>
  <c r="Q1532" i="34"/>
  <c r="P1567" i="34"/>
  <c r="Q1567" i="34"/>
  <c r="R1567" i="34"/>
  <c r="V1567" i="34"/>
  <c r="AA1567" i="34"/>
  <c r="P1571" i="34"/>
  <c r="R1571" i="34"/>
  <c r="V1571" i="34"/>
  <c r="AA1571" i="34"/>
  <c r="Q1571" i="34"/>
  <c r="P1590" i="34"/>
  <c r="Q1590" i="34"/>
  <c r="R1590" i="34"/>
  <c r="V1590" i="34"/>
  <c r="AA1590" i="34"/>
  <c r="R1633" i="34"/>
  <c r="V1633" i="34"/>
  <c r="AA1633" i="34"/>
  <c r="P1633" i="34"/>
  <c r="Q1633" i="34"/>
  <c r="P1728" i="34"/>
  <c r="Q1728" i="34"/>
  <c r="R1728" i="34"/>
  <c r="V1728" i="34"/>
  <c r="AA1728" i="34"/>
  <c r="AA1330" i="34"/>
  <c r="P1330" i="34"/>
  <c r="Q1330" i="34"/>
  <c r="R1330" i="34"/>
  <c r="V1330" i="34"/>
  <c r="AA1334" i="34"/>
  <c r="P1334" i="34"/>
  <c r="Q1334" i="34"/>
  <c r="R1334" i="34"/>
  <c r="V1334" i="34"/>
  <c r="AA1338" i="34"/>
  <c r="P1338" i="34"/>
  <c r="Q1338" i="34"/>
  <c r="R1338" i="34"/>
  <c r="V1338" i="34"/>
  <c r="AA1376" i="34"/>
  <c r="P1376" i="34"/>
  <c r="Q1376" i="34"/>
  <c r="R1376" i="34"/>
  <c r="V1376" i="34"/>
  <c r="AA1380" i="34"/>
  <c r="P1380" i="34"/>
  <c r="Q1380" i="34"/>
  <c r="R1380" i="34"/>
  <c r="V1380" i="34"/>
  <c r="R1422" i="34"/>
  <c r="V1422" i="34"/>
  <c r="AA1422" i="34"/>
  <c r="P1422" i="34"/>
  <c r="Q1422" i="34"/>
  <c r="R1426" i="34"/>
  <c r="V1426" i="34"/>
  <c r="AA1426" i="34"/>
  <c r="P1426" i="34"/>
  <c r="Q1426" i="34"/>
  <c r="P1457" i="34"/>
  <c r="Q1457" i="34"/>
  <c r="R1457" i="34"/>
  <c r="V1457" i="34"/>
  <c r="AA1457" i="34"/>
  <c r="P1461" i="34"/>
  <c r="Q1461" i="34"/>
  <c r="R1461" i="34"/>
  <c r="V1461" i="34"/>
  <c r="AA1461" i="34"/>
  <c r="P1465" i="34"/>
  <c r="Q1465" i="34"/>
  <c r="R1465" i="34"/>
  <c r="V1465" i="34"/>
  <c r="AA1465" i="34"/>
  <c r="P1469" i="34"/>
  <c r="Q1469" i="34"/>
  <c r="R1469" i="34"/>
  <c r="V1469" i="34"/>
  <c r="AA1469" i="34"/>
  <c r="R1781" i="34"/>
  <c r="V1781" i="34"/>
  <c r="AA1781" i="34"/>
  <c r="P1781" i="34"/>
  <c r="Q1781" i="34"/>
  <c r="R1745" i="34"/>
  <c r="Q1745" i="34"/>
  <c r="V1745" i="34"/>
  <c r="AA1745" i="34"/>
  <c r="P1745" i="34"/>
  <c r="R1779" i="34"/>
  <c r="V1779" i="34"/>
  <c r="AA1779" i="34"/>
  <c r="P1779" i="34"/>
  <c r="Q1779" i="34"/>
  <c r="P1982" i="34"/>
  <c r="Q1982" i="34"/>
  <c r="R1982" i="34"/>
  <c r="V1982" i="34"/>
  <c r="AA1982" i="34"/>
  <c r="P1986" i="34"/>
  <c r="Q1986" i="34"/>
  <c r="R1986" i="34"/>
  <c r="V1986" i="34"/>
  <c r="AA1986" i="34"/>
  <c r="P1990" i="34"/>
  <c r="Q1990" i="34"/>
  <c r="R1990" i="34"/>
  <c r="V1990" i="34"/>
  <c r="AA1990" i="34"/>
  <c r="R1665" i="34"/>
  <c r="V1665" i="34"/>
  <c r="AA1665" i="34"/>
  <c r="P1665" i="34"/>
  <c r="Q1665" i="34"/>
  <c r="R1669" i="34"/>
  <c r="V1669" i="34"/>
  <c r="AA1669" i="34"/>
  <c r="P1669" i="34"/>
  <c r="Q1669" i="34"/>
  <c r="R1691" i="34"/>
  <c r="V1691" i="34"/>
  <c r="AA1691" i="34"/>
  <c r="P1691" i="34"/>
  <c r="Q1691" i="34"/>
  <c r="R1695" i="34"/>
  <c r="V1695" i="34"/>
  <c r="AA1695" i="34"/>
  <c r="P1695" i="34"/>
  <c r="Q1695" i="34"/>
  <c r="R1731" i="34"/>
  <c r="V1731" i="34"/>
  <c r="AA1731" i="34"/>
  <c r="P1731" i="34"/>
  <c r="Q1731" i="34"/>
  <c r="R1735" i="34"/>
  <c r="V1735" i="34"/>
  <c r="AA1735" i="34"/>
  <c r="P1735" i="34"/>
  <c r="Q1735" i="34"/>
  <c r="R1739" i="34"/>
  <c r="V1739" i="34"/>
  <c r="AA1739" i="34"/>
  <c r="P1739" i="34"/>
  <c r="Q1739" i="34"/>
  <c r="R1743" i="34"/>
  <c r="V1743" i="34"/>
  <c r="Q1743" i="34"/>
  <c r="AA1743" i="34"/>
  <c r="P1743" i="34"/>
  <c r="R1849" i="34"/>
  <c r="V1849" i="34"/>
  <c r="AA1849" i="34"/>
  <c r="P1849" i="34"/>
  <c r="Q1849" i="34"/>
  <c r="R1853" i="34"/>
  <c r="V1853" i="34"/>
  <c r="AA1853" i="34"/>
  <c r="P1853" i="34"/>
  <c r="Q1853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R1931" i="34"/>
  <c r="V1931" i="34"/>
  <c r="AA1931" i="34"/>
  <c r="P1931" i="34"/>
  <c r="Q1931" i="34"/>
  <c r="R1935" i="34"/>
  <c r="V1935" i="34"/>
  <c r="AA1935" i="34"/>
  <c r="P1935" i="34"/>
  <c r="Q1935" i="34"/>
  <c r="R1959" i="34"/>
  <c r="V1959" i="34"/>
  <c r="AA1959" i="34"/>
  <c r="P1959" i="34"/>
  <c r="Q1959" i="34"/>
  <c r="R1963" i="34"/>
  <c r="V1963" i="34"/>
  <c r="AA1963" i="34"/>
  <c r="P1963" i="34"/>
  <c r="Q1963" i="34"/>
  <c r="P1978" i="34"/>
  <c r="Q1978" i="34"/>
  <c r="R1978" i="34"/>
  <c r="V1978" i="34"/>
  <c r="AA1978" i="34"/>
  <c r="R1472" i="34"/>
  <c r="V1472" i="34"/>
  <c r="AA1472" i="34"/>
  <c r="P1472" i="34"/>
  <c r="Q1472" i="34"/>
  <c r="P1501" i="34"/>
  <c r="Q1501" i="34"/>
  <c r="R1501" i="34"/>
  <c r="V1501" i="34"/>
  <c r="AA1501" i="34"/>
  <c r="P1529" i="34"/>
  <c r="Q1529" i="34"/>
  <c r="R1529" i="34"/>
  <c r="V1529" i="34"/>
  <c r="AA1529" i="34"/>
  <c r="P1533" i="34"/>
  <c r="Q1533" i="34"/>
  <c r="R1533" i="34"/>
  <c r="V1533" i="34"/>
  <c r="AA1533" i="34"/>
  <c r="R1568" i="34"/>
  <c r="V1568" i="34"/>
  <c r="AA1568" i="34"/>
  <c r="P1568" i="34"/>
  <c r="Q1568" i="34"/>
  <c r="R1587" i="34"/>
  <c r="V1587" i="34"/>
  <c r="AA1587" i="34"/>
  <c r="P1587" i="34"/>
  <c r="Q1587" i="34"/>
  <c r="R1597" i="34"/>
  <c r="V1597" i="34"/>
  <c r="AA1597" i="34"/>
  <c r="P1597" i="34"/>
  <c r="Q1597" i="34"/>
  <c r="R1661" i="34"/>
  <c r="V1661" i="34"/>
  <c r="AA1661" i="34"/>
  <c r="P1661" i="34"/>
  <c r="Q1661" i="34"/>
  <c r="P1824" i="34"/>
  <c r="Q1824" i="34"/>
  <c r="R1824" i="34"/>
  <c r="V1824" i="34"/>
  <c r="AA1824" i="34"/>
  <c r="Q1331" i="34"/>
  <c r="R1331" i="34"/>
  <c r="V1331" i="34"/>
  <c r="AA1331" i="34"/>
  <c r="P1331" i="34"/>
  <c r="Q1335" i="34"/>
  <c r="R1335" i="34"/>
  <c r="V1335" i="34"/>
  <c r="AA1335" i="34"/>
  <c r="P1335" i="34"/>
  <c r="Q1373" i="34"/>
  <c r="R1373" i="34"/>
  <c r="V1373" i="34"/>
  <c r="AA1373" i="34"/>
  <c r="P1373" i="34"/>
  <c r="Q1377" i="34"/>
  <c r="R1377" i="34"/>
  <c r="V1377" i="34"/>
  <c r="AA1377" i="34"/>
  <c r="P1377" i="34"/>
  <c r="Q1381" i="34"/>
  <c r="R1381" i="34"/>
  <c r="V1381" i="34"/>
  <c r="AA1381" i="34"/>
  <c r="P1381" i="34"/>
  <c r="P1423" i="34"/>
  <c r="Q1423" i="34"/>
  <c r="R1423" i="34"/>
  <c r="V1423" i="34"/>
  <c r="AA1423" i="34"/>
  <c r="P1427" i="34"/>
  <c r="Q1427" i="34"/>
  <c r="R1427" i="34"/>
  <c r="V1427" i="34"/>
  <c r="AA1427" i="34"/>
  <c r="R1458" i="34"/>
  <c r="V1458" i="34"/>
  <c r="AA1458" i="34"/>
  <c r="P1458" i="34"/>
  <c r="Q1458" i="34"/>
  <c r="R1462" i="34"/>
  <c r="V1462" i="34"/>
  <c r="AA1462" i="34"/>
  <c r="P1462" i="34"/>
  <c r="Q1462" i="34"/>
  <c r="R1466" i="34"/>
  <c r="V1466" i="34"/>
  <c r="AA1466" i="34"/>
  <c r="P1466" i="34"/>
  <c r="Q1466" i="34"/>
  <c r="R1470" i="34"/>
  <c r="V1470" i="34"/>
  <c r="AA1470" i="34"/>
  <c r="P1470" i="34"/>
  <c r="Q1470" i="34"/>
  <c r="R721" i="34"/>
  <c r="V721" i="34"/>
  <c r="AA721" i="34"/>
  <c r="P721" i="34"/>
  <c r="Q721" i="34"/>
  <c r="P1746" i="34"/>
  <c r="Q1746" i="34"/>
  <c r="R1746" i="34"/>
  <c r="V1746" i="34"/>
  <c r="AA1746" i="34"/>
  <c r="P1780" i="34"/>
  <c r="Q1780" i="34"/>
  <c r="R1780" i="34"/>
  <c r="V1780" i="34"/>
  <c r="AA1780" i="34"/>
  <c r="R1983" i="34"/>
  <c r="V1983" i="34"/>
  <c r="AA1983" i="34"/>
  <c r="P1983" i="34"/>
  <c r="Q1983" i="34"/>
  <c r="R1987" i="34"/>
  <c r="V1987" i="34"/>
  <c r="AA1987" i="34"/>
  <c r="P1987" i="34"/>
  <c r="Q1987" i="34"/>
  <c r="R1991" i="34"/>
  <c r="V1991" i="34"/>
  <c r="AA1991" i="34"/>
  <c r="P1991" i="34"/>
  <c r="Q1991" i="34"/>
  <c r="P1666" i="34"/>
  <c r="Q1666" i="34"/>
  <c r="R1666" i="34"/>
  <c r="V1666" i="34"/>
  <c r="AA1666" i="34"/>
  <c r="P1670" i="34"/>
  <c r="Q1670" i="34"/>
  <c r="R1670" i="34"/>
  <c r="V1670" i="34"/>
  <c r="AA1670" i="34"/>
  <c r="P1692" i="34"/>
  <c r="Q1692" i="34"/>
  <c r="R1692" i="34"/>
  <c r="V1692" i="34"/>
  <c r="AA1692" i="34"/>
  <c r="P1696" i="34"/>
  <c r="Q1696" i="34"/>
  <c r="R1696" i="34"/>
  <c r="V1696" i="34"/>
  <c r="AA1696" i="34"/>
  <c r="P1732" i="34"/>
  <c r="Q1732" i="34"/>
  <c r="R1732" i="34"/>
  <c r="V1732" i="34"/>
  <c r="AA1732" i="34"/>
  <c r="P1736" i="34"/>
  <c r="Q1736" i="34"/>
  <c r="R1736" i="34"/>
  <c r="V1736" i="34"/>
  <c r="AA1736" i="34"/>
  <c r="P1740" i="34"/>
  <c r="Q1740" i="34"/>
  <c r="R1740" i="34"/>
  <c r="V1740" i="34"/>
  <c r="AA1740" i="34"/>
  <c r="P1846" i="34"/>
  <c r="Q1846" i="34"/>
  <c r="R1846" i="34"/>
  <c r="V1846" i="34"/>
  <c r="AA1846" i="34"/>
  <c r="P1850" i="34"/>
  <c r="Q1850" i="34"/>
  <c r="R1850" i="34"/>
  <c r="V1850" i="34"/>
  <c r="AA1850" i="34"/>
  <c r="R1887" i="34"/>
  <c r="V1887" i="34"/>
  <c r="AA1887" i="34"/>
  <c r="P1887" i="34"/>
  <c r="Q1887" i="34"/>
  <c r="P1902" i="34"/>
  <c r="Q1902" i="34"/>
  <c r="R1902" i="34"/>
  <c r="V1902" i="34"/>
  <c r="AA1902" i="34"/>
  <c r="P1906" i="34"/>
  <c r="Q1906" i="34"/>
  <c r="R1906" i="34"/>
  <c r="V1906" i="34"/>
  <c r="AA1906" i="34"/>
  <c r="P1910" i="34"/>
  <c r="Q1910" i="34"/>
  <c r="R1910" i="34"/>
  <c r="V1910" i="34"/>
  <c r="AA1910" i="34"/>
  <c r="P1932" i="34"/>
  <c r="Q1932" i="34"/>
  <c r="R1932" i="34"/>
  <c r="V1932" i="34"/>
  <c r="AA1932" i="34"/>
  <c r="P1936" i="34"/>
  <c r="Q1936" i="34"/>
  <c r="R1936" i="34"/>
  <c r="V1936" i="34"/>
  <c r="AA1936" i="34"/>
  <c r="P1960" i="34"/>
  <c r="Q1960" i="34"/>
  <c r="R1960" i="34"/>
  <c r="V1960" i="34"/>
  <c r="AA1960" i="34"/>
  <c r="P1964" i="34"/>
  <c r="Q1964" i="34"/>
  <c r="R1964" i="34"/>
  <c r="V1964" i="34"/>
  <c r="AA1964" i="34"/>
  <c r="R1979" i="34"/>
  <c r="V1979" i="34"/>
  <c r="AA1979" i="34"/>
  <c r="P1979" i="34"/>
  <c r="Q1979" i="34"/>
  <c r="P1473" i="34"/>
  <c r="Q1473" i="34"/>
  <c r="R1473" i="34"/>
  <c r="V1473" i="34"/>
  <c r="AA1473" i="34"/>
  <c r="R1526" i="34"/>
  <c r="V1526" i="34"/>
  <c r="AA1526" i="34"/>
  <c r="P1526" i="34"/>
  <c r="Q1526" i="34"/>
  <c r="R1530" i="34"/>
  <c r="V1530" i="34"/>
  <c r="AA1530" i="34"/>
  <c r="P1530" i="34"/>
  <c r="Q1530" i="34"/>
  <c r="R1534" i="34"/>
  <c r="V1534" i="34"/>
  <c r="AA1534" i="34"/>
  <c r="P1534" i="34"/>
  <c r="Q1534" i="34"/>
  <c r="P1569" i="34"/>
  <c r="Q1569" i="34"/>
  <c r="R1569" i="34"/>
  <c r="V1569" i="34"/>
  <c r="AA1569" i="34"/>
  <c r="P1588" i="34"/>
  <c r="Q1588" i="34"/>
  <c r="R1588" i="34"/>
  <c r="V1588" i="34"/>
  <c r="AA1588" i="34"/>
  <c r="P1598" i="34"/>
  <c r="Q1598" i="34"/>
  <c r="R1598" i="34"/>
  <c r="V1598" i="34"/>
  <c r="AA1598" i="34"/>
  <c r="P1662" i="34"/>
  <c r="Q1662" i="34"/>
  <c r="R1662" i="34"/>
  <c r="V1662" i="34"/>
  <c r="AA1662" i="34"/>
  <c r="R1825" i="34"/>
  <c r="V1825" i="34"/>
  <c r="AA1825" i="34"/>
  <c r="P1825" i="34"/>
  <c r="Q1825" i="34"/>
  <c r="AA1332" i="34"/>
  <c r="P1332" i="34"/>
  <c r="Q1332" i="34"/>
  <c r="R1332" i="34"/>
  <c r="V1332" i="34"/>
  <c r="AA1336" i="34"/>
  <c r="P1336" i="34"/>
  <c r="Q1336" i="34"/>
  <c r="R1336" i="34"/>
  <c r="V1336" i="34"/>
  <c r="AA1374" i="34"/>
  <c r="P1374" i="34"/>
  <c r="Q1374" i="34"/>
  <c r="R1374" i="34"/>
  <c r="V1374" i="34"/>
  <c r="AA1378" i="34"/>
  <c r="P1378" i="34"/>
  <c r="Q1378" i="34"/>
  <c r="R1378" i="34"/>
  <c r="V1378" i="34"/>
  <c r="R1420" i="34"/>
  <c r="V1420" i="34"/>
  <c r="AA1420" i="34"/>
  <c r="P1420" i="34"/>
  <c r="Q1420" i="34"/>
  <c r="R1424" i="34"/>
  <c r="V1424" i="34"/>
  <c r="AA1424" i="34"/>
  <c r="P1424" i="34"/>
  <c r="Q1424" i="34"/>
  <c r="R1428" i="34"/>
  <c r="V1428" i="34"/>
  <c r="AA1428" i="34"/>
  <c r="P1428" i="34"/>
  <c r="Q1428" i="34"/>
  <c r="P1459" i="34"/>
  <c r="Q1459" i="34"/>
  <c r="R1459" i="34"/>
  <c r="V1459" i="34"/>
  <c r="AA1459" i="34"/>
  <c r="P1463" i="34"/>
  <c r="Q1463" i="34"/>
  <c r="R1463" i="34"/>
  <c r="V1463" i="34"/>
  <c r="AA1463" i="34"/>
  <c r="P1467" i="34"/>
  <c r="Q1467" i="34"/>
  <c r="R1467" i="34"/>
  <c r="V1467" i="34"/>
  <c r="AA1467" i="34"/>
  <c r="P2261" i="34"/>
  <c r="Q2261" i="34"/>
  <c r="R2261" i="34"/>
  <c r="V2261" i="34"/>
  <c r="AA2261" i="34"/>
  <c r="A1665" i="34"/>
  <c r="A1669" i="34"/>
  <c r="A1472" i="34"/>
  <c r="A1501" i="34"/>
  <c r="A1529" i="34"/>
  <c r="A1533" i="34"/>
  <c r="A1568" i="34"/>
  <c r="A1587" i="34"/>
  <c r="A1597" i="34"/>
  <c r="A1661" i="34"/>
  <c r="A1331" i="34"/>
  <c r="A1335" i="34"/>
  <c r="A1373" i="34"/>
  <c r="A1377" i="34"/>
  <c r="A1381" i="34"/>
  <c r="A1423" i="34"/>
  <c r="A1427" i="34"/>
  <c r="A1458" i="34"/>
  <c r="A1462" i="34"/>
  <c r="A1466" i="34"/>
  <c r="A1470" i="34"/>
  <c r="A721" i="34"/>
  <c r="A1666" i="34"/>
  <c r="A1670" i="34"/>
  <c r="A1473" i="34"/>
  <c r="A1526" i="34"/>
  <c r="A1530" i="34"/>
  <c r="A1534" i="34"/>
  <c r="A1569" i="34"/>
  <c r="A1588" i="34"/>
  <c r="A1598" i="34"/>
  <c r="A1662" i="34"/>
  <c r="A1332" i="34"/>
  <c r="A1336" i="34"/>
  <c r="A1374" i="34"/>
  <c r="A1378" i="34"/>
  <c r="A1420" i="34"/>
  <c r="A1424" i="34"/>
  <c r="A1428" i="34"/>
  <c r="A1459" i="34"/>
  <c r="A1463" i="34"/>
  <c r="A1467" i="34"/>
  <c r="A1663" i="34"/>
  <c r="A1667" i="34"/>
  <c r="A1671" i="34"/>
  <c r="A1499" i="34"/>
  <c r="A1527" i="34"/>
  <c r="A1531" i="34"/>
  <c r="A1566" i="34"/>
  <c r="A1570" i="34"/>
  <c r="A1589" i="34"/>
  <c r="A1632" i="34"/>
  <c r="A1333" i="34"/>
  <c r="A1337" i="34"/>
  <c r="A1375" i="34"/>
  <c r="A1379" i="34"/>
  <c r="A1421" i="34"/>
  <c r="A1425" i="34"/>
  <c r="A1456" i="34"/>
  <c r="A1460" i="34"/>
  <c r="A1464" i="34"/>
  <c r="A1468" i="34"/>
  <c r="A1664" i="34"/>
  <c r="A1668" i="34"/>
  <c r="A1471" i="34"/>
  <c r="A1500" i="34"/>
  <c r="A1528" i="34"/>
  <c r="A1532" i="34"/>
  <c r="A1567" i="34"/>
  <c r="A1571" i="34"/>
  <c r="A1590" i="34"/>
  <c r="A1633" i="34"/>
  <c r="A1330" i="34"/>
  <c r="A1334" i="34"/>
  <c r="A1338" i="34"/>
  <c r="A1376" i="34"/>
  <c r="A1380" i="34"/>
  <c r="A1422" i="34"/>
  <c r="A1426" i="34"/>
  <c r="A1457" i="34"/>
  <c r="A1461" i="34"/>
  <c r="A1465" i="34"/>
  <c r="A1469" i="34"/>
  <c r="A1747" i="34"/>
  <c r="A1781" i="34"/>
  <c r="A1984" i="34"/>
  <c r="A1988" i="34"/>
  <c r="A1693" i="34"/>
  <c r="A1697" i="34"/>
  <c r="A1733" i="34"/>
  <c r="A1737" i="34"/>
  <c r="A1741" i="34"/>
  <c r="A1847" i="34"/>
  <c r="A1851" i="34"/>
  <c r="A1888" i="34"/>
  <c r="A1903" i="34"/>
  <c r="A1907" i="34"/>
  <c r="A1929" i="34"/>
  <c r="A1933" i="34"/>
  <c r="A1937" i="34"/>
  <c r="A1961" i="34"/>
  <c r="A1965" i="34"/>
  <c r="A1980" i="34"/>
  <c r="A1824" i="34"/>
  <c r="A3028" i="34"/>
  <c r="A1746" i="34"/>
  <c r="A1744" i="34"/>
  <c r="A1778" i="34"/>
  <c r="A1981" i="34"/>
  <c r="A1985" i="34"/>
  <c r="A1989" i="34"/>
  <c r="A1690" i="34"/>
  <c r="A1694" i="34"/>
  <c r="A1698" i="34"/>
  <c r="A1734" i="34"/>
  <c r="A1738" i="34"/>
  <c r="A1742" i="34"/>
  <c r="A1848" i="34"/>
  <c r="A1852" i="34"/>
  <c r="A1900" i="34"/>
  <c r="A1904" i="34"/>
  <c r="A1908" i="34"/>
  <c r="A1930" i="34"/>
  <c r="A1934" i="34"/>
  <c r="A1958" i="34"/>
  <c r="A1962" i="34"/>
  <c r="A1966" i="34"/>
  <c r="A1825" i="34"/>
  <c r="A1745" i="34"/>
  <c r="A1779" i="34"/>
  <c r="A1982" i="34"/>
  <c r="A1986" i="34"/>
  <c r="A1990" i="34"/>
  <c r="A1691" i="34"/>
  <c r="A1695" i="34"/>
  <c r="A1731" i="34"/>
  <c r="A1735" i="34"/>
  <c r="A1739" i="34"/>
  <c r="A1743" i="34"/>
  <c r="A1849" i="34"/>
  <c r="A1853" i="34"/>
  <c r="A1901" i="34"/>
  <c r="A1905" i="34"/>
  <c r="A1909" i="34"/>
  <c r="A1931" i="34"/>
  <c r="A1935" i="34"/>
  <c r="A1959" i="34"/>
  <c r="A1963" i="34"/>
  <c r="A1978" i="34"/>
  <c r="A1727" i="34"/>
  <c r="A1845" i="34"/>
  <c r="A1780" i="34"/>
  <c r="A1983" i="34"/>
  <c r="A1987" i="34"/>
  <c r="A1991" i="34"/>
  <c r="A1692" i="34"/>
  <c r="A1696" i="34"/>
  <c r="A1732" i="34"/>
  <c r="A1736" i="34"/>
  <c r="A1740" i="34"/>
  <c r="A1846" i="34"/>
  <c r="A1850" i="34"/>
  <c r="A1887" i="34"/>
  <c r="A1902" i="34"/>
  <c r="A1906" i="34"/>
  <c r="A1910" i="34"/>
  <c r="A1932" i="34"/>
  <c r="A1936" i="34"/>
  <c r="A1960" i="34"/>
  <c r="A1964" i="34"/>
  <c r="A1979" i="34"/>
  <c r="A1728" i="34"/>
  <c r="A2261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736" i="34"/>
  <c r="B735" i="34"/>
  <c r="B734" i="34"/>
  <c r="B1216" i="34"/>
  <c r="B1215" i="34"/>
  <c r="B1214" i="34"/>
  <c r="B1208" i="34"/>
  <c r="B1207" i="34"/>
  <c r="B1198" i="34"/>
  <c r="B1197" i="34"/>
  <c r="B1196" i="34"/>
  <c r="B1195" i="34"/>
  <c r="B1188" i="34"/>
  <c r="B1187" i="34"/>
  <c r="B1158" i="34"/>
  <c r="B1157" i="34"/>
  <c r="B1156" i="34"/>
  <c r="B1155" i="34"/>
  <c r="B1147" i="34"/>
  <c r="B1146" i="34"/>
  <c r="B1097" i="34"/>
  <c r="B1096" i="34"/>
  <c r="B1095" i="34"/>
  <c r="B1094" i="34"/>
  <c r="B1091" i="34"/>
  <c r="B1090" i="34"/>
  <c r="B1089" i="34"/>
  <c r="B1088" i="34"/>
  <c r="B1087" i="34"/>
  <c r="B1086" i="34"/>
  <c r="B1084" i="34"/>
  <c r="B1083" i="34"/>
  <c r="B1082" i="34"/>
  <c r="B1081" i="34"/>
  <c r="B1085" i="34"/>
  <c r="B1080" i="34"/>
  <c r="B1079" i="34"/>
  <c r="B1078" i="34"/>
  <c r="B1038" i="34"/>
  <c r="B1031" i="34"/>
  <c r="B1029" i="34"/>
  <c r="B1028" i="34"/>
  <c r="B1027" i="34"/>
  <c r="B1026" i="34"/>
  <c r="B1025" i="34"/>
  <c r="B1024" i="34"/>
  <c r="B1023" i="34"/>
  <c r="B1022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998" i="34"/>
  <c r="B997" i="34"/>
  <c r="B996" i="34"/>
  <c r="B995" i="34"/>
  <c r="B991" i="34"/>
  <c r="B990" i="34"/>
  <c r="B989" i="34"/>
  <c r="B982" i="34"/>
  <c r="B726" i="34"/>
  <c r="B725" i="34"/>
  <c r="B724" i="34"/>
  <c r="B723" i="34"/>
  <c r="B722" i="34"/>
  <c r="B1258" i="34"/>
  <c r="B1490" i="34"/>
  <c r="B1489" i="34"/>
  <c r="B1488" i="34"/>
  <c r="B1487" i="34"/>
  <c r="B1217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6" i="34"/>
  <c r="B1035" i="34"/>
  <c r="B1034" i="34"/>
  <c r="B1033" i="34"/>
  <c r="B1032" i="34"/>
  <c r="B1279" i="34"/>
  <c r="B1278" i="34"/>
  <c r="B1074" i="34"/>
  <c r="B1073" i="34"/>
  <c r="B1072" i="34"/>
  <c r="B1071" i="34"/>
  <c r="B1070" i="34"/>
  <c r="B1069" i="34"/>
  <c r="B1068" i="34"/>
  <c r="B1064" i="34"/>
  <c r="B1063" i="34"/>
  <c r="B1062" i="34"/>
  <c r="B1061" i="34"/>
  <c r="P1039" i="34" l="1"/>
  <c r="Q1039" i="34"/>
  <c r="R1039" i="34"/>
  <c r="V1039" i="34"/>
  <c r="AA1039" i="34"/>
  <c r="P1047" i="34"/>
  <c r="Q1047" i="34"/>
  <c r="R1047" i="34"/>
  <c r="V1047" i="34"/>
  <c r="AA1047" i="34"/>
  <c r="P1051" i="34"/>
  <c r="Q1051" i="34"/>
  <c r="R1051" i="34"/>
  <c r="V1051" i="34"/>
  <c r="AA1051" i="34"/>
  <c r="P1055" i="34"/>
  <c r="Q1055" i="34"/>
  <c r="R1055" i="34"/>
  <c r="V1055" i="34"/>
  <c r="AA1055" i="34"/>
  <c r="P1059" i="34"/>
  <c r="Q1059" i="34"/>
  <c r="AA1059" i="34"/>
  <c r="R1059" i="34"/>
  <c r="V1059" i="34"/>
  <c r="R1488" i="34"/>
  <c r="V1488" i="34"/>
  <c r="AA1488" i="34"/>
  <c r="P1488" i="34"/>
  <c r="Q1488" i="34"/>
  <c r="P722" i="34"/>
  <c r="Q722" i="34"/>
  <c r="R722" i="34"/>
  <c r="V722" i="34"/>
  <c r="AA722" i="34"/>
  <c r="P726" i="34"/>
  <c r="Q726" i="34"/>
  <c r="R726" i="34"/>
  <c r="V726" i="34"/>
  <c r="AA726" i="34"/>
  <c r="P991" i="34"/>
  <c r="Q991" i="34"/>
  <c r="R991" i="34"/>
  <c r="V991" i="34"/>
  <c r="AA991" i="34"/>
  <c r="R998" i="34"/>
  <c r="V998" i="34"/>
  <c r="AA998" i="34"/>
  <c r="P998" i="34"/>
  <c r="Q998" i="34"/>
  <c r="P1005" i="34"/>
  <c r="Q1005" i="34"/>
  <c r="R1005" i="34"/>
  <c r="V1005" i="34"/>
  <c r="AA1005" i="34"/>
  <c r="P1009" i="34"/>
  <c r="Q1009" i="34"/>
  <c r="R1009" i="34"/>
  <c r="V1009" i="34"/>
  <c r="AA1009" i="34"/>
  <c r="R1022" i="34"/>
  <c r="V1022" i="34"/>
  <c r="AA1022" i="34"/>
  <c r="P1022" i="34"/>
  <c r="Q1022" i="34"/>
  <c r="R1026" i="34"/>
  <c r="V1026" i="34"/>
  <c r="AA1026" i="34"/>
  <c r="P1026" i="34"/>
  <c r="Q1026" i="34"/>
  <c r="P1031" i="34"/>
  <c r="Q1031" i="34"/>
  <c r="R1031" i="34"/>
  <c r="V1031" i="34"/>
  <c r="AA1031" i="34"/>
  <c r="Q1080" i="34"/>
  <c r="R1080" i="34"/>
  <c r="V1080" i="34"/>
  <c r="AA1080" i="34"/>
  <c r="P1080" i="34"/>
  <c r="AA1083" i="34"/>
  <c r="P1083" i="34"/>
  <c r="Q1083" i="34"/>
  <c r="R1083" i="34"/>
  <c r="V1083" i="34"/>
  <c r="Q1088" i="34"/>
  <c r="R1088" i="34"/>
  <c r="V1088" i="34"/>
  <c r="AA1088" i="34"/>
  <c r="P1088" i="34"/>
  <c r="Q1094" i="34"/>
  <c r="R1094" i="34"/>
  <c r="V1094" i="34"/>
  <c r="AA1094" i="34"/>
  <c r="P1094" i="34"/>
  <c r="Q1146" i="34"/>
  <c r="R1146" i="34"/>
  <c r="V1146" i="34"/>
  <c r="AA1146" i="34"/>
  <c r="P1146" i="34"/>
  <c r="AA1157" i="34"/>
  <c r="P1157" i="34"/>
  <c r="Q1157" i="34"/>
  <c r="R1157" i="34"/>
  <c r="V1157" i="34"/>
  <c r="AA1195" i="34"/>
  <c r="P1195" i="34"/>
  <c r="Q1195" i="34"/>
  <c r="R1195" i="34"/>
  <c r="V1195" i="34"/>
  <c r="AA1207" i="34"/>
  <c r="P1207" i="34"/>
  <c r="Q1207" i="34"/>
  <c r="R1207" i="34"/>
  <c r="V1207" i="34"/>
  <c r="Q1216" i="34"/>
  <c r="R1216" i="34"/>
  <c r="V1216" i="34"/>
  <c r="P1216" i="34"/>
  <c r="AA1216" i="34"/>
  <c r="P1043" i="34"/>
  <c r="Q1043" i="34"/>
  <c r="R1043" i="34"/>
  <c r="V1043" i="34"/>
  <c r="AA1043" i="34"/>
  <c r="Q1064" i="34"/>
  <c r="R1064" i="34"/>
  <c r="V1064" i="34"/>
  <c r="AA1064" i="34"/>
  <c r="P1064" i="34"/>
  <c r="AA1071" i="34"/>
  <c r="P1071" i="34"/>
  <c r="Q1071" i="34"/>
  <c r="R1071" i="34"/>
  <c r="V1071" i="34"/>
  <c r="AA1278" i="34"/>
  <c r="P1278" i="34"/>
  <c r="Q1278" i="34"/>
  <c r="R1278" i="34"/>
  <c r="V1278" i="34"/>
  <c r="R1034" i="34"/>
  <c r="V1034" i="34"/>
  <c r="AA1034" i="34"/>
  <c r="P1034" i="34"/>
  <c r="Q1034" i="34"/>
  <c r="R1040" i="34"/>
  <c r="V1040" i="34"/>
  <c r="AA1040" i="34"/>
  <c r="P1040" i="34"/>
  <c r="Q1040" i="34"/>
  <c r="R1044" i="34"/>
  <c r="V1044" i="34"/>
  <c r="AA1044" i="34"/>
  <c r="P1044" i="34"/>
  <c r="Q1044" i="34"/>
  <c r="R1048" i="34"/>
  <c r="V1048" i="34"/>
  <c r="AA1048" i="34"/>
  <c r="P1048" i="34"/>
  <c r="Q1048" i="34"/>
  <c r="R1052" i="34"/>
  <c r="V1052" i="34"/>
  <c r="AA1052" i="34"/>
  <c r="P1052" i="34"/>
  <c r="Q1052" i="34"/>
  <c r="R1056" i="34"/>
  <c r="V1056" i="34"/>
  <c r="AA1056" i="34"/>
  <c r="P1056" i="34"/>
  <c r="Q1056" i="34"/>
  <c r="R1060" i="34"/>
  <c r="V1060" i="34"/>
  <c r="AA1060" i="34"/>
  <c r="P1060" i="34"/>
  <c r="Q1060" i="34"/>
  <c r="P1489" i="34"/>
  <c r="Q1489" i="34"/>
  <c r="R1489" i="34"/>
  <c r="V1489" i="34"/>
  <c r="AA1489" i="34"/>
  <c r="R723" i="34"/>
  <c r="V723" i="34"/>
  <c r="AA723" i="34"/>
  <c r="P723" i="34"/>
  <c r="Q723" i="34"/>
  <c r="R982" i="34"/>
  <c r="V982" i="34"/>
  <c r="AA982" i="34"/>
  <c r="P982" i="34"/>
  <c r="Q982" i="34"/>
  <c r="P995" i="34"/>
  <c r="Q995" i="34"/>
  <c r="R995" i="34"/>
  <c r="V995" i="34"/>
  <c r="AA995" i="34"/>
  <c r="R1002" i="34"/>
  <c r="V1002" i="34"/>
  <c r="AA1002" i="34"/>
  <c r="P1002" i="34"/>
  <c r="Q1002" i="34"/>
  <c r="R1006" i="34"/>
  <c r="V1006" i="34"/>
  <c r="AA1006" i="34"/>
  <c r="P1006" i="34"/>
  <c r="Q1006" i="34"/>
  <c r="R1010" i="34"/>
  <c r="V1010" i="34"/>
  <c r="AA1010" i="34"/>
  <c r="P1010" i="34"/>
  <c r="Q1010" i="34"/>
  <c r="P1023" i="34"/>
  <c r="Q1023" i="34"/>
  <c r="R1023" i="34"/>
  <c r="V1023" i="34"/>
  <c r="AA1023" i="34"/>
  <c r="P1027" i="34"/>
  <c r="Q1027" i="34"/>
  <c r="R1027" i="34"/>
  <c r="V1027" i="34"/>
  <c r="AA1027" i="34"/>
  <c r="R1038" i="34"/>
  <c r="V1038" i="34"/>
  <c r="AA1038" i="34"/>
  <c r="P1038" i="34"/>
  <c r="Q1038" i="34"/>
  <c r="AA1085" i="34"/>
  <c r="P1085" i="34"/>
  <c r="Q1085" i="34"/>
  <c r="R1085" i="34"/>
  <c r="V1085" i="34"/>
  <c r="Q1084" i="34"/>
  <c r="R1084" i="34"/>
  <c r="V1084" i="34"/>
  <c r="AA1084" i="34"/>
  <c r="P1084" i="34"/>
  <c r="AA1089" i="34"/>
  <c r="P1089" i="34"/>
  <c r="Q1089" i="34"/>
  <c r="R1089" i="34"/>
  <c r="V1089" i="34"/>
  <c r="AA1095" i="34"/>
  <c r="P1095" i="34"/>
  <c r="Q1095" i="34"/>
  <c r="R1095" i="34"/>
  <c r="V1095" i="34"/>
  <c r="AA1147" i="34"/>
  <c r="P1147" i="34"/>
  <c r="Q1147" i="34"/>
  <c r="R1147" i="34"/>
  <c r="V1147" i="34"/>
  <c r="Q1158" i="34"/>
  <c r="R1158" i="34"/>
  <c r="V1158" i="34"/>
  <c r="AA1158" i="34"/>
  <c r="P1158" i="34"/>
  <c r="Q1196" i="34"/>
  <c r="R1196" i="34"/>
  <c r="V1196" i="34"/>
  <c r="AA1196" i="34"/>
  <c r="P1196" i="34"/>
  <c r="Q1208" i="34"/>
  <c r="R1208" i="34"/>
  <c r="V1208" i="34"/>
  <c r="P1208" i="34"/>
  <c r="AA1208" i="34"/>
  <c r="P734" i="34"/>
  <c r="Q734" i="34"/>
  <c r="R734" i="34"/>
  <c r="V734" i="34"/>
  <c r="AA734" i="34"/>
  <c r="Q1070" i="34"/>
  <c r="R1070" i="34"/>
  <c r="V1070" i="34"/>
  <c r="AA1070" i="34"/>
  <c r="P1070" i="34"/>
  <c r="Q1074" i="34"/>
  <c r="R1074" i="34"/>
  <c r="V1074" i="34"/>
  <c r="AA1074" i="34"/>
  <c r="P1074" i="34"/>
  <c r="P1061" i="34"/>
  <c r="Q1061" i="34"/>
  <c r="R1061" i="34"/>
  <c r="V1061" i="34"/>
  <c r="AA1061" i="34"/>
  <c r="Q1068" i="34"/>
  <c r="R1068" i="34"/>
  <c r="V1068" i="34"/>
  <c r="AA1068" i="34"/>
  <c r="P1068" i="34"/>
  <c r="Q1072" i="34"/>
  <c r="R1072" i="34"/>
  <c r="V1072" i="34"/>
  <c r="AA1072" i="34"/>
  <c r="P1072" i="34"/>
  <c r="Q1279" i="34"/>
  <c r="R1279" i="34"/>
  <c r="V1279" i="34"/>
  <c r="AA1279" i="34"/>
  <c r="P1279" i="34"/>
  <c r="P1035" i="34"/>
  <c r="Q1035" i="34"/>
  <c r="R1035" i="34"/>
  <c r="V1035" i="34"/>
  <c r="AA1035" i="34"/>
  <c r="P1041" i="34"/>
  <c r="Q1041" i="34"/>
  <c r="R1041" i="34"/>
  <c r="V1041" i="34"/>
  <c r="AA1041" i="34"/>
  <c r="P1045" i="34"/>
  <c r="Q1045" i="34"/>
  <c r="R1045" i="34"/>
  <c r="V1045" i="34"/>
  <c r="AA1045" i="34"/>
  <c r="P1049" i="34"/>
  <c r="Q1049" i="34"/>
  <c r="R1049" i="34"/>
  <c r="V1049" i="34"/>
  <c r="AA1049" i="34"/>
  <c r="P1053" i="34"/>
  <c r="Q1053" i="34"/>
  <c r="R1053" i="34"/>
  <c r="V1053" i="34"/>
  <c r="AA1053" i="34"/>
  <c r="P1057" i="34"/>
  <c r="Q1057" i="34"/>
  <c r="R1057" i="34"/>
  <c r="V1057" i="34"/>
  <c r="AA1057" i="34"/>
  <c r="AA1217" i="34"/>
  <c r="P1217" i="34"/>
  <c r="R1217" i="34"/>
  <c r="V1217" i="34"/>
  <c r="Q1217" i="34"/>
  <c r="R1490" i="34"/>
  <c r="V1490" i="34"/>
  <c r="AA1490" i="34"/>
  <c r="P1490" i="34"/>
  <c r="Q1490" i="34"/>
  <c r="P724" i="34"/>
  <c r="Q724" i="34"/>
  <c r="R724" i="34"/>
  <c r="V724" i="34"/>
  <c r="AA724" i="34"/>
  <c r="P989" i="34"/>
  <c r="Q989" i="34"/>
  <c r="R989" i="34"/>
  <c r="V989" i="34"/>
  <c r="AA989" i="34"/>
  <c r="R996" i="34"/>
  <c r="V996" i="34"/>
  <c r="AA996" i="34"/>
  <c r="P996" i="34"/>
  <c r="Q996" i="34"/>
  <c r="P1003" i="34"/>
  <c r="Q1003" i="34"/>
  <c r="R1003" i="34"/>
  <c r="V1003" i="34"/>
  <c r="AA1003" i="34"/>
  <c r="P1007" i="34"/>
  <c r="Q1007" i="34"/>
  <c r="R1007" i="34"/>
  <c r="V1007" i="34"/>
  <c r="AA1007" i="34"/>
  <c r="P1011" i="34"/>
  <c r="Q1011" i="34"/>
  <c r="R1011" i="34"/>
  <c r="V1011" i="34"/>
  <c r="AA1011" i="34"/>
  <c r="R1024" i="34"/>
  <c r="V1024" i="34"/>
  <c r="AA1024" i="34"/>
  <c r="P1024" i="34"/>
  <c r="Q1024" i="34"/>
  <c r="R1028" i="34"/>
  <c r="V1028" i="34"/>
  <c r="AA1028" i="34"/>
  <c r="P1028" i="34"/>
  <c r="Q1028" i="34"/>
  <c r="Q1078" i="34"/>
  <c r="R1078" i="34"/>
  <c r="V1078" i="34"/>
  <c r="AA1078" i="34"/>
  <c r="P1078" i="34"/>
  <c r="AA1081" i="34"/>
  <c r="P1081" i="34"/>
  <c r="Q1081" i="34"/>
  <c r="R1081" i="34"/>
  <c r="V1081" i="34"/>
  <c r="Q1086" i="34"/>
  <c r="R1086" i="34"/>
  <c r="V1086" i="34"/>
  <c r="AA1086" i="34"/>
  <c r="P1086" i="34"/>
  <c r="Q1090" i="34"/>
  <c r="R1090" i="34"/>
  <c r="V1090" i="34"/>
  <c r="AA1090" i="34"/>
  <c r="P1090" i="34"/>
  <c r="Q1096" i="34"/>
  <c r="R1096" i="34"/>
  <c r="V1096" i="34"/>
  <c r="AA1096" i="34"/>
  <c r="P1096" i="34"/>
  <c r="AA1155" i="34"/>
  <c r="P1155" i="34"/>
  <c r="Q1155" i="34"/>
  <c r="R1155" i="34"/>
  <c r="V1155" i="34"/>
  <c r="AA1187" i="34"/>
  <c r="P1187" i="34"/>
  <c r="Q1187" i="34"/>
  <c r="R1187" i="34"/>
  <c r="V1187" i="34"/>
  <c r="AA1197" i="34"/>
  <c r="P1197" i="34"/>
  <c r="Q1197" i="34"/>
  <c r="R1197" i="34"/>
  <c r="V1197" i="34"/>
  <c r="Q1214" i="34"/>
  <c r="R1214" i="34"/>
  <c r="V1214" i="34"/>
  <c r="P1214" i="34"/>
  <c r="AA1214" i="34"/>
  <c r="R735" i="34"/>
  <c r="V735" i="34"/>
  <c r="AA735" i="34"/>
  <c r="P735" i="34"/>
  <c r="Q735" i="34"/>
  <c r="P1063" i="34"/>
  <c r="Q1063" i="34"/>
  <c r="R1063" i="34"/>
  <c r="V1063" i="34"/>
  <c r="AA1063" i="34"/>
  <c r="P1033" i="34"/>
  <c r="Q1033" i="34"/>
  <c r="R1033" i="34"/>
  <c r="V1033" i="34"/>
  <c r="AA1033" i="34"/>
  <c r="R1062" i="34"/>
  <c r="V1062" i="34"/>
  <c r="AA1062" i="34"/>
  <c r="P1062" i="34"/>
  <c r="Q1062" i="34"/>
  <c r="AA1069" i="34"/>
  <c r="P1069" i="34"/>
  <c r="Q1069" i="34"/>
  <c r="R1069" i="34"/>
  <c r="V1069" i="34"/>
  <c r="AA1073" i="34"/>
  <c r="P1073" i="34"/>
  <c r="Q1073" i="34"/>
  <c r="R1073" i="34"/>
  <c r="V1073" i="34"/>
  <c r="R1032" i="34"/>
  <c r="V1032" i="34"/>
  <c r="AA1032" i="34"/>
  <c r="P1032" i="34"/>
  <c r="Q1032" i="34"/>
  <c r="R1036" i="34"/>
  <c r="V1036" i="34"/>
  <c r="AA1036" i="34"/>
  <c r="P1036" i="34"/>
  <c r="Q1036" i="34"/>
  <c r="R1042" i="34"/>
  <c r="V1042" i="34"/>
  <c r="AA1042" i="34"/>
  <c r="P1042" i="34"/>
  <c r="Q1042" i="34"/>
  <c r="R1046" i="34"/>
  <c r="V1046" i="34"/>
  <c r="AA1046" i="34"/>
  <c r="P1046" i="34"/>
  <c r="Q1046" i="34"/>
  <c r="R1050" i="34"/>
  <c r="V1050" i="34"/>
  <c r="AA1050" i="34"/>
  <c r="P1050" i="34"/>
  <c r="Q1050" i="34"/>
  <c r="R1054" i="34"/>
  <c r="V1054" i="34"/>
  <c r="AA1054" i="34"/>
  <c r="P1054" i="34"/>
  <c r="Q1054" i="34"/>
  <c r="R1058" i="34"/>
  <c r="V1058" i="34"/>
  <c r="AA1058" i="34"/>
  <c r="Q1058" i="34"/>
  <c r="P1058" i="34"/>
  <c r="P1487" i="34"/>
  <c r="Q1487" i="34"/>
  <c r="R1487" i="34"/>
  <c r="V1487" i="34"/>
  <c r="AA1487" i="34"/>
  <c r="AA1258" i="34"/>
  <c r="P1258" i="34"/>
  <c r="Q1258" i="34"/>
  <c r="R1258" i="34"/>
  <c r="V1258" i="34"/>
  <c r="R725" i="34"/>
  <c r="V725" i="34"/>
  <c r="AA725" i="34"/>
  <c r="P725" i="34"/>
  <c r="Q725" i="34"/>
  <c r="R990" i="34"/>
  <c r="V990" i="34"/>
  <c r="AA990" i="34"/>
  <c r="P990" i="34"/>
  <c r="Q990" i="34"/>
  <c r="P997" i="34"/>
  <c r="Q997" i="34"/>
  <c r="R997" i="34"/>
  <c r="V997" i="34"/>
  <c r="AA997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P1025" i="34"/>
  <c r="Q1025" i="34"/>
  <c r="R1025" i="34"/>
  <c r="V1025" i="34"/>
  <c r="AA1025" i="34"/>
  <c r="P1029" i="34"/>
  <c r="Q1029" i="34"/>
  <c r="R1029" i="34"/>
  <c r="V1029" i="34"/>
  <c r="AA1029" i="34"/>
  <c r="AA1079" i="34"/>
  <c r="P1079" i="34"/>
  <c r="Q1079" i="34"/>
  <c r="R1079" i="34"/>
  <c r="V1079" i="34"/>
  <c r="Q1082" i="34"/>
  <c r="R1082" i="34"/>
  <c r="V1082" i="34"/>
  <c r="AA1082" i="34"/>
  <c r="P1082" i="34"/>
  <c r="AA1087" i="34"/>
  <c r="P1087" i="34"/>
  <c r="Q1087" i="34"/>
  <c r="R1087" i="34"/>
  <c r="V1087" i="34"/>
  <c r="AA1091" i="34"/>
  <c r="P1091" i="34"/>
  <c r="Q1091" i="34"/>
  <c r="R1091" i="34"/>
  <c r="V1091" i="34"/>
  <c r="AA1097" i="34"/>
  <c r="P1097" i="34"/>
  <c r="Q1097" i="34"/>
  <c r="R1097" i="34"/>
  <c r="V1097" i="34"/>
  <c r="Q1156" i="34"/>
  <c r="R1156" i="34"/>
  <c r="V1156" i="34"/>
  <c r="AA1156" i="34"/>
  <c r="P1156" i="34"/>
  <c r="Q1188" i="34"/>
  <c r="R1188" i="34"/>
  <c r="V1188" i="34"/>
  <c r="AA1188" i="34"/>
  <c r="P1188" i="34"/>
  <c r="Q1198" i="34"/>
  <c r="R1198" i="34"/>
  <c r="V1198" i="34"/>
  <c r="AA1198" i="34"/>
  <c r="P1198" i="34"/>
  <c r="AA1215" i="34"/>
  <c r="P1215" i="34"/>
  <c r="R1215" i="34"/>
  <c r="V1215" i="34"/>
  <c r="Q1215" i="34"/>
  <c r="P736" i="34"/>
  <c r="Q736" i="34"/>
  <c r="R736" i="34"/>
  <c r="V736" i="34"/>
  <c r="AA736" i="34"/>
  <c r="R277" i="34"/>
  <c r="V277" i="34"/>
  <c r="S277" i="34"/>
  <c r="AA277" i="34"/>
  <c r="P277" i="34"/>
  <c r="T277" i="34"/>
  <c r="Q277" i="34"/>
  <c r="U277" i="34"/>
  <c r="R289" i="34"/>
  <c r="V289" i="34"/>
  <c r="S289" i="34"/>
  <c r="AA289" i="34"/>
  <c r="P289" i="34"/>
  <c r="T289" i="34"/>
  <c r="Q289" i="34"/>
  <c r="U289" i="34"/>
  <c r="R301" i="34"/>
  <c r="V301" i="34"/>
  <c r="S301" i="34"/>
  <c r="AA301" i="34"/>
  <c r="P301" i="34"/>
  <c r="T301" i="34"/>
  <c r="Q301" i="34"/>
  <c r="U301" i="34"/>
  <c r="R293" i="34"/>
  <c r="V293" i="34"/>
  <c r="S293" i="34"/>
  <c r="AA293" i="34"/>
  <c r="P293" i="34"/>
  <c r="T293" i="34"/>
  <c r="Q293" i="34"/>
  <c r="U293" i="34"/>
  <c r="R297" i="34"/>
  <c r="V297" i="34"/>
  <c r="S297" i="34"/>
  <c r="AA297" i="34"/>
  <c r="P297" i="34"/>
  <c r="T297" i="34"/>
  <c r="Q297" i="34"/>
  <c r="U297" i="34"/>
  <c r="R305" i="34"/>
  <c r="V305" i="34"/>
  <c r="S305" i="34"/>
  <c r="AA305" i="34"/>
  <c r="P305" i="34"/>
  <c r="T305" i="34"/>
  <c r="Q305" i="34"/>
  <c r="U305" i="34"/>
  <c r="R309" i="34"/>
  <c r="V309" i="34"/>
  <c r="S309" i="34"/>
  <c r="AA309" i="34"/>
  <c r="P309" i="34"/>
  <c r="T309" i="34"/>
  <c r="Q309" i="34"/>
  <c r="U309" i="34"/>
  <c r="R313" i="34"/>
  <c r="V313" i="34"/>
  <c r="S313" i="34"/>
  <c r="AA313" i="34"/>
  <c r="P313" i="34"/>
  <c r="T313" i="34"/>
  <c r="Q313" i="34"/>
  <c r="U313" i="34"/>
  <c r="S346" i="34"/>
  <c r="AA346" i="34"/>
  <c r="P346" i="34"/>
  <c r="T346" i="34"/>
  <c r="Q346" i="34"/>
  <c r="U346" i="34"/>
  <c r="R346" i="34"/>
  <c r="V346" i="34"/>
  <c r="R333" i="34"/>
  <c r="V333" i="34"/>
  <c r="S333" i="34"/>
  <c r="AA333" i="34"/>
  <c r="P333" i="34"/>
  <c r="T333" i="34"/>
  <c r="Q333" i="34"/>
  <c r="U333" i="34"/>
  <c r="R281" i="34"/>
  <c r="V281" i="34"/>
  <c r="S281" i="34"/>
  <c r="AA281" i="34"/>
  <c r="P281" i="34"/>
  <c r="T281" i="34"/>
  <c r="Q281" i="34"/>
  <c r="U281" i="34"/>
  <c r="P292" i="34"/>
  <c r="T292" i="34"/>
  <c r="Q292" i="34"/>
  <c r="U292" i="34"/>
  <c r="R292" i="34"/>
  <c r="V292" i="34"/>
  <c r="S292" i="34"/>
  <c r="AA292" i="34"/>
  <c r="P302" i="34"/>
  <c r="T302" i="34"/>
  <c r="Q302" i="34"/>
  <c r="U302" i="34"/>
  <c r="R302" i="34"/>
  <c r="V302" i="34"/>
  <c r="S302" i="34"/>
  <c r="AA302" i="34"/>
  <c r="P294" i="34"/>
  <c r="T294" i="34"/>
  <c r="Q294" i="34"/>
  <c r="U294" i="34"/>
  <c r="R294" i="34"/>
  <c r="V294" i="34"/>
  <c r="S294" i="34"/>
  <c r="AA294" i="34"/>
  <c r="P298" i="34"/>
  <c r="T298" i="34"/>
  <c r="Q298" i="34"/>
  <c r="U298" i="34"/>
  <c r="R298" i="34"/>
  <c r="V298" i="34"/>
  <c r="S298" i="34"/>
  <c r="AA298" i="34"/>
  <c r="P306" i="34"/>
  <c r="T306" i="34"/>
  <c r="Q306" i="34"/>
  <c r="U306" i="34"/>
  <c r="R306" i="34"/>
  <c r="V306" i="34"/>
  <c r="S306" i="34"/>
  <c r="AA306" i="34"/>
  <c r="P310" i="34"/>
  <c r="T310" i="34"/>
  <c r="Q310" i="34"/>
  <c r="U310" i="34"/>
  <c r="R310" i="34"/>
  <c r="V310" i="34"/>
  <c r="S310" i="34"/>
  <c r="AA310" i="34"/>
  <c r="R323" i="34"/>
  <c r="V323" i="34"/>
  <c r="S323" i="34"/>
  <c r="AA323" i="34"/>
  <c r="P323" i="34"/>
  <c r="T323" i="34"/>
  <c r="Q323" i="34"/>
  <c r="U323" i="34"/>
  <c r="P322" i="34"/>
  <c r="T322" i="34"/>
  <c r="Q322" i="34"/>
  <c r="U322" i="34"/>
  <c r="R322" i="34"/>
  <c r="V322" i="34"/>
  <c r="S322" i="34"/>
  <c r="AA322" i="34"/>
  <c r="P314" i="34"/>
  <c r="T314" i="34"/>
  <c r="Q314" i="34"/>
  <c r="U314" i="34"/>
  <c r="R314" i="34"/>
  <c r="V314" i="34"/>
  <c r="S314" i="34"/>
  <c r="AA314" i="34"/>
  <c r="P275" i="34"/>
  <c r="T275" i="34"/>
  <c r="Q275" i="34"/>
  <c r="V275" i="34"/>
  <c r="R275" i="34"/>
  <c r="AA275" i="34"/>
  <c r="S275" i="34"/>
  <c r="U275" i="34"/>
  <c r="P282" i="34"/>
  <c r="T282" i="34"/>
  <c r="Q282" i="34"/>
  <c r="U282" i="34"/>
  <c r="R282" i="34"/>
  <c r="V282" i="34"/>
  <c r="S282" i="34"/>
  <c r="AA282" i="34"/>
  <c r="R299" i="34"/>
  <c r="V299" i="34"/>
  <c r="S299" i="34"/>
  <c r="AA299" i="34"/>
  <c r="P299" i="34"/>
  <c r="T299" i="34"/>
  <c r="Q299" i="34"/>
  <c r="U299" i="34"/>
  <c r="P290" i="34"/>
  <c r="T290" i="34"/>
  <c r="Q290" i="34"/>
  <c r="U290" i="34"/>
  <c r="R290" i="34"/>
  <c r="V290" i="34"/>
  <c r="S290" i="34"/>
  <c r="AA290" i="34"/>
  <c r="R295" i="34"/>
  <c r="V295" i="34"/>
  <c r="S295" i="34"/>
  <c r="AA295" i="34"/>
  <c r="P295" i="34"/>
  <c r="T295" i="34"/>
  <c r="Q295" i="34"/>
  <c r="U295" i="34"/>
  <c r="R303" i="34"/>
  <c r="V303" i="34"/>
  <c r="S303" i="34"/>
  <c r="AA303" i="34"/>
  <c r="P303" i="34"/>
  <c r="T303" i="34"/>
  <c r="Q303" i="34"/>
  <c r="U303" i="34"/>
  <c r="R307" i="34"/>
  <c r="V307" i="34"/>
  <c r="S307" i="34"/>
  <c r="AA307" i="34"/>
  <c r="P307" i="34"/>
  <c r="T307" i="34"/>
  <c r="Q307" i="34"/>
  <c r="U307" i="34"/>
  <c r="R311" i="34"/>
  <c r="V311" i="34"/>
  <c r="S311" i="34"/>
  <c r="AA311" i="34"/>
  <c r="P311" i="34"/>
  <c r="T311" i="34"/>
  <c r="Q311" i="34"/>
  <c r="U311" i="34"/>
  <c r="P324" i="34"/>
  <c r="T324" i="34"/>
  <c r="Q324" i="34"/>
  <c r="U324" i="34"/>
  <c r="R324" i="34"/>
  <c r="V324" i="34"/>
  <c r="S324" i="34"/>
  <c r="AA324" i="34"/>
  <c r="R325" i="34"/>
  <c r="V325" i="34"/>
  <c r="S325" i="34"/>
  <c r="AA325" i="34"/>
  <c r="P325" i="34"/>
  <c r="T325" i="34"/>
  <c r="Q325" i="34"/>
  <c r="U325" i="34"/>
  <c r="R315" i="34"/>
  <c r="V315" i="34"/>
  <c r="S315" i="34"/>
  <c r="AA315" i="34"/>
  <c r="P315" i="34"/>
  <c r="T315" i="34"/>
  <c r="Q315" i="34"/>
  <c r="U315" i="34"/>
  <c r="P276" i="34"/>
  <c r="T276" i="34"/>
  <c r="Q276" i="34"/>
  <c r="U276" i="34"/>
  <c r="R276" i="34"/>
  <c r="V276" i="34"/>
  <c r="S276" i="34"/>
  <c r="AA276" i="34"/>
  <c r="R283" i="34"/>
  <c r="V283" i="34"/>
  <c r="S283" i="34"/>
  <c r="AA283" i="34"/>
  <c r="P283" i="34"/>
  <c r="T283" i="34"/>
  <c r="Q283" i="34"/>
  <c r="U283" i="34"/>
  <c r="P300" i="34"/>
  <c r="T300" i="34"/>
  <c r="Q300" i="34"/>
  <c r="U300" i="34"/>
  <c r="R300" i="34"/>
  <c r="V300" i="34"/>
  <c r="S300" i="34"/>
  <c r="AA300" i="34"/>
  <c r="R291" i="34"/>
  <c r="V291" i="34"/>
  <c r="S291" i="34"/>
  <c r="AA291" i="34"/>
  <c r="P291" i="34"/>
  <c r="T291" i="34"/>
  <c r="Q291" i="34"/>
  <c r="U291" i="34"/>
  <c r="P296" i="34"/>
  <c r="T296" i="34"/>
  <c r="Q296" i="34"/>
  <c r="U296" i="34"/>
  <c r="R296" i="34"/>
  <c r="V296" i="34"/>
  <c r="S296" i="34"/>
  <c r="AA296" i="34"/>
  <c r="P304" i="34"/>
  <c r="T304" i="34"/>
  <c r="Q304" i="34"/>
  <c r="U304" i="34"/>
  <c r="R304" i="34"/>
  <c r="V304" i="34"/>
  <c r="S304" i="34"/>
  <c r="AA304" i="34"/>
  <c r="P308" i="34"/>
  <c r="T308" i="34"/>
  <c r="Q308" i="34"/>
  <c r="U308" i="34"/>
  <c r="R308" i="34"/>
  <c r="V308" i="34"/>
  <c r="S308" i="34"/>
  <c r="AA308" i="34"/>
  <c r="P312" i="34"/>
  <c r="T312" i="34"/>
  <c r="Q312" i="34"/>
  <c r="U312" i="34"/>
  <c r="R312" i="34"/>
  <c r="V312" i="34"/>
  <c r="S312" i="34"/>
  <c r="AA312" i="34"/>
  <c r="R327" i="34"/>
  <c r="V327" i="34"/>
  <c r="S327" i="34"/>
  <c r="AA327" i="34"/>
  <c r="P327" i="34"/>
  <c r="T327" i="34"/>
  <c r="Q327" i="34"/>
  <c r="U327" i="34"/>
  <c r="P326" i="34"/>
  <c r="T326" i="34"/>
  <c r="Q326" i="34"/>
  <c r="U326" i="34"/>
  <c r="R326" i="34"/>
  <c r="V326" i="34"/>
  <c r="S326" i="34"/>
  <c r="AA326" i="34"/>
  <c r="A1073" i="34"/>
  <c r="A1036" i="34"/>
  <c r="A1054" i="34"/>
  <c r="A1061" i="34"/>
  <c r="A1068" i="34"/>
  <c r="A1072" i="34"/>
  <c r="A1279" i="34"/>
  <c r="A1035" i="34"/>
  <c r="A1041" i="34"/>
  <c r="A1045" i="34"/>
  <c r="A1049" i="34"/>
  <c r="A1053" i="34"/>
  <c r="A1057" i="34"/>
  <c r="A1217" i="34"/>
  <c r="A1490" i="34"/>
  <c r="A724" i="34"/>
  <c r="A989" i="34"/>
  <c r="A996" i="34"/>
  <c r="A1003" i="34"/>
  <c r="A1007" i="34"/>
  <c r="A1011" i="34"/>
  <c r="A1024" i="34"/>
  <c r="A1028" i="34"/>
  <c r="A1078" i="34"/>
  <c r="A1081" i="34"/>
  <c r="A1086" i="34"/>
  <c r="A1090" i="34"/>
  <c r="A1096" i="34"/>
  <c r="A1155" i="34"/>
  <c r="A1187" i="34"/>
  <c r="A1197" i="34"/>
  <c r="A1214" i="34"/>
  <c r="A735" i="34"/>
  <c r="A1069" i="34"/>
  <c r="A1046" i="34"/>
  <c r="A1058" i="34"/>
  <c r="A725" i="34"/>
  <c r="A990" i="34"/>
  <c r="A997" i="34"/>
  <c r="A1004" i="34"/>
  <c r="A1008" i="34"/>
  <c r="A1012" i="34"/>
  <c r="A1025" i="34"/>
  <c r="A1029" i="34"/>
  <c r="A1079" i="34"/>
  <c r="A1082" i="34"/>
  <c r="A1087" i="34"/>
  <c r="A1091" i="34"/>
  <c r="A1097" i="34"/>
  <c r="A1156" i="34"/>
  <c r="A1188" i="34"/>
  <c r="A1198" i="34"/>
  <c r="A1215" i="34"/>
  <c r="A736" i="34"/>
  <c r="A1062" i="34"/>
  <c r="A1042" i="34"/>
  <c r="A1258" i="34"/>
  <c r="A1063" i="34"/>
  <c r="A1070" i="34"/>
  <c r="A1074" i="34"/>
  <c r="A1033" i="34"/>
  <c r="A1039" i="34"/>
  <c r="A1043" i="34"/>
  <c r="A1047" i="34"/>
  <c r="A1051" i="34"/>
  <c r="A1055" i="34"/>
  <c r="A1059" i="34"/>
  <c r="A1488" i="34"/>
  <c r="A722" i="34"/>
  <c r="A726" i="34"/>
  <c r="A991" i="34"/>
  <c r="A998" i="34"/>
  <c r="A1005" i="34"/>
  <c r="A1009" i="34"/>
  <c r="A1022" i="34"/>
  <c r="A1026" i="34"/>
  <c r="A1031" i="34"/>
  <c r="A1080" i="34"/>
  <c r="A1083" i="34"/>
  <c r="A1088" i="34"/>
  <c r="A1094" i="34"/>
  <c r="A1146" i="34"/>
  <c r="A1157" i="34"/>
  <c r="A1195" i="34"/>
  <c r="A1207" i="34"/>
  <c r="A1216" i="34"/>
  <c r="A1032" i="34"/>
  <c r="A1050" i="34"/>
  <c r="A1487" i="34"/>
  <c r="A1064" i="34"/>
  <c r="A1071" i="34"/>
  <c r="A1278" i="34"/>
  <c r="A1034" i="34"/>
  <c r="A1040" i="34"/>
  <c r="A1044" i="34"/>
  <c r="A1048" i="34"/>
  <c r="A1052" i="34"/>
  <c r="A1056" i="34"/>
  <c r="A1060" i="34"/>
  <c r="A1489" i="34"/>
  <c r="A723" i="34"/>
  <c r="A982" i="34"/>
  <c r="A995" i="34"/>
  <c r="A1002" i="34"/>
  <c r="A1006" i="34"/>
  <c r="A1010" i="34"/>
  <c r="A1023" i="34"/>
  <c r="A1027" i="34"/>
  <c r="A1038" i="34"/>
  <c r="A1085" i="34"/>
  <c r="A1084" i="34"/>
  <c r="A1089" i="34"/>
  <c r="A1095" i="34"/>
  <c r="A1147" i="34"/>
  <c r="A1158" i="34"/>
  <c r="A1196" i="34"/>
  <c r="A1208" i="34"/>
  <c r="A734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836" i="34"/>
  <c r="B2996" i="34"/>
  <c r="R2996" i="34" l="1"/>
  <c r="V2996" i="34"/>
  <c r="AA2996" i="34"/>
  <c r="P2996" i="34"/>
  <c r="Q2996" i="34"/>
  <c r="P1836" i="34"/>
  <c r="Q1836" i="34"/>
  <c r="R1836" i="34"/>
  <c r="V1836" i="34"/>
  <c r="AA1836" i="34"/>
  <c r="A1836" i="34"/>
  <c r="A2996" i="34"/>
  <c r="B2995" i="34"/>
  <c r="B2994" i="34"/>
  <c r="B68" i="34"/>
  <c r="R2994" i="34" l="1"/>
  <c r="V2994" i="34"/>
  <c r="AA2994" i="34"/>
  <c r="P2994" i="34"/>
  <c r="Q2994" i="34"/>
  <c r="P2995" i="34"/>
  <c r="Q2995" i="34"/>
  <c r="R2995" i="34"/>
  <c r="V2995" i="34"/>
  <c r="AA2995" i="34"/>
  <c r="P68" i="34"/>
  <c r="T68" i="34"/>
  <c r="Q68" i="34"/>
  <c r="U68" i="34"/>
  <c r="R68" i="34"/>
  <c r="V68" i="34"/>
  <c r="S68" i="34"/>
  <c r="AA68" i="34"/>
  <c r="A68" i="34"/>
  <c r="A2994" i="34"/>
  <c r="A2995" i="34"/>
  <c r="B3074" i="34"/>
  <c r="B3075" i="34"/>
  <c r="B3076" i="34"/>
  <c r="B3077" i="34"/>
  <c r="B3078" i="34"/>
  <c r="B3079" i="34"/>
  <c r="B3080" i="34"/>
  <c r="B3081" i="34"/>
  <c r="B3082" i="34"/>
  <c r="B3083" i="34"/>
  <c r="B3085" i="34"/>
  <c r="B3086" i="34"/>
  <c r="B3087" i="34"/>
  <c r="B3088" i="34"/>
  <c r="B3089" i="34"/>
  <c r="B3090" i="34"/>
  <c r="B3091" i="34"/>
  <c r="B3093" i="34"/>
  <c r="B3094" i="34"/>
  <c r="B3095" i="34"/>
  <c r="B3096" i="34"/>
  <c r="B2770" i="34"/>
  <c r="B2771" i="34"/>
  <c r="B2772" i="34"/>
  <c r="B2773" i="34"/>
  <c r="B2774" i="34"/>
  <c r="B2784" i="34"/>
  <c r="B2785" i="34"/>
  <c r="B2786" i="34"/>
  <c r="B2787" i="34"/>
  <c r="B2788" i="34"/>
  <c r="B2789" i="34"/>
  <c r="B2790" i="34"/>
  <c r="B2792" i="34"/>
  <c r="B2793" i="34"/>
  <c r="B2794" i="34"/>
  <c r="B2795" i="34"/>
  <c r="B2796" i="34"/>
  <c r="B2797" i="34"/>
  <c r="B2799" i="34"/>
  <c r="B2801" i="34"/>
  <c r="B2802" i="34"/>
  <c r="B2803" i="34"/>
  <c r="B2804" i="34"/>
  <c r="B2805" i="34"/>
  <c r="B2806" i="34"/>
  <c r="B2807" i="34"/>
  <c r="B2808" i="34"/>
  <c r="B2809" i="34"/>
  <c r="B2810" i="34"/>
  <c r="B2816" i="34"/>
  <c r="B2817" i="34"/>
  <c r="B2818" i="34"/>
  <c r="B2819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868" i="34"/>
  <c r="B2961" i="34"/>
  <c r="B2962" i="34"/>
  <c r="B2963" i="34"/>
  <c r="B2964" i="34"/>
  <c r="B2965" i="34"/>
  <c r="B2966" i="34"/>
  <c r="B2967" i="34"/>
  <c r="B2968" i="34"/>
  <c r="B2997" i="34"/>
  <c r="B2998" i="34"/>
  <c r="B2999" i="34"/>
  <c r="B3000" i="34"/>
  <c r="B3001" i="34"/>
  <c r="B3002" i="34"/>
  <c r="B3003" i="34"/>
  <c r="B3004" i="34"/>
  <c r="B3005" i="34"/>
  <c r="B3006" i="34"/>
  <c r="B3007" i="34"/>
  <c r="B3008" i="34"/>
  <c r="B3009" i="34"/>
  <c r="B3010" i="34"/>
  <c r="B3011" i="34"/>
  <c r="B3012" i="34"/>
  <c r="B3013" i="34"/>
  <c r="B3014" i="34"/>
  <c r="B3015" i="34"/>
  <c r="B3016" i="34"/>
  <c r="B3017" i="34"/>
  <c r="B3018" i="34"/>
  <c r="B3019" i="34"/>
  <c r="B3020" i="34"/>
  <c r="B3021" i="34"/>
  <c r="B3022" i="34"/>
  <c r="B3023" i="34"/>
  <c r="B3024" i="34"/>
  <c r="B3025" i="34"/>
  <c r="B2820" i="34"/>
  <c r="B2779" i="34"/>
  <c r="B2869" i="34"/>
  <c r="B2870" i="34"/>
  <c r="B2871" i="34"/>
  <c r="B2872" i="34"/>
  <c r="B2873" i="34"/>
  <c r="B2874" i="34"/>
  <c r="B2875" i="34"/>
  <c r="B2876" i="34"/>
  <c r="B2877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0" i="34"/>
  <c r="B2939" i="34"/>
  <c r="B2938" i="34"/>
  <c r="B293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778" i="34"/>
  <c r="B2777" i="34"/>
  <c r="B2815" i="34"/>
  <c r="B2814" i="34"/>
  <c r="B3150" i="34"/>
  <c r="B3149" i="34"/>
  <c r="B3148" i="34"/>
  <c r="B2993" i="34"/>
  <c r="B2813" i="34"/>
  <c r="B2812" i="34"/>
  <c r="B2811" i="34"/>
  <c r="B2783" i="34"/>
  <c r="B2782" i="34"/>
  <c r="B2781" i="34"/>
  <c r="B2776" i="34"/>
  <c r="B2775" i="34"/>
  <c r="B2800" i="34"/>
  <c r="B2798" i="34"/>
  <c r="B2791" i="34"/>
  <c r="B2769" i="34"/>
  <c r="B2767" i="34"/>
  <c r="B2768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7" i="34"/>
  <c r="B3026" i="34"/>
  <c r="B2960" i="34"/>
  <c r="B3084" i="34"/>
  <c r="B3073" i="34"/>
  <c r="B3072" i="34"/>
  <c r="B3071" i="34"/>
  <c r="B3070" i="34"/>
  <c r="B3069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43" i="34"/>
  <c r="B2942" i="34"/>
  <c r="B2941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3107" i="34"/>
  <c r="B2992" i="34"/>
  <c r="B2991" i="34"/>
  <c r="B2990" i="34"/>
  <c r="B2989" i="34"/>
  <c r="B2988" i="34"/>
  <c r="B2987" i="34"/>
  <c r="B2986" i="34"/>
  <c r="B2985" i="34"/>
  <c r="B2984" i="34"/>
  <c r="B2983" i="34"/>
  <c r="B2982" i="34"/>
  <c r="B2981" i="34"/>
  <c r="B2946" i="34"/>
  <c r="B2945" i="34"/>
  <c r="B2944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780" i="34"/>
  <c r="B2821" i="34"/>
  <c r="B3106" i="34"/>
  <c r="B3105" i="34"/>
  <c r="B3104" i="34"/>
  <c r="B3103" i="34"/>
  <c r="B3102" i="34"/>
  <c r="B3101" i="34"/>
  <c r="B3100" i="34"/>
  <c r="B3099" i="34"/>
  <c r="B3098" i="34"/>
  <c r="B3097" i="34"/>
  <c r="B3092" i="34"/>
  <c r="B2323" i="34"/>
  <c r="B2330" i="34"/>
  <c r="B2331" i="34"/>
  <c r="B2341" i="34"/>
  <c r="B2342" i="34"/>
  <c r="B2343" i="34"/>
  <c r="B2344" i="34"/>
  <c r="B2345" i="34"/>
  <c r="B2346" i="34"/>
  <c r="B2312" i="34"/>
  <c r="B2313" i="34"/>
  <c r="B2316" i="34"/>
  <c r="B2317" i="34"/>
  <c r="B2318" i="34"/>
  <c r="B2324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501" i="34"/>
  <c r="B2502" i="34"/>
  <c r="B2503" i="34"/>
  <c r="B2507" i="34"/>
  <c r="B2508" i="34"/>
  <c r="B2509" i="34"/>
  <c r="B2514" i="34"/>
  <c r="B2515" i="34"/>
  <c r="B2516" i="34"/>
  <c r="B2517" i="34"/>
  <c r="B2518" i="34"/>
  <c r="B2519" i="34"/>
  <c r="B2547" i="34"/>
  <c r="B2548" i="34"/>
  <c r="B2549" i="34"/>
  <c r="B2551" i="34"/>
  <c r="B2552" i="34"/>
  <c r="B2524" i="34"/>
  <c r="B2525" i="34"/>
  <c r="B2526" i="34"/>
  <c r="B2531" i="34"/>
  <c r="B2532" i="34"/>
  <c r="B2533" i="34"/>
  <c r="B2536" i="34"/>
  <c r="B2537" i="34"/>
  <c r="B2538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270" i="34"/>
  <c r="B2700" i="34"/>
  <c r="B2701" i="34"/>
  <c r="B2702" i="34"/>
  <c r="B2703" i="34"/>
  <c r="B2704" i="34"/>
  <c r="B2705" i="34"/>
  <c r="B2706" i="34"/>
  <c r="B2756" i="34"/>
  <c r="B2757" i="34"/>
  <c r="B2758" i="34"/>
  <c r="B2759" i="34"/>
  <c r="B2760" i="34"/>
  <c r="B2325" i="34"/>
  <c r="B2326" i="34"/>
  <c r="B2327" i="34"/>
  <c r="B2332" i="34"/>
  <c r="B2333" i="34"/>
  <c r="B2334" i="34"/>
  <c r="B2335" i="34"/>
  <c r="B2336" i="34"/>
  <c r="B2339" i="34"/>
  <c r="B2340" i="34"/>
  <c r="B2328" i="34"/>
  <c r="B2329" i="34"/>
  <c r="B2304" i="34"/>
  <c r="B2305" i="34"/>
  <c r="B2306" i="34"/>
  <c r="B2307" i="34"/>
  <c r="B2391" i="34"/>
  <c r="B2392" i="34"/>
  <c r="B2394" i="34"/>
  <c r="B2395" i="34"/>
  <c r="B2396" i="34"/>
  <c r="B2397" i="34"/>
  <c r="B2398" i="34"/>
  <c r="B2337" i="34"/>
  <c r="B2338" i="34"/>
  <c r="B2399" i="34"/>
  <c r="B2400" i="34"/>
  <c r="B2401" i="34"/>
  <c r="B2402" i="34"/>
  <c r="B2404" i="34"/>
  <c r="B2405" i="34"/>
  <c r="B2406" i="34"/>
  <c r="B2407" i="34"/>
  <c r="B2584" i="34"/>
  <c r="B2585" i="34"/>
  <c r="B2596" i="34"/>
  <c r="B2597" i="34"/>
  <c r="B2579" i="34"/>
  <c r="B2580" i="34"/>
  <c r="B2577" i="34"/>
  <c r="B2578" i="34"/>
  <c r="B2575" i="34"/>
  <c r="B2576" i="34"/>
  <c r="B2566" i="34"/>
  <c r="B2567" i="34"/>
  <c r="B2586" i="34"/>
  <c r="B2587" i="34"/>
  <c r="B2600" i="34"/>
  <c r="B2601" i="34"/>
  <c r="B2572" i="34"/>
  <c r="B2574" i="34"/>
  <c r="B2448" i="34"/>
  <c r="B2449" i="34"/>
  <c r="B2461" i="34"/>
  <c r="B2462" i="34"/>
  <c r="B2451" i="34"/>
  <c r="B2452" i="34"/>
  <c r="B2453" i="34"/>
  <c r="B2455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322" i="34"/>
  <c r="B2550" i="34"/>
  <c r="B2393" i="34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Q2657" i="34" l="1"/>
  <c r="R2657" i="34"/>
  <c r="V2657" i="34"/>
  <c r="AA2657" i="34"/>
  <c r="P2657" i="34"/>
  <c r="Q2653" i="34"/>
  <c r="R2653" i="34"/>
  <c r="V2653" i="34"/>
  <c r="AA2653" i="34"/>
  <c r="P2653" i="34"/>
  <c r="Q2649" i="34"/>
  <c r="R2649" i="34"/>
  <c r="V2649" i="34"/>
  <c r="AA2649" i="34"/>
  <c r="P2649" i="34"/>
  <c r="Q2453" i="34"/>
  <c r="R2453" i="34"/>
  <c r="V2453" i="34"/>
  <c r="AA2453" i="34"/>
  <c r="P2453" i="34"/>
  <c r="Q2461" i="34"/>
  <c r="R2461" i="34"/>
  <c r="V2461" i="34"/>
  <c r="AA2461" i="34"/>
  <c r="P2461" i="34"/>
  <c r="AA2572" i="34"/>
  <c r="P2572" i="34"/>
  <c r="Q2572" i="34"/>
  <c r="R2572" i="34"/>
  <c r="V2572" i="34"/>
  <c r="AA2586" i="34"/>
  <c r="P2586" i="34"/>
  <c r="Q2586" i="34"/>
  <c r="R2586" i="34"/>
  <c r="V2586" i="34"/>
  <c r="Q2575" i="34"/>
  <c r="R2575" i="34"/>
  <c r="V2575" i="34"/>
  <c r="AA2575" i="34"/>
  <c r="P2575" i="34"/>
  <c r="Q2579" i="34"/>
  <c r="R2579" i="34"/>
  <c r="V2579" i="34"/>
  <c r="AA2579" i="34"/>
  <c r="P2579" i="34"/>
  <c r="AA2584" i="34"/>
  <c r="P2584" i="34"/>
  <c r="Q2584" i="34"/>
  <c r="R2584" i="34"/>
  <c r="V2584" i="34"/>
  <c r="R2404" i="34"/>
  <c r="V2404" i="34"/>
  <c r="AA2404" i="34"/>
  <c r="P2404" i="34"/>
  <c r="Q2404" i="34"/>
  <c r="P2399" i="34"/>
  <c r="Q2399" i="34"/>
  <c r="R2399" i="34"/>
  <c r="V2399" i="34"/>
  <c r="AA2399" i="34"/>
  <c r="P2397" i="34"/>
  <c r="Q2397" i="34"/>
  <c r="R2397" i="34"/>
  <c r="V2397" i="34"/>
  <c r="AA2397" i="34"/>
  <c r="R2392" i="34"/>
  <c r="V2392" i="34"/>
  <c r="AA2392" i="34"/>
  <c r="P2392" i="34"/>
  <c r="Q2392" i="34"/>
  <c r="P2305" i="34"/>
  <c r="Q2305" i="34"/>
  <c r="R2305" i="34"/>
  <c r="V2305" i="34"/>
  <c r="AA2305" i="34"/>
  <c r="R2340" i="34"/>
  <c r="V2340" i="34"/>
  <c r="AA2340" i="34"/>
  <c r="P2340" i="34"/>
  <c r="Q2340" i="34"/>
  <c r="R2334" i="34"/>
  <c r="V2334" i="34"/>
  <c r="AA2334" i="34"/>
  <c r="P2334" i="34"/>
  <c r="Q2334" i="34"/>
  <c r="R2326" i="34"/>
  <c r="V2326" i="34"/>
  <c r="AA2326" i="34"/>
  <c r="P2326" i="34"/>
  <c r="Q2326" i="34"/>
  <c r="R2758" i="34"/>
  <c r="V2758" i="34"/>
  <c r="P2758" i="34"/>
  <c r="Q2758" i="34"/>
  <c r="AA2758" i="34"/>
  <c r="Q2705" i="34"/>
  <c r="R2705" i="34"/>
  <c r="V2705" i="34"/>
  <c r="AA2705" i="34"/>
  <c r="P2705" i="34"/>
  <c r="Q2701" i="34"/>
  <c r="R2701" i="34"/>
  <c r="V2701" i="34"/>
  <c r="AA2701" i="34"/>
  <c r="P2701" i="34"/>
  <c r="Q2645" i="34"/>
  <c r="R2645" i="34"/>
  <c r="V2645" i="34"/>
  <c r="AA2645" i="34"/>
  <c r="P2645" i="34"/>
  <c r="Q2641" i="34"/>
  <c r="R2641" i="34"/>
  <c r="V2641" i="34"/>
  <c r="AA2641" i="34"/>
  <c r="P2641" i="34"/>
  <c r="Q2637" i="34"/>
  <c r="R2637" i="34"/>
  <c r="V2637" i="34"/>
  <c r="AA2637" i="34"/>
  <c r="P2637" i="34"/>
  <c r="Q2633" i="34"/>
  <c r="R2633" i="34"/>
  <c r="V2633" i="34"/>
  <c r="AA2633" i="34"/>
  <c r="P2633" i="34"/>
  <c r="Q2629" i="34"/>
  <c r="R2629" i="34"/>
  <c r="V2629" i="34"/>
  <c r="AA2629" i="34"/>
  <c r="P2629" i="34"/>
  <c r="Q2625" i="34"/>
  <c r="R2625" i="34"/>
  <c r="V2625" i="34"/>
  <c r="AA2625" i="34"/>
  <c r="P2625" i="34"/>
  <c r="Q2621" i="34"/>
  <c r="R2621" i="34"/>
  <c r="V2621" i="34"/>
  <c r="AA2621" i="34"/>
  <c r="P2621" i="34"/>
  <c r="Q2617" i="34"/>
  <c r="R2617" i="34"/>
  <c r="V2617" i="34"/>
  <c r="AA2617" i="34"/>
  <c r="P2617" i="34"/>
  <c r="Q2533" i="34"/>
  <c r="R2533" i="34"/>
  <c r="V2533" i="34"/>
  <c r="AA2533" i="34"/>
  <c r="P2533" i="34"/>
  <c r="Q2525" i="34"/>
  <c r="R2525" i="34"/>
  <c r="V2525" i="34"/>
  <c r="AA2525" i="34"/>
  <c r="P2525" i="34"/>
  <c r="Q2549" i="34"/>
  <c r="R2549" i="34"/>
  <c r="V2549" i="34"/>
  <c r="AA2549" i="34"/>
  <c r="P2549" i="34"/>
  <c r="AA2518" i="34"/>
  <c r="P2518" i="34"/>
  <c r="Q2518" i="34"/>
  <c r="R2518" i="34"/>
  <c r="V2518" i="34"/>
  <c r="AA2514" i="34"/>
  <c r="P2514" i="34"/>
  <c r="Q2514" i="34"/>
  <c r="R2514" i="34"/>
  <c r="V2514" i="34"/>
  <c r="Q2503" i="34"/>
  <c r="R2503" i="34"/>
  <c r="V2503" i="34"/>
  <c r="AA2503" i="34"/>
  <c r="P2503" i="34"/>
  <c r="P2389" i="34"/>
  <c r="Q2389" i="34"/>
  <c r="R2389" i="34"/>
  <c r="V2389" i="34"/>
  <c r="AA2389" i="34"/>
  <c r="P2385" i="34"/>
  <c r="Q2385" i="34"/>
  <c r="R2385" i="34"/>
  <c r="V2385" i="34"/>
  <c r="AA2385" i="34"/>
  <c r="P2381" i="34"/>
  <c r="Q2381" i="34"/>
  <c r="R2381" i="34"/>
  <c r="V2381" i="34"/>
  <c r="AA2381" i="34"/>
  <c r="P2377" i="34"/>
  <c r="Q2377" i="34"/>
  <c r="R2377" i="34"/>
  <c r="V2377" i="34"/>
  <c r="AA2377" i="34"/>
  <c r="P2373" i="34"/>
  <c r="Q2373" i="34"/>
  <c r="R2373" i="34"/>
  <c r="V2373" i="34"/>
  <c r="AA2373" i="34"/>
  <c r="R2316" i="34"/>
  <c r="V2316" i="34"/>
  <c r="AA2316" i="34"/>
  <c r="P2316" i="34"/>
  <c r="Q2316" i="34"/>
  <c r="P2345" i="34"/>
  <c r="Q2345" i="34"/>
  <c r="R2345" i="34"/>
  <c r="V2345" i="34"/>
  <c r="AA2345" i="34"/>
  <c r="P2341" i="34"/>
  <c r="Q2341" i="34"/>
  <c r="R2341" i="34"/>
  <c r="V2341" i="34"/>
  <c r="AA2341" i="34"/>
  <c r="R3092" i="34"/>
  <c r="V3092" i="34"/>
  <c r="AA3092" i="34"/>
  <c r="P3092" i="34"/>
  <c r="Q3092" i="34"/>
  <c r="R3100" i="34"/>
  <c r="V3100" i="34"/>
  <c r="AA3100" i="34"/>
  <c r="P3100" i="34"/>
  <c r="Q3100" i="34"/>
  <c r="R3104" i="34"/>
  <c r="V3104" i="34"/>
  <c r="AA3104" i="34"/>
  <c r="P3104" i="34"/>
  <c r="Q3104" i="34"/>
  <c r="R2780" i="34"/>
  <c r="V2780" i="34"/>
  <c r="AA2780" i="34"/>
  <c r="P2780" i="34"/>
  <c r="Q2780" i="34"/>
  <c r="R2906" i="34"/>
  <c r="V2906" i="34"/>
  <c r="AA2906" i="34"/>
  <c r="P2906" i="34"/>
  <c r="Q2906" i="34"/>
  <c r="R2910" i="34"/>
  <c r="V2910" i="34"/>
  <c r="AA2910" i="34"/>
  <c r="P2910" i="34"/>
  <c r="Q2910" i="34"/>
  <c r="R2914" i="34"/>
  <c r="V2914" i="34"/>
  <c r="AA2914" i="34"/>
  <c r="P2914" i="34"/>
  <c r="Q2914" i="34"/>
  <c r="R2918" i="34"/>
  <c r="V2918" i="34"/>
  <c r="AA2918" i="34"/>
  <c r="P2918" i="34"/>
  <c r="Q2918" i="34"/>
  <c r="R2922" i="34"/>
  <c r="V2922" i="34"/>
  <c r="AA2922" i="34"/>
  <c r="P2922" i="34"/>
  <c r="Q2922" i="34"/>
  <c r="R2926" i="34"/>
  <c r="V2926" i="34"/>
  <c r="AA2926" i="34"/>
  <c r="P2926" i="34"/>
  <c r="Q2926" i="34"/>
  <c r="R2930" i="34"/>
  <c r="V2930" i="34"/>
  <c r="AA2930" i="34"/>
  <c r="P2930" i="34"/>
  <c r="Q2930" i="34"/>
  <c r="R2934" i="34"/>
  <c r="V2934" i="34"/>
  <c r="AA2934" i="34"/>
  <c r="P2934" i="34"/>
  <c r="Q2934" i="34"/>
  <c r="P2945" i="34"/>
  <c r="Q2945" i="34"/>
  <c r="R2945" i="34"/>
  <c r="V2945" i="34"/>
  <c r="AA2945" i="34"/>
  <c r="P2983" i="34"/>
  <c r="Q2983" i="34"/>
  <c r="R2983" i="34"/>
  <c r="V2983" i="34"/>
  <c r="AA2983" i="34"/>
  <c r="P2987" i="34"/>
  <c r="Q2987" i="34"/>
  <c r="R2987" i="34"/>
  <c r="V2987" i="34"/>
  <c r="AA2987" i="34"/>
  <c r="P2991" i="34"/>
  <c r="Q2991" i="34"/>
  <c r="R2991" i="34"/>
  <c r="V2991" i="34"/>
  <c r="AA2991" i="34"/>
  <c r="P2879" i="34"/>
  <c r="Q2879" i="34"/>
  <c r="R2879" i="34"/>
  <c r="V2879" i="34"/>
  <c r="AA2879" i="34"/>
  <c r="P2883" i="34"/>
  <c r="Q2883" i="34"/>
  <c r="R2883" i="34"/>
  <c r="V2883" i="34"/>
  <c r="AA2883" i="34"/>
  <c r="P2887" i="34"/>
  <c r="Q2887" i="34"/>
  <c r="R2887" i="34"/>
  <c r="V2887" i="34"/>
  <c r="AA2887" i="34"/>
  <c r="P2891" i="34"/>
  <c r="Q2891" i="34"/>
  <c r="R2891" i="34"/>
  <c r="V2891" i="34"/>
  <c r="AA2891" i="34"/>
  <c r="P2895" i="34"/>
  <c r="Q2895" i="34"/>
  <c r="R2895" i="34"/>
  <c r="V2895" i="34"/>
  <c r="AA2895" i="34"/>
  <c r="P2899" i="34"/>
  <c r="Q2899" i="34"/>
  <c r="R2899" i="34"/>
  <c r="V2899" i="34"/>
  <c r="AA2899" i="34"/>
  <c r="P2941" i="34"/>
  <c r="Q2941" i="34"/>
  <c r="R2941" i="34"/>
  <c r="V2941" i="34"/>
  <c r="AA2941" i="34"/>
  <c r="R2970" i="34"/>
  <c r="V2970" i="34"/>
  <c r="AA2970" i="34"/>
  <c r="P2970" i="34"/>
  <c r="Q2970" i="34"/>
  <c r="R2974" i="34"/>
  <c r="V2974" i="34"/>
  <c r="AA2974" i="34"/>
  <c r="P2974" i="34"/>
  <c r="Q2974" i="34"/>
  <c r="R2978" i="34"/>
  <c r="V2978" i="34"/>
  <c r="AA2978" i="34"/>
  <c r="P2978" i="34"/>
  <c r="Q2978" i="34"/>
  <c r="R3070" i="34"/>
  <c r="V3070" i="34"/>
  <c r="AA3070" i="34"/>
  <c r="P3070" i="34"/>
  <c r="Q3070" i="34"/>
  <c r="R3084" i="34"/>
  <c r="V3084" i="34"/>
  <c r="AA3084" i="34"/>
  <c r="P3084" i="34"/>
  <c r="Q3084" i="34"/>
  <c r="P3029" i="34"/>
  <c r="Q3029" i="34"/>
  <c r="R3029" i="34"/>
  <c r="V3029" i="34"/>
  <c r="AA3029" i="34"/>
  <c r="P3033" i="34"/>
  <c r="Q3033" i="34"/>
  <c r="R3033" i="34"/>
  <c r="V3033" i="34"/>
  <c r="AA3033" i="34"/>
  <c r="P3037" i="34"/>
  <c r="Q3037" i="34"/>
  <c r="R3037" i="34"/>
  <c r="V3037" i="34"/>
  <c r="AA3037" i="34"/>
  <c r="P3041" i="34"/>
  <c r="Q3041" i="34"/>
  <c r="R3041" i="34"/>
  <c r="V3041" i="34"/>
  <c r="AA3041" i="34"/>
  <c r="P3045" i="34"/>
  <c r="Q3045" i="34"/>
  <c r="R3045" i="34"/>
  <c r="V3045" i="34"/>
  <c r="AA3045" i="34"/>
  <c r="P3049" i="34"/>
  <c r="Q3049" i="34"/>
  <c r="R3049" i="34"/>
  <c r="V3049" i="34"/>
  <c r="AA3049" i="34"/>
  <c r="P3053" i="34"/>
  <c r="Q3053" i="34"/>
  <c r="R3053" i="34"/>
  <c r="V3053" i="34"/>
  <c r="AA3053" i="34"/>
  <c r="P3057" i="34"/>
  <c r="Q3057" i="34"/>
  <c r="R3057" i="34"/>
  <c r="V3057" i="34"/>
  <c r="AA3057" i="34"/>
  <c r="P3061" i="34"/>
  <c r="Q3061" i="34"/>
  <c r="R3061" i="34"/>
  <c r="V3061" i="34"/>
  <c r="AA3061" i="34"/>
  <c r="P3065" i="34"/>
  <c r="Q3065" i="34"/>
  <c r="R3065" i="34"/>
  <c r="V3065" i="34"/>
  <c r="AA3065" i="34"/>
  <c r="R2768" i="34"/>
  <c r="V2768" i="34"/>
  <c r="AA2768" i="34"/>
  <c r="P2768" i="34"/>
  <c r="Q2768" i="34"/>
  <c r="R2798" i="34"/>
  <c r="V2798" i="34"/>
  <c r="AA2798" i="34"/>
  <c r="P2798" i="34"/>
  <c r="Q2798" i="34"/>
  <c r="P2781" i="34"/>
  <c r="Q2781" i="34"/>
  <c r="R2781" i="34"/>
  <c r="V2781" i="34"/>
  <c r="AA2781" i="34"/>
  <c r="R2812" i="34"/>
  <c r="V2812" i="34"/>
  <c r="AA2812" i="34"/>
  <c r="P2812" i="34"/>
  <c r="Q2812" i="34"/>
  <c r="P3149" i="34"/>
  <c r="Q3149" i="34"/>
  <c r="R3149" i="34"/>
  <c r="V3149" i="34"/>
  <c r="AA3149" i="34"/>
  <c r="P2777" i="34"/>
  <c r="Q2777" i="34"/>
  <c r="R2777" i="34"/>
  <c r="V2777" i="34"/>
  <c r="AA2777" i="34"/>
  <c r="R2824" i="34"/>
  <c r="V2824" i="34"/>
  <c r="AA2824" i="34"/>
  <c r="P2824" i="34"/>
  <c r="Q2824" i="34"/>
  <c r="R2828" i="34"/>
  <c r="V2828" i="34"/>
  <c r="AA2828" i="34"/>
  <c r="P2828" i="34"/>
  <c r="Q2828" i="34"/>
  <c r="R2832" i="34"/>
  <c r="V2832" i="34"/>
  <c r="AA2832" i="34"/>
  <c r="P2832" i="34"/>
  <c r="Q2832" i="34"/>
  <c r="R2836" i="34"/>
  <c r="V2836" i="34"/>
  <c r="AA2836" i="34"/>
  <c r="P2836" i="34"/>
  <c r="Q2836" i="34"/>
  <c r="R2840" i="34"/>
  <c r="V2840" i="34"/>
  <c r="AA2840" i="34"/>
  <c r="P2840" i="34"/>
  <c r="Q2840" i="34"/>
  <c r="R2844" i="34"/>
  <c r="V2844" i="34"/>
  <c r="AA2844" i="34"/>
  <c r="P2844" i="34"/>
  <c r="Q2844" i="34"/>
  <c r="R2848" i="34"/>
  <c r="V2848" i="34"/>
  <c r="AA2848" i="34"/>
  <c r="P2848" i="34"/>
  <c r="Q2848" i="34"/>
  <c r="R2852" i="34"/>
  <c r="V2852" i="34"/>
  <c r="AA2852" i="34"/>
  <c r="P2852" i="34"/>
  <c r="Q2852" i="34"/>
  <c r="R2856" i="34"/>
  <c r="V2856" i="34"/>
  <c r="AA2856" i="34"/>
  <c r="P2856" i="34"/>
  <c r="Q2856" i="34"/>
  <c r="R2940" i="34"/>
  <c r="V2940" i="34"/>
  <c r="AA2940" i="34"/>
  <c r="P2940" i="34"/>
  <c r="Q2940" i="34"/>
  <c r="R2950" i="34"/>
  <c r="V2950" i="34"/>
  <c r="AA2950" i="34"/>
  <c r="P2950" i="34"/>
  <c r="Q2950" i="34"/>
  <c r="R2954" i="34"/>
  <c r="V2954" i="34"/>
  <c r="AA2954" i="34"/>
  <c r="P2954" i="34"/>
  <c r="Q2954" i="34"/>
  <c r="R2958" i="34"/>
  <c r="V2958" i="34"/>
  <c r="AA2958" i="34"/>
  <c r="P2958" i="34"/>
  <c r="Q2958" i="34"/>
  <c r="P2875" i="34"/>
  <c r="Q2875" i="34"/>
  <c r="R2875" i="34"/>
  <c r="V2875" i="34"/>
  <c r="AA2875" i="34"/>
  <c r="P2871" i="34"/>
  <c r="Q2871" i="34"/>
  <c r="R2871" i="34"/>
  <c r="V2871" i="34"/>
  <c r="AA2871" i="34"/>
  <c r="R2820" i="34"/>
  <c r="V2820" i="34"/>
  <c r="AA2820" i="34"/>
  <c r="P2820" i="34"/>
  <c r="Q2820" i="34"/>
  <c r="R3022" i="34"/>
  <c r="V3022" i="34"/>
  <c r="AA3022" i="34"/>
  <c r="P3022" i="34"/>
  <c r="Q3022" i="34"/>
  <c r="R3018" i="34"/>
  <c r="V3018" i="34"/>
  <c r="AA3018" i="34"/>
  <c r="P3018" i="34"/>
  <c r="Q3018" i="34"/>
  <c r="R3014" i="34"/>
  <c r="V3014" i="34"/>
  <c r="AA3014" i="34"/>
  <c r="P3014" i="34"/>
  <c r="Q3014" i="34"/>
  <c r="R3010" i="34"/>
  <c r="V3010" i="34"/>
  <c r="AA3010" i="34"/>
  <c r="P3010" i="34"/>
  <c r="Q3010" i="34"/>
  <c r="R3006" i="34"/>
  <c r="V3006" i="34"/>
  <c r="AA3006" i="34"/>
  <c r="P3006" i="34"/>
  <c r="Q3006" i="34"/>
  <c r="R3002" i="34"/>
  <c r="V3002" i="34"/>
  <c r="AA3002" i="34"/>
  <c r="P3002" i="34"/>
  <c r="Q3002" i="34"/>
  <c r="R2998" i="34"/>
  <c r="V2998" i="34"/>
  <c r="AA2998" i="34"/>
  <c r="P2998" i="34"/>
  <c r="Q2998" i="34"/>
  <c r="R2966" i="34"/>
  <c r="V2966" i="34"/>
  <c r="AA2966" i="34"/>
  <c r="P2966" i="34"/>
  <c r="Q2966" i="34"/>
  <c r="R2962" i="34"/>
  <c r="V2962" i="34"/>
  <c r="AA2962" i="34"/>
  <c r="P2962" i="34"/>
  <c r="Q2962" i="34"/>
  <c r="R2866" i="34"/>
  <c r="V2866" i="34"/>
  <c r="AA2866" i="34"/>
  <c r="P2866" i="34"/>
  <c r="Q2866" i="34"/>
  <c r="R2862" i="34"/>
  <c r="V2862" i="34"/>
  <c r="AA2862" i="34"/>
  <c r="P2862" i="34"/>
  <c r="Q2862" i="34"/>
  <c r="R2858" i="34"/>
  <c r="V2858" i="34"/>
  <c r="AA2858" i="34"/>
  <c r="P2858" i="34"/>
  <c r="Q2858" i="34"/>
  <c r="P2817" i="34"/>
  <c r="Q2817" i="34"/>
  <c r="R2817" i="34"/>
  <c r="V2817" i="34"/>
  <c r="AA2817" i="34"/>
  <c r="R2808" i="34"/>
  <c r="V2808" i="34"/>
  <c r="AA2808" i="34"/>
  <c r="P2808" i="34"/>
  <c r="Q2808" i="34"/>
  <c r="R2804" i="34"/>
  <c r="V2804" i="34"/>
  <c r="AA2804" i="34"/>
  <c r="P2804" i="34"/>
  <c r="Q2804" i="34"/>
  <c r="P2799" i="34"/>
  <c r="Q2799" i="34"/>
  <c r="R2799" i="34"/>
  <c r="V2799" i="34"/>
  <c r="AA2799" i="34"/>
  <c r="R2794" i="34"/>
  <c r="V2794" i="34"/>
  <c r="AA2794" i="34"/>
  <c r="P2794" i="34"/>
  <c r="Q2794" i="34"/>
  <c r="P2789" i="34"/>
  <c r="Q2789" i="34"/>
  <c r="R2789" i="34"/>
  <c r="V2789" i="34"/>
  <c r="AA2789" i="34"/>
  <c r="P2785" i="34"/>
  <c r="Q2785" i="34"/>
  <c r="R2785" i="34"/>
  <c r="V2785" i="34"/>
  <c r="AA2785" i="34"/>
  <c r="R2772" i="34"/>
  <c r="V2772" i="34"/>
  <c r="AA2772" i="34"/>
  <c r="P2772" i="34"/>
  <c r="Q2772" i="34"/>
  <c r="P3095" i="34"/>
  <c r="Q3095" i="34"/>
  <c r="R3095" i="34"/>
  <c r="V3095" i="34"/>
  <c r="AA3095" i="34"/>
  <c r="R3090" i="34"/>
  <c r="V3090" i="34"/>
  <c r="AA3090" i="34"/>
  <c r="P3090" i="34"/>
  <c r="Q3090" i="34"/>
  <c r="R3086" i="34"/>
  <c r="V3086" i="34"/>
  <c r="AA3086" i="34"/>
  <c r="P3086" i="34"/>
  <c r="Q3086" i="34"/>
  <c r="P3081" i="34"/>
  <c r="Q3081" i="34"/>
  <c r="R3081" i="34"/>
  <c r="V3081" i="34"/>
  <c r="AA3081" i="34"/>
  <c r="P3077" i="34"/>
  <c r="Q3077" i="34"/>
  <c r="R3077" i="34"/>
  <c r="V3077" i="34"/>
  <c r="AA3077" i="34"/>
  <c r="P2393" i="34"/>
  <c r="Q2393" i="34"/>
  <c r="R2393" i="34"/>
  <c r="V2393" i="34"/>
  <c r="AA2393" i="34"/>
  <c r="AA2656" i="34"/>
  <c r="P2656" i="34"/>
  <c r="Q2656" i="34"/>
  <c r="R2656" i="34"/>
  <c r="V2656" i="34"/>
  <c r="AA2652" i="34"/>
  <c r="P2652" i="34"/>
  <c r="Q2652" i="34"/>
  <c r="R2652" i="34"/>
  <c r="V2652" i="34"/>
  <c r="AA2648" i="34"/>
  <c r="P2648" i="34"/>
  <c r="Q2648" i="34"/>
  <c r="R2648" i="34"/>
  <c r="V2648" i="34"/>
  <c r="AA2452" i="34"/>
  <c r="P2452" i="34"/>
  <c r="Q2452" i="34"/>
  <c r="R2452" i="34"/>
  <c r="V2452" i="34"/>
  <c r="Q2449" i="34"/>
  <c r="R2449" i="34"/>
  <c r="V2449" i="34"/>
  <c r="AA2449" i="34"/>
  <c r="P2449" i="34"/>
  <c r="Q2601" i="34"/>
  <c r="R2601" i="34"/>
  <c r="V2601" i="34"/>
  <c r="AA2601" i="34"/>
  <c r="P2601" i="34"/>
  <c r="Q2567" i="34"/>
  <c r="R2567" i="34"/>
  <c r="V2567" i="34"/>
  <c r="AA2567" i="34"/>
  <c r="P2567" i="34"/>
  <c r="AA2578" i="34"/>
  <c r="P2578" i="34"/>
  <c r="Q2578" i="34"/>
  <c r="R2578" i="34"/>
  <c r="V2578" i="34"/>
  <c r="Q2597" i="34"/>
  <c r="R2597" i="34"/>
  <c r="V2597" i="34"/>
  <c r="AA2597" i="34"/>
  <c r="P2597" i="34"/>
  <c r="P2407" i="34"/>
  <c r="Q2407" i="34"/>
  <c r="R2407" i="34"/>
  <c r="V2407" i="34"/>
  <c r="AA2407" i="34"/>
  <c r="R2402" i="34"/>
  <c r="V2402" i="34"/>
  <c r="AA2402" i="34"/>
  <c r="P2402" i="34"/>
  <c r="Q2402" i="34"/>
  <c r="R2338" i="34"/>
  <c r="V2338" i="34"/>
  <c r="AA2338" i="34"/>
  <c r="P2338" i="34"/>
  <c r="Q2338" i="34"/>
  <c r="R2396" i="34"/>
  <c r="V2396" i="34"/>
  <c r="AA2396" i="34"/>
  <c r="P2396" i="34"/>
  <c r="Q2396" i="34"/>
  <c r="P2391" i="34"/>
  <c r="Q2391" i="34"/>
  <c r="R2391" i="34"/>
  <c r="V2391" i="34"/>
  <c r="AA2391" i="34"/>
  <c r="R2304" i="34"/>
  <c r="V2304" i="34"/>
  <c r="AA2304" i="34"/>
  <c r="P2304" i="34"/>
  <c r="Q2304" i="34"/>
  <c r="P2339" i="34"/>
  <c r="Q2339" i="34"/>
  <c r="R2339" i="34"/>
  <c r="V2339" i="34"/>
  <c r="AA2339" i="34"/>
  <c r="P2333" i="34"/>
  <c r="Q2333" i="34"/>
  <c r="R2333" i="34"/>
  <c r="V2333" i="34"/>
  <c r="AA2333" i="34"/>
  <c r="P2325" i="34"/>
  <c r="Q2325" i="34"/>
  <c r="R2325" i="34"/>
  <c r="V2325" i="34"/>
  <c r="AA2325" i="34"/>
  <c r="R2757" i="34"/>
  <c r="P2757" i="34"/>
  <c r="Q2757" i="34"/>
  <c r="V2757" i="34"/>
  <c r="AA2757" i="34"/>
  <c r="AA2704" i="34"/>
  <c r="P2704" i="34"/>
  <c r="Q2704" i="34"/>
  <c r="R2704" i="34"/>
  <c r="V2704" i="34"/>
  <c r="AA2700" i="34"/>
  <c r="P2700" i="34"/>
  <c r="Q2700" i="34"/>
  <c r="R2700" i="34"/>
  <c r="V2700" i="34"/>
  <c r="AA2644" i="34"/>
  <c r="P2644" i="34"/>
  <c r="Q2644" i="34"/>
  <c r="R2644" i="34"/>
  <c r="V2644" i="34"/>
  <c r="AA2640" i="34"/>
  <c r="P2640" i="34"/>
  <c r="Q2640" i="34"/>
  <c r="R2640" i="34"/>
  <c r="V2640" i="34"/>
  <c r="AA2636" i="34"/>
  <c r="P2636" i="34"/>
  <c r="Q2636" i="34"/>
  <c r="R2636" i="34"/>
  <c r="V2636" i="34"/>
  <c r="AA2632" i="34"/>
  <c r="P2632" i="34"/>
  <c r="Q2632" i="34"/>
  <c r="R2632" i="34"/>
  <c r="V2632" i="34"/>
  <c r="AA2628" i="34"/>
  <c r="P2628" i="34"/>
  <c r="Q2628" i="34"/>
  <c r="R2628" i="34"/>
  <c r="V2628" i="34"/>
  <c r="AA2624" i="34"/>
  <c r="P2624" i="34"/>
  <c r="Q2624" i="34"/>
  <c r="R2624" i="34"/>
  <c r="V2624" i="34"/>
  <c r="AA2620" i="34"/>
  <c r="P2620" i="34"/>
  <c r="Q2620" i="34"/>
  <c r="R2620" i="34"/>
  <c r="V2620" i="34"/>
  <c r="AA2538" i="34"/>
  <c r="P2538" i="34"/>
  <c r="Q2538" i="34"/>
  <c r="R2538" i="34"/>
  <c r="V2538" i="34"/>
  <c r="AA2532" i="34"/>
  <c r="P2532" i="34"/>
  <c r="Q2532" i="34"/>
  <c r="R2532" i="34"/>
  <c r="V2532" i="34"/>
  <c r="AA2524" i="34"/>
  <c r="P2524" i="34"/>
  <c r="Q2524" i="34"/>
  <c r="R2524" i="34"/>
  <c r="V2524" i="34"/>
  <c r="AA2548" i="34"/>
  <c r="P2548" i="34"/>
  <c r="Q2548" i="34"/>
  <c r="R2548" i="34"/>
  <c r="V2548" i="34"/>
  <c r="Q2517" i="34"/>
  <c r="R2517" i="34"/>
  <c r="V2517" i="34"/>
  <c r="AA2517" i="34"/>
  <c r="P2517" i="34"/>
  <c r="Q2509" i="34"/>
  <c r="R2509" i="34"/>
  <c r="V2509" i="34"/>
  <c r="AA2509" i="34"/>
  <c r="P2509" i="34"/>
  <c r="AA2502" i="34"/>
  <c r="P2502" i="34"/>
  <c r="Q2502" i="34"/>
  <c r="R2502" i="34"/>
  <c r="V2502" i="34"/>
  <c r="R2388" i="34"/>
  <c r="V2388" i="34"/>
  <c r="AA2388" i="34"/>
  <c r="P2388" i="34"/>
  <c r="Q2388" i="34"/>
  <c r="R2384" i="34"/>
  <c r="V2384" i="34"/>
  <c r="AA2384" i="34"/>
  <c r="P2384" i="34"/>
  <c r="Q2384" i="34"/>
  <c r="R2380" i="34"/>
  <c r="V2380" i="34"/>
  <c r="AA2380" i="34"/>
  <c r="P2380" i="34"/>
  <c r="Q2380" i="34"/>
  <c r="R2376" i="34"/>
  <c r="V2376" i="34"/>
  <c r="AA2376" i="34"/>
  <c r="P2376" i="34"/>
  <c r="Q2376" i="34"/>
  <c r="R2324" i="34"/>
  <c r="V2324" i="34"/>
  <c r="AA2324" i="34"/>
  <c r="P2324" i="34"/>
  <c r="Q2324" i="34"/>
  <c r="P2313" i="34"/>
  <c r="Q2313" i="34"/>
  <c r="R2313" i="34"/>
  <c r="V2313" i="34"/>
  <c r="AA2313" i="34"/>
  <c r="R2344" i="34"/>
  <c r="V2344" i="34"/>
  <c r="AA2344" i="34"/>
  <c r="P2344" i="34"/>
  <c r="Q2344" i="34"/>
  <c r="P2331" i="34"/>
  <c r="Q2331" i="34"/>
  <c r="R2331" i="34"/>
  <c r="V2331" i="34"/>
  <c r="AA2331" i="34"/>
  <c r="P3097" i="34"/>
  <c r="Q3097" i="34"/>
  <c r="R3097" i="34"/>
  <c r="V3097" i="34"/>
  <c r="AA3097" i="34"/>
  <c r="P3101" i="34"/>
  <c r="Q3101" i="34"/>
  <c r="R3101" i="34"/>
  <c r="V3101" i="34"/>
  <c r="AA3101" i="34"/>
  <c r="P3105" i="34"/>
  <c r="Q3105" i="34"/>
  <c r="R3105" i="34"/>
  <c r="V3105" i="34"/>
  <c r="AA3105" i="34"/>
  <c r="P2903" i="34"/>
  <c r="Q2903" i="34"/>
  <c r="R2903" i="34"/>
  <c r="V2903" i="34"/>
  <c r="AA2903" i="34"/>
  <c r="P2907" i="34"/>
  <c r="Q2907" i="34"/>
  <c r="R2907" i="34"/>
  <c r="V2907" i="34"/>
  <c r="AA2907" i="34"/>
  <c r="P2911" i="34"/>
  <c r="Q2911" i="34"/>
  <c r="R2911" i="34"/>
  <c r="V2911" i="34"/>
  <c r="AA2911" i="34"/>
  <c r="P2915" i="34"/>
  <c r="Q2915" i="34"/>
  <c r="R2915" i="34"/>
  <c r="V2915" i="34"/>
  <c r="AA2915" i="34"/>
  <c r="P2919" i="34"/>
  <c r="Q2919" i="34"/>
  <c r="R2919" i="34"/>
  <c r="V2919" i="34"/>
  <c r="AA2919" i="34"/>
  <c r="P2923" i="34"/>
  <c r="Q2923" i="34"/>
  <c r="R2923" i="34"/>
  <c r="V2923" i="34"/>
  <c r="AA2923" i="34"/>
  <c r="P2927" i="34"/>
  <c r="Q2927" i="34"/>
  <c r="R2927" i="34"/>
  <c r="V2927" i="34"/>
  <c r="AA2927" i="34"/>
  <c r="P2931" i="34"/>
  <c r="Q2931" i="34"/>
  <c r="R2931" i="34"/>
  <c r="V2931" i="34"/>
  <c r="AA2931" i="34"/>
  <c r="P2935" i="34"/>
  <c r="Q2935" i="34"/>
  <c r="R2935" i="34"/>
  <c r="V2935" i="34"/>
  <c r="AA2935" i="34"/>
  <c r="R2946" i="34"/>
  <c r="V2946" i="34"/>
  <c r="AA2946" i="34"/>
  <c r="P2946" i="34"/>
  <c r="Q2946" i="34"/>
  <c r="R2984" i="34"/>
  <c r="V2984" i="34"/>
  <c r="AA2984" i="34"/>
  <c r="P2984" i="34"/>
  <c r="Q2984" i="34"/>
  <c r="R2988" i="34"/>
  <c r="V2988" i="34"/>
  <c r="AA2988" i="34"/>
  <c r="P2988" i="34"/>
  <c r="Q2988" i="34"/>
  <c r="R2992" i="34"/>
  <c r="V2992" i="34"/>
  <c r="AA2992" i="34"/>
  <c r="P2992" i="34"/>
  <c r="Q2992" i="34"/>
  <c r="R2880" i="34"/>
  <c r="V2880" i="34"/>
  <c r="AA2880" i="34"/>
  <c r="P2880" i="34"/>
  <c r="Q2880" i="34"/>
  <c r="R2884" i="34"/>
  <c r="V2884" i="34"/>
  <c r="AA2884" i="34"/>
  <c r="P2884" i="34"/>
  <c r="Q2884" i="34"/>
  <c r="R2888" i="34"/>
  <c r="V2888" i="34"/>
  <c r="AA2888" i="34"/>
  <c r="P2888" i="34"/>
  <c r="Q2888" i="34"/>
  <c r="R2892" i="34"/>
  <c r="V2892" i="34"/>
  <c r="AA2892" i="34"/>
  <c r="P2892" i="34"/>
  <c r="Q2892" i="34"/>
  <c r="R2896" i="34"/>
  <c r="V2896" i="34"/>
  <c r="AA2896" i="34"/>
  <c r="P2896" i="34"/>
  <c r="Q2896" i="34"/>
  <c r="R2900" i="34"/>
  <c r="V2900" i="34"/>
  <c r="AA2900" i="34"/>
  <c r="P2900" i="34"/>
  <c r="Q2900" i="34"/>
  <c r="R2942" i="34"/>
  <c r="V2942" i="34"/>
  <c r="AA2942" i="34"/>
  <c r="P2942" i="34"/>
  <c r="Q2942" i="34"/>
  <c r="P2971" i="34"/>
  <c r="Q2971" i="34"/>
  <c r="R2971" i="34"/>
  <c r="V2971" i="34"/>
  <c r="AA2971" i="34"/>
  <c r="P2975" i="34"/>
  <c r="Q2975" i="34"/>
  <c r="R2975" i="34"/>
  <c r="V2975" i="34"/>
  <c r="AA2975" i="34"/>
  <c r="P2979" i="34"/>
  <c r="Q2979" i="34"/>
  <c r="R2979" i="34"/>
  <c r="V2979" i="34"/>
  <c r="AA2979" i="34"/>
  <c r="P3071" i="34"/>
  <c r="Q3071" i="34"/>
  <c r="R3071" i="34"/>
  <c r="V3071" i="34"/>
  <c r="AA3071" i="34"/>
  <c r="R2960" i="34"/>
  <c r="V2960" i="34"/>
  <c r="AA2960" i="34"/>
  <c r="P2960" i="34"/>
  <c r="Q2960" i="34"/>
  <c r="R3030" i="34"/>
  <c r="V3030" i="34"/>
  <c r="AA3030" i="34"/>
  <c r="P3030" i="34"/>
  <c r="Q3030" i="34"/>
  <c r="R3034" i="34"/>
  <c r="V3034" i="34"/>
  <c r="AA3034" i="34"/>
  <c r="P3034" i="34"/>
  <c r="Q3034" i="34"/>
  <c r="R3038" i="34"/>
  <c r="V3038" i="34"/>
  <c r="AA3038" i="34"/>
  <c r="P3038" i="34"/>
  <c r="Q3038" i="34"/>
  <c r="R3042" i="34"/>
  <c r="V3042" i="34"/>
  <c r="AA3042" i="34"/>
  <c r="P3042" i="34"/>
  <c r="Q3042" i="34"/>
  <c r="R3046" i="34"/>
  <c r="V3046" i="34"/>
  <c r="AA3046" i="34"/>
  <c r="P3046" i="34"/>
  <c r="Q3046" i="34"/>
  <c r="R3050" i="34"/>
  <c r="V3050" i="34"/>
  <c r="AA3050" i="34"/>
  <c r="P3050" i="34"/>
  <c r="Q3050" i="34"/>
  <c r="R3054" i="34"/>
  <c r="V3054" i="34"/>
  <c r="AA3054" i="34"/>
  <c r="P3054" i="34"/>
  <c r="Q3054" i="34"/>
  <c r="R3058" i="34"/>
  <c r="V3058" i="34"/>
  <c r="AA3058" i="34"/>
  <c r="P3058" i="34"/>
  <c r="Q3058" i="34"/>
  <c r="R3062" i="34"/>
  <c r="V3062" i="34"/>
  <c r="AA3062" i="34"/>
  <c r="P3062" i="34"/>
  <c r="Q3062" i="34"/>
  <c r="R3066" i="34"/>
  <c r="V3066" i="34"/>
  <c r="AA3066" i="34"/>
  <c r="P3066" i="34"/>
  <c r="Q3066" i="34"/>
  <c r="P2767" i="34"/>
  <c r="Q2767" i="34"/>
  <c r="R2767" i="34"/>
  <c r="V2767" i="34"/>
  <c r="AA2767" i="34"/>
  <c r="R2800" i="34"/>
  <c r="V2800" i="34"/>
  <c r="AA2800" i="34"/>
  <c r="P2800" i="34"/>
  <c r="Q2800" i="34"/>
  <c r="R2782" i="34"/>
  <c r="V2782" i="34"/>
  <c r="AA2782" i="34"/>
  <c r="P2782" i="34"/>
  <c r="Q2782" i="34"/>
  <c r="P2813" i="34"/>
  <c r="Q2813" i="34"/>
  <c r="R2813" i="34"/>
  <c r="V2813" i="34"/>
  <c r="AA2813" i="34"/>
  <c r="R3150" i="34"/>
  <c r="V3150" i="34"/>
  <c r="AA3150" i="34"/>
  <c r="P3150" i="34"/>
  <c r="Q3150" i="34"/>
  <c r="R2778" i="34"/>
  <c r="V2778" i="34"/>
  <c r="AA2778" i="34"/>
  <c r="P2778" i="34"/>
  <c r="Q2778" i="34"/>
  <c r="P2825" i="34"/>
  <c r="Q2825" i="34"/>
  <c r="R2825" i="34"/>
  <c r="V2825" i="34"/>
  <c r="AA2825" i="34"/>
  <c r="P2829" i="34"/>
  <c r="Q2829" i="34"/>
  <c r="R2829" i="34"/>
  <c r="V2829" i="34"/>
  <c r="AA2829" i="34"/>
  <c r="P2833" i="34"/>
  <c r="Q2833" i="34"/>
  <c r="R2833" i="34"/>
  <c r="V2833" i="34"/>
  <c r="AA2833" i="34"/>
  <c r="P2837" i="34"/>
  <c r="Q2837" i="34"/>
  <c r="R2837" i="34"/>
  <c r="V2837" i="34"/>
  <c r="AA2837" i="34"/>
  <c r="P2841" i="34"/>
  <c r="Q2841" i="34"/>
  <c r="R2841" i="34"/>
  <c r="V2841" i="34"/>
  <c r="AA2841" i="34"/>
  <c r="P2845" i="34"/>
  <c r="Q2845" i="34"/>
  <c r="R2845" i="34"/>
  <c r="V2845" i="34"/>
  <c r="AA2845" i="34"/>
  <c r="P2849" i="34"/>
  <c r="Q2849" i="34"/>
  <c r="R2849" i="34"/>
  <c r="V2849" i="34"/>
  <c r="AA2849" i="34"/>
  <c r="P2853" i="34"/>
  <c r="Q2853" i="34"/>
  <c r="R2853" i="34"/>
  <c r="V2853" i="34"/>
  <c r="AA2853" i="34"/>
  <c r="P2937" i="34"/>
  <c r="Q2937" i="34"/>
  <c r="R2937" i="34"/>
  <c r="V2937" i="34"/>
  <c r="AA2937" i="34"/>
  <c r="P2947" i="34"/>
  <c r="Q2947" i="34"/>
  <c r="R2947" i="34"/>
  <c r="V2947" i="34"/>
  <c r="AA2947" i="34"/>
  <c r="P2951" i="34"/>
  <c r="Q2951" i="34"/>
  <c r="R2951" i="34"/>
  <c r="V2951" i="34"/>
  <c r="AA2951" i="34"/>
  <c r="P2955" i="34"/>
  <c r="Q2955" i="34"/>
  <c r="R2955" i="34"/>
  <c r="V2955" i="34"/>
  <c r="AA2955" i="34"/>
  <c r="P2959" i="34"/>
  <c r="Q2959" i="34"/>
  <c r="R2959" i="34"/>
  <c r="V2959" i="34"/>
  <c r="AA2959" i="34"/>
  <c r="R2874" i="34"/>
  <c r="V2874" i="34"/>
  <c r="AA2874" i="34"/>
  <c r="P2874" i="34"/>
  <c r="Q2874" i="34"/>
  <c r="R2870" i="34"/>
  <c r="V2870" i="34"/>
  <c r="AA2870" i="34"/>
  <c r="P2870" i="34"/>
  <c r="Q2870" i="34"/>
  <c r="P3025" i="34"/>
  <c r="Q3025" i="34"/>
  <c r="R3025" i="34"/>
  <c r="V3025" i="34"/>
  <c r="AA3025" i="34"/>
  <c r="P3021" i="34"/>
  <c r="Q3021" i="34"/>
  <c r="R3021" i="34"/>
  <c r="V3021" i="34"/>
  <c r="AA3021" i="34"/>
  <c r="P3017" i="34"/>
  <c r="Q3017" i="34"/>
  <c r="R3017" i="34"/>
  <c r="V3017" i="34"/>
  <c r="AA3017" i="34"/>
  <c r="P3013" i="34"/>
  <c r="Q3013" i="34"/>
  <c r="R3013" i="34"/>
  <c r="V3013" i="34"/>
  <c r="AA3013" i="34"/>
  <c r="P3009" i="34"/>
  <c r="Q3009" i="34"/>
  <c r="R3009" i="34"/>
  <c r="V3009" i="34"/>
  <c r="AA3009" i="34"/>
  <c r="P3005" i="34"/>
  <c r="Q3005" i="34"/>
  <c r="R3005" i="34"/>
  <c r="V3005" i="34"/>
  <c r="AA3005" i="34"/>
  <c r="P3001" i="34"/>
  <c r="Q3001" i="34"/>
  <c r="R3001" i="34"/>
  <c r="V3001" i="34"/>
  <c r="AA3001" i="34"/>
  <c r="P2997" i="34"/>
  <c r="Q2997" i="34"/>
  <c r="R2997" i="34"/>
  <c r="V2997" i="34"/>
  <c r="AA2997" i="34"/>
  <c r="P2965" i="34"/>
  <c r="Q2965" i="34"/>
  <c r="R2965" i="34"/>
  <c r="V2965" i="34"/>
  <c r="AA2965" i="34"/>
  <c r="P2961" i="34"/>
  <c r="Q2961" i="34"/>
  <c r="R2961" i="34"/>
  <c r="V2961" i="34"/>
  <c r="AA2961" i="34"/>
  <c r="P2865" i="34"/>
  <c r="Q2865" i="34"/>
  <c r="R2865" i="34"/>
  <c r="V2865" i="34"/>
  <c r="AA2865" i="34"/>
  <c r="P2861" i="34"/>
  <c r="Q2861" i="34"/>
  <c r="R2861" i="34"/>
  <c r="V2861" i="34"/>
  <c r="AA2861" i="34"/>
  <c r="P2857" i="34"/>
  <c r="Q2857" i="34"/>
  <c r="R2857" i="34"/>
  <c r="V2857" i="34"/>
  <c r="AA2857" i="34"/>
  <c r="R2816" i="34"/>
  <c r="V2816" i="34"/>
  <c r="AA2816" i="34"/>
  <c r="P2816" i="34"/>
  <c r="Q2816" i="34"/>
  <c r="P2807" i="34"/>
  <c r="Q2807" i="34"/>
  <c r="R2807" i="34"/>
  <c r="V2807" i="34"/>
  <c r="AA2807" i="34"/>
  <c r="P2803" i="34"/>
  <c r="Q2803" i="34"/>
  <c r="R2803" i="34"/>
  <c r="V2803" i="34"/>
  <c r="AA2803" i="34"/>
  <c r="P2797" i="34"/>
  <c r="Q2797" i="34"/>
  <c r="R2797" i="34"/>
  <c r="V2797" i="34"/>
  <c r="AA2797" i="34"/>
  <c r="P2793" i="34"/>
  <c r="Q2793" i="34"/>
  <c r="R2793" i="34"/>
  <c r="V2793" i="34"/>
  <c r="AA2793" i="34"/>
  <c r="R2788" i="34"/>
  <c r="V2788" i="34"/>
  <c r="AA2788" i="34"/>
  <c r="P2788" i="34"/>
  <c r="Q2788" i="34"/>
  <c r="R2784" i="34"/>
  <c r="V2784" i="34"/>
  <c r="AA2784" i="34"/>
  <c r="P2784" i="34"/>
  <c r="Q2784" i="34"/>
  <c r="P2771" i="34"/>
  <c r="Q2771" i="34"/>
  <c r="R2771" i="34"/>
  <c r="V2771" i="34"/>
  <c r="AA2771" i="34"/>
  <c r="R3094" i="34"/>
  <c r="V3094" i="34"/>
  <c r="AA3094" i="34"/>
  <c r="P3094" i="34"/>
  <c r="Q3094" i="34"/>
  <c r="P3089" i="34"/>
  <c r="Q3089" i="34"/>
  <c r="R3089" i="34"/>
  <c r="V3089" i="34"/>
  <c r="AA3089" i="34"/>
  <c r="P3085" i="34"/>
  <c r="Q3085" i="34"/>
  <c r="R3085" i="34"/>
  <c r="V3085" i="34"/>
  <c r="AA3085" i="34"/>
  <c r="R3080" i="34"/>
  <c r="V3080" i="34"/>
  <c r="AA3080" i="34"/>
  <c r="P3080" i="34"/>
  <c r="Q3080" i="34"/>
  <c r="R3076" i="34"/>
  <c r="V3076" i="34"/>
  <c r="AA3076" i="34"/>
  <c r="P3076" i="34"/>
  <c r="Q3076" i="34"/>
  <c r="AA2550" i="34"/>
  <c r="P2550" i="34"/>
  <c r="Q2550" i="34"/>
  <c r="R2550" i="34"/>
  <c r="V2550" i="34"/>
  <c r="Q2655" i="34"/>
  <c r="R2655" i="34"/>
  <c r="V2655" i="34"/>
  <c r="AA2655" i="34"/>
  <c r="P2655" i="34"/>
  <c r="Q2651" i="34"/>
  <c r="R2651" i="34"/>
  <c r="V2651" i="34"/>
  <c r="AA2651" i="34"/>
  <c r="P2651" i="34"/>
  <c r="Q2647" i="34"/>
  <c r="R2647" i="34"/>
  <c r="V2647" i="34"/>
  <c r="AA2647" i="34"/>
  <c r="P2647" i="34"/>
  <c r="Q2451" i="34"/>
  <c r="R2451" i="34"/>
  <c r="V2451" i="34"/>
  <c r="AA2451" i="34"/>
  <c r="P2451" i="34"/>
  <c r="AA2448" i="34"/>
  <c r="P2448" i="34"/>
  <c r="Q2448" i="34"/>
  <c r="R2448" i="34"/>
  <c r="V2448" i="34"/>
  <c r="AA2600" i="34"/>
  <c r="P2600" i="34"/>
  <c r="Q2600" i="34"/>
  <c r="R2600" i="34"/>
  <c r="V2600" i="34"/>
  <c r="AA2566" i="34"/>
  <c r="P2566" i="34"/>
  <c r="Q2566" i="34"/>
  <c r="R2566" i="34"/>
  <c r="V2566" i="34"/>
  <c r="Q2577" i="34"/>
  <c r="R2577" i="34"/>
  <c r="V2577" i="34"/>
  <c r="AA2577" i="34"/>
  <c r="P2577" i="34"/>
  <c r="AA2596" i="34"/>
  <c r="P2596" i="34"/>
  <c r="Q2596" i="34"/>
  <c r="R2596" i="34"/>
  <c r="V2596" i="34"/>
  <c r="R2406" i="34"/>
  <c r="V2406" i="34"/>
  <c r="AA2406" i="34"/>
  <c r="P2406" i="34"/>
  <c r="Q2406" i="34"/>
  <c r="P2401" i="34"/>
  <c r="Q2401" i="34"/>
  <c r="R2401" i="34"/>
  <c r="V2401" i="34"/>
  <c r="AA2401" i="34"/>
  <c r="P2337" i="34"/>
  <c r="Q2337" i="34"/>
  <c r="R2337" i="34"/>
  <c r="V2337" i="34"/>
  <c r="AA2337" i="34"/>
  <c r="P2395" i="34"/>
  <c r="Q2395" i="34"/>
  <c r="R2395" i="34"/>
  <c r="V2395" i="34"/>
  <c r="AA2395" i="34"/>
  <c r="P2307" i="34"/>
  <c r="Q2307" i="34"/>
  <c r="R2307" i="34"/>
  <c r="V2307" i="34"/>
  <c r="AA2307" i="34"/>
  <c r="P2329" i="34"/>
  <c r="Q2329" i="34"/>
  <c r="R2329" i="34"/>
  <c r="V2329" i="34"/>
  <c r="AA2329" i="34"/>
  <c r="R2336" i="34"/>
  <c r="V2336" i="34"/>
  <c r="AA2336" i="34"/>
  <c r="P2336" i="34"/>
  <c r="Q2336" i="34"/>
  <c r="R2332" i="34"/>
  <c r="V2332" i="34"/>
  <c r="AA2332" i="34"/>
  <c r="P2332" i="34"/>
  <c r="Q2332" i="34"/>
  <c r="R2760" i="34"/>
  <c r="V2760" i="34"/>
  <c r="P2760" i="34"/>
  <c r="Q2760" i="34"/>
  <c r="AA2760" i="34"/>
  <c r="P2756" i="34"/>
  <c r="R2756" i="34"/>
  <c r="V2756" i="34"/>
  <c r="AA2756" i="34"/>
  <c r="Q2756" i="34"/>
  <c r="Q2703" i="34"/>
  <c r="R2703" i="34"/>
  <c r="V2703" i="34"/>
  <c r="AA2703" i="34"/>
  <c r="P2703" i="34"/>
  <c r="R2270" i="34"/>
  <c r="V2270" i="34"/>
  <c r="AA2270" i="34"/>
  <c r="P2270" i="34"/>
  <c r="Q2270" i="34"/>
  <c r="Q2643" i="34"/>
  <c r="R2643" i="34"/>
  <c r="V2643" i="34"/>
  <c r="AA2643" i="34"/>
  <c r="P2643" i="34"/>
  <c r="Q2639" i="34"/>
  <c r="R2639" i="34"/>
  <c r="V2639" i="34"/>
  <c r="AA2639" i="34"/>
  <c r="P2639" i="34"/>
  <c r="Q2635" i="34"/>
  <c r="R2635" i="34"/>
  <c r="V2635" i="34"/>
  <c r="AA2635" i="34"/>
  <c r="P2635" i="34"/>
  <c r="Q2631" i="34"/>
  <c r="R2631" i="34"/>
  <c r="V2631" i="34"/>
  <c r="AA2631" i="34"/>
  <c r="P2631" i="34"/>
  <c r="Q2627" i="34"/>
  <c r="R2627" i="34"/>
  <c r="V2627" i="34"/>
  <c r="AA2627" i="34"/>
  <c r="P2627" i="34"/>
  <c r="Q2623" i="34"/>
  <c r="R2623" i="34"/>
  <c r="V2623" i="34"/>
  <c r="AA2623" i="34"/>
  <c r="P2623" i="34"/>
  <c r="Q2619" i="34"/>
  <c r="R2619" i="34"/>
  <c r="V2619" i="34"/>
  <c r="AA2619" i="34"/>
  <c r="P2619" i="34"/>
  <c r="Q2537" i="34"/>
  <c r="R2537" i="34"/>
  <c r="V2537" i="34"/>
  <c r="AA2537" i="34"/>
  <c r="P2537" i="34"/>
  <c r="Q2531" i="34"/>
  <c r="R2531" i="34"/>
  <c r="V2531" i="34"/>
  <c r="AA2531" i="34"/>
  <c r="P2531" i="34"/>
  <c r="AA2552" i="34"/>
  <c r="P2552" i="34"/>
  <c r="Q2552" i="34"/>
  <c r="R2552" i="34"/>
  <c r="V2552" i="34"/>
  <c r="Q2547" i="34"/>
  <c r="R2547" i="34"/>
  <c r="V2547" i="34"/>
  <c r="AA2547" i="34"/>
  <c r="P2547" i="34"/>
  <c r="AA2516" i="34"/>
  <c r="P2516" i="34"/>
  <c r="Q2516" i="34"/>
  <c r="R2516" i="34"/>
  <c r="V2516" i="34"/>
  <c r="AA2508" i="34"/>
  <c r="P2508" i="34"/>
  <c r="Q2508" i="34"/>
  <c r="R2508" i="34"/>
  <c r="V2508" i="34"/>
  <c r="Q2501" i="34"/>
  <c r="R2501" i="34"/>
  <c r="V2501" i="34"/>
  <c r="AA2501" i="34"/>
  <c r="P2501" i="34"/>
  <c r="P2387" i="34"/>
  <c r="Q2387" i="34"/>
  <c r="R2387" i="34"/>
  <c r="V2387" i="34"/>
  <c r="AA2387" i="34"/>
  <c r="P2383" i="34"/>
  <c r="Q2383" i="34"/>
  <c r="R2383" i="34"/>
  <c r="V2383" i="34"/>
  <c r="AA2383" i="34"/>
  <c r="P2379" i="34"/>
  <c r="Q2379" i="34"/>
  <c r="R2379" i="34"/>
  <c r="V2379" i="34"/>
  <c r="AA2379" i="34"/>
  <c r="P2375" i="34"/>
  <c r="Q2375" i="34"/>
  <c r="R2375" i="34"/>
  <c r="V2375" i="34"/>
  <c r="AA2375" i="34"/>
  <c r="R2318" i="34"/>
  <c r="V2318" i="34"/>
  <c r="AA2318" i="34"/>
  <c r="P2318" i="34"/>
  <c r="Q2318" i="34"/>
  <c r="R2312" i="34"/>
  <c r="V2312" i="34"/>
  <c r="AA2312" i="34"/>
  <c r="P2312" i="34"/>
  <c r="Q2312" i="34"/>
  <c r="P2343" i="34"/>
  <c r="Q2343" i="34"/>
  <c r="R2343" i="34"/>
  <c r="V2343" i="34"/>
  <c r="AA2343" i="34"/>
  <c r="R2330" i="34"/>
  <c r="V2330" i="34"/>
  <c r="AA2330" i="34"/>
  <c r="P2330" i="34"/>
  <c r="Q2330" i="34"/>
  <c r="R3098" i="34"/>
  <c r="V3098" i="34"/>
  <c r="AA3098" i="34"/>
  <c r="P3098" i="34"/>
  <c r="Q3098" i="34"/>
  <c r="R3102" i="34"/>
  <c r="V3102" i="34"/>
  <c r="AA3102" i="34"/>
  <c r="P3102" i="34"/>
  <c r="Q3102" i="34"/>
  <c r="R3106" i="34"/>
  <c r="V3106" i="34"/>
  <c r="AA3106" i="34"/>
  <c r="P3106" i="34"/>
  <c r="Q3106" i="34"/>
  <c r="R2904" i="34"/>
  <c r="V2904" i="34"/>
  <c r="AA2904" i="34"/>
  <c r="P2904" i="34"/>
  <c r="Q2904" i="34"/>
  <c r="R2908" i="34"/>
  <c r="V2908" i="34"/>
  <c r="AA2908" i="34"/>
  <c r="P2908" i="34"/>
  <c r="Q2908" i="34"/>
  <c r="R2912" i="34"/>
  <c r="V2912" i="34"/>
  <c r="AA2912" i="34"/>
  <c r="P2912" i="34"/>
  <c r="Q2912" i="34"/>
  <c r="R2916" i="34"/>
  <c r="V2916" i="34"/>
  <c r="AA2916" i="34"/>
  <c r="P2916" i="34"/>
  <c r="Q2916" i="34"/>
  <c r="R2920" i="34"/>
  <c r="V2920" i="34"/>
  <c r="AA2920" i="34"/>
  <c r="P2920" i="34"/>
  <c r="Q2920" i="34"/>
  <c r="R2924" i="34"/>
  <c r="V2924" i="34"/>
  <c r="AA2924" i="34"/>
  <c r="P2924" i="34"/>
  <c r="Q2924" i="34"/>
  <c r="R2928" i="34"/>
  <c r="V2928" i="34"/>
  <c r="AA2928" i="34"/>
  <c r="P2928" i="34"/>
  <c r="Q2928" i="34"/>
  <c r="R2932" i="34"/>
  <c r="V2932" i="34"/>
  <c r="AA2932" i="34"/>
  <c r="P2932" i="34"/>
  <c r="Q2932" i="34"/>
  <c r="R2936" i="34"/>
  <c r="V2936" i="34"/>
  <c r="AA2936" i="34"/>
  <c r="P2936" i="34"/>
  <c r="Q2936" i="34"/>
  <c r="P2981" i="34"/>
  <c r="Q2981" i="34"/>
  <c r="R2981" i="34"/>
  <c r="V2981" i="34"/>
  <c r="AA2981" i="34"/>
  <c r="P2985" i="34"/>
  <c r="Q2985" i="34"/>
  <c r="R2985" i="34"/>
  <c r="V2985" i="34"/>
  <c r="AA2985" i="34"/>
  <c r="P2989" i="34"/>
  <c r="Q2989" i="34"/>
  <c r="R2989" i="34"/>
  <c r="V2989" i="34"/>
  <c r="AA2989" i="34"/>
  <c r="P3107" i="34"/>
  <c r="Q3107" i="34"/>
  <c r="R3107" i="34"/>
  <c r="V3107" i="34"/>
  <c r="AA3107" i="34"/>
  <c r="P2881" i="34"/>
  <c r="Q2881" i="34"/>
  <c r="R2881" i="34"/>
  <c r="V2881" i="34"/>
  <c r="AA2881" i="34"/>
  <c r="P2885" i="34"/>
  <c r="Q2885" i="34"/>
  <c r="R2885" i="34"/>
  <c r="V2885" i="34"/>
  <c r="AA2885" i="34"/>
  <c r="P2889" i="34"/>
  <c r="Q2889" i="34"/>
  <c r="R2889" i="34"/>
  <c r="V2889" i="34"/>
  <c r="AA2889" i="34"/>
  <c r="P2893" i="34"/>
  <c r="Q2893" i="34"/>
  <c r="R2893" i="34"/>
  <c r="V2893" i="34"/>
  <c r="AA2893" i="34"/>
  <c r="P2897" i="34"/>
  <c r="Q2897" i="34"/>
  <c r="R2897" i="34"/>
  <c r="V2897" i="34"/>
  <c r="AA2897" i="34"/>
  <c r="P2901" i="34"/>
  <c r="Q2901" i="34"/>
  <c r="R2901" i="34"/>
  <c r="V2901" i="34"/>
  <c r="AA2901" i="34"/>
  <c r="P2943" i="34"/>
  <c r="Q2943" i="34"/>
  <c r="R2943" i="34"/>
  <c r="V2943" i="34"/>
  <c r="AA2943" i="34"/>
  <c r="R2972" i="34"/>
  <c r="V2972" i="34"/>
  <c r="AA2972" i="34"/>
  <c r="P2972" i="34"/>
  <c r="Q2972" i="34"/>
  <c r="R2976" i="34"/>
  <c r="V2976" i="34"/>
  <c r="AA2976" i="34"/>
  <c r="P2976" i="34"/>
  <c r="Q2976" i="34"/>
  <c r="R2980" i="34"/>
  <c r="V2980" i="34"/>
  <c r="AA2980" i="34"/>
  <c r="P2980" i="34"/>
  <c r="Q2980" i="34"/>
  <c r="R3072" i="34"/>
  <c r="V3072" i="34"/>
  <c r="AA3072" i="34"/>
  <c r="P3072" i="34"/>
  <c r="Q3072" i="34"/>
  <c r="R3026" i="34"/>
  <c r="V3026" i="34"/>
  <c r="AA3026" i="34"/>
  <c r="P3026" i="34"/>
  <c r="Q3026" i="34"/>
  <c r="P3031" i="34"/>
  <c r="Q3031" i="34"/>
  <c r="R3031" i="34"/>
  <c r="V3031" i="34"/>
  <c r="AA3031" i="34"/>
  <c r="P3035" i="34"/>
  <c r="Q3035" i="34"/>
  <c r="R3035" i="34"/>
  <c r="V3035" i="34"/>
  <c r="AA3035" i="34"/>
  <c r="P3039" i="34"/>
  <c r="Q3039" i="34"/>
  <c r="R3039" i="34"/>
  <c r="V3039" i="34"/>
  <c r="AA3039" i="34"/>
  <c r="P3043" i="34"/>
  <c r="Q3043" i="34"/>
  <c r="R3043" i="34"/>
  <c r="V3043" i="34"/>
  <c r="AA3043" i="34"/>
  <c r="P3047" i="34"/>
  <c r="Q3047" i="34"/>
  <c r="R3047" i="34"/>
  <c r="V3047" i="34"/>
  <c r="AA3047" i="34"/>
  <c r="P3051" i="34"/>
  <c r="Q3051" i="34"/>
  <c r="R3051" i="34"/>
  <c r="V3051" i="34"/>
  <c r="AA3051" i="34"/>
  <c r="P3055" i="34"/>
  <c r="Q3055" i="34"/>
  <c r="R3055" i="34"/>
  <c r="V3055" i="34"/>
  <c r="AA3055" i="34"/>
  <c r="P3059" i="34"/>
  <c r="Q3059" i="34"/>
  <c r="R3059" i="34"/>
  <c r="V3059" i="34"/>
  <c r="AA3059" i="34"/>
  <c r="P3063" i="34"/>
  <c r="Q3063" i="34"/>
  <c r="R3063" i="34"/>
  <c r="V3063" i="34"/>
  <c r="AA3063" i="34"/>
  <c r="P3067" i="34"/>
  <c r="Q3067" i="34"/>
  <c r="R3067" i="34"/>
  <c r="V3067" i="34"/>
  <c r="AA3067" i="34"/>
  <c r="P2769" i="34"/>
  <c r="Q2769" i="34"/>
  <c r="R2769" i="34"/>
  <c r="V2769" i="34"/>
  <c r="AA2769" i="34"/>
  <c r="P2775" i="34"/>
  <c r="Q2775" i="34"/>
  <c r="R2775" i="34"/>
  <c r="V2775" i="34"/>
  <c r="AA2775" i="34"/>
  <c r="P2783" i="34"/>
  <c r="Q2783" i="34"/>
  <c r="R2783" i="34"/>
  <c r="V2783" i="34"/>
  <c r="AA2783" i="34"/>
  <c r="P2993" i="34"/>
  <c r="Q2993" i="34"/>
  <c r="R2993" i="34"/>
  <c r="V2993" i="34"/>
  <c r="AA2993" i="34"/>
  <c r="R2814" i="34"/>
  <c r="V2814" i="34"/>
  <c r="AA2814" i="34"/>
  <c r="P2814" i="34"/>
  <c r="Q2814" i="34"/>
  <c r="R2822" i="34"/>
  <c r="V2822" i="34"/>
  <c r="AA2822" i="34"/>
  <c r="P2822" i="34"/>
  <c r="Q2822" i="34"/>
  <c r="R2826" i="34"/>
  <c r="V2826" i="34"/>
  <c r="AA2826" i="34"/>
  <c r="P2826" i="34"/>
  <c r="Q2826" i="34"/>
  <c r="R2830" i="34"/>
  <c r="V2830" i="34"/>
  <c r="AA2830" i="34"/>
  <c r="P2830" i="34"/>
  <c r="Q2830" i="34"/>
  <c r="R2834" i="34"/>
  <c r="V2834" i="34"/>
  <c r="AA2834" i="34"/>
  <c r="P2834" i="34"/>
  <c r="Q2834" i="34"/>
  <c r="R2838" i="34"/>
  <c r="V2838" i="34"/>
  <c r="AA2838" i="34"/>
  <c r="P2838" i="34"/>
  <c r="Q2838" i="34"/>
  <c r="R2842" i="34"/>
  <c r="V2842" i="34"/>
  <c r="AA2842" i="34"/>
  <c r="P2842" i="34"/>
  <c r="Q2842" i="34"/>
  <c r="R2846" i="34"/>
  <c r="V2846" i="34"/>
  <c r="AA2846" i="34"/>
  <c r="P2846" i="34"/>
  <c r="Q2846" i="34"/>
  <c r="R2850" i="34"/>
  <c r="V2850" i="34"/>
  <c r="AA2850" i="34"/>
  <c r="P2850" i="34"/>
  <c r="Q2850" i="34"/>
  <c r="R2854" i="34"/>
  <c r="V2854" i="34"/>
  <c r="AA2854" i="34"/>
  <c r="P2854" i="34"/>
  <c r="Q2854" i="34"/>
  <c r="R2938" i="34"/>
  <c r="V2938" i="34"/>
  <c r="AA2938" i="34"/>
  <c r="P2938" i="34"/>
  <c r="Q2938" i="34"/>
  <c r="R2948" i="34"/>
  <c r="V2948" i="34"/>
  <c r="AA2948" i="34"/>
  <c r="P2948" i="34"/>
  <c r="Q2948" i="34"/>
  <c r="R2952" i="34"/>
  <c r="V2952" i="34"/>
  <c r="AA2952" i="34"/>
  <c r="P2952" i="34"/>
  <c r="Q2952" i="34"/>
  <c r="R2956" i="34"/>
  <c r="V2956" i="34"/>
  <c r="AA2956" i="34"/>
  <c r="P2956" i="34"/>
  <c r="Q2956" i="34"/>
  <c r="P2877" i="34"/>
  <c r="Q2877" i="34"/>
  <c r="R2877" i="34"/>
  <c r="V2877" i="34"/>
  <c r="AA2877" i="34"/>
  <c r="P2873" i="34"/>
  <c r="Q2873" i="34"/>
  <c r="R2873" i="34"/>
  <c r="V2873" i="34"/>
  <c r="AA2873" i="34"/>
  <c r="P2869" i="34"/>
  <c r="Q2869" i="34"/>
  <c r="R2869" i="34"/>
  <c r="V2869" i="34"/>
  <c r="AA2869" i="34"/>
  <c r="R3024" i="34"/>
  <c r="V3024" i="34"/>
  <c r="AA3024" i="34"/>
  <c r="P3024" i="34"/>
  <c r="Q3024" i="34"/>
  <c r="R3020" i="34"/>
  <c r="V3020" i="34"/>
  <c r="AA3020" i="34"/>
  <c r="P3020" i="34"/>
  <c r="Q3020" i="34"/>
  <c r="R3016" i="34"/>
  <c r="V3016" i="34"/>
  <c r="AA3016" i="34"/>
  <c r="P3016" i="34"/>
  <c r="Q3016" i="34"/>
  <c r="R3012" i="34"/>
  <c r="V3012" i="34"/>
  <c r="AA3012" i="34"/>
  <c r="P3012" i="34"/>
  <c r="Q3012" i="34"/>
  <c r="R3008" i="34"/>
  <c r="V3008" i="34"/>
  <c r="AA3008" i="34"/>
  <c r="P3008" i="34"/>
  <c r="Q3008" i="34"/>
  <c r="R3004" i="34"/>
  <c r="V3004" i="34"/>
  <c r="AA3004" i="34"/>
  <c r="P3004" i="34"/>
  <c r="Q3004" i="34"/>
  <c r="R3000" i="34"/>
  <c r="V3000" i="34"/>
  <c r="AA3000" i="34"/>
  <c r="P3000" i="34"/>
  <c r="Q3000" i="34"/>
  <c r="R2968" i="34"/>
  <c r="V2968" i="34"/>
  <c r="AA2968" i="34"/>
  <c r="P2968" i="34"/>
  <c r="Q2968" i="34"/>
  <c r="R2964" i="34"/>
  <c r="V2964" i="34"/>
  <c r="AA2964" i="34"/>
  <c r="P2964" i="34"/>
  <c r="Q2964" i="34"/>
  <c r="R2868" i="34"/>
  <c r="V2868" i="34"/>
  <c r="AA2868" i="34"/>
  <c r="P2868" i="34"/>
  <c r="Q2868" i="34"/>
  <c r="R2864" i="34"/>
  <c r="V2864" i="34"/>
  <c r="AA2864" i="34"/>
  <c r="P2864" i="34"/>
  <c r="Q2864" i="34"/>
  <c r="R2860" i="34"/>
  <c r="V2860" i="34"/>
  <c r="AA2860" i="34"/>
  <c r="P2860" i="34"/>
  <c r="Q2860" i="34"/>
  <c r="P2819" i="34"/>
  <c r="Q2819" i="34"/>
  <c r="R2819" i="34"/>
  <c r="V2819" i="34"/>
  <c r="AA2819" i="34"/>
  <c r="R2810" i="34"/>
  <c r="V2810" i="34"/>
  <c r="AA2810" i="34"/>
  <c r="P2810" i="34"/>
  <c r="Q2810" i="34"/>
  <c r="R2806" i="34"/>
  <c r="V2806" i="34"/>
  <c r="AA2806" i="34"/>
  <c r="P2806" i="34"/>
  <c r="Q2806" i="34"/>
  <c r="R2802" i="34"/>
  <c r="V2802" i="34"/>
  <c r="AA2802" i="34"/>
  <c r="P2802" i="34"/>
  <c r="Q2802" i="34"/>
  <c r="R2796" i="34"/>
  <c r="V2796" i="34"/>
  <c r="AA2796" i="34"/>
  <c r="P2796" i="34"/>
  <c r="Q2796" i="34"/>
  <c r="R2792" i="34"/>
  <c r="V2792" i="34"/>
  <c r="AA2792" i="34"/>
  <c r="P2792" i="34"/>
  <c r="Q2792" i="34"/>
  <c r="P2787" i="34"/>
  <c r="Q2787" i="34"/>
  <c r="R2787" i="34"/>
  <c r="V2787" i="34"/>
  <c r="AA2787" i="34"/>
  <c r="R2774" i="34"/>
  <c r="V2774" i="34"/>
  <c r="AA2774" i="34"/>
  <c r="P2774" i="34"/>
  <c r="Q2774" i="34"/>
  <c r="R2770" i="34"/>
  <c r="V2770" i="34"/>
  <c r="AA2770" i="34"/>
  <c r="P2770" i="34"/>
  <c r="Q2770" i="34"/>
  <c r="P3093" i="34"/>
  <c r="Q3093" i="34"/>
  <c r="R3093" i="34"/>
  <c r="V3093" i="34"/>
  <c r="AA3093" i="34"/>
  <c r="R3088" i="34"/>
  <c r="V3088" i="34"/>
  <c r="AA3088" i="34"/>
  <c r="P3088" i="34"/>
  <c r="Q3088" i="34"/>
  <c r="P3083" i="34"/>
  <c r="Q3083" i="34"/>
  <c r="R3083" i="34"/>
  <c r="V3083" i="34"/>
  <c r="AA3083" i="34"/>
  <c r="P3079" i="34"/>
  <c r="Q3079" i="34"/>
  <c r="R3079" i="34"/>
  <c r="V3079" i="34"/>
  <c r="AA3079" i="34"/>
  <c r="P3075" i="34"/>
  <c r="Q3075" i="34"/>
  <c r="R3075" i="34"/>
  <c r="V3075" i="34"/>
  <c r="AA3075" i="34"/>
  <c r="R2322" i="34"/>
  <c r="V2322" i="34"/>
  <c r="AA2322" i="34"/>
  <c r="P2322" i="34"/>
  <c r="Q2322" i="34"/>
  <c r="AA2654" i="34"/>
  <c r="P2654" i="34"/>
  <c r="Q2654" i="34"/>
  <c r="R2654" i="34"/>
  <c r="V2654" i="34"/>
  <c r="AA2650" i="34"/>
  <c r="P2650" i="34"/>
  <c r="Q2650" i="34"/>
  <c r="R2650" i="34"/>
  <c r="V2650" i="34"/>
  <c r="Q2455" i="34"/>
  <c r="R2455" i="34"/>
  <c r="V2455" i="34"/>
  <c r="AA2455" i="34"/>
  <c r="P2455" i="34"/>
  <c r="AA2462" i="34"/>
  <c r="P2462" i="34"/>
  <c r="Q2462" i="34"/>
  <c r="R2462" i="34"/>
  <c r="V2462" i="34"/>
  <c r="AA2574" i="34"/>
  <c r="P2574" i="34"/>
  <c r="Q2574" i="34"/>
  <c r="R2574" i="34"/>
  <c r="V2574" i="34"/>
  <c r="Q2587" i="34"/>
  <c r="R2587" i="34"/>
  <c r="V2587" i="34"/>
  <c r="AA2587" i="34"/>
  <c r="P2587" i="34"/>
  <c r="AA2576" i="34"/>
  <c r="P2576" i="34"/>
  <c r="Q2576" i="34"/>
  <c r="R2576" i="34"/>
  <c r="V2576" i="34"/>
  <c r="AA2580" i="34"/>
  <c r="P2580" i="34"/>
  <c r="Q2580" i="34"/>
  <c r="R2580" i="34"/>
  <c r="V2580" i="34"/>
  <c r="Q2585" i="34"/>
  <c r="R2585" i="34"/>
  <c r="V2585" i="34"/>
  <c r="AA2585" i="34"/>
  <c r="P2585" i="34"/>
  <c r="P2405" i="34"/>
  <c r="Q2405" i="34"/>
  <c r="R2405" i="34"/>
  <c r="V2405" i="34"/>
  <c r="AA2405" i="34"/>
  <c r="R2400" i="34"/>
  <c r="V2400" i="34"/>
  <c r="AA2400" i="34"/>
  <c r="P2400" i="34"/>
  <c r="Q2400" i="34"/>
  <c r="R2398" i="34"/>
  <c r="V2398" i="34"/>
  <c r="AA2398" i="34"/>
  <c r="P2398" i="34"/>
  <c r="Q2398" i="34"/>
  <c r="R2394" i="34"/>
  <c r="V2394" i="34"/>
  <c r="AA2394" i="34"/>
  <c r="P2394" i="34"/>
  <c r="Q2394" i="34"/>
  <c r="R2306" i="34"/>
  <c r="V2306" i="34"/>
  <c r="AA2306" i="34"/>
  <c r="P2306" i="34"/>
  <c r="Q2306" i="34"/>
  <c r="R2328" i="34"/>
  <c r="V2328" i="34"/>
  <c r="AA2328" i="34"/>
  <c r="P2328" i="34"/>
  <c r="Q2328" i="34"/>
  <c r="P2335" i="34"/>
  <c r="Q2335" i="34"/>
  <c r="R2335" i="34"/>
  <c r="V2335" i="34"/>
  <c r="AA2335" i="34"/>
  <c r="P2327" i="34"/>
  <c r="Q2327" i="34"/>
  <c r="R2327" i="34"/>
  <c r="V2327" i="34"/>
  <c r="AA2327" i="34"/>
  <c r="P2759" i="34"/>
  <c r="Q2759" i="34"/>
  <c r="R2759" i="34"/>
  <c r="V2759" i="34"/>
  <c r="AA2759" i="34"/>
  <c r="AA2706" i="34"/>
  <c r="P2706" i="34"/>
  <c r="Q2706" i="34"/>
  <c r="R2706" i="34"/>
  <c r="V2706" i="34"/>
  <c r="AA2702" i="34"/>
  <c r="P2702" i="34"/>
  <c r="Q2702" i="34"/>
  <c r="R2702" i="34"/>
  <c r="V2702" i="34"/>
  <c r="AA2646" i="34"/>
  <c r="P2646" i="34"/>
  <c r="Q2646" i="34"/>
  <c r="R2646" i="34"/>
  <c r="V2646" i="34"/>
  <c r="AA2642" i="34"/>
  <c r="P2642" i="34"/>
  <c r="Q2642" i="34"/>
  <c r="R2642" i="34"/>
  <c r="V2642" i="34"/>
  <c r="AA2638" i="34"/>
  <c r="P2638" i="34"/>
  <c r="Q2638" i="34"/>
  <c r="R2638" i="34"/>
  <c r="V2638" i="34"/>
  <c r="AA2634" i="34"/>
  <c r="P2634" i="34"/>
  <c r="Q2634" i="34"/>
  <c r="R2634" i="34"/>
  <c r="V2634" i="34"/>
  <c r="AA2630" i="34"/>
  <c r="P2630" i="34"/>
  <c r="Q2630" i="34"/>
  <c r="R2630" i="34"/>
  <c r="V2630" i="34"/>
  <c r="AA2626" i="34"/>
  <c r="P2626" i="34"/>
  <c r="Q2626" i="34"/>
  <c r="R2626" i="34"/>
  <c r="V2626" i="34"/>
  <c r="AA2622" i="34"/>
  <c r="P2622" i="34"/>
  <c r="Q2622" i="34"/>
  <c r="R2622" i="34"/>
  <c r="V2622" i="34"/>
  <c r="AA2618" i="34"/>
  <c r="P2618" i="34"/>
  <c r="Q2618" i="34"/>
  <c r="R2618" i="34"/>
  <c r="V2618" i="34"/>
  <c r="AA2536" i="34"/>
  <c r="P2536" i="34"/>
  <c r="Q2536" i="34"/>
  <c r="R2536" i="34"/>
  <c r="V2536" i="34"/>
  <c r="AA2526" i="34"/>
  <c r="P2526" i="34"/>
  <c r="Q2526" i="34"/>
  <c r="R2526" i="34"/>
  <c r="V2526" i="34"/>
  <c r="Q2551" i="34"/>
  <c r="R2551" i="34"/>
  <c r="V2551" i="34"/>
  <c r="AA2551" i="34"/>
  <c r="P2551" i="34"/>
  <c r="Q2519" i="34"/>
  <c r="R2519" i="34"/>
  <c r="V2519" i="34"/>
  <c r="AA2519" i="34"/>
  <c r="P2519" i="34"/>
  <c r="Q2515" i="34"/>
  <c r="R2515" i="34"/>
  <c r="V2515" i="34"/>
  <c r="AA2515" i="34"/>
  <c r="P2515" i="34"/>
  <c r="Q2507" i="34"/>
  <c r="R2507" i="34"/>
  <c r="V2507" i="34"/>
  <c r="AA2507" i="34"/>
  <c r="P2507" i="34"/>
  <c r="R2390" i="34"/>
  <c r="V2390" i="34"/>
  <c r="AA2390" i="34"/>
  <c r="P2390" i="34"/>
  <c r="Q2390" i="34"/>
  <c r="R2386" i="34"/>
  <c r="V2386" i="34"/>
  <c r="AA2386" i="34"/>
  <c r="P2386" i="34"/>
  <c r="Q2386" i="34"/>
  <c r="R2382" i="34"/>
  <c r="V2382" i="34"/>
  <c r="AA2382" i="34"/>
  <c r="P2382" i="34"/>
  <c r="Q2382" i="34"/>
  <c r="R2378" i="34"/>
  <c r="V2378" i="34"/>
  <c r="AA2378" i="34"/>
  <c r="P2378" i="34"/>
  <c r="Q2378" i="34"/>
  <c r="R2374" i="34"/>
  <c r="V2374" i="34"/>
  <c r="AA2374" i="34"/>
  <c r="P2374" i="34"/>
  <c r="Q2374" i="34"/>
  <c r="P2317" i="34"/>
  <c r="Q2317" i="34"/>
  <c r="R2317" i="34"/>
  <c r="V2317" i="34"/>
  <c r="AA2317" i="34"/>
  <c r="R2346" i="34"/>
  <c r="V2346" i="34"/>
  <c r="AA2346" i="34"/>
  <c r="P2346" i="34"/>
  <c r="Q2346" i="34"/>
  <c r="R2342" i="34"/>
  <c r="V2342" i="34"/>
  <c r="AA2342" i="34"/>
  <c r="P2342" i="34"/>
  <c r="Q2342" i="34"/>
  <c r="P2323" i="34"/>
  <c r="Q2323" i="34"/>
  <c r="R2323" i="34"/>
  <c r="V2323" i="34"/>
  <c r="AA2323" i="34"/>
  <c r="P3099" i="34"/>
  <c r="Q3099" i="34"/>
  <c r="R3099" i="34"/>
  <c r="V3099" i="34"/>
  <c r="AA3099" i="34"/>
  <c r="P3103" i="34"/>
  <c r="Q3103" i="34"/>
  <c r="R3103" i="34"/>
  <c r="V3103" i="34"/>
  <c r="AA3103" i="34"/>
  <c r="P2821" i="34"/>
  <c r="Q2821" i="34"/>
  <c r="R2821" i="34"/>
  <c r="V2821" i="34"/>
  <c r="AA2821" i="34"/>
  <c r="P2905" i="34"/>
  <c r="Q2905" i="34"/>
  <c r="R2905" i="34"/>
  <c r="V2905" i="34"/>
  <c r="AA2905" i="34"/>
  <c r="P2909" i="34"/>
  <c r="Q2909" i="34"/>
  <c r="R2909" i="34"/>
  <c r="V2909" i="34"/>
  <c r="AA2909" i="34"/>
  <c r="P2913" i="34"/>
  <c r="Q2913" i="34"/>
  <c r="R2913" i="34"/>
  <c r="V2913" i="34"/>
  <c r="AA2913" i="34"/>
  <c r="P2917" i="34"/>
  <c r="Q2917" i="34"/>
  <c r="R2917" i="34"/>
  <c r="V2917" i="34"/>
  <c r="AA2917" i="34"/>
  <c r="P2921" i="34"/>
  <c r="Q2921" i="34"/>
  <c r="R2921" i="34"/>
  <c r="V2921" i="34"/>
  <c r="AA2921" i="34"/>
  <c r="P2925" i="34"/>
  <c r="Q2925" i="34"/>
  <c r="R2925" i="34"/>
  <c r="V2925" i="34"/>
  <c r="AA2925" i="34"/>
  <c r="P2929" i="34"/>
  <c r="Q2929" i="34"/>
  <c r="R2929" i="34"/>
  <c r="V2929" i="34"/>
  <c r="AA2929" i="34"/>
  <c r="P2933" i="34"/>
  <c r="Q2933" i="34"/>
  <c r="R2933" i="34"/>
  <c r="V2933" i="34"/>
  <c r="AA2933" i="34"/>
  <c r="R2944" i="34"/>
  <c r="V2944" i="34"/>
  <c r="AA2944" i="34"/>
  <c r="P2944" i="34"/>
  <c r="Q2944" i="34"/>
  <c r="R2982" i="34"/>
  <c r="V2982" i="34"/>
  <c r="AA2982" i="34"/>
  <c r="P2982" i="34"/>
  <c r="Q2982" i="34"/>
  <c r="R2986" i="34"/>
  <c r="V2986" i="34"/>
  <c r="AA2986" i="34"/>
  <c r="P2986" i="34"/>
  <c r="Q2986" i="34"/>
  <c r="R2990" i="34"/>
  <c r="V2990" i="34"/>
  <c r="AA2990" i="34"/>
  <c r="P2990" i="34"/>
  <c r="Q2990" i="34"/>
  <c r="R2878" i="34"/>
  <c r="V2878" i="34"/>
  <c r="AA2878" i="34"/>
  <c r="P2878" i="34"/>
  <c r="Q2878" i="34"/>
  <c r="R2882" i="34"/>
  <c r="V2882" i="34"/>
  <c r="AA2882" i="34"/>
  <c r="P2882" i="34"/>
  <c r="Q2882" i="34"/>
  <c r="R2886" i="34"/>
  <c r="V2886" i="34"/>
  <c r="AA2886" i="34"/>
  <c r="P2886" i="34"/>
  <c r="Q2886" i="34"/>
  <c r="R2890" i="34"/>
  <c r="V2890" i="34"/>
  <c r="AA2890" i="34"/>
  <c r="P2890" i="34"/>
  <c r="Q2890" i="34"/>
  <c r="R2894" i="34"/>
  <c r="V2894" i="34"/>
  <c r="AA2894" i="34"/>
  <c r="P2894" i="34"/>
  <c r="Q2894" i="34"/>
  <c r="R2898" i="34"/>
  <c r="V2898" i="34"/>
  <c r="AA2898" i="34"/>
  <c r="P2898" i="34"/>
  <c r="Q2898" i="34"/>
  <c r="R2902" i="34"/>
  <c r="V2902" i="34"/>
  <c r="AA2902" i="34"/>
  <c r="P2902" i="34"/>
  <c r="Q2902" i="34"/>
  <c r="P2969" i="34"/>
  <c r="Q2969" i="34"/>
  <c r="R2969" i="34"/>
  <c r="V2969" i="34"/>
  <c r="AA2969" i="34"/>
  <c r="P2973" i="34"/>
  <c r="Q2973" i="34"/>
  <c r="R2973" i="34"/>
  <c r="V2973" i="34"/>
  <c r="AA2973" i="34"/>
  <c r="P2977" i="34"/>
  <c r="Q2977" i="34"/>
  <c r="R2977" i="34"/>
  <c r="V2977" i="34"/>
  <c r="AA2977" i="34"/>
  <c r="P3069" i="34"/>
  <c r="Q3069" i="34"/>
  <c r="R3069" i="34"/>
  <c r="V3069" i="34"/>
  <c r="AA3069" i="34"/>
  <c r="P3073" i="34"/>
  <c r="Q3073" i="34"/>
  <c r="R3073" i="34"/>
  <c r="V3073" i="34"/>
  <c r="AA3073" i="34"/>
  <c r="P3027" i="34"/>
  <c r="Q3027" i="34"/>
  <c r="R3027" i="34"/>
  <c r="V3027" i="34"/>
  <c r="AA3027" i="34"/>
  <c r="R3032" i="34"/>
  <c r="V3032" i="34"/>
  <c r="AA3032" i="34"/>
  <c r="P3032" i="34"/>
  <c r="Q3032" i="34"/>
  <c r="R3036" i="34"/>
  <c r="V3036" i="34"/>
  <c r="AA3036" i="34"/>
  <c r="P3036" i="34"/>
  <c r="Q3036" i="34"/>
  <c r="R3040" i="34"/>
  <c r="V3040" i="34"/>
  <c r="AA3040" i="34"/>
  <c r="P3040" i="34"/>
  <c r="Q3040" i="34"/>
  <c r="R3044" i="34"/>
  <c r="V3044" i="34"/>
  <c r="AA3044" i="34"/>
  <c r="P3044" i="34"/>
  <c r="Q3044" i="34"/>
  <c r="R3048" i="34"/>
  <c r="V3048" i="34"/>
  <c r="AA3048" i="34"/>
  <c r="P3048" i="34"/>
  <c r="Q3048" i="34"/>
  <c r="R3052" i="34"/>
  <c r="V3052" i="34"/>
  <c r="AA3052" i="34"/>
  <c r="P3052" i="34"/>
  <c r="Q3052" i="34"/>
  <c r="R3056" i="34"/>
  <c r="V3056" i="34"/>
  <c r="AA3056" i="34"/>
  <c r="P3056" i="34"/>
  <c r="Q3056" i="34"/>
  <c r="R3060" i="34"/>
  <c r="V3060" i="34"/>
  <c r="AA3060" i="34"/>
  <c r="P3060" i="34"/>
  <c r="Q3060" i="34"/>
  <c r="R3064" i="34"/>
  <c r="V3064" i="34"/>
  <c r="AA3064" i="34"/>
  <c r="P3064" i="34"/>
  <c r="Q3064" i="34"/>
  <c r="R3068" i="34"/>
  <c r="V3068" i="34"/>
  <c r="AA3068" i="34"/>
  <c r="P3068" i="34"/>
  <c r="Q3068" i="34"/>
  <c r="P2791" i="34"/>
  <c r="Q2791" i="34"/>
  <c r="R2791" i="34"/>
  <c r="V2791" i="34"/>
  <c r="AA2791" i="34"/>
  <c r="R2776" i="34"/>
  <c r="V2776" i="34"/>
  <c r="AA2776" i="34"/>
  <c r="P2776" i="34"/>
  <c r="Q2776" i="34"/>
  <c r="P2811" i="34"/>
  <c r="Q2811" i="34"/>
  <c r="R2811" i="34"/>
  <c r="V2811" i="34"/>
  <c r="AA2811" i="34"/>
  <c r="R3148" i="34"/>
  <c r="V3148" i="34"/>
  <c r="AA3148" i="34"/>
  <c r="P3148" i="34"/>
  <c r="Q3148" i="34"/>
  <c r="P2815" i="34"/>
  <c r="Q2815" i="34"/>
  <c r="R2815" i="34"/>
  <c r="V2815" i="34"/>
  <c r="AA2815" i="34"/>
  <c r="P2823" i="34"/>
  <c r="Q2823" i="34"/>
  <c r="R2823" i="34"/>
  <c r="V2823" i="34"/>
  <c r="AA2823" i="34"/>
  <c r="P2827" i="34"/>
  <c r="Q2827" i="34"/>
  <c r="R2827" i="34"/>
  <c r="V2827" i="34"/>
  <c r="AA2827" i="34"/>
  <c r="P2831" i="34"/>
  <c r="Q2831" i="34"/>
  <c r="R2831" i="34"/>
  <c r="V2831" i="34"/>
  <c r="AA2831" i="34"/>
  <c r="P2835" i="34"/>
  <c r="Q2835" i="34"/>
  <c r="R2835" i="34"/>
  <c r="V2835" i="34"/>
  <c r="AA2835" i="34"/>
  <c r="P2839" i="34"/>
  <c r="Q2839" i="34"/>
  <c r="R2839" i="34"/>
  <c r="V2839" i="34"/>
  <c r="AA2839" i="34"/>
  <c r="P2843" i="34"/>
  <c r="Q2843" i="34"/>
  <c r="R2843" i="34"/>
  <c r="V2843" i="34"/>
  <c r="AA2843" i="34"/>
  <c r="P2847" i="34"/>
  <c r="Q2847" i="34"/>
  <c r="R2847" i="34"/>
  <c r="V2847" i="34"/>
  <c r="AA2847" i="34"/>
  <c r="P2851" i="34"/>
  <c r="Q2851" i="34"/>
  <c r="R2851" i="34"/>
  <c r="V2851" i="34"/>
  <c r="AA2851" i="34"/>
  <c r="P2855" i="34"/>
  <c r="Q2855" i="34"/>
  <c r="R2855" i="34"/>
  <c r="V2855" i="34"/>
  <c r="AA2855" i="34"/>
  <c r="P2939" i="34"/>
  <c r="Q2939" i="34"/>
  <c r="R2939" i="34"/>
  <c r="V2939" i="34"/>
  <c r="AA2939" i="34"/>
  <c r="P2949" i="34"/>
  <c r="Q2949" i="34"/>
  <c r="R2949" i="34"/>
  <c r="V2949" i="34"/>
  <c r="AA2949" i="34"/>
  <c r="P2953" i="34"/>
  <c r="Q2953" i="34"/>
  <c r="R2953" i="34"/>
  <c r="V2953" i="34"/>
  <c r="AA2953" i="34"/>
  <c r="P2957" i="34"/>
  <c r="Q2957" i="34"/>
  <c r="R2957" i="34"/>
  <c r="V2957" i="34"/>
  <c r="AA2957" i="34"/>
  <c r="R2876" i="34"/>
  <c r="V2876" i="34"/>
  <c r="AA2876" i="34"/>
  <c r="P2876" i="34"/>
  <c r="Q2876" i="34"/>
  <c r="R2872" i="34"/>
  <c r="V2872" i="34"/>
  <c r="AA2872" i="34"/>
  <c r="P2872" i="34"/>
  <c r="Q2872" i="34"/>
  <c r="P2779" i="34"/>
  <c r="Q2779" i="34"/>
  <c r="R2779" i="34"/>
  <c r="V2779" i="34"/>
  <c r="AA2779" i="34"/>
  <c r="P3023" i="34"/>
  <c r="Q3023" i="34"/>
  <c r="R3023" i="34"/>
  <c r="V3023" i="34"/>
  <c r="AA3023" i="34"/>
  <c r="P3019" i="34"/>
  <c r="Q3019" i="34"/>
  <c r="R3019" i="34"/>
  <c r="V3019" i="34"/>
  <c r="AA3019" i="34"/>
  <c r="P3015" i="34"/>
  <c r="Q3015" i="34"/>
  <c r="R3015" i="34"/>
  <c r="V3015" i="34"/>
  <c r="AA3015" i="34"/>
  <c r="P3011" i="34"/>
  <c r="Q3011" i="34"/>
  <c r="R3011" i="34"/>
  <c r="V3011" i="34"/>
  <c r="AA3011" i="34"/>
  <c r="P3007" i="34"/>
  <c r="Q3007" i="34"/>
  <c r="R3007" i="34"/>
  <c r="V3007" i="34"/>
  <c r="AA3007" i="34"/>
  <c r="P3003" i="34"/>
  <c r="Q3003" i="34"/>
  <c r="R3003" i="34"/>
  <c r="V3003" i="34"/>
  <c r="AA3003" i="34"/>
  <c r="P2999" i="34"/>
  <c r="Q2999" i="34"/>
  <c r="R2999" i="34"/>
  <c r="V2999" i="34"/>
  <c r="AA2999" i="34"/>
  <c r="P2967" i="34"/>
  <c r="Q2967" i="34"/>
  <c r="R2967" i="34"/>
  <c r="V2967" i="34"/>
  <c r="AA2967" i="34"/>
  <c r="P2963" i="34"/>
  <c r="Q2963" i="34"/>
  <c r="R2963" i="34"/>
  <c r="V2963" i="34"/>
  <c r="AA2963" i="34"/>
  <c r="P2867" i="34"/>
  <c r="Q2867" i="34"/>
  <c r="R2867" i="34"/>
  <c r="V2867" i="34"/>
  <c r="AA2867" i="34"/>
  <c r="P2863" i="34"/>
  <c r="Q2863" i="34"/>
  <c r="R2863" i="34"/>
  <c r="V2863" i="34"/>
  <c r="AA2863" i="34"/>
  <c r="P2859" i="34"/>
  <c r="Q2859" i="34"/>
  <c r="R2859" i="34"/>
  <c r="V2859" i="34"/>
  <c r="AA2859" i="34"/>
  <c r="R2818" i="34"/>
  <c r="V2818" i="34"/>
  <c r="AA2818" i="34"/>
  <c r="P2818" i="34"/>
  <c r="Q2818" i="34"/>
  <c r="P2809" i="34"/>
  <c r="Q2809" i="34"/>
  <c r="R2809" i="34"/>
  <c r="V2809" i="34"/>
  <c r="AA2809" i="34"/>
  <c r="P2805" i="34"/>
  <c r="Q2805" i="34"/>
  <c r="R2805" i="34"/>
  <c r="V2805" i="34"/>
  <c r="AA2805" i="34"/>
  <c r="P2801" i="34"/>
  <c r="Q2801" i="34"/>
  <c r="R2801" i="34"/>
  <c r="V2801" i="34"/>
  <c r="AA2801" i="34"/>
  <c r="P2795" i="34"/>
  <c r="Q2795" i="34"/>
  <c r="R2795" i="34"/>
  <c r="V2795" i="34"/>
  <c r="AA2795" i="34"/>
  <c r="R2790" i="34"/>
  <c r="V2790" i="34"/>
  <c r="AA2790" i="34"/>
  <c r="P2790" i="34"/>
  <c r="Q2790" i="34"/>
  <c r="R2786" i="34"/>
  <c r="V2786" i="34"/>
  <c r="AA2786" i="34"/>
  <c r="P2786" i="34"/>
  <c r="Q2786" i="34"/>
  <c r="P2773" i="34"/>
  <c r="Q2773" i="34"/>
  <c r="R2773" i="34"/>
  <c r="V2773" i="34"/>
  <c r="AA2773" i="34"/>
  <c r="R3096" i="34"/>
  <c r="V3096" i="34"/>
  <c r="AA3096" i="34"/>
  <c r="P3096" i="34"/>
  <c r="Q3096" i="34"/>
  <c r="P3091" i="34"/>
  <c r="Q3091" i="34"/>
  <c r="R3091" i="34"/>
  <c r="V3091" i="34"/>
  <c r="AA3091" i="34"/>
  <c r="P3087" i="34"/>
  <c r="Q3087" i="34"/>
  <c r="R3087" i="34"/>
  <c r="V3087" i="34"/>
  <c r="AA3087" i="34"/>
  <c r="R3082" i="34"/>
  <c r="V3082" i="34"/>
  <c r="AA3082" i="34"/>
  <c r="P3082" i="34"/>
  <c r="Q3082" i="34"/>
  <c r="R3078" i="34"/>
  <c r="V3078" i="34"/>
  <c r="AA3078" i="34"/>
  <c r="P3078" i="34"/>
  <c r="Q3078" i="34"/>
  <c r="R3074" i="34"/>
  <c r="V3074" i="34"/>
  <c r="AA3074" i="34"/>
  <c r="P3074" i="34"/>
  <c r="Q3074" i="34"/>
  <c r="A2657" i="34"/>
  <c r="A2653" i="34"/>
  <c r="A2649" i="34"/>
  <c r="A2453" i="34"/>
  <c r="A2461" i="34"/>
  <c r="A2572" i="34"/>
  <c r="A2586" i="34"/>
  <c r="A2575" i="34"/>
  <c r="A2579" i="34"/>
  <c r="A2585" i="34"/>
  <c r="A2405" i="34"/>
  <c r="A2400" i="34"/>
  <c r="A2398" i="34"/>
  <c r="A2394" i="34"/>
  <c r="A2307" i="34"/>
  <c r="A2329" i="34"/>
  <c r="A2336" i="34"/>
  <c r="A2332" i="34"/>
  <c r="A2760" i="34"/>
  <c r="A2756" i="34"/>
  <c r="A2703" i="34"/>
  <c r="A2270" i="34"/>
  <c r="A2643" i="34"/>
  <c r="A2639" i="34"/>
  <c r="A2635" i="34"/>
  <c r="A2631" i="34"/>
  <c r="A2627" i="34"/>
  <c r="A2623" i="34"/>
  <c r="A2619" i="34"/>
  <c r="A2537" i="34"/>
  <c r="A2531" i="34"/>
  <c r="A2552" i="34"/>
  <c r="A2548" i="34"/>
  <c r="A2517" i="34"/>
  <c r="A2509" i="34"/>
  <c r="A2502" i="34"/>
  <c r="A2388" i="34"/>
  <c r="A2384" i="34"/>
  <c r="A2380" i="34"/>
  <c r="A2376" i="34"/>
  <c r="A2324" i="34"/>
  <c r="A2313" i="34"/>
  <c r="A2344" i="34"/>
  <c r="A2331" i="34"/>
  <c r="A3097" i="34"/>
  <c r="A3101" i="34"/>
  <c r="A3105" i="34"/>
  <c r="A2903" i="34"/>
  <c r="A2907" i="34"/>
  <c r="A2911" i="34"/>
  <c r="A2915" i="34"/>
  <c r="A2919" i="34"/>
  <c r="A2923" i="34"/>
  <c r="A2927" i="34"/>
  <c r="A2931" i="34"/>
  <c r="A2935" i="34"/>
  <c r="A2946" i="34"/>
  <c r="A2984" i="34"/>
  <c r="A2988" i="34"/>
  <c r="A2992" i="34"/>
  <c r="A2880" i="34"/>
  <c r="A2884" i="34"/>
  <c r="A2888" i="34"/>
  <c r="A2892" i="34"/>
  <c r="A2896" i="34"/>
  <c r="A2900" i="34"/>
  <c r="A2942" i="34"/>
  <c r="A2971" i="34"/>
  <c r="A2975" i="34"/>
  <c r="A2979" i="34"/>
  <c r="A3071" i="34"/>
  <c r="A2960" i="34"/>
  <c r="A3029" i="34"/>
  <c r="A3033" i="34"/>
  <c r="A3037" i="34"/>
  <c r="A3041" i="34"/>
  <c r="A3045" i="34"/>
  <c r="A3049" i="34"/>
  <c r="A3053" i="34"/>
  <c r="A3057" i="34"/>
  <c r="A3061" i="34"/>
  <c r="A3065" i="34"/>
  <c r="A2768" i="34"/>
  <c r="A2798" i="34"/>
  <c r="A2776" i="34"/>
  <c r="A2811" i="34"/>
  <c r="A3148" i="34"/>
  <c r="A2815" i="34"/>
  <c r="A2823" i="34"/>
  <c r="A2827" i="34"/>
  <c r="A2831" i="34"/>
  <c r="A2835" i="34"/>
  <c r="A2839" i="34"/>
  <c r="A2843" i="34"/>
  <c r="A2847" i="34"/>
  <c r="A2851" i="34"/>
  <c r="A2855" i="34"/>
  <c r="A2939" i="34"/>
  <c r="A2949" i="34"/>
  <c r="A2953" i="34"/>
  <c r="A2957" i="34"/>
  <c r="A2876" i="34"/>
  <c r="A2872" i="34"/>
  <c r="A2779" i="34"/>
  <c r="A3023" i="34"/>
  <c r="A3019" i="34"/>
  <c r="A3015" i="34"/>
  <c r="A3011" i="34"/>
  <c r="A3007" i="34"/>
  <c r="A3003" i="34"/>
  <c r="A2999" i="34"/>
  <c r="A2967" i="34"/>
  <c r="A2963" i="34"/>
  <c r="A2868" i="34"/>
  <c r="A2864" i="34"/>
  <c r="A2860" i="34"/>
  <c r="A2819" i="34"/>
  <c r="A2810" i="34"/>
  <c r="A2806" i="34"/>
  <c r="A2802" i="34"/>
  <c r="A2794" i="34"/>
  <c r="A2790" i="34"/>
  <c r="A2786" i="34"/>
  <c r="A2773" i="34"/>
  <c r="A3095" i="34"/>
  <c r="A3091" i="34"/>
  <c r="A3087" i="34"/>
  <c r="A3083" i="34"/>
  <c r="A3079" i="34"/>
  <c r="A3075" i="34"/>
  <c r="A2393" i="34"/>
  <c r="A2656" i="34"/>
  <c r="A2652" i="34"/>
  <c r="A2648" i="34"/>
  <c r="A2452" i="34"/>
  <c r="A2449" i="34"/>
  <c r="A2601" i="34"/>
  <c r="A2567" i="34"/>
  <c r="A2578" i="34"/>
  <c r="A2597" i="34"/>
  <c r="A2584" i="34"/>
  <c r="A2404" i="34"/>
  <c r="A2399" i="34"/>
  <c r="A2397" i="34"/>
  <c r="A2306" i="34"/>
  <c r="A2328" i="34"/>
  <c r="A2335" i="34"/>
  <c r="A2327" i="34"/>
  <c r="A2759" i="34"/>
  <c r="A2706" i="34"/>
  <c r="A2702" i="34"/>
  <c r="A2646" i="34"/>
  <c r="A2642" i="34"/>
  <c r="A2638" i="34"/>
  <c r="A2634" i="34"/>
  <c r="A2630" i="34"/>
  <c r="A2626" i="34"/>
  <c r="A2622" i="34"/>
  <c r="A2618" i="34"/>
  <c r="A2536" i="34"/>
  <c r="A2526" i="34"/>
  <c r="A2551" i="34"/>
  <c r="A2547" i="34"/>
  <c r="A2516" i="34"/>
  <c r="A2508" i="34"/>
  <c r="A2501" i="34"/>
  <c r="A2387" i="34"/>
  <c r="A2383" i="34"/>
  <c r="A2379" i="34"/>
  <c r="A2375" i="34"/>
  <c r="A2318" i="34"/>
  <c r="A2312" i="34"/>
  <c r="A2343" i="34"/>
  <c r="A2330" i="34"/>
  <c r="A3098" i="34"/>
  <c r="A3102" i="34"/>
  <c r="A3106" i="34"/>
  <c r="A2904" i="34"/>
  <c r="A2908" i="34"/>
  <c r="A2912" i="34"/>
  <c r="A2916" i="34"/>
  <c r="A2920" i="34"/>
  <c r="A2924" i="34"/>
  <c r="A2928" i="34"/>
  <c r="A2932" i="34"/>
  <c r="A2936" i="34"/>
  <c r="A2981" i="34"/>
  <c r="A2985" i="34"/>
  <c r="A2989" i="34"/>
  <c r="A3107" i="34"/>
  <c r="A2881" i="34"/>
  <c r="A2885" i="34"/>
  <c r="A2889" i="34"/>
  <c r="A2893" i="34"/>
  <c r="A2897" i="34"/>
  <c r="A2901" i="34"/>
  <c r="A2943" i="34"/>
  <c r="A2972" i="34"/>
  <c r="A2976" i="34"/>
  <c r="A2980" i="34"/>
  <c r="A3072" i="34"/>
  <c r="A3012" i="34"/>
  <c r="A3030" i="34"/>
  <c r="A3034" i="34"/>
  <c r="A3038" i="34"/>
  <c r="A3042" i="34"/>
  <c r="A3046" i="34"/>
  <c r="A3050" i="34"/>
  <c r="A3054" i="34"/>
  <c r="A3058" i="34"/>
  <c r="A3062" i="34"/>
  <c r="A3066" i="34"/>
  <c r="A2767" i="34"/>
  <c r="A2799" i="34"/>
  <c r="A2781" i="34"/>
  <c r="A2812" i="34"/>
  <c r="A3149" i="34"/>
  <c r="A2777" i="34"/>
  <c r="A2824" i="34"/>
  <c r="A2828" i="34"/>
  <c r="A2832" i="34"/>
  <c r="A2836" i="34"/>
  <c r="A2840" i="34"/>
  <c r="A2844" i="34"/>
  <c r="A2848" i="34"/>
  <c r="A2852" i="34"/>
  <c r="A2856" i="34"/>
  <c r="A2940" i="34"/>
  <c r="A2950" i="34"/>
  <c r="A2954" i="34"/>
  <c r="A2958" i="34"/>
  <c r="A2875" i="34"/>
  <c r="A2871" i="34"/>
  <c r="A2820" i="34"/>
  <c r="A3022" i="34"/>
  <c r="A3018" i="34"/>
  <c r="A3014" i="34"/>
  <c r="A3010" i="34"/>
  <c r="A3006" i="34"/>
  <c r="A3002" i="34"/>
  <c r="A2998" i="34"/>
  <c r="A2966" i="34"/>
  <c r="A2962" i="34"/>
  <c r="A2867" i="34"/>
  <c r="A2863" i="34"/>
  <c r="A2859" i="34"/>
  <c r="A2818" i="34"/>
  <c r="A2809" i="34"/>
  <c r="A2805" i="34"/>
  <c r="A2801" i="34"/>
  <c r="A2797" i="34"/>
  <c r="A2793" i="34"/>
  <c r="A2789" i="34"/>
  <c r="A2785" i="34"/>
  <c r="A2772" i="34"/>
  <c r="A3094" i="34"/>
  <c r="A3090" i="34"/>
  <c r="A3086" i="34"/>
  <c r="A3082" i="34"/>
  <c r="A3078" i="34"/>
  <c r="A3074" i="34"/>
  <c r="A2550" i="34"/>
  <c r="A2655" i="34"/>
  <c r="A2651" i="34"/>
  <c r="A2647" i="34"/>
  <c r="A2451" i="34"/>
  <c r="A2448" i="34"/>
  <c r="A2600" i="34"/>
  <c r="A2566" i="34"/>
  <c r="A2577" i="34"/>
  <c r="A2596" i="34"/>
  <c r="A2407" i="34"/>
  <c r="A2402" i="34"/>
  <c r="A2338" i="34"/>
  <c r="A2396" i="34"/>
  <c r="A2392" i="34"/>
  <c r="A2305" i="34"/>
  <c r="A2340" i="34"/>
  <c r="A2334" i="34"/>
  <c r="A2326" i="34"/>
  <c r="A2758" i="34"/>
  <c r="A2705" i="34"/>
  <c r="A2701" i="34"/>
  <c r="A2645" i="34"/>
  <c r="A2641" i="34"/>
  <c r="A2637" i="34"/>
  <c r="A2633" i="34"/>
  <c r="A2629" i="34"/>
  <c r="A2625" i="34"/>
  <c r="A2621" i="34"/>
  <c r="A2617" i="34"/>
  <c r="A2533" i="34"/>
  <c r="A2525" i="34"/>
  <c r="A2519" i="34"/>
  <c r="A2515" i="34"/>
  <c r="A2507" i="34"/>
  <c r="A2390" i="34"/>
  <c r="A2386" i="34"/>
  <c r="A2382" i="34"/>
  <c r="A2378" i="34"/>
  <c r="A2374" i="34"/>
  <c r="A2317" i="34"/>
  <c r="A2346" i="34"/>
  <c r="A2342" i="34"/>
  <c r="A2323" i="34"/>
  <c r="A3099" i="34"/>
  <c r="A3103" i="34"/>
  <c r="A2821" i="34"/>
  <c r="A2905" i="34"/>
  <c r="A2909" i="34"/>
  <c r="A2913" i="34"/>
  <c r="A2917" i="34"/>
  <c r="A2921" i="34"/>
  <c r="A2925" i="34"/>
  <c r="A2929" i="34"/>
  <c r="A2933" i="34"/>
  <c r="A2944" i="34"/>
  <c r="A2982" i="34"/>
  <c r="A2986" i="34"/>
  <c r="A2990" i="34"/>
  <c r="A2878" i="34"/>
  <c r="A2882" i="34"/>
  <c r="A2886" i="34"/>
  <c r="A2890" i="34"/>
  <c r="A2894" i="34"/>
  <c r="A2898" i="34"/>
  <c r="A2902" i="34"/>
  <c r="A2969" i="34"/>
  <c r="A2973" i="34"/>
  <c r="A2977" i="34"/>
  <c r="A3069" i="34"/>
  <c r="A3073" i="34"/>
  <c r="A3026" i="34"/>
  <c r="A3031" i="34"/>
  <c r="A3035" i="34"/>
  <c r="A3039" i="34"/>
  <c r="A3043" i="34"/>
  <c r="A3047" i="34"/>
  <c r="A3051" i="34"/>
  <c r="A3055" i="34"/>
  <c r="A3059" i="34"/>
  <c r="A3063" i="34"/>
  <c r="A3067" i="34"/>
  <c r="A2769" i="34"/>
  <c r="A2800" i="34"/>
  <c r="A2782" i="34"/>
  <c r="A2813" i="34"/>
  <c r="A3150" i="34"/>
  <c r="A2778" i="34"/>
  <c r="A2825" i="34"/>
  <c r="A2829" i="34"/>
  <c r="A2833" i="34"/>
  <c r="A2837" i="34"/>
  <c r="A2841" i="34"/>
  <c r="A2845" i="34"/>
  <c r="A2849" i="34"/>
  <c r="A2853" i="34"/>
  <c r="A2937" i="34"/>
  <c r="A2947" i="34"/>
  <c r="A2951" i="34"/>
  <c r="A2955" i="34"/>
  <c r="A2959" i="34"/>
  <c r="A2874" i="34"/>
  <c r="A2870" i="34"/>
  <c r="A3025" i="34"/>
  <c r="A3021" i="34"/>
  <c r="A3017" i="34"/>
  <c r="A3013" i="34"/>
  <c r="A3009" i="34"/>
  <c r="A3005" i="34"/>
  <c r="A3001" i="34"/>
  <c r="A2997" i="34"/>
  <c r="A2965" i="34"/>
  <c r="A2961" i="34"/>
  <c r="A2866" i="34"/>
  <c r="A2862" i="34"/>
  <c r="A2858" i="34"/>
  <c r="A2817" i="34"/>
  <c r="A2808" i="34"/>
  <c r="A2804" i="34"/>
  <c r="A2796" i="34"/>
  <c r="A2792" i="34"/>
  <c r="A2788" i="34"/>
  <c r="A2784" i="34"/>
  <c r="A2771" i="34"/>
  <c r="A3093" i="34"/>
  <c r="A3089" i="34"/>
  <c r="A3085" i="34"/>
  <c r="A3081" i="34"/>
  <c r="A3077" i="34"/>
  <c r="A2322" i="34"/>
  <c r="A2654" i="34"/>
  <c r="A2650" i="34"/>
  <c r="A2455" i="34"/>
  <c r="A2462" i="34"/>
  <c r="A2574" i="34"/>
  <c r="A2587" i="34"/>
  <c r="A2576" i="34"/>
  <c r="A2580" i="34"/>
  <c r="A2406" i="34"/>
  <c r="A2401" i="34"/>
  <c r="A2337" i="34"/>
  <c r="A2395" i="34"/>
  <c r="A2391" i="34"/>
  <c r="A2304" i="34"/>
  <c r="A2339" i="34"/>
  <c r="A2333" i="34"/>
  <c r="A2325" i="34"/>
  <c r="A2757" i="34"/>
  <c r="A2704" i="34"/>
  <c r="A2700" i="34"/>
  <c r="A2644" i="34"/>
  <c r="A2640" i="34"/>
  <c r="A2636" i="34"/>
  <c r="A2632" i="34"/>
  <c r="A2628" i="34"/>
  <c r="A2624" i="34"/>
  <c r="A2620" i="34"/>
  <c r="A2538" i="34"/>
  <c r="A2532" i="34"/>
  <c r="A2524" i="34"/>
  <c r="A2549" i="34"/>
  <c r="A2518" i="34"/>
  <c r="A2514" i="34"/>
  <c r="A2503" i="34"/>
  <c r="A2389" i="34"/>
  <c r="A2385" i="34"/>
  <c r="A2381" i="34"/>
  <c r="A2377" i="34"/>
  <c r="A2373" i="34"/>
  <c r="A2316" i="34"/>
  <c r="A2345" i="34"/>
  <c r="A2341" i="34"/>
  <c r="A3092" i="34"/>
  <c r="A3100" i="34"/>
  <c r="A3104" i="34"/>
  <c r="A2780" i="34"/>
  <c r="A2906" i="34"/>
  <c r="A2910" i="34"/>
  <c r="A2914" i="34"/>
  <c r="A2918" i="34"/>
  <c r="A2922" i="34"/>
  <c r="A2926" i="34"/>
  <c r="A2930" i="34"/>
  <c r="A2934" i="34"/>
  <c r="A2945" i="34"/>
  <c r="A2983" i="34"/>
  <c r="A2987" i="34"/>
  <c r="A2991" i="34"/>
  <c r="A2879" i="34"/>
  <c r="A2883" i="34"/>
  <c r="A2887" i="34"/>
  <c r="A2891" i="34"/>
  <c r="A2895" i="34"/>
  <c r="A2899" i="34"/>
  <c r="A2941" i="34"/>
  <c r="A2970" i="34"/>
  <c r="A2974" i="34"/>
  <c r="A2978" i="34"/>
  <c r="A3070" i="34"/>
  <c r="A3084" i="34"/>
  <c r="A3027" i="34"/>
  <c r="A3032" i="34"/>
  <c r="A3036" i="34"/>
  <c r="A3040" i="34"/>
  <c r="A3044" i="34"/>
  <c r="A3048" i="34"/>
  <c r="A3052" i="34"/>
  <c r="A3056" i="34"/>
  <c r="A3060" i="34"/>
  <c r="A3064" i="34"/>
  <c r="A3068" i="34"/>
  <c r="A2791" i="34"/>
  <c r="A2775" i="34"/>
  <c r="A2783" i="34"/>
  <c r="A2993" i="34"/>
  <c r="A2814" i="34"/>
  <c r="A2822" i="34"/>
  <c r="A2826" i="34"/>
  <c r="A2830" i="34"/>
  <c r="A2834" i="34"/>
  <c r="A2838" i="34"/>
  <c r="A2842" i="34"/>
  <c r="A2846" i="34"/>
  <c r="A2850" i="34"/>
  <c r="A2854" i="34"/>
  <c r="A2938" i="34"/>
  <c r="A2948" i="34"/>
  <c r="A2952" i="34"/>
  <c r="A2956" i="34"/>
  <c r="A2877" i="34"/>
  <c r="A2873" i="34"/>
  <c r="A2869" i="34"/>
  <c r="A3024" i="34"/>
  <c r="A3020" i="34"/>
  <c r="A3016" i="34"/>
  <c r="A3008" i="34"/>
  <c r="A3004" i="34"/>
  <c r="A3000" i="34"/>
  <c r="A2968" i="34"/>
  <c r="A2964" i="34"/>
  <c r="A2865" i="34"/>
  <c r="A2861" i="34"/>
  <c r="A2857" i="34"/>
  <c r="A2816" i="34"/>
  <c r="A2807" i="34"/>
  <c r="A2803" i="34"/>
  <c r="A2795" i="34"/>
  <c r="A2787" i="34"/>
  <c r="A2774" i="34"/>
  <c r="A2770" i="34"/>
  <c r="A3096" i="34"/>
  <c r="A3088" i="34"/>
  <c r="A3080" i="34"/>
  <c r="A3076" i="34"/>
  <c r="B2217" i="34" l="1"/>
  <c r="B2216" i="34"/>
  <c r="B2215" i="34"/>
  <c r="B2194" i="34"/>
  <c r="B2219" i="34"/>
  <c r="B2218" i="34"/>
  <c r="B2220" i="34"/>
  <c r="B2189" i="34"/>
  <c r="B2188" i="34"/>
  <c r="B2187" i="34"/>
  <c r="B2186" i="34"/>
  <c r="B2191" i="34"/>
  <c r="B2190" i="34"/>
  <c r="B2192" i="34"/>
  <c r="B2152" i="34"/>
  <c r="B2151" i="34"/>
  <c r="B2150" i="34"/>
  <c r="B2184" i="34"/>
  <c r="B2153" i="34"/>
  <c r="B3146" i="34"/>
  <c r="B2735" i="34"/>
  <c r="B2252" i="34"/>
  <c r="R3146" i="34" l="1"/>
  <c r="V3146" i="34"/>
  <c r="AA3146" i="34"/>
  <c r="P3146" i="34"/>
  <c r="Q3146" i="34"/>
  <c r="P2151" i="34"/>
  <c r="Q2151" i="34"/>
  <c r="R2151" i="34"/>
  <c r="V2151" i="34"/>
  <c r="AA2151" i="34"/>
  <c r="P2191" i="34"/>
  <c r="Q2191" i="34"/>
  <c r="R2191" i="34"/>
  <c r="V2191" i="34"/>
  <c r="AA2191" i="34"/>
  <c r="P2189" i="34"/>
  <c r="Q2189" i="34"/>
  <c r="R2189" i="34"/>
  <c r="V2189" i="34"/>
  <c r="AA2189" i="34"/>
  <c r="R2194" i="34"/>
  <c r="V2194" i="34"/>
  <c r="AA2194" i="34"/>
  <c r="P2194" i="34"/>
  <c r="Q2194" i="34"/>
  <c r="R2152" i="34"/>
  <c r="V2152" i="34"/>
  <c r="AA2152" i="34"/>
  <c r="P2152" i="34"/>
  <c r="Q2152" i="34"/>
  <c r="R2186" i="34"/>
  <c r="V2186" i="34"/>
  <c r="AA2186" i="34"/>
  <c r="P2186" i="34"/>
  <c r="Q2186" i="34"/>
  <c r="R2220" i="34"/>
  <c r="V2220" i="34"/>
  <c r="AA2220" i="34"/>
  <c r="P2220" i="34"/>
  <c r="Q2220" i="34"/>
  <c r="P2215" i="34"/>
  <c r="Q2215" i="34"/>
  <c r="R2215" i="34"/>
  <c r="V2215" i="34"/>
  <c r="AA2215" i="34"/>
  <c r="P2153" i="34"/>
  <c r="Q2153" i="34"/>
  <c r="R2153" i="34"/>
  <c r="V2153" i="34"/>
  <c r="AA2153" i="34"/>
  <c r="R2184" i="34"/>
  <c r="V2184" i="34"/>
  <c r="AA2184" i="34"/>
  <c r="P2184" i="34"/>
  <c r="Q2184" i="34"/>
  <c r="R2192" i="34"/>
  <c r="V2192" i="34"/>
  <c r="AA2192" i="34"/>
  <c r="P2192" i="34"/>
  <c r="Q2192" i="34"/>
  <c r="P2187" i="34"/>
  <c r="Q2187" i="34"/>
  <c r="R2187" i="34"/>
  <c r="V2187" i="34"/>
  <c r="AA2187" i="34"/>
  <c r="R2218" i="34"/>
  <c r="V2218" i="34"/>
  <c r="AA2218" i="34"/>
  <c r="P2218" i="34"/>
  <c r="Q2218" i="34"/>
  <c r="R2216" i="34"/>
  <c r="V2216" i="34"/>
  <c r="AA2216" i="34"/>
  <c r="P2216" i="34"/>
  <c r="Q2216" i="34"/>
  <c r="R2252" i="34"/>
  <c r="V2252" i="34"/>
  <c r="AA2252" i="34"/>
  <c r="P2252" i="34"/>
  <c r="Q2252" i="34"/>
  <c r="Q2735" i="34"/>
  <c r="R2735" i="34"/>
  <c r="V2735" i="34"/>
  <c r="P2735" i="34"/>
  <c r="AA2735" i="34"/>
  <c r="R2150" i="34"/>
  <c r="V2150" i="34"/>
  <c r="AA2150" i="34"/>
  <c r="P2150" i="34"/>
  <c r="Q2150" i="34"/>
  <c r="R2190" i="34"/>
  <c r="V2190" i="34"/>
  <c r="AA2190" i="34"/>
  <c r="P2190" i="34"/>
  <c r="Q2190" i="34"/>
  <c r="R2188" i="34"/>
  <c r="V2188" i="34"/>
  <c r="AA2188" i="34"/>
  <c r="P2188" i="34"/>
  <c r="Q2188" i="34"/>
  <c r="P2219" i="34"/>
  <c r="Q2219" i="34"/>
  <c r="R2219" i="34"/>
  <c r="V2219" i="34"/>
  <c r="AA2219" i="34"/>
  <c r="P2217" i="34"/>
  <c r="Q2217" i="34"/>
  <c r="R2217" i="34"/>
  <c r="V2217" i="34"/>
  <c r="AA2217" i="34"/>
  <c r="A2152" i="34"/>
  <c r="A2184" i="34"/>
  <c r="A2192" i="34"/>
  <c r="A2216" i="34"/>
  <c r="A2735" i="34"/>
  <c r="A2150" i="34"/>
  <c r="A2190" i="34"/>
  <c r="A2188" i="34"/>
  <c r="A2217" i="34"/>
  <c r="A3146" i="34"/>
  <c r="A2151" i="34"/>
  <c r="A2191" i="34"/>
  <c r="A2189" i="34"/>
  <c r="A2194" i="34"/>
  <c r="A2153" i="34"/>
  <c r="A2186" i="34"/>
  <c r="A2220" i="34"/>
  <c r="A2215" i="34"/>
  <c r="A2218" i="34"/>
  <c r="A2252" i="34"/>
  <c r="A2187" i="34"/>
  <c r="A2219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76" i="34"/>
  <c r="B1975" i="34"/>
  <c r="B1974" i="34"/>
  <c r="B1973" i="34"/>
  <c r="B1957" i="34"/>
  <c r="B1956" i="34"/>
  <c r="B1955" i="34"/>
  <c r="B1954" i="34"/>
  <c r="B1953" i="34"/>
  <c r="B1952" i="34"/>
  <c r="B1951" i="34"/>
  <c r="B1950" i="34"/>
  <c r="B1928" i="34"/>
  <c r="B1927" i="34"/>
  <c r="B1926" i="34"/>
  <c r="B1925" i="34"/>
  <c r="B1924" i="34"/>
  <c r="B1923" i="34"/>
  <c r="B1922" i="34"/>
  <c r="B1921" i="34"/>
  <c r="B1920" i="34"/>
  <c r="B1897" i="34"/>
  <c r="B1869" i="34"/>
  <c r="B1868" i="34"/>
  <c r="B1867" i="34"/>
  <c r="B1866" i="34"/>
  <c r="B1865" i="34"/>
  <c r="B1864" i="34"/>
  <c r="B1863" i="34"/>
  <c r="B1862" i="34"/>
  <c r="B1827" i="34"/>
  <c r="B1795" i="34"/>
  <c r="B1794" i="34"/>
  <c r="B1793" i="34"/>
  <c r="B1792" i="34"/>
  <c r="B1791" i="34"/>
  <c r="B1790" i="34"/>
  <c r="B1789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30" i="34"/>
  <c r="B1713" i="34"/>
  <c r="B1712" i="34"/>
  <c r="B1711" i="34"/>
  <c r="B1710" i="34"/>
  <c r="B1709" i="34"/>
  <c r="B1708" i="34"/>
  <c r="B1707" i="34"/>
  <c r="B1689" i="34"/>
  <c r="B1688" i="34"/>
  <c r="B1687" i="34"/>
  <c r="B1686" i="34"/>
  <c r="B1685" i="34"/>
  <c r="B1684" i="34"/>
  <c r="B1683" i="34"/>
  <c r="B1682" i="34"/>
  <c r="B1681" i="34"/>
  <c r="B1635" i="34"/>
  <c r="B1600" i="34"/>
  <c r="B1596" i="34"/>
  <c r="B1595" i="34"/>
  <c r="B1594" i="34"/>
  <c r="B1585" i="34"/>
  <c r="B1584" i="34"/>
  <c r="B1583" i="34"/>
  <c r="B1582" i="34"/>
  <c r="B1578" i="34"/>
  <c r="B1565" i="34"/>
  <c r="B1564" i="34"/>
  <c r="B1563" i="34"/>
  <c r="B1562" i="34"/>
  <c r="B1559" i="34"/>
  <c r="B1558" i="34"/>
  <c r="B1557" i="34"/>
  <c r="B1556" i="34"/>
  <c r="B1525" i="34"/>
  <c r="B1524" i="34"/>
  <c r="B1523" i="34"/>
  <c r="B1522" i="34"/>
  <c r="B1521" i="34"/>
  <c r="B1520" i="34"/>
  <c r="B1519" i="34"/>
  <c r="B1452" i="34"/>
  <c r="B1451" i="34"/>
  <c r="B1450" i="34"/>
  <c r="B1449" i="34"/>
  <c r="B1448" i="34"/>
  <c r="B1447" i="34"/>
  <c r="B1446" i="34"/>
  <c r="B1445" i="34"/>
  <c r="B1409" i="34"/>
  <c r="B1408" i="34"/>
  <c r="B1407" i="34"/>
  <c r="B1406" i="34"/>
  <c r="B1405" i="34"/>
  <c r="B1404" i="34"/>
  <c r="B1403" i="34"/>
  <c r="B1402" i="34"/>
  <c r="B1371" i="34"/>
  <c r="B1370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071" i="34"/>
  <c r="B2034" i="34"/>
  <c r="B2155" i="34"/>
  <c r="B2154" i="34"/>
  <c r="B2080" i="34"/>
  <c r="B2079" i="34"/>
  <c r="B2078" i="34"/>
  <c r="B2077" i="34"/>
  <c r="B2076" i="34"/>
  <c r="B2075" i="34"/>
  <c r="B2074" i="34"/>
  <c r="B2073" i="34"/>
  <c r="B2103" i="34"/>
  <c r="B2102" i="34"/>
  <c r="B2101" i="34"/>
  <c r="B2100" i="34"/>
  <c r="B2099" i="34"/>
  <c r="B2098" i="34"/>
  <c r="B2097" i="34"/>
  <c r="B2096" i="34"/>
  <c r="B2095" i="34"/>
  <c r="B2094" i="34"/>
  <c r="B2070" i="34"/>
  <c r="B2069" i="34"/>
  <c r="B2068" i="34"/>
  <c r="B2067" i="34"/>
  <c r="B2066" i="34"/>
  <c r="B2065" i="34"/>
  <c r="B2064" i="34"/>
  <c r="B2063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62" i="34"/>
  <c r="B2061" i="34"/>
  <c r="B2033" i="34"/>
  <c r="B2032" i="34"/>
  <c r="B2044" i="34"/>
  <c r="B2043" i="34"/>
  <c r="B2042" i="34"/>
  <c r="B2028" i="34"/>
  <c r="B2027" i="34"/>
  <c r="B2242" i="34"/>
  <c r="B2241" i="34"/>
  <c r="B2240" i="34"/>
  <c r="B2223" i="34"/>
  <c r="B2222" i="34"/>
  <c r="B2221" i="34"/>
  <c r="B2193" i="34"/>
  <c r="B2185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256" i="34"/>
  <c r="B2255" i="34"/>
  <c r="B2254" i="34"/>
  <c r="B2250" i="34"/>
  <c r="B2249" i="34"/>
  <c r="B2248" i="34"/>
  <c r="B2247" i="34"/>
  <c r="B2138" i="34"/>
  <c r="B2137" i="34"/>
  <c r="B2136" i="34"/>
  <c r="B2135" i="34"/>
  <c r="B2134" i="34"/>
  <c r="B2132" i="34"/>
  <c r="B2130" i="34"/>
  <c r="B2129" i="34"/>
  <c r="B2128" i="34"/>
  <c r="B2060" i="34"/>
  <c r="B2040" i="34"/>
  <c r="B2039" i="34"/>
  <c r="B2038" i="34"/>
  <c r="B2037" i="34"/>
  <c r="B2036" i="34"/>
  <c r="B2031" i="34"/>
  <c r="B2030" i="34"/>
  <c r="B2029" i="34"/>
  <c r="B3147" i="34"/>
  <c r="B3145" i="34"/>
  <c r="B2736" i="34"/>
  <c r="B2734" i="34"/>
  <c r="B2253" i="34"/>
  <c r="B2251" i="34"/>
  <c r="B2024" i="34"/>
  <c r="B2023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11" i="34"/>
  <c r="B2310" i="34"/>
  <c r="B2308" i="34"/>
  <c r="B2530" i="34"/>
  <c r="B2321" i="34"/>
  <c r="B2320" i="34"/>
  <c r="B2319" i="34"/>
  <c r="B2303" i="34"/>
  <c r="B2302" i="34"/>
  <c r="B2301" i="34"/>
  <c r="B2300" i="34"/>
  <c r="B2299" i="34"/>
  <c r="B2298" i="34"/>
  <c r="B2297" i="34"/>
  <c r="B2296" i="34"/>
  <c r="B2295" i="34"/>
  <c r="B2294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3" i="34"/>
  <c r="B2732" i="34"/>
  <c r="B2731" i="34"/>
  <c r="B2730" i="34"/>
  <c r="B2729" i="34"/>
  <c r="B2728" i="34"/>
  <c r="B2722" i="34"/>
  <c r="B2721" i="34"/>
  <c r="B2720" i="34"/>
  <c r="B2719" i="34"/>
  <c r="B2718" i="34"/>
  <c r="B2717" i="34"/>
  <c r="B2716" i="34"/>
  <c r="B2715" i="34"/>
  <c r="B2714" i="34"/>
  <c r="B2691" i="34"/>
  <c r="B2690" i="34"/>
  <c r="B2689" i="34"/>
  <c r="B2688" i="34"/>
  <c r="B2686" i="34"/>
  <c r="B2684" i="34"/>
  <c r="B2683" i="34"/>
  <c r="B2682" i="34"/>
  <c r="B2459" i="34"/>
  <c r="B2411" i="34"/>
  <c r="B2410" i="34"/>
  <c r="B2409" i="34"/>
  <c r="B2293" i="34"/>
  <c r="B2292" i="34"/>
  <c r="B2273" i="34"/>
  <c r="B2272" i="34"/>
  <c r="B2258" i="34"/>
  <c r="B2246" i="34"/>
  <c r="B2245" i="34"/>
  <c r="B2239" i="34"/>
  <c r="B2238" i="34"/>
  <c r="B2237" i="34"/>
  <c r="B2236" i="34"/>
  <c r="B2235" i="34"/>
  <c r="B2234" i="34"/>
  <c r="B2233" i="34"/>
  <c r="B2232" i="34"/>
  <c r="B2214" i="34"/>
  <c r="B2213" i="34"/>
  <c r="B2212" i="34"/>
  <c r="B2211" i="34"/>
  <c r="B2210" i="34"/>
  <c r="B2209" i="34"/>
  <c r="B2208" i="34"/>
  <c r="B2207" i="34"/>
  <c r="B2206" i="34"/>
  <c r="B2205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072" i="34"/>
  <c r="B2035" i="34"/>
  <c r="B2244" i="34"/>
  <c r="B2243" i="34"/>
  <c r="B2231" i="34"/>
  <c r="B2230" i="34"/>
  <c r="B2229" i="34"/>
  <c r="B2228" i="34"/>
  <c r="B2227" i="34"/>
  <c r="B2226" i="34"/>
  <c r="B2225" i="34"/>
  <c r="B2224" i="34"/>
  <c r="B2204" i="34"/>
  <c r="B2203" i="34"/>
  <c r="B2202" i="34"/>
  <c r="B2201" i="34"/>
  <c r="B2200" i="34"/>
  <c r="B2199" i="34"/>
  <c r="B2198" i="34"/>
  <c r="B2197" i="34"/>
  <c r="B2196" i="34"/>
  <c r="B2195" i="34"/>
  <c r="B2169" i="34"/>
  <c r="B2168" i="34"/>
  <c r="B2167" i="34"/>
  <c r="B2458" i="34"/>
  <c r="B2439" i="34"/>
  <c r="B2438" i="34"/>
  <c r="B2437" i="34"/>
  <c r="B2436" i="34"/>
  <c r="B2435" i="34"/>
  <c r="B2434" i="34"/>
  <c r="B2432" i="34"/>
  <c r="B2431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353" i="34"/>
  <c r="B2352" i="34"/>
  <c r="B2351" i="34"/>
  <c r="B2350" i="34"/>
  <c r="B2349" i="34"/>
  <c r="B2348" i="34"/>
  <c r="B2347" i="34"/>
  <c r="B2315" i="34"/>
  <c r="B2314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69" i="34"/>
  <c r="B2268" i="34"/>
  <c r="B2267" i="34"/>
  <c r="B2266" i="34"/>
  <c r="B2265" i="34"/>
  <c r="B2264" i="34"/>
  <c r="B2263" i="34"/>
  <c r="B2755" i="34"/>
  <c r="B2754" i="34"/>
  <c r="B2753" i="34"/>
  <c r="B2752" i="34"/>
  <c r="B2751" i="34"/>
  <c r="B2750" i="34"/>
  <c r="B2749" i="34"/>
  <c r="B2699" i="34"/>
  <c r="B2698" i="34"/>
  <c r="B2697" i="34"/>
  <c r="B2696" i="34"/>
  <c r="B2695" i="34"/>
  <c r="B2694" i="34"/>
  <c r="B2693" i="34"/>
  <c r="B2692" i="34"/>
  <c r="B2260" i="34"/>
  <c r="B2259" i="34"/>
  <c r="B2616" i="34"/>
  <c r="B2615" i="34"/>
  <c r="B2614" i="34"/>
  <c r="B2613" i="34"/>
  <c r="B2612" i="34"/>
  <c r="B2611" i="34"/>
  <c r="B2610" i="34"/>
  <c r="B2609" i="34"/>
  <c r="B2608" i="34"/>
  <c r="B2607" i="34"/>
  <c r="B2513" i="34"/>
  <c r="B2512" i="34"/>
  <c r="B2511" i="34"/>
  <c r="B2510" i="34"/>
  <c r="B2561" i="34"/>
  <c r="B2560" i="34"/>
  <c r="B2603" i="34"/>
  <c r="B2602" i="34"/>
  <c r="B2487" i="34"/>
  <c r="B2486" i="34"/>
  <c r="B2485" i="34"/>
  <c r="B2535" i="34"/>
  <c r="B2534" i="34"/>
  <c r="B2529" i="34"/>
  <c r="B2528" i="34"/>
  <c r="B2527" i="34"/>
  <c r="B2554" i="34"/>
  <c r="B2553" i="34"/>
  <c r="B2544" i="34"/>
  <c r="B2543" i="34"/>
  <c r="B2490" i="34"/>
  <c r="B2489" i="34"/>
  <c r="B2488" i="34"/>
  <c r="B2484" i="34"/>
  <c r="B2483" i="34"/>
  <c r="B2482" i="34"/>
  <c r="B2481" i="34"/>
  <c r="B2480" i="34"/>
  <c r="B2479" i="34"/>
  <c r="B2477" i="34"/>
  <c r="B2476" i="34"/>
  <c r="B2475" i="34"/>
  <c r="B2474" i="34"/>
  <c r="B2473" i="34"/>
  <c r="B2472" i="34"/>
  <c r="B2471" i="34"/>
  <c r="B2470" i="34"/>
  <c r="B2469" i="34"/>
  <c r="B2468" i="34"/>
  <c r="B2465" i="34"/>
  <c r="B2464" i="34"/>
  <c r="B2463" i="34"/>
  <c r="B2460" i="34"/>
  <c r="B2372" i="34"/>
  <c r="B2371" i="34"/>
  <c r="B2370" i="34"/>
  <c r="B2369" i="34"/>
  <c r="B2368" i="34"/>
  <c r="B2367" i="34"/>
  <c r="B2366" i="34"/>
  <c r="R2368" i="34" l="1"/>
  <c r="V2368" i="34"/>
  <c r="AA2368" i="34"/>
  <c r="P2368" i="34"/>
  <c r="Q2368" i="34"/>
  <c r="R2372" i="34"/>
  <c r="V2372" i="34"/>
  <c r="AA2372" i="34"/>
  <c r="P2372" i="34"/>
  <c r="Q2372" i="34"/>
  <c r="Q2465" i="34"/>
  <c r="R2465" i="34"/>
  <c r="V2465" i="34"/>
  <c r="AA2465" i="34"/>
  <c r="P2465" i="34"/>
  <c r="Q2471" i="34"/>
  <c r="R2471" i="34"/>
  <c r="V2471" i="34"/>
  <c r="AA2471" i="34"/>
  <c r="P2471" i="34"/>
  <c r="Q2475" i="34"/>
  <c r="R2475" i="34"/>
  <c r="V2475" i="34"/>
  <c r="AA2475" i="34"/>
  <c r="P2475" i="34"/>
  <c r="AA2480" i="34"/>
  <c r="P2480" i="34"/>
  <c r="Q2480" i="34"/>
  <c r="R2480" i="34"/>
  <c r="V2480" i="34"/>
  <c r="AA2484" i="34"/>
  <c r="P2484" i="34"/>
  <c r="Q2484" i="34"/>
  <c r="R2484" i="34"/>
  <c r="V2484" i="34"/>
  <c r="Q2543" i="34"/>
  <c r="R2543" i="34"/>
  <c r="V2543" i="34"/>
  <c r="AA2543" i="34"/>
  <c r="P2543" i="34"/>
  <c r="Q2527" i="34"/>
  <c r="R2527" i="34"/>
  <c r="V2527" i="34"/>
  <c r="AA2527" i="34"/>
  <c r="P2527" i="34"/>
  <c r="Q2535" i="34"/>
  <c r="R2535" i="34"/>
  <c r="V2535" i="34"/>
  <c r="AA2535" i="34"/>
  <c r="P2535" i="34"/>
  <c r="AA2602" i="34"/>
  <c r="P2602" i="34"/>
  <c r="Q2602" i="34"/>
  <c r="R2602" i="34"/>
  <c r="V2602" i="34"/>
  <c r="AA2510" i="34"/>
  <c r="P2510" i="34"/>
  <c r="Q2510" i="34"/>
  <c r="R2510" i="34"/>
  <c r="V2510" i="34"/>
  <c r="Q2607" i="34"/>
  <c r="R2607" i="34"/>
  <c r="V2607" i="34"/>
  <c r="AA2607" i="34"/>
  <c r="P2607" i="34"/>
  <c r="Q2611" i="34"/>
  <c r="R2611" i="34"/>
  <c r="V2611" i="34"/>
  <c r="AA2611" i="34"/>
  <c r="P2611" i="34"/>
  <c r="Q2615" i="34"/>
  <c r="R2615" i="34"/>
  <c r="V2615" i="34"/>
  <c r="AA2615" i="34"/>
  <c r="P2615" i="34"/>
  <c r="AA2692" i="34"/>
  <c r="P2692" i="34"/>
  <c r="Q2692" i="34"/>
  <c r="R2692" i="34"/>
  <c r="V2692" i="34"/>
  <c r="AA2696" i="34"/>
  <c r="P2696" i="34"/>
  <c r="Q2696" i="34"/>
  <c r="R2696" i="34"/>
  <c r="V2696" i="34"/>
  <c r="R2749" i="34"/>
  <c r="V2749" i="34"/>
  <c r="P2749" i="34"/>
  <c r="AA2749" i="34"/>
  <c r="Q2749" i="34"/>
  <c r="R2753" i="34"/>
  <c r="V2753" i="34"/>
  <c r="P2753" i="34"/>
  <c r="AA2753" i="34"/>
  <c r="Q2753" i="34"/>
  <c r="R2264" i="34"/>
  <c r="V2264" i="34"/>
  <c r="AA2264" i="34"/>
  <c r="P2264" i="34"/>
  <c r="Q2264" i="34"/>
  <c r="R2268" i="34"/>
  <c r="V2268" i="34"/>
  <c r="AA2268" i="34"/>
  <c r="P2268" i="34"/>
  <c r="Q2268" i="34"/>
  <c r="R2276" i="34"/>
  <c r="V2276" i="34"/>
  <c r="AA2276" i="34"/>
  <c r="P2276" i="34"/>
  <c r="Q2276" i="34"/>
  <c r="R2280" i="34"/>
  <c r="V2280" i="34"/>
  <c r="AA2280" i="34"/>
  <c r="P2280" i="34"/>
  <c r="Q2280" i="34"/>
  <c r="R2284" i="34"/>
  <c r="V2284" i="34"/>
  <c r="AA2284" i="34"/>
  <c r="P2284" i="34"/>
  <c r="Q2284" i="34"/>
  <c r="R2288" i="34"/>
  <c r="V2288" i="34"/>
  <c r="AA2288" i="34"/>
  <c r="P2288" i="34"/>
  <c r="Q2288" i="34"/>
  <c r="R2314" i="34"/>
  <c r="V2314" i="34"/>
  <c r="AA2314" i="34"/>
  <c r="P2314" i="34"/>
  <c r="Q2314" i="34"/>
  <c r="P2349" i="34"/>
  <c r="Q2349" i="34"/>
  <c r="R2349" i="34"/>
  <c r="V2349" i="34"/>
  <c r="AA2349" i="34"/>
  <c r="P2353" i="34"/>
  <c r="Q2353" i="34"/>
  <c r="R2353" i="34"/>
  <c r="V2353" i="34"/>
  <c r="AA2353" i="34"/>
  <c r="P2415" i="34"/>
  <c r="Q2415" i="34"/>
  <c r="R2415" i="34"/>
  <c r="V2415" i="34"/>
  <c r="AA2415" i="34"/>
  <c r="P2419" i="34"/>
  <c r="Q2419" i="34"/>
  <c r="R2419" i="34"/>
  <c r="V2419" i="34"/>
  <c r="AA2419" i="34"/>
  <c r="P2423" i="34"/>
  <c r="Q2423" i="34"/>
  <c r="R2423" i="34"/>
  <c r="V2423" i="34"/>
  <c r="AA2423" i="34"/>
  <c r="P2427" i="34"/>
  <c r="Q2427" i="34"/>
  <c r="R2427" i="34"/>
  <c r="V2427" i="34"/>
  <c r="AA2427" i="34"/>
  <c r="AA2432" i="34"/>
  <c r="P2432" i="34"/>
  <c r="Q2432" i="34"/>
  <c r="R2432" i="34"/>
  <c r="V2432" i="34"/>
  <c r="Q2437" i="34"/>
  <c r="R2437" i="34"/>
  <c r="V2437" i="34"/>
  <c r="AA2437" i="34"/>
  <c r="P2437" i="34"/>
  <c r="P2167" i="34"/>
  <c r="Q2167" i="34"/>
  <c r="R2167" i="34"/>
  <c r="V2167" i="34"/>
  <c r="AA2167" i="34"/>
  <c r="R2196" i="34"/>
  <c r="V2196" i="34"/>
  <c r="AA2196" i="34"/>
  <c r="P2196" i="34"/>
  <c r="Q2196" i="34"/>
  <c r="R2200" i="34"/>
  <c r="V2200" i="34"/>
  <c r="AA2200" i="34"/>
  <c r="P2200" i="34"/>
  <c r="Q2200" i="34"/>
  <c r="R2204" i="34"/>
  <c r="V2204" i="34"/>
  <c r="AA2204" i="34"/>
  <c r="P2204" i="34"/>
  <c r="Q2204" i="34"/>
  <c r="P2227" i="34"/>
  <c r="Q2227" i="34"/>
  <c r="R2227" i="34"/>
  <c r="V2227" i="34"/>
  <c r="AA2227" i="34"/>
  <c r="P2231" i="34"/>
  <c r="Q2231" i="34"/>
  <c r="R2231" i="34"/>
  <c r="V2231" i="34"/>
  <c r="AA2231" i="34"/>
  <c r="P2072" i="34"/>
  <c r="Q2072" i="34"/>
  <c r="R2072" i="34"/>
  <c r="V2072" i="34"/>
  <c r="AA2072" i="34"/>
  <c r="P2119" i="34"/>
  <c r="Q2119" i="34"/>
  <c r="R2119" i="34"/>
  <c r="V2119" i="34"/>
  <c r="AA2119" i="34"/>
  <c r="P2123" i="34"/>
  <c r="Q2123" i="34"/>
  <c r="R2123" i="34"/>
  <c r="V2123" i="34"/>
  <c r="AA2123" i="34"/>
  <c r="P2127" i="34"/>
  <c r="Q2127" i="34"/>
  <c r="R2127" i="34"/>
  <c r="V2127" i="34"/>
  <c r="AA2127" i="34"/>
  <c r="P2173" i="34"/>
  <c r="Q2173" i="34"/>
  <c r="R2173" i="34"/>
  <c r="V2173" i="34"/>
  <c r="AA2173" i="34"/>
  <c r="P2177" i="34"/>
  <c r="Q2177" i="34"/>
  <c r="R2177" i="34"/>
  <c r="V2177" i="34"/>
  <c r="AA2177" i="34"/>
  <c r="P2181" i="34"/>
  <c r="Q2181" i="34"/>
  <c r="R2181" i="34"/>
  <c r="V2181" i="34"/>
  <c r="AA2181" i="34"/>
  <c r="R2206" i="34"/>
  <c r="V2206" i="34"/>
  <c r="AA2206" i="34"/>
  <c r="P2206" i="34"/>
  <c r="Q2206" i="34"/>
  <c r="R2210" i="34"/>
  <c r="V2210" i="34"/>
  <c r="AA2210" i="34"/>
  <c r="P2210" i="34"/>
  <c r="Q2210" i="34"/>
  <c r="R2214" i="34"/>
  <c r="V2214" i="34"/>
  <c r="AA2214" i="34"/>
  <c r="P2214" i="34"/>
  <c r="Q2214" i="34"/>
  <c r="P2235" i="34"/>
  <c r="Q2235" i="34"/>
  <c r="R2235" i="34"/>
  <c r="V2235" i="34"/>
  <c r="AA2235" i="34"/>
  <c r="P2239" i="34"/>
  <c r="Q2239" i="34"/>
  <c r="R2239" i="34"/>
  <c r="V2239" i="34"/>
  <c r="AA2239" i="34"/>
  <c r="R2272" i="34"/>
  <c r="V2272" i="34"/>
  <c r="AA2272" i="34"/>
  <c r="P2272" i="34"/>
  <c r="Q2272" i="34"/>
  <c r="P2409" i="34"/>
  <c r="Q2409" i="34"/>
  <c r="R2409" i="34"/>
  <c r="V2409" i="34"/>
  <c r="AA2409" i="34"/>
  <c r="AA2682" i="34"/>
  <c r="P2682" i="34"/>
  <c r="Q2682" i="34"/>
  <c r="R2682" i="34"/>
  <c r="V2682" i="34"/>
  <c r="AA2688" i="34"/>
  <c r="P2688" i="34"/>
  <c r="Q2688" i="34"/>
  <c r="R2688" i="34"/>
  <c r="V2688" i="34"/>
  <c r="AA2714" i="34"/>
  <c r="P2714" i="34"/>
  <c r="R2714" i="34"/>
  <c r="V2714" i="34"/>
  <c r="Q2714" i="34"/>
  <c r="AA2718" i="34"/>
  <c r="P2718" i="34"/>
  <c r="R2718" i="34"/>
  <c r="V2718" i="34"/>
  <c r="Q2718" i="34"/>
  <c r="AA2722" i="34"/>
  <c r="P2722" i="34"/>
  <c r="R2722" i="34"/>
  <c r="V2722" i="34"/>
  <c r="Q2722" i="34"/>
  <c r="Q2731" i="34"/>
  <c r="R2731" i="34"/>
  <c r="V2731" i="34"/>
  <c r="P2731" i="34"/>
  <c r="AA2731" i="34"/>
  <c r="AA2738" i="34"/>
  <c r="P2738" i="34"/>
  <c r="R2738" i="34"/>
  <c r="V2738" i="34"/>
  <c r="Q2738" i="34"/>
  <c r="P2742" i="34"/>
  <c r="R2742" i="34"/>
  <c r="V2742" i="34"/>
  <c r="AA2742" i="34"/>
  <c r="Q2742" i="34"/>
  <c r="P2746" i="34"/>
  <c r="R2746" i="34"/>
  <c r="V2746" i="34"/>
  <c r="AA2746" i="34"/>
  <c r="Q2746" i="34"/>
  <c r="P2295" i="34"/>
  <c r="Q2295" i="34"/>
  <c r="R2295" i="34"/>
  <c r="V2295" i="34"/>
  <c r="AA2295" i="34"/>
  <c r="P2299" i="34"/>
  <c r="Q2299" i="34"/>
  <c r="R2299" i="34"/>
  <c r="V2299" i="34"/>
  <c r="AA2299" i="34"/>
  <c r="P2303" i="34"/>
  <c r="Q2303" i="34"/>
  <c r="R2303" i="34"/>
  <c r="V2303" i="34"/>
  <c r="AA2303" i="34"/>
  <c r="AA2530" i="34"/>
  <c r="P2530" i="34"/>
  <c r="Q2530" i="34"/>
  <c r="R2530" i="34"/>
  <c r="V2530" i="34"/>
  <c r="R2354" i="34"/>
  <c r="V2354" i="34"/>
  <c r="AA2354" i="34"/>
  <c r="P2354" i="34"/>
  <c r="Q2354" i="34"/>
  <c r="R2358" i="34"/>
  <c r="V2358" i="34"/>
  <c r="AA2358" i="34"/>
  <c r="P2358" i="34"/>
  <c r="Q2358" i="34"/>
  <c r="R2362" i="34"/>
  <c r="V2362" i="34"/>
  <c r="AA2362" i="34"/>
  <c r="P2362" i="34"/>
  <c r="Q2362" i="34"/>
  <c r="R2023" i="34"/>
  <c r="V2023" i="34"/>
  <c r="AA2023" i="34"/>
  <c r="P2023" i="34"/>
  <c r="Q2023" i="34"/>
  <c r="AA2734" i="34"/>
  <c r="P2734" i="34"/>
  <c r="R2734" i="34"/>
  <c r="V2734" i="34"/>
  <c r="Q2734" i="34"/>
  <c r="R2029" i="34"/>
  <c r="V2029" i="34"/>
  <c r="AA2029" i="34"/>
  <c r="P2029" i="34"/>
  <c r="Q2029" i="34"/>
  <c r="R2037" i="34"/>
  <c r="V2037" i="34"/>
  <c r="AA2037" i="34"/>
  <c r="P2037" i="34"/>
  <c r="Q2037" i="34"/>
  <c r="P2060" i="34"/>
  <c r="Q2060" i="34"/>
  <c r="R2060" i="34"/>
  <c r="V2060" i="34"/>
  <c r="AA2060" i="34"/>
  <c r="R2132" i="34"/>
  <c r="V2132" i="34"/>
  <c r="AA2132" i="34"/>
  <c r="P2132" i="34"/>
  <c r="Q2132" i="34"/>
  <c r="P2137" i="34"/>
  <c r="Q2137" i="34"/>
  <c r="R2137" i="34"/>
  <c r="V2137" i="34"/>
  <c r="AA2137" i="34"/>
  <c r="P2249" i="34"/>
  <c r="Q2249" i="34"/>
  <c r="R2249" i="34"/>
  <c r="V2249" i="34"/>
  <c r="AA2249" i="34"/>
  <c r="R2256" i="34"/>
  <c r="V2256" i="34"/>
  <c r="AA2256" i="34"/>
  <c r="P2256" i="34"/>
  <c r="Q2256" i="34"/>
  <c r="R2084" i="34"/>
  <c r="V2084" i="34"/>
  <c r="AA2084" i="34"/>
  <c r="P2084" i="34"/>
  <c r="Q2084" i="34"/>
  <c r="R2088" i="34"/>
  <c r="V2088" i="34"/>
  <c r="AA2088" i="34"/>
  <c r="P2088" i="34"/>
  <c r="Q2088" i="34"/>
  <c r="R2092" i="34"/>
  <c r="V2092" i="34"/>
  <c r="AA2092" i="34"/>
  <c r="P2092" i="34"/>
  <c r="Q2092" i="34"/>
  <c r="P2141" i="34"/>
  <c r="Q2141" i="34"/>
  <c r="R2141" i="34"/>
  <c r="V2141" i="34"/>
  <c r="AA2141" i="34"/>
  <c r="P2145" i="34"/>
  <c r="Q2145" i="34"/>
  <c r="R2145" i="34"/>
  <c r="V2145" i="34"/>
  <c r="AA2145" i="34"/>
  <c r="P2149" i="34"/>
  <c r="Q2149" i="34"/>
  <c r="R2149" i="34"/>
  <c r="V2149" i="34"/>
  <c r="AA2149" i="34"/>
  <c r="R2222" i="34"/>
  <c r="V2222" i="34"/>
  <c r="AA2222" i="34"/>
  <c r="P2222" i="34"/>
  <c r="Q2222" i="34"/>
  <c r="R2242" i="34"/>
  <c r="V2242" i="34"/>
  <c r="AA2242" i="34"/>
  <c r="P2242" i="34"/>
  <c r="Q2242" i="34"/>
  <c r="R2043" i="34"/>
  <c r="V2043" i="34"/>
  <c r="AA2043" i="34"/>
  <c r="P2043" i="34"/>
  <c r="Q2043" i="34"/>
  <c r="R2061" i="34"/>
  <c r="V2061" i="34"/>
  <c r="P2061" i="34"/>
  <c r="Q2061" i="34"/>
  <c r="AA2061" i="34"/>
  <c r="R2047" i="34"/>
  <c r="V2047" i="34"/>
  <c r="AA2047" i="34"/>
  <c r="P2047" i="34"/>
  <c r="Q2047" i="34"/>
  <c r="R2051" i="34"/>
  <c r="V2051" i="34"/>
  <c r="AA2051" i="34"/>
  <c r="P2051" i="34"/>
  <c r="Q2051" i="34"/>
  <c r="R2055" i="34"/>
  <c r="V2055" i="34"/>
  <c r="AA2055" i="34"/>
  <c r="P2055" i="34"/>
  <c r="Q2055" i="34"/>
  <c r="R2059" i="34"/>
  <c r="V2059" i="34"/>
  <c r="AA2059" i="34"/>
  <c r="P2059" i="34"/>
  <c r="Q2059" i="34"/>
  <c r="P2066" i="34"/>
  <c r="Q2066" i="34"/>
  <c r="R2066" i="34"/>
  <c r="V2066" i="34"/>
  <c r="AA2066" i="34"/>
  <c r="P2070" i="34"/>
  <c r="Q2070" i="34"/>
  <c r="R2070" i="34"/>
  <c r="V2070" i="34"/>
  <c r="AA2070" i="34"/>
  <c r="P2097" i="34"/>
  <c r="Q2097" i="34"/>
  <c r="R2097" i="34"/>
  <c r="V2097" i="34"/>
  <c r="AA2097" i="34"/>
  <c r="P2101" i="34"/>
  <c r="Q2101" i="34"/>
  <c r="R2101" i="34"/>
  <c r="V2101" i="34"/>
  <c r="AA2101" i="34"/>
  <c r="P2074" i="34"/>
  <c r="Q2074" i="34"/>
  <c r="R2074" i="34"/>
  <c r="V2074" i="34"/>
  <c r="AA2074" i="34"/>
  <c r="P2078" i="34"/>
  <c r="Q2078" i="34"/>
  <c r="R2078" i="34"/>
  <c r="V2078" i="34"/>
  <c r="AA2078" i="34"/>
  <c r="P2155" i="34"/>
  <c r="Q2155" i="34"/>
  <c r="R2155" i="34"/>
  <c r="V2155" i="34"/>
  <c r="AA2155" i="34"/>
  <c r="P2105" i="34"/>
  <c r="Q2105" i="34"/>
  <c r="R2105" i="34"/>
  <c r="V2105" i="34"/>
  <c r="AA2105" i="34"/>
  <c r="P2109" i="34"/>
  <c r="Q2109" i="34"/>
  <c r="R2109" i="34"/>
  <c r="V2109" i="34"/>
  <c r="AA2109" i="34"/>
  <c r="P2113" i="34"/>
  <c r="Q2113" i="34"/>
  <c r="R2113" i="34"/>
  <c r="V2113" i="34"/>
  <c r="AA2113" i="34"/>
  <c r="P2157" i="34"/>
  <c r="Q2157" i="34"/>
  <c r="R2157" i="34"/>
  <c r="V2157" i="34"/>
  <c r="AA2157" i="34"/>
  <c r="P2161" i="34"/>
  <c r="Q2161" i="34"/>
  <c r="R2161" i="34"/>
  <c r="V2161" i="34"/>
  <c r="AA2161" i="34"/>
  <c r="P2165" i="34"/>
  <c r="Q2165" i="34"/>
  <c r="R2165" i="34"/>
  <c r="V2165" i="34"/>
  <c r="AA2165" i="34"/>
  <c r="P1402" i="34"/>
  <c r="Q1402" i="34"/>
  <c r="R1402" i="34"/>
  <c r="V1402" i="34"/>
  <c r="AA1402" i="34"/>
  <c r="P1406" i="34"/>
  <c r="Q1406" i="34"/>
  <c r="R1406" i="34"/>
  <c r="V1406" i="34"/>
  <c r="AA1406" i="34"/>
  <c r="P1445" i="34"/>
  <c r="Q1445" i="34"/>
  <c r="R1445" i="34"/>
  <c r="V1445" i="34"/>
  <c r="AA1445" i="34"/>
  <c r="P1449" i="34"/>
  <c r="Q1449" i="34"/>
  <c r="R1449" i="34"/>
  <c r="V1449" i="34"/>
  <c r="AA1449" i="34"/>
  <c r="P1519" i="34"/>
  <c r="Q1519" i="34"/>
  <c r="R1519" i="34"/>
  <c r="V1519" i="34"/>
  <c r="AA1519" i="34"/>
  <c r="P1523" i="34"/>
  <c r="Q1523" i="34"/>
  <c r="R1523" i="34"/>
  <c r="V1523" i="34"/>
  <c r="AA1523" i="34"/>
  <c r="P1557" i="34"/>
  <c r="Q1557" i="34"/>
  <c r="R1557" i="34"/>
  <c r="V1557" i="34"/>
  <c r="AA1557" i="34"/>
  <c r="P1563" i="34"/>
  <c r="Q1563" i="34"/>
  <c r="R1563" i="34"/>
  <c r="V1563" i="34"/>
  <c r="AA1563" i="34"/>
  <c r="P1582" i="34"/>
  <c r="Q1582" i="34"/>
  <c r="R1582" i="34"/>
  <c r="V1582" i="34"/>
  <c r="AA1582" i="34"/>
  <c r="P1594" i="34"/>
  <c r="Q1594" i="34"/>
  <c r="R1594" i="34"/>
  <c r="V1594" i="34"/>
  <c r="AA1594" i="34"/>
  <c r="R1635" i="34"/>
  <c r="V1635" i="34"/>
  <c r="AA1635" i="34"/>
  <c r="P1635" i="34"/>
  <c r="Q1635" i="34"/>
  <c r="P1684" i="34"/>
  <c r="Q1684" i="34"/>
  <c r="R1684" i="34"/>
  <c r="V1684" i="34"/>
  <c r="AA1684" i="34"/>
  <c r="P1688" i="34"/>
  <c r="Q1688" i="34"/>
  <c r="R1688" i="34"/>
  <c r="V1688" i="34"/>
  <c r="AA1688" i="34"/>
  <c r="R1709" i="34"/>
  <c r="V1709" i="34"/>
  <c r="AA1709" i="34"/>
  <c r="P1709" i="34"/>
  <c r="Q1709" i="34"/>
  <c r="R1713" i="34"/>
  <c r="V1713" i="34"/>
  <c r="AA1713" i="34"/>
  <c r="P1713" i="34"/>
  <c r="Q1713" i="34"/>
  <c r="R1765" i="34"/>
  <c r="V1765" i="34"/>
  <c r="AA1765" i="34"/>
  <c r="P1765" i="34"/>
  <c r="Q1765" i="34"/>
  <c r="R1769" i="34"/>
  <c r="V1769" i="34"/>
  <c r="AA1769" i="34"/>
  <c r="P1769" i="34"/>
  <c r="Q1769" i="34"/>
  <c r="R1773" i="34"/>
  <c r="V1773" i="34"/>
  <c r="AA1773" i="34"/>
  <c r="P1773" i="34"/>
  <c r="Q1773" i="34"/>
  <c r="R1777" i="34"/>
  <c r="V1777" i="34"/>
  <c r="AA1777" i="34"/>
  <c r="P1777" i="34"/>
  <c r="Q1777" i="34"/>
  <c r="P1792" i="34"/>
  <c r="Q1792" i="34"/>
  <c r="R1792" i="34"/>
  <c r="V1792" i="34"/>
  <c r="AA1792" i="34"/>
  <c r="R1827" i="34"/>
  <c r="V1827" i="34"/>
  <c r="AA1827" i="34"/>
  <c r="P1827" i="34"/>
  <c r="Q1827" i="34"/>
  <c r="R1865" i="34"/>
  <c r="V1865" i="34"/>
  <c r="AA1865" i="34"/>
  <c r="P1865" i="34"/>
  <c r="Q1865" i="34"/>
  <c r="R1869" i="34"/>
  <c r="V1869" i="34"/>
  <c r="AA1869" i="34"/>
  <c r="P1869" i="34"/>
  <c r="Q1869" i="34"/>
  <c r="P1922" i="34"/>
  <c r="Q1922" i="34"/>
  <c r="R1922" i="34"/>
  <c r="V1922" i="34"/>
  <c r="AA1922" i="34"/>
  <c r="P1926" i="34"/>
  <c r="Q1926" i="34"/>
  <c r="R1926" i="34"/>
  <c r="V1926" i="34"/>
  <c r="AA1926" i="34"/>
  <c r="R1951" i="34"/>
  <c r="V1951" i="34"/>
  <c r="AA1951" i="34"/>
  <c r="P1951" i="34"/>
  <c r="Q1951" i="34"/>
  <c r="R1955" i="34"/>
  <c r="V1955" i="34"/>
  <c r="AA1955" i="34"/>
  <c r="P1955" i="34"/>
  <c r="Q1955" i="34"/>
  <c r="P1974" i="34"/>
  <c r="Q1974" i="34"/>
  <c r="R1974" i="34"/>
  <c r="V1974" i="34"/>
  <c r="AA1974" i="34"/>
  <c r="P2004" i="34"/>
  <c r="Q2004" i="34"/>
  <c r="R2004" i="34"/>
  <c r="V2004" i="34"/>
  <c r="AA2004" i="34"/>
  <c r="P2008" i="34"/>
  <c r="Q2008" i="34"/>
  <c r="R2008" i="34"/>
  <c r="V2008" i="34"/>
  <c r="AA2008" i="34"/>
  <c r="P2012" i="34"/>
  <c r="Q2012" i="34"/>
  <c r="R2012" i="34"/>
  <c r="V2012" i="34"/>
  <c r="AA2012" i="34"/>
  <c r="P2369" i="34"/>
  <c r="Q2369" i="34"/>
  <c r="R2369" i="34"/>
  <c r="V2369" i="34"/>
  <c r="AA2369" i="34"/>
  <c r="AA2460" i="34"/>
  <c r="P2460" i="34"/>
  <c r="Q2460" i="34"/>
  <c r="R2460" i="34"/>
  <c r="V2460" i="34"/>
  <c r="AA2468" i="34"/>
  <c r="P2468" i="34"/>
  <c r="Q2468" i="34"/>
  <c r="R2468" i="34"/>
  <c r="V2468" i="34"/>
  <c r="AA2472" i="34"/>
  <c r="P2472" i="34"/>
  <c r="Q2472" i="34"/>
  <c r="R2472" i="34"/>
  <c r="V2472" i="34"/>
  <c r="AA2476" i="34"/>
  <c r="P2476" i="34"/>
  <c r="Q2476" i="34"/>
  <c r="R2476" i="34"/>
  <c r="V2476" i="34"/>
  <c r="Q2481" i="34"/>
  <c r="R2481" i="34"/>
  <c r="V2481" i="34"/>
  <c r="AA2481" i="34"/>
  <c r="P2481" i="34"/>
  <c r="AA2488" i="34"/>
  <c r="P2488" i="34"/>
  <c r="Q2488" i="34"/>
  <c r="R2488" i="34"/>
  <c r="V2488" i="34"/>
  <c r="AA2544" i="34"/>
  <c r="P2544" i="34"/>
  <c r="Q2544" i="34"/>
  <c r="R2544" i="34"/>
  <c r="V2544" i="34"/>
  <c r="AA2528" i="34"/>
  <c r="P2528" i="34"/>
  <c r="Q2528" i="34"/>
  <c r="R2528" i="34"/>
  <c r="V2528" i="34"/>
  <c r="Q2485" i="34"/>
  <c r="R2485" i="34"/>
  <c r="V2485" i="34"/>
  <c r="AA2485" i="34"/>
  <c r="P2485" i="34"/>
  <c r="Q2603" i="34"/>
  <c r="R2603" i="34"/>
  <c r="V2603" i="34"/>
  <c r="AA2603" i="34"/>
  <c r="P2603" i="34"/>
  <c r="Q2511" i="34"/>
  <c r="R2511" i="34"/>
  <c r="V2511" i="34"/>
  <c r="AA2511" i="34"/>
  <c r="P2511" i="34"/>
  <c r="AA2608" i="34"/>
  <c r="P2608" i="34"/>
  <c r="Q2608" i="34"/>
  <c r="R2608" i="34"/>
  <c r="V2608" i="34"/>
  <c r="AA2612" i="34"/>
  <c r="P2612" i="34"/>
  <c r="Q2612" i="34"/>
  <c r="R2612" i="34"/>
  <c r="V2612" i="34"/>
  <c r="AA2616" i="34"/>
  <c r="P2616" i="34"/>
  <c r="Q2616" i="34"/>
  <c r="R2616" i="34"/>
  <c r="V2616" i="34"/>
  <c r="Q2693" i="34"/>
  <c r="R2693" i="34"/>
  <c r="V2693" i="34"/>
  <c r="AA2693" i="34"/>
  <c r="P2693" i="34"/>
  <c r="Q2697" i="34"/>
  <c r="R2697" i="34"/>
  <c r="V2697" i="34"/>
  <c r="AA2697" i="34"/>
  <c r="P2697" i="34"/>
  <c r="P2750" i="34"/>
  <c r="R2750" i="34"/>
  <c r="V2750" i="34"/>
  <c r="AA2750" i="34"/>
  <c r="Q2750" i="34"/>
  <c r="P2754" i="34"/>
  <c r="R2754" i="34"/>
  <c r="V2754" i="34"/>
  <c r="AA2754" i="34"/>
  <c r="Q2754" i="34"/>
  <c r="P2265" i="34"/>
  <c r="Q2265" i="34"/>
  <c r="R2265" i="34"/>
  <c r="V2265" i="34"/>
  <c r="AA2265" i="34"/>
  <c r="P2269" i="34"/>
  <c r="Q2269" i="34"/>
  <c r="R2269" i="34"/>
  <c r="V2269" i="34"/>
  <c r="AA2269" i="34"/>
  <c r="P2277" i="34"/>
  <c r="Q2277" i="34"/>
  <c r="R2277" i="34"/>
  <c r="V2277" i="34"/>
  <c r="AA2277" i="34"/>
  <c r="P2281" i="34"/>
  <c r="Q2281" i="34"/>
  <c r="R2281" i="34"/>
  <c r="V2281" i="34"/>
  <c r="AA2281" i="34"/>
  <c r="P2285" i="34"/>
  <c r="Q2285" i="34"/>
  <c r="R2285" i="34"/>
  <c r="V2285" i="34"/>
  <c r="AA2285" i="34"/>
  <c r="P2289" i="34"/>
  <c r="Q2289" i="34"/>
  <c r="R2289" i="34"/>
  <c r="V2289" i="34"/>
  <c r="AA2289" i="34"/>
  <c r="P2315" i="34"/>
  <c r="Q2315" i="34"/>
  <c r="R2315" i="34"/>
  <c r="V2315" i="34"/>
  <c r="AA2315" i="34"/>
  <c r="R2350" i="34"/>
  <c r="V2350" i="34"/>
  <c r="AA2350" i="34"/>
  <c r="P2350" i="34"/>
  <c r="Q2350" i="34"/>
  <c r="R2412" i="34"/>
  <c r="V2412" i="34"/>
  <c r="AA2412" i="34"/>
  <c r="Q2412" i="34"/>
  <c r="P2412" i="34"/>
  <c r="R2416" i="34"/>
  <c r="V2416" i="34"/>
  <c r="AA2416" i="34"/>
  <c r="P2416" i="34"/>
  <c r="Q2416" i="34"/>
  <c r="R2420" i="34"/>
  <c r="V2420" i="34"/>
  <c r="AA2420" i="34"/>
  <c r="Q2420" i="34"/>
  <c r="P2420" i="34"/>
  <c r="R2424" i="34"/>
  <c r="V2424" i="34"/>
  <c r="P2424" i="34"/>
  <c r="Q2424" i="34"/>
  <c r="AA2424" i="34"/>
  <c r="R2428" i="34"/>
  <c r="V2428" i="34"/>
  <c r="P2428" i="34"/>
  <c r="Q2428" i="34"/>
  <c r="AA2428" i="34"/>
  <c r="AA2434" i="34"/>
  <c r="P2434" i="34"/>
  <c r="Q2434" i="34"/>
  <c r="R2434" i="34"/>
  <c r="V2434" i="34"/>
  <c r="AA2438" i="34"/>
  <c r="P2438" i="34"/>
  <c r="Q2438" i="34"/>
  <c r="R2438" i="34"/>
  <c r="V2438" i="34"/>
  <c r="R2168" i="34"/>
  <c r="V2168" i="34"/>
  <c r="AA2168" i="34"/>
  <c r="P2168" i="34"/>
  <c r="Q2168" i="34"/>
  <c r="P2197" i="34"/>
  <c r="Q2197" i="34"/>
  <c r="R2197" i="34"/>
  <c r="V2197" i="34"/>
  <c r="AA2197" i="34"/>
  <c r="P2201" i="34"/>
  <c r="Q2201" i="34"/>
  <c r="R2201" i="34"/>
  <c r="V2201" i="34"/>
  <c r="AA2201" i="34"/>
  <c r="R2224" i="34"/>
  <c r="V2224" i="34"/>
  <c r="AA2224" i="34"/>
  <c r="P2224" i="34"/>
  <c r="Q2224" i="34"/>
  <c r="R2228" i="34"/>
  <c r="V2228" i="34"/>
  <c r="AA2228" i="34"/>
  <c r="P2228" i="34"/>
  <c r="Q2228" i="34"/>
  <c r="P2243" i="34"/>
  <c r="Q2243" i="34"/>
  <c r="R2243" i="34"/>
  <c r="V2243" i="34"/>
  <c r="AA2243" i="34"/>
  <c r="R2116" i="34"/>
  <c r="V2116" i="34"/>
  <c r="AA2116" i="34"/>
  <c r="P2116" i="34"/>
  <c r="Q2116" i="34"/>
  <c r="R2120" i="34"/>
  <c r="V2120" i="34"/>
  <c r="AA2120" i="34"/>
  <c r="P2120" i="34"/>
  <c r="Q2120" i="34"/>
  <c r="R2124" i="34"/>
  <c r="V2124" i="34"/>
  <c r="AA2124" i="34"/>
  <c r="P2124" i="34"/>
  <c r="Q2124" i="34"/>
  <c r="R2170" i="34"/>
  <c r="V2170" i="34"/>
  <c r="AA2170" i="34"/>
  <c r="P2170" i="34"/>
  <c r="Q2170" i="34"/>
  <c r="R2174" i="34"/>
  <c r="V2174" i="34"/>
  <c r="AA2174" i="34"/>
  <c r="P2174" i="34"/>
  <c r="Q2174" i="34"/>
  <c r="R2178" i="34"/>
  <c r="V2178" i="34"/>
  <c r="AA2178" i="34"/>
  <c r="P2178" i="34"/>
  <c r="Q2178" i="34"/>
  <c r="R2182" i="34"/>
  <c r="V2182" i="34"/>
  <c r="AA2182" i="34"/>
  <c r="P2182" i="34"/>
  <c r="Q2182" i="34"/>
  <c r="P2207" i="34"/>
  <c r="Q2207" i="34"/>
  <c r="R2207" i="34"/>
  <c r="V2207" i="34"/>
  <c r="AA2207" i="34"/>
  <c r="P2211" i="34"/>
  <c r="Q2211" i="34"/>
  <c r="R2211" i="34"/>
  <c r="V2211" i="34"/>
  <c r="AA2211" i="34"/>
  <c r="R2232" i="34"/>
  <c r="V2232" i="34"/>
  <c r="AA2232" i="34"/>
  <c r="P2232" i="34"/>
  <c r="Q2232" i="34"/>
  <c r="R2236" i="34"/>
  <c r="V2236" i="34"/>
  <c r="AA2236" i="34"/>
  <c r="P2236" i="34"/>
  <c r="Q2236" i="34"/>
  <c r="P2245" i="34"/>
  <c r="Q2245" i="34"/>
  <c r="R2245" i="34"/>
  <c r="V2245" i="34"/>
  <c r="AA2245" i="34"/>
  <c r="P2273" i="34"/>
  <c r="Q2273" i="34"/>
  <c r="R2273" i="34"/>
  <c r="V2273" i="34"/>
  <c r="AA2273" i="34"/>
  <c r="R2410" i="34"/>
  <c r="V2410" i="34"/>
  <c r="AA2410" i="34"/>
  <c r="P2410" i="34"/>
  <c r="Q2410" i="34"/>
  <c r="Q2683" i="34"/>
  <c r="R2683" i="34"/>
  <c r="V2683" i="34"/>
  <c r="AA2683" i="34"/>
  <c r="P2683" i="34"/>
  <c r="Q2689" i="34"/>
  <c r="R2689" i="34"/>
  <c r="V2689" i="34"/>
  <c r="AA2689" i="34"/>
  <c r="P2689" i="34"/>
  <c r="Q2715" i="34"/>
  <c r="R2715" i="34"/>
  <c r="V2715" i="34"/>
  <c r="P2715" i="34"/>
  <c r="AA2715" i="34"/>
  <c r="Q2719" i="34"/>
  <c r="R2719" i="34"/>
  <c r="V2719" i="34"/>
  <c r="P2719" i="34"/>
  <c r="AA2719" i="34"/>
  <c r="AA2728" i="34"/>
  <c r="P2728" i="34"/>
  <c r="R2728" i="34"/>
  <c r="V2728" i="34"/>
  <c r="Q2728" i="34"/>
  <c r="AA2732" i="34"/>
  <c r="P2732" i="34"/>
  <c r="R2732" i="34"/>
  <c r="V2732" i="34"/>
  <c r="Q2732" i="34"/>
  <c r="Q2739" i="34"/>
  <c r="R2739" i="34"/>
  <c r="V2739" i="34"/>
  <c r="P2739" i="34"/>
  <c r="AA2739" i="34"/>
  <c r="R2743" i="34"/>
  <c r="V2743" i="34"/>
  <c r="P2743" i="34"/>
  <c r="AA2743" i="34"/>
  <c r="Q2743" i="34"/>
  <c r="R2747" i="34"/>
  <c r="V2747" i="34"/>
  <c r="P2747" i="34"/>
  <c r="AA2747" i="34"/>
  <c r="Q2747" i="34"/>
  <c r="R2296" i="34"/>
  <c r="V2296" i="34"/>
  <c r="AA2296" i="34"/>
  <c r="P2296" i="34"/>
  <c r="Q2296" i="34"/>
  <c r="R2300" i="34"/>
  <c r="V2300" i="34"/>
  <c r="AA2300" i="34"/>
  <c r="P2300" i="34"/>
  <c r="Q2300" i="34"/>
  <c r="P2319" i="34"/>
  <c r="Q2319" i="34"/>
  <c r="R2319" i="34"/>
  <c r="V2319" i="34"/>
  <c r="AA2319" i="34"/>
  <c r="R2308" i="34"/>
  <c r="V2308" i="34"/>
  <c r="AA2308" i="34"/>
  <c r="P2308" i="34"/>
  <c r="Q2308" i="34"/>
  <c r="P2355" i="34"/>
  <c r="Q2355" i="34"/>
  <c r="R2355" i="34"/>
  <c r="V2355" i="34"/>
  <c r="AA2355" i="34"/>
  <c r="P2359" i="34"/>
  <c r="Q2359" i="34"/>
  <c r="R2359" i="34"/>
  <c r="V2359" i="34"/>
  <c r="AA2359" i="34"/>
  <c r="P2363" i="34"/>
  <c r="Q2363" i="34"/>
  <c r="R2363" i="34"/>
  <c r="V2363" i="34"/>
  <c r="AA2363" i="34"/>
  <c r="P2024" i="34"/>
  <c r="Q2024" i="34"/>
  <c r="R2024" i="34"/>
  <c r="V2024" i="34"/>
  <c r="AA2024" i="34"/>
  <c r="AA2736" i="34"/>
  <c r="P2736" i="34"/>
  <c r="R2736" i="34"/>
  <c r="V2736" i="34"/>
  <c r="Q2736" i="34"/>
  <c r="P2030" i="34"/>
  <c r="Q2030" i="34"/>
  <c r="R2030" i="34"/>
  <c r="V2030" i="34"/>
  <c r="AA2030" i="34"/>
  <c r="P2038" i="34"/>
  <c r="Q2038" i="34"/>
  <c r="R2038" i="34"/>
  <c r="V2038" i="34"/>
  <c r="AA2038" i="34"/>
  <c r="R2128" i="34"/>
  <c r="V2128" i="34"/>
  <c r="AA2128" i="34"/>
  <c r="P2128" i="34"/>
  <c r="Q2128" i="34"/>
  <c r="R2134" i="34"/>
  <c r="V2134" i="34"/>
  <c r="AA2134" i="34"/>
  <c r="P2134" i="34"/>
  <c r="Q2134" i="34"/>
  <c r="R2138" i="34"/>
  <c r="V2138" i="34"/>
  <c r="AA2138" i="34"/>
  <c r="P2138" i="34"/>
  <c r="Q2138" i="34"/>
  <c r="R2250" i="34"/>
  <c r="V2250" i="34"/>
  <c r="AA2250" i="34"/>
  <c r="P2250" i="34"/>
  <c r="Q2250" i="34"/>
  <c r="P2081" i="34"/>
  <c r="Q2081" i="34"/>
  <c r="R2081" i="34"/>
  <c r="V2081" i="34"/>
  <c r="AA2081" i="34"/>
  <c r="P2085" i="34"/>
  <c r="Q2085" i="34"/>
  <c r="R2085" i="34"/>
  <c r="V2085" i="34"/>
  <c r="AA2085" i="34"/>
  <c r="P2089" i="34"/>
  <c r="Q2089" i="34"/>
  <c r="R2089" i="34"/>
  <c r="V2089" i="34"/>
  <c r="AA2089" i="34"/>
  <c r="P2093" i="34"/>
  <c r="Q2093" i="34"/>
  <c r="R2093" i="34"/>
  <c r="V2093" i="34"/>
  <c r="AA2093" i="34"/>
  <c r="R2142" i="34"/>
  <c r="V2142" i="34"/>
  <c r="AA2142" i="34"/>
  <c r="P2142" i="34"/>
  <c r="Q2142" i="34"/>
  <c r="R2146" i="34"/>
  <c r="V2146" i="34"/>
  <c r="AA2146" i="34"/>
  <c r="P2146" i="34"/>
  <c r="Q2146" i="34"/>
  <c r="P2185" i="34"/>
  <c r="Q2185" i="34"/>
  <c r="R2185" i="34"/>
  <c r="V2185" i="34"/>
  <c r="AA2185" i="34"/>
  <c r="P2223" i="34"/>
  <c r="Q2223" i="34"/>
  <c r="R2223" i="34"/>
  <c r="V2223" i="34"/>
  <c r="AA2223" i="34"/>
  <c r="R2027" i="34"/>
  <c r="V2027" i="34"/>
  <c r="AA2027" i="34"/>
  <c r="P2027" i="34"/>
  <c r="Q2027" i="34"/>
  <c r="P2044" i="34"/>
  <c r="Q2044" i="34"/>
  <c r="R2044" i="34"/>
  <c r="V2044" i="34"/>
  <c r="AA2044" i="34"/>
  <c r="P2062" i="34"/>
  <c r="Q2062" i="34"/>
  <c r="R2062" i="34"/>
  <c r="V2062" i="34"/>
  <c r="AA2062" i="34"/>
  <c r="P2048" i="34"/>
  <c r="Q2048" i="34"/>
  <c r="R2048" i="34"/>
  <c r="V2048" i="34"/>
  <c r="AA2048" i="34"/>
  <c r="P2052" i="34"/>
  <c r="Q2052" i="34"/>
  <c r="R2052" i="34"/>
  <c r="V2052" i="34"/>
  <c r="AA2052" i="34"/>
  <c r="P2056" i="34"/>
  <c r="Q2056" i="34"/>
  <c r="R2056" i="34"/>
  <c r="V2056" i="34"/>
  <c r="AA2056" i="34"/>
  <c r="R2063" i="34"/>
  <c r="V2063" i="34"/>
  <c r="P2063" i="34"/>
  <c r="Q2063" i="34"/>
  <c r="AA2063" i="34"/>
  <c r="R2067" i="34"/>
  <c r="V2067" i="34"/>
  <c r="P2067" i="34"/>
  <c r="Q2067" i="34"/>
  <c r="AA2067" i="34"/>
  <c r="R2094" i="34"/>
  <c r="V2094" i="34"/>
  <c r="AA2094" i="34"/>
  <c r="P2094" i="34"/>
  <c r="Q2094" i="34"/>
  <c r="R2098" i="34"/>
  <c r="V2098" i="34"/>
  <c r="AA2098" i="34"/>
  <c r="P2098" i="34"/>
  <c r="Q2098" i="34"/>
  <c r="R2102" i="34"/>
  <c r="V2102" i="34"/>
  <c r="AA2102" i="34"/>
  <c r="P2102" i="34"/>
  <c r="Q2102" i="34"/>
  <c r="R2075" i="34"/>
  <c r="V2075" i="34"/>
  <c r="P2075" i="34"/>
  <c r="Q2075" i="34"/>
  <c r="AA2075" i="34"/>
  <c r="P2079" i="34"/>
  <c r="Q2079" i="34"/>
  <c r="R2079" i="34"/>
  <c r="V2079" i="34"/>
  <c r="AA2079" i="34"/>
  <c r="P2034" i="34"/>
  <c r="Q2034" i="34"/>
  <c r="R2034" i="34"/>
  <c r="V2034" i="34"/>
  <c r="AA2034" i="34"/>
  <c r="R2106" i="34"/>
  <c r="V2106" i="34"/>
  <c r="AA2106" i="34"/>
  <c r="P2106" i="34"/>
  <c r="Q2106" i="34"/>
  <c r="R2110" i="34"/>
  <c r="V2110" i="34"/>
  <c r="AA2110" i="34"/>
  <c r="P2110" i="34"/>
  <c r="Q2110" i="34"/>
  <c r="R2114" i="34"/>
  <c r="V2114" i="34"/>
  <c r="AA2114" i="34"/>
  <c r="P2114" i="34"/>
  <c r="Q2114" i="34"/>
  <c r="R2158" i="34"/>
  <c r="V2158" i="34"/>
  <c r="AA2158" i="34"/>
  <c r="P2158" i="34"/>
  <c r="Q2158" i="34"/>
  <c r="R2162" i="34"/>
  <c r="V2162" i="34"/>
  <c r="AA2162" i="34"/>
  <c r="P2162" i="34"/>
  <c r="Q2162" i="34"/>
  <c r="R2166" i="34"/>
  <c r="V2166" i="34"/>
  <c r="AA2166" i="34"/>
  <c r="P2166" i="34"/>
  <c r="Q2166" i="34"/>
  <c r="R1403" i="34"/>
  <c r="V1403" i="34"/>
  <c r="P1403" i="34"/>
  <c r="Q1403" i="34"/>
  <c r="AA1403" i="34"/>
  <c r="R1407" i="34"/>
  <c r="V1407" i="34"/>
  <c r="P1407" i="34"/>
  <c r="Q1407" i="34"/>
  <c r="AA1407" i="34"/>
  <c r="R1446" i="34"/>
  <c r="V1446" i="34"/>
  <c r="AA1446" i="34"/>
  <c r="P1446" i="34"/>
  <c r="Q1446" i="34"/>
  <c r="R1450" i="34"/>
  <c r="V1450" i="34"/>
  <c r="AA1450" i="34"/>
  <c r="P1450" i="34"/>
  <c r="Q1450" i="34"/>
  <c r="R1520" i="34"/>
  <c r="V1520" i="34"/>
  <c r="AA1520" i="34"/>
  <c r="P1520" i="34"/>
  <c r="Q1520" i="34"/>
  <c r="R1524" i="34"/>
  <c r="V1524" i="34"/>
  <c r="AA1524" i="34"/>
  <c r="P1524" i="34"/>
  <c r="Q1524" i="34"/>
  <c r="R1558" i="34"/>
  <c r="V1558" i="34"/>
  <c r="AA1558" i="34"/>
  <c r="P1558" i="34"/>
  <c r="Q1558" i="34"/>
  <c r="R1564" i="34"/>
  <c r="V1564" i="34"/>
  <c r="AA1564" i="34"/>
  <c r="P1564" i="34"/>
  <c r="Q1564" i="34"/>
  <c r="R1583" i="34"/>
  <c r="V1583" i="34"/>
  <c r="AA1583" i="34"/>
  <c r="P1583" i="34"/>
  <c r="Q1583" i="34"/>
  <c r="R1595" i="34"/>
  <c r="V1595" i="34"/>
  <c r="AA1595" i="34"/>
  <c r="P1595" i="34"/>
  <c r="Q1595" i="34"/>
  <c r="R1681" i="34"/>
  <c r="V1681" i="34"/>
  <c r="AA1681" i="34"/>
  <c r="P1681" i="34"/>
  <c r="Q1681" i="34"/>
  <c r="R1685" i="34"/>
  <c r="V1685" i="34"/>
  <c r="AA1685" i="34"/>
  <c r="P1685" i="34"/>
  <c r="Q1685" i="34"/>
  <c r="R1689" i="34"/>
  <c r="V1689" i="34"/>
  <c r="AA1689" i="34"/>
  <c r="P1689" i="34"/>
  <c r="Q1689" i="34"/>
  <c r="P1710" i="34"/>
  <c r="Q1710" i="34"/>
  <c r="R1710" i="34"/>
  <c r="V1710" i="34"/>
  <c r="AA1710" i="34"/>
  <c r="P1730" i="34"/>
  <c r="Q1730" i="34"/>
  <c r="R1730" i="34"/>
  <c r="V1730" i="34"/>
  <c r="AA1730" i="34"/>
  <c r="P1766" i="34"/>
  <c r="Q1766" i="34"/>
  <c r="R1766" i="34"/>
  <c r="V1766" i="34"/>
  <c r="AA1766" i="34"/>
  <c r="P1770" i="34"/>
  <c r="Q1770" i="34"/>
  <c r="R1770" i="34"/>
  <c r="V1770" i="34"/>
  <c r="AA1770" i="34"/>
  <c r="P1774" i="34"/>
  <c r="Q1774" i="34"/>
  <c r="R1774" i="34"/>
  <c r="V1774" i="34"/>
  <c r="AA1774" i="34"/>
  <c r="R1789" i="34"/>
  <c r="V1789" i="34"/>
  <c r="AA1789" i="34"/>
  <c r="P1789" i="34"/>
  <c r="Q1789" i="34"/>
  <c r="R1793" i="34"/>
  <c r="V1793" i="34"/>
  <c r="AA1793" i="34"/>
  <c r="P1793" i="34"/>
  <c r="Q1793" i="34"/>
  <c r="P1862" i="34"/>
  <c r="Q1862" i="34"/>
  <c r="R1862" i="34"/>
  <c r="V1862" i="34"/>
  <c r="AA1862" i="34"/>
  <c r="P1866" i="34"/>
  <c r="Q1866" i="34"/>
  <c r="R1866" i="34"/>
  <c r="V1866" i="34"/>
  <c r="AA1866" i="34"/>
  <c r="R1897" i="34"/>
  <c r="V1897" i="34"/>
  <c r="AA1897" i="34"/>
  <c r="P1897" i="34"/>
  <c r="Q1897" i="34"/>
  <c r="R1923" i="34"/>
  <c r="V1923" i="34"/>
  <c r="AA1923" i="34"/>
  <c r="P1923" i="34"/>
  <c r="Q1923" i="34"/>
  <c r="R1927" i="34"/>
  <c r="V1927" i="34"/>
  <c r="AA1927" i="34"/>
  <c r="P1927" i="34"/>
  <c r="Q1927" i="34"/>
  <c r="P1952" i="34"/>
  <c r="Q1952" i="34"/>
  <c r="R1952" i="34"/>
  <c r="V1952" i="34"/>
  <c r="AA1952" i="34"/>
  <c r="P1956" i="34"/>
  <c r="Q1956" i="34"/>
  <c r="R1956" i="34"/>
  <c r="V1956" i="34"/>
  <c r="AA1956" i="34"/>
  <c r="R1975" i="34"/>
  <c r="V1975" i="34"/>
  <c r="AA1975" i="34"/>
  <c r="P1975" i="34"/>
  <c r="Q1975" i="34"/>
  <c r="R2005" i="34"/>
  <c r="V2005" i="34"/>
  <c r="AA2005" i="34"/>
  <c r="P2005" i="34"/>
  <c r="Q2005" i="34"/>
  <c r="R2009" i="34"/>
  <c r="V2009" i="34"/>
  <c r="AA2009" i="34"/>
  <c r="P2009" i="34"/>
  <c r="Q2009" i="34"/>
  <c r="R2013" i="34"/>
  <c r="V2013" i="34"/>
  <c r="AA2013" i="34"/>
  <c r="P2013" i="34"/>
  <c r="Q2013" i="34"/>
  <c r="R2366" i="34"/>
  <c r="V2366" i="34"/>
  <c r="AA2366" i="34"/>
  <c r="P2366" i="34"/>
  <c r="Q2366" i="34"/>
  <c r="R2370" i="34"/>
  <c r="V2370" i="34"/>
  <c r="AA2370" i="34"/>
  <c r="P2370" i="34"/>
  <c r="Q2370" i="34"/>
  <c r="Q2463" i="34"/>
  <c r="R2463" i="34"/>
  <c r="V2463" i="34"/>
  <c r="AA2463" i="34"/>
  <c r="P2463" i="34"/>
  <c r="Q2469" i="34"/>
  <c r="R2469" i="34"/>
  <c r="V2469" i="34"/>
  <c r="AA2469" i="34"/>
  <c r="P2469" i="34"/>
  <c r="Q2473" i="34"/>
  <c r="R2473" i="34"/>
  <c r="V2473" i="34"/>
  <c r="AA2473" i="34"/>
  <c r="P2473" i="34"/>
  <c r="Q2477" i="34"/>
  <c r="R2477" i="34"/>
  <c r="V2477" i="34"/>
  <c r="AA2477" i="34"/>
  <c r="P2477" i="34"/>
  <c r="AA2482" i="34"/>
  <c r="P2482" i="34"/>
  <c r="Q2482" i="34"/>
  <c r="R2482" i="34"/>
  <c r="V2482" i="34"/>
  <c r="Q2489" i="34"/>
  <c r="R2489" i="34"/>
  <c r="V2489" i="34"/>
  <c r="AA2489" i="34"/>
  <c r="P2489" i="34"/>
  <c r="Q2553" i="34"/>
  <c r="R2553" i="34"/>
  <c r="V2553" i="34"/>
  <c r="AA2553" i="34"/>
  <c r="P2553" i="34"/>
  <c r="Q2529" i="34"/>
  <c r="R2529" i="34"/>
  <c r="V2529" i="34"/>
  <c r="AA2529" i="34"/>
  <c r="P2529" i="34"/>
  <c r="AA2486" i="34"/>
  <c r="P2486" i="34"/>
  <c r="Q2486" i="34"/>
  <c r="R2486" i="34"/>
  <c r="V2486" i="34"/>
  <c r="AA2560" i="34"/>
  <c r="P2560" i="34"/>
  <c r="Q2560" i="34"/>
  <c r="R2560" i="34"/>
  <c r="V2560" i="34"/>
  <c r="AA2512" i="34"/>
  <c r="P2512" i="34"/>
  <c r="Q2512" i="34"/>
  <c r="R2512" i="34"/>
  <c r="V2512" i="34"/>
  <c r="Q2609" i="34"/>
  <c r="R2609" i="34"/>
  <c r="V2609" i="34"/>
  <c r="AA2609" i="34"/>
  <c r="P2609" i="34"/>
  <c r="Q2613" i="34"/>
  <c r="R2613" i="34"/>
  <c r="V2613" i="34"/>
  <c r="AA2613" i="34"/>
  <c r="P2613" i="34"/>
  <c r="P2259" i="34"/>
  <c r="Q2259" i="34"/>
  <c r="R2259" i="34"/>
  <c r="V2259" i="34"/>
  <c r="AA2259" i="34"/>
  <c r="AA2694" i="34"/>
  <c r="P2694" i="34"/>
  <c r="Q2694" i="34"/>
  <c r="R2694" i="34"/>
  <c r="V2694" i="34"/>
  <c r="AA2698" i="34"/>
  <c r="P2698" i="34"/>
  <c r="Q2698" i="34"/>
  <c r="R2698" i="34"/>
  <c r="V2698" i="34"/>
  <c r="R2751" i="34"/>
  <c r="V2751" i="34"/>
  <c r="P2751" i="34"/>
  <c r="AA2751" i="34"/>
  <c r="Q2751" i="34"/>
  <c r="R2755" i="34"/>
  <c r="V2755" i="34"/>
  <c r="P2755" i="34"/>
  <c r="AA2755" i="34"/>
  <c r="Q2755" i="34"/>
  <c r="R2266" i="34"/>
  <c r="V2266" i="34"/>
  <c r="AA2266" i="34"/>
  <c r="P2266" i="34"/>
  <c r="Q2266" i="34"/>
  <c r="R2274" i="34"/>
  <c r="V2274" i="34"/>
  <c r="AA2274" i="34"/>
  <c r="P2274" i="34"/>
  <c r="Q2274" i="34"/>
  <c r="R2278" i="34"/>
  <c r="V2278" i="34"/>
  <c r="AA2278" i="34"/>
  <c r="P2278" i="34"/>
  <c r="Q2278" i="34"/>
  <c r="R2282" i="34"/>
  <c r="V2282" i="34"/>
  <c r="AA2282" i="34"/>
  <c r="P2282" i="34"/>
  <c r="Q2282" i="34"/>
  <c r="R2286" i="34"/>
  <c r="V2286" i="34"/>
  <c r="AA2286" i="34"/>
  <c r="P2286" i="34"/>
  <c r="Q2286" i="34"/>
  <c r="R2290" i="34"/>
  <c r="V2290" i="34"/>
  <c r="AA2290" i="34"/>
  <c r="P2290" i="34"/>
  <c r="Q2290" i="34"/>
  <c r="P2347" i="34"/>
  <c r="Q2347" i="34"/>
  <c r="R2347" i="34"/>
  <c r="V2347" i="34"/>
  <c r="AA2347" i="34"/>
  <c r="P2351" i="34"/>
  <c r="Q2351" i="34"/>
  <c r="R2351" i="34"/>
  <c r="V2351" i="34"/>
  <c r="AA2351" i="34"/>
  <c r="P2413" i="34"/>
  <c r="Q2413" i="34"/>
  <c r="R2413" i="34"/>
  <c r="V2413" i="34"/>
  <c r="AA2413" i="34"/>
  <c r="P2417" i="34"/>
  <c r="Q2417" i="34"/>
  <c r="R2417" i="34"/>
  <c r="V2417" i="34"/>
  <c r="AA2417" i="34"/>
  <c r="P2421" i="34"/>
  <c r="Q2421" i="34"/>
  <c r="R2421" i="34"/>
  <c r="V2421" i="34"/>
  <c r="AA2421" i="34"/>
  <c r="P2425" i="34"/>
  <c r="Q2425" i="34"/>
  <c r="R2425" i="34"/>
  <c r="V2425" i="34"/>
  <c r="AA2425" i="34"/>
  <c r="P2429" i="34"/>
  <c r="Q2429" i="34"/>
  <c r="R2429" i="34"/>
  <c r="V2429" i="34"/>
  <c r="AA2429" i="34"/>
  <c r="Q2435" i="34"/>
  <c r="R2435" i="34"/>
  <c r="V2435" i="34"/>
  <c r="AA2435" i="34"/>
  <c r="P2435" i="34"/>
  <c r="Q2439" i="34"/>
  <c r="R2439" i="34"/>
  <c r="V2439" i="34"/>
  <c r="AA2439" i="34"/>
  <c r="P2439" i="34"/>
  <c r="P2169" i="34"/>
  <c r="Q2169" i="34"/>
  <c r="R2169" i="34"/>
  <c r="V2169" i="34"/>
  <c r="AA2169" i="34"/>
  <c r="R2198" i="34"/>
  <c r="V2198" i="34"/>
  <c r="AA2198" i="34"/>
  <c r="P2198" i="34"/>
  <c r="Q2198" i="34"/>
  <c r="R2202" i="34"/>
  <c r="V2202" i="34"/>
  <c r="AA2202" i="34"/>
  <c r="P2202" i="34"/>
  <c r="Q2202" i="34"/>
  <c r="P2225" i="34"/>
  <c r="Q2225" i="34"/>
  <c r="R2225" i="34"/>
  <c r="V2225" i="34"/>
  <c r="AA2225" i="34"/>
  <c r="P2229" i="34"/>
  <c r="Q2229" i="34"/>
  <c r="R2229" i="34"/>
  <c r="V2229" i="34"/>
  <c r="AA2229" i="34"/>
  <c r="R2244" i="34"/>
  <c r="V2244" i="34"/>
  <c r="AA2244" i="34"/>
  <c r="P2244" i="34"/>
  <c r="Q2244" i="34"/>
  <c r="P2117" i="34"/>
  <c r="Q2117" i="34"/>
  <c r="R2117" i="34"/>
  <c r="V2117" i="34"/>
  <c r="AA2117" i="34"/>
  <c r="P2121" i="34"/>
  <c r="Q2121" i="34"/>
  <c r="R2121" i="34"/>
  <c r="V2121" i="34"/>
  <c r="AA2121" i="34"/>
  <c r="P2125" i="34"/>
  <c r="Q2125" i="34"/>
  <c r="R2125" i="34"/>
  <c r="V2125" i="34"/>
  <c r="AA2125" i="34"/>
  <c r="P2171" i="34"/>
  <c r="Q2171" i="34"/>
  <c r="R2171" i="34"/>
  <c r="V2171" i="34"/>
  <c r="AA2171" i="34"/>
  <c r="P2175" i="34"/>
  <c r="Q2175" i="34"/>
  <c r="R2175" i="34"/>
  <c r="V2175" i="34"/>
  <c r="AA2175" i="34"/>
  <c r="P2179" i="34"/>
  <c r="Q2179" i="34"/>
  <c r="R2179" i="34"/>
  <c r="V2179" i="34"/>
  <c r="AA2179" i="34"/>
  <c r="P2183" i="34"/>
  <c r="Q2183" i="34"/>
  <c r="R2183" i="34"/>
  <c r="V2183" i="34"/>
  <c r="AA2183" i="34"/>
  <c r="R2208" i="34"/>
  <c r="V2208" i="34"/>
  <c r="AA2208" i="34"/>
  <c r="P2208" i="34"/>
  <c r="Q2208" i="34"/>
  <c r="R2212" i="34"/>
  <c r="V2212" i="34"/>
  <c r="AA2212" i="34"/>
  <c r="P2212" i="34"/>
  <c r="Q2212" i="34"/>
  <c r="P2233" i="34"/>
  <c r="Q2233" i="34"/>
  <c r="R2233" i="34"/>
  <c r="V2233" i="34"/>
  <c r="AA2233" i="34"/>
  <c r="P2237" i="34"/>
  <c r="Q2237" i="34"/>
  <c r="R2237" i="34"/>
  <c r="V2237" i="34"/>
  <c r="AA2237" i="34"/>
  <c r="R2246" i="34"/>
  <c r="V2246" i="34"/>
  <c r="AA2246" i="34"/>
  <c r="P2246" i="34"/>
  <c r="Q2246" i="34"/>
  <c r="R2292" i="34"/>
  <c r="V2292" i="34"/>
  <c r="AA2292" i="34"/>
  <c r="P2292" i="34"/>
  <c r="Q2292" i="34"/>
  <c r="P2411" i="34"/>
  <c r="Q2411" i="34"/>
  <c r="R2411" i="34"/>
  <c r="V2411" i="34"/>
  <c r="AA2411" i="34"/>
  <c r="AA2684" i="34"/>
  <c r="P2684" i="34"/>
  <c r="Q2684" i="34"/>
  <c r="R2684" i="34"/>
  <c r="V2684" i="34"/>
  <c r="AA2690" i="34"/>
  <c r="P2690" i="34"/>
  <c r="Q2690" i="34"/>
  <c r="R2690" i="34"/>
  <c r="V2690" i="34"/>
  <c r="AA2716" i="34"/>
  <c r="P2716" i="34"/>
  <c r="R2716" i="34"/>
  <c r="V2716" i="34"/>
  <c r="Q2716" i="34"/>
  <c r="AA2720" i="34"/>
  <c r="P2720" i="34"/>
  <c r="R2720" i="34"/>
  <c r="V2720" i="34"/>
  <c r="Q2720" i="34"/>
  <c r="Q2729" i="34"/>
  <c r="R2729" i="34"/>
  <c r="V2729" i="34"/>
  <c r="P2729" i="34"/>
  <c r="AA2729" i="34"/>
  <c r="Q2733" i="34"/>
  <c r="R2733" i="34"/>
  <c r="V2733" i="34"/>
  <c r="P2733" i="34"/>
  <c r="AA2733" i="34"/>
  <c r="P2740" i="34"/>
  <c r="R2740" i="34"/>
  <c r="V2740" i="34"/>
  <c r="AA2740" i="34"/>
  <c r="Q2740" i="34"/>
  <c r="P2744" i="34"/>
  <c r="R2744" i="34"/>
  <c r="V2744" i="34"/>
  <c r="AA2744" i="34"/>
  <c r="Q2744" i="34"/>
  <c r="P2748" i="34"/>
  <c r="R2748" i="34"/>
  <c r="V2748" i="34"/>
  <c r="AA2748" i="34"/>
  <c r="Q2748" i="34"/>
  <c r="P2297" i="34"/>
  <c r="Q2297" i="34"/>
  <c r="R2297" i="34"/>
  <c r="V2297" i="34"/>
  <c r="AA2297" i="34"/>
  <c r="P2301" i="34"/>
  <c r="Q2301" i="34"/>
  <c r="R2301" i="34"/>
  <c r="V2301" i="34"/>
  <c r="AA2301" i="34"/>
  <c r="R2320" i="34"/>
  <c r="V2320" i="34"/>
  <c r="AA2320" i="34"/>
  <c r="P2320" i="34"/>
  <c r="Q2320" i="34"/>
  <c r="R2310" i="34"/>
  <c r="V2310" i="34"/>
  <c r="AA2310" i="34"/>
  <c r="P2310" i="34"/>
  <c r="Q2310" i="34"/>
  <c r="R2356" i="34"/>
  <c r="V2356" i="34"/>
  <c r="AA2356" i="34"/>
  <c r="P2356" i="34"/>
  <c r="Q2356" i="34"/>
  <c r="R2360" i="34"/>
  <c r="V2360" i="34"/>
  <c r="AA2360" i="34"/>
  <c r="P2360" i="34"/>
  <c r="Q2360" i="34"/>
  <c r="R2364" i="34"/>
  <c r="V2364" i="34"/>
  <c r="AA2364" i="34"/>
  <c r="P2364" i="34"/>
  <c r="Q2364" i="34"/>
  <c r="P2251" i="34"/>
  <c r="Q2251" i="34"/>
  <c r="R2251" i="34"/>
  <c r="V2251" i="34"/>
  <c r="AA2251" i="34"/>
  <c r="P3145" i="34"/>
  <c r="Q3145" i="34"/>
  <c r="R3145" i="34"/>
  <c r="V3145" i="34"/>
  <c r="AA3145" i="34"/>
  <c r="R2031" i="34"/>
  <c r="V2031" i="34"/>
  <c r="AA2031" i="34"/>
  <c r="P2031" i="34"/>
  <c r="Q2031" i="34"/>
  <c r="R2039" i="34"/>
  <c r="V2039" i="34"/>
  <c r="AA2039" i="34"/>
  <c r="P2039" i="34"/>
  <c r="Q2039" i="34"/>
  <c r="P2129" i="34"/>
  <c r="Q2129" i="34"/>
  <c r="R2129" i="34"/>
  <c r="V2129" i="34"/>
  <c r="AA2129" i="34"/>
  <c r="P2135" i="34"/>
  <c r="Q2135" i="34"/>
  <c r="R2135" i="34"/>
  <c r="V2135" i="34"/>
  <c r="AA2135" i="34"/>
  <c r="P2247" i="34"/>
  <c r="Q2247" i="34"/>
  <c r="R2247" i="34"/>
  <c r="V2247" i="34"/>
  <c r="AA2247" i="34"/>
  <c r="R2254" i="34"/>
  <c r="V2254" i="34"/>
  <c r="AA2254" i="34"/>
  <c r="P2254" i="34"/>
  <c r="Q2254" i="34"/>
  <c r="R2082" i="34"/>
  <c r="V2082" i="34"/>
  <c r="AA2082" i="34"/>
  <c r="P2082" i="34"/>
  <c r="Q2082" i="34"/>
  <c r="R2086" i="34"/>
  <c r="V2086" i="34"/>
  <c r="AA2086" i="34"/>
  <c r="P2086" i="34"/>
  <c r="Q2086" i="34"/>
  <c r="R2090" i="34"/>
  <c r="V2090" i="34"/>
  <c r="AA2090" i="34"/>
  <c r="P2090" i="34"/>
  <c r="Q2090" i="34"/>
  <c r="P2139" i="34"/>
  <c r="Q2139" i="34"/>
  <c r="R2139" i="34"/>
  <c r="V2139" i="34"/>
  <c r="AA2139" i="34"/>
  <c r="P2143" i="34"/>
  <c r="Q2143" i="34"/>
  <c r="R2143" i="34"/>
  <c r="V2143" i="34"/>
  <c r="AA2143" i="34"/>
  <c r="P2147" i="34"/>
  <c r="Q2147" i="34"/>
  <c r="R2147" i="34"/>
  <c r="V2147" i="34"/>
  <c r="AA2147" i="34"/>
  <c r="P2193" i="34"/>
  <c r="Q2193" i="34"/>
  <c r="R2193" i="34"/>
  <c r="V2193" i="34"/>
  <c r="AA2193" i="34"/>
  <c r="R2240" i="34"/>
  <c r="V2240" i="34"/>
  <c r="AA2240" i="34"/>
  <c r="P2240" i="34"/>
  <c r="Q2240" i="34"/>
  <c r="P2028" i="34"/>
  <c r="Q2028" i="34"/>
  <c r="R2028" i="34"/>
  <c r="V2028" i="34"/>
  <c r="AA2028" i="34"/>
  <c r="P2032" i="34"/>
  <c r="Q2032" i="34"/>
  <c r="R2032" i="34"/>
  <c r="V2032" i="34"/>
  <c r="AA2032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R2057" i="34"/>
  <c r="V2057" i="34"/>
  <c r="AA2057" i="34"/>
  <c r="P2057" i="34"/>
  <c r="Q2057" i="34"/>
  <c r="P2064" i="34"/>
  <c r="Q2064" i="34"/>
  <c r="R2064" i="34"/>
  <c r="V2064" i="34"/>
  <c r="AA2064" i="34"/>
  <c r="P2068" i="34"/>
  <c r="Q2068" i="34"/>
  <c r="R2068" i="34"/>
  <c r="V2068" i="34"/>
  <c r="AA2068" i="34"/>
  <c r="P2095" i="34"/>
  <c r="Q2095" i="34"/>
  <c r="R2095" i="34"/>
  <c r="V2095" i="34"/>
  <c r="AA2095" i="34"/>
  <c r="P2099" i="34"/>
  <c r="Q2099" i="34"/>
  <c r="R2099" i="34"/>
  <c r="V2099" i="34"/>
  <c r="AA2099" i="34"/>
  <c r="P2103" i="34"/>
  <c r="Q2103" i="34"/>
  <c r="R2103" i="34"/>
  <c r="V2103" i="34"/>
  <c r="AA2103" i="34"/>
  <c r="P2076" i="34"/>
  <c r="Q2076" i="34"/>
  <c r="R2076" i="34"/>
  <c r="V2076" i="34"/>
  <c r="AA2076" i="34"/>
  <c r="R2080" i="34"/>
  <c r="V2080" i="34"/>
  <c r="AA2080" i="34"/>
  <c r="P2080" i="34"/>
  <c r="Q2080" i="34"/>
  <c r="R2071" i="34"/>
  <c r="V2071" i="34"/>
  <c r="P2071" i="34"/>
  <c r="Q2071" i="34"/>
  <c r="AA2071" i="34"/>
  <c r="P2107" i="34"/>
  <c r="Q2107" i="34"/>
  <c r="R2107" i="34"/>
  <c r="V2107" i="34"/>
  <c r="AA2107" i="34"/>
  <c r="P2111" i="34"/>
  <c r="Q2111" i="34"/>
  <c r="R2111" i="34"/>
  <c r="V2111" i="34"/>
  <c r="AA2111" i="34"/>
  <c r="P2115" i="34"/>
  <c r="Q2115" i="34"/>
  <c r="R2115" i="34"/>
  <c r="V2115" i="34"/>
  <c r="AA2115" i="34"/>
  <c r="P2159" i="34"/>
  <c r="Q2159" i="34"/>
  <c r="R2159" i="34"/>
  <c r="V2159" i="34"/>
  <c r="AA2159" i="34"/>
  <c r="P2163" i="34"/>
  <c r="Q2163" i="34"/>
  <c r="R2163" i="34"/>
  <c r="V2163" i="34"/>
  <c r="AA2163" i="34"/>
  <c r="AA1370" i="34"/>
  <c r="P1370" i="34"/>
  <c r="Q1370" i="34"/>
  <c r="R1370" i="34"/>
  <c r="V1370" i="34"/>
  <c r="P1404" i="34"/>
  <c r="Q1404" i="34"/>
  <c r="R1404" i="34"/>
  <c r="V1404" i="34"/>
  <c r="AA1404" i="34"/>
  <c r="P1408" i="34"/>
  <c r="Q1408" i="34"/>
  <c r="R1408" i="34"/>
  <c r="V1408" i="34"/>
  <c r="AA1408" i="34"/>
  <c r="P1447" i="34"/>
  <c r="Q1447" i="34"/>
  <c r="R1447" i="34"/>
  <c r="V1447" i="34"/>
  <c r="AA1447" i="34"/>
  <c r="P1451" i="34"/>
  <c r="Q1451" i="34"/>
  <c r="R1451" i="34"/>
  <c r="V1451" i="34"/>
  <c r="AA1451" i="34"/>
  <c r="P1521" i="34"/>
  <c r="Q1521" i="34"/>
  <c r="R1521" i="34"/>
  <c r="V1521" i="34"/>
  <c r="AA1521" i="34"/>
  <c r="P1525" i="34"/>
  <c r="Q1525" i="34"/>
  <c r="R1525" i="34"/>
  <c r="V1525" i="34"/>
  <c r="AA1525" i="34"/>
  <c r="P1559" i="34"/>
  <c r="Q1559" i="34"/>
  <c r="R1559" i="34"/>
  <c r="V1559" i="34"/>
  <c r="AA1559" i="34"/>
  <c r="P1565" i="34"/>
  <c r="Q1565" i="34"/>
  <c r="R1565" i="34"/>
  <c r="V1565" i="34"/>
  <c r="AA1565" i="34"/>
  <c r="P1584" i="34"/>
  <c r="Q1584" i="34"/>
  <c r="R1584" i="34"/>
  <c r="V1584" i="34"/>
  <c r="AA1584" i="34"/>
  <c r="P1596" i="34"/>
  <c r="Q1596" i="34"/>
  <c r="R1596" i="34"/>
  <c r="V1596" i="34"/>
  <c r="AA1596" i="34"/>
  <c r="P1682" i="34"/>
  <c r="Q1682" i="34"/>
  <c r="R1682" i="34"/>
  <c r="V1682" i="34"/>
  <c r="AA1682" i="34"/>
  <c r="P1686" i="34"/>
  <c r="Q1686" i="34"/>
  <c r="R1686" i="34"/>
  <c r="V1686" i="34"/>
  <c r="AA1686" i="34"/>
  <c r="R1707" i="34"/>
  <c r="V1707" i="34"/>
  <c r="AA1707" i="34"/>
  <c r="P1707" i="34"/>
  <c r="Q1707" i="34"/>
  <c r="R1711" i="34"/>
  <c r="V1711" i="34"/>
  <c r="AA1711" i="34"/>
  <c r="P1711" i="34"/>
  <c r="Q1711" i="34"/>
  <c r="R1763" i="34"/>
  <c r="V1763" i="34"/>
  <c r="AA1763" i="34"/>
  <c r="P1763" i="34"/>
  <c r="Q1763" i="34"/>
  <c r="R1767" i="34"/>
  <c r="V1767" i="34"/>
  <c r="AA1767" i="34"/>
  <c r="P1767" i="34"/>
  <c r="Q1767" i="34"/>
  <c r="R1771" i="34"/>
  <c r="V1771" i="34"/>
  <c r="AA1771" i="34"/>
  <c r="P1771" i="34"/>
  <c r="Q1771" i="34"/>
  <c r="R1775" i="34"/>
  <c r="V1775" i="34"/>
  <c r="AA1775" i="34"/>
  <c r="P1775" i="34"/>
  <c r="Q1775" i="34"/>
  <c r="P1790" i="34"/>
  <c r="Q1790" i="34"/>
  <c r="R1790" i="34"/>
  <c r="V1790" i="34"/>
  <c r="AA1790" i="34"/>
  <c r="P1794" i="34"/>
  <c r="Q1794" i="34"/>
  <c r="R1794" i="34"/>
  <c r="V1794" i="34"/>
  <c r="AA1794" i="34"/>
  <c r="R1863" i="34"/>
  <c r="V1863" i="34"/>
  <c r="AA1863" i="34"/>
  <c r="P1863" i="34"/>
  <c r="Q1863" i="34"/>
  <c r="R1867" i="34"/>
  <c r="V1867" i="34"/>
  <c r="AA1867" i="34"/>
  <c r="P1867" i="34"/>
  <c r="Q1867" i="34"/>
  <c r="P1920" i="34"/>
  <c r="Q1920" i="34"/>
  <c r="R1920" i="34"/>
  <c r="V1920" i="34"/>
  <c r="AA1920" i="34"/>
  <c r="P1924" i="34"/>
  <c r="Q1924" i="34"/>
  <c r="R1924" i="34"/>
  <c r="V1924" i="34"/>
  <c r="AA1924" i="34"/>
  <c r="P1928" i="34"/>
  <c r="Q1928" i="34"/>
  <c r="R1928" i="34"/>
  <c r="V1928" i="34"/>
  <c r="AA1928" i="34"/>
  <c r="R1953" i="34"/>
  <c r="V1953" i="34"/>
  <c r="AA1953" i="34"/>
  <c r="P1953" i="34"/>
  <c r="Q1953" i="34"/>
  <c r="R1957" i="34"/>
  <c r="V1957" i="34"/>
  <c r="AA1957" i="34"/>
  <c r="P1957" i="34"/>
  <c r="Q1957" i="34"/>
  <c r="P1976" i="34"/>
  <c r="Q1976" i="34"/>
  <c r="R1976" i="34"/>
  <c r="V1976" i="34"/>
  <c r="AA1976" i="34"/>
  <c r="P2006" i="34"/>
  <c r="Q2006" i="34"/>
  <c r="R2006" i="34"/>
  <c r="V2006" i="34"/>
  <c r="AA2006" i="34"/>
  <c r="P2010" i="34"/>
  <c r="Q2010" i="34"/>
  <c r="R2010" i="34"/>
  <c r="V2010" i="34"/>
  <c r="AA2010" i="34"/>
  <c r="P2367" i="34"/>
  <c r="Q2367" i="34"/>
  <c r="R2367" i="34"/>
  <c r="V2367" i="34"/>
  <c r="AA2367" i="34"/>
  <c r="P2371" i="34"/>
  <c r="Q2371" i="34"/>
  <c r="R2371" i="34"/>
  <c r="V2371" i="34"/>
  <c r="AA2371" i="34"/>
  <c r="AA2464" i="34"/>
  <c r="P2464" i="34"/>
  <c r="Q2464" i="34"/>
  <c r="R2464" i="34"/>
  <c r="V2464" i="34"/>
  <c r="AA2470" i="34"/>
  <c r="P2470" i="34"/>
  <c r="Q2470" i="34"/>
  <c r="R2470" i="34"/>
  <c r="V2470" i="34"/>
  <c r="AA2474" i="34"/>
  <c r="P2474" i="34"/>
  <c r="Q2474" i="34"/>
  <c r="R2474" i="34"/>
  <c r="V2474" i="34"/>
  <c r="Q2479" i="34"/>
  <c r="R2479" i="34"/>
  <c r="V2479" i="34"/>
  <c r="AA2479" i="34"/>
  <c r="P2479" i="34"/>
  <c r="Q2483" i="34"/>
  <c r="R2483" i="34"/>
  <c r="V2483" i="34"/>
  <c r="AA2483" i="34"/>
  <c r="P2483" i="34"/>
  <c r="AA2490" i="34"/>
  <c r="P2490" i="34"/>
  <c r="Q2490" i="34"/>
  <c r="R2490" i="34"/>
  <c r="V2490" i="34"/>
  <c r="AA2554" i="34"/>
  <c r="P2554" i="34"/>
  <c r="Q2554" i="34"/>
  <c r="R2554" i="34"/>
  <c r="V2554" i="34"/>
  <c r="AA2534" i="34"/>
  <c r="P2534" i="34"/>
  <c r="Q2534" i="34"/>
  <c r="R2534" i="34"/>
  <c r="V2534" i="34"/>
  <c r="Q2487" i="34"/>
  <c r="R2487" i="34"/>
  <c r="V2487" i="34"/>
  <c r="AA2487" i="34"/>
  <c r="P2487" i="34"/>
  <c r="Q2561" i="34"/>
  <c r="R2561" i="34"/>
  <c r="V2561" i="34"/>
  <c r="AA2561" i="34"/>
  <c r="P2561" i="34"/>
  <c r="Q2513" i="34"/>
  <c r="R2513" i="34"/>
  <c r="V2513" i="34"/>
  <c r="AA2513" i="34"/>
  <c r="P2513" i="34"/>
  <c r="AA2610" i="34"/>
  <c r="P2610" i="34"/>
  <c r="Q2610" i="34"/>
  <c r="R2610" i="34"/>
  <c r="V2610" i="34"/>
  <c r="AA2614" i="34"/>
  <c r="P2614" i="34"/>
  <c r="Q2614" i="34"/>
  <c r="R2614" i="34"/>
  <c r="V2614" i="34"/>
  <c r="R2260" i="34"/>
  <c r="V2260" i="34"/>
  <c r="AA2260" i="34"/>
  <c r="P2260" i="34"/>
  <c r="Q2260" i="34"/>
  <c r="Q2695" i="34"/>
  <c r="R2695" i="34"/>
  <c r="V2695" i="34"/>
  <c r="AA2695" i="34"/>
  <c r="P2695" i="34"/>
  <c r="Q2699" i="34"/>
  <c r="R2699" i="34"/>
  <c r="V2699" i="34"/>
  <c r="AA2699" i="34"/>
  <c r="P2699" i="34"/>
  <c r="P2752" i="34"/>
  <c r="R2752" i="34"/>
  <c r="V2752" i="34"/>
  <c r="AA2752" i="34"/>
  <c r="Q2752" i="34"/>
  <c r="P2263" i="34"/>
  <c r="Q2263" i="34"/>
  <c r="R2263" i="34"/>
  <c r="V2263" i="34"/>
  <c r="AA2263" i="34"/>
  <c r="P2267" i="34"/>
  <c r="Q2267" i="34"/>
  <c r="R2267" i="34"/>
  <c r="V2267" i="34"/>
  <c r="AA2267" i="34"/>
  <c r="P2275" i="34"/>
  <c r="Q2275" i="34"/>
  <c r="R2275" i="34"/>
  <c r="V2275" i="34"/>
  <c r="AA2275" i="34"/>
  <c r="P2279" i="34"/>
  <c r="Q2279" i="34"/>
  <c r="R2279" i="34"/>
  <c r="V2279" i="34"/>
  <c r="AA2279" i="34"/>
  <c r="P2283" i="34"/>
  <c r="Q2283" i="34"/>
  <c r="R2283" i="34"/>
  <c r="V2283" i="34"/>
  <c r="AA2283" i="34"/>
  <c r="P2287" i="34"/>
  <c r="Q2287" i="34"/>
  <c r="R2287" i="34"/>
  <c r="V2287" i="34"/>
  <c r="AA2287" i="34"/>
  <c r="P2291" i="34"/>
  <c r="Q2291" i="34"/>
  <c r="R2291" i="34"/>
  <c r="V2291" i="34"/>
  <c r="AA2291" i="34"/>
  <c r="R2348" i="34"/>
  <c r="V2348" i="34"/>
  <c r="AA2348" i="34"/>
  <c r="P2348" i="34"/>
  <c r="Q2348" i="34"/>
  <c r="R2352" i="34"/>
  <c r="V2352" i="34"/>
  <c r="AA2352" i="34"/>
  <c r="P2352" i="34"/>
  <c r="Q2352" i="34"/>
  <c r="R2414" i="34"/>
  <c r="V2414" i="34"/>
  <c r="AA2414" i="34"/>
  <c r="P2414" i="34"/>
  <c r="Q2414" i="34"/>
  <c r="R2418" i="34"/>
  <c r="V2418" i="34"/>
  <c r="AA2418" i="34"/>
  <c r="P2418" i="34"/>
  <c r="Q2418" i="34"/>
  <c r="R2422" i="34"/>
  <c r="V2422" i="34"/>
  <c r="AA2422" i="34"/>
  <c r="P2422" i="34"/>
  <c r="Q2422" i="34"/>
  <c r="R2426" i="34"/>
  <c r="V2426" i="34"/>
  <c r="P2426" i="34"/>
  <c r="Q2426" i="34"/>
  <c r="AA2426" i="34"/>
  <c r="P2431" i="34"/>
  <c r="Q2431" i="34"/>
  <c r="R2431" i="34"/>
  <c r="V2431" i="34"/>
  <c r="AA2431" i="34"/>
  <c r="AA2436" i="34"/>
  <c r="P2436" i="34"/>
  <c r="Q2436" i="34"/>
  <c r="R2436" i="34"/>
  <c r="V2436" i="34"/>
  <c r="AA2458" i="34"/>
  <c r="P2458" i="34"/>
  <c r="Q2458" i="34"/>
  <c r="R2458" i="34"/>
  <c r="V2458" i="34"/>
  <c r="P2195" i="34"/>
  <c r="Q2195" i="34"/>
  <c r="R2195" i="34"/>
  <c r="V2195" i="34"/>
  <c r="AA2195" i="34"/>
  <c r="P2199" i="34"/>
  <c r="Q2199" i="34"/>
  <c r="R2199" i="34"/>
  <c r="V2199" i="34"/>
  <c r="AA2199" i="34"/>
  <c r="P2203" i="34"/>
  <c r="Q2203" i="34"/>
  <c r="R2203" i="34"/>
  <c r="V2203" i="34"/>
  <c r="AA2203" i="34"/>
  <c r="R2226" i="34"/>
  <c r="V2226" i="34"/>
  <c r="AA2226" i="34"/>
  <c r="P2226" i="34"/>
  <c r="Q2226" i="34"/>
  <c r="R2230" i="34"/>
  <c r="V2230" i="34"/>
  <c r="AA2230" i="34"/>
  <c r="P2230" i="34"/>
  <c r="Q2230" i="34"/>
  <c r="R2035" i="34"/>
  <c r="V2035" i="34"/>
  <c r="AA2035" i="34"/>
  <c r="P2035" i="34"/>
  <c r="Q2035" i="34"/>
  <c r="R2118" i="34"/>
  <c r="V2118" i="34"/>
  <c r="AA2118" i="34"/>
  <c r="P2118" i="34"/>
  <c r="Q2118" i="34"/>
  <c r="R2122" i="34"/>
  <c r="V2122" i="34"/>
  <c r="AA2122" i="34"/>
  <c r="P2122" i="34"/>
  <c r="Q2122" i="34"/>
  <c r="R2126" i="34"/>
  <c r="V2126" i="34"/>
  <c r="AA2126" i="34"/>
  <c r="P2126" i="34"/>
  <c r="Q2126" i="34"/>
  <c r="R2172" i="34"/>
  <c r="V2172" i="34"/>
  <c r="AA2172" i="34"/>
  <c r="P2172" i="34"/>
  <c r="Q2172" i="34"/>
  <c r="R2176" i="34"/>
  <c r="V2176" i="34"/>
  <c r="AA2176" i="34"/>
  <c r="P2176" i="34"/>
  <c r="Q2176" i="34"/>
  <c r="R2180" i="34"/>
  <c r="V2180" i="34"/>
  <c r="AA2180" i="34"/>
  <c r="P2180" i="34"/>
  <c r="Q2180" i="34"/>
  <c r="P2205" i="34"/>
  <c r="Q2205" i="34"/>
  <c r="R2205" i="34"/>
  <c r="V2205" i="34"/>
  <c r="AA2205" i="34"/>
  <c r="P2209" i="34"/>
  <c r="Q2209" i="34"/>
  <c r="R2209" i="34"/>
  <c r="V2209" i="34"/>
  <c r="AA2209" i="34"/>
  <c r="P2213" i="34"/>
  <c r="Q2213" i="34"/>
  <c r="R2213" i="34"/>
  <c r="V2213" i="34"/>
  <c r="AA2213" i="34"/>
  <c r="R2234" i="34"/>
  <c r="V2234" i="34"/>
  <c r="AA2234" i="34"/>
  <c r="P2234" i="34"/>
  <c r="Q2234" i="34"/>
  <c r="R2238" i="34"/>
  <c r="V2238" i="34"/>
  <c r="AA2238" i="34"/>
  <c r="P2238" i="34"/>
  <c r="Q2238" i="34"/>
  <c r="R2258" i="34"/>
  <c r="V2258" i="34"/>
  <c r="AA2258" i="34"/>
  <c r="P2258" i="34"/>
  <c r="Q2258" i="34"/>
  <c r="P2293" i="34"/>
  <c r="Q2293" i="34"/>
  <c r="R2293" i="34"/>
  <c r="V2293" i="34"/>
  <c r="AA2293" i="34"/>
  <c r="Q2459" i="34"/>
  <c r="R2459" i="34"/>
  <c r="V2459" i="34"/>
  <c r="AA2459" i="34"/>
  <c r="P2459" i="34"/>
  <c r="AA2686" i="34"/>
  <c r="P2686" i="34"/>
  <c r="Q2686" i="34"/>
  <c r="R2686" i="34"/>
  <c r="V2686" i="34"/>
  <c r="Q2691" i="34"/>
  <c r="R2691" i="34"/>
  <c r="V2691" i="34"/>
  <c r="AA2691" i="34"/>
  <c r="P2691" i="34"/>
  <c r="Q2717" i="34"/>
  <c r="R2717" i="34"/>
  <c r="V2717" i="34"/>
  <c r="P2717" i="34"/>
  <c r="AA2717" i="34"/>
  <c r="Q2721" i="34"/>
  <c r="R2721" i="34"/>
  <c r="V2721" i="34"/>
  <c r="P2721" i="34"/>
  <c r="AA2721" i="34"/>
  <c r="AA2730" i="34"/>
  <c r="P2730" i="34"/>
  <c r="R2730" i="34"/>
  <c r="V2730" i="34"/>
  <c r="Q2730" i="34"/>
  <c r="Q2737" i="34"/>
  <c r="R2737" i="34"/>
  <c r="V2737" i="34"/>
  <c r="P2737" i="34"/>
  <c r="AA2737" i="34"/>
  <c r="R2741" i="34"/>
  <c r="V2741" i="34"/>
  <c r="P2741" i="34"/>
  <c r="AA2741" i="34"/>
  <c r="Q2741" i="34"/>
  <c r="R2745" i="34"/>
  <c r="V2745" i="34"/>
  <c r="P2745" i="34"/>
  <c r="AA2745" i="34"/>
  <c r="Q2745" i="34"/>
  <c r="R2294" i="34"/>
  <c r="V2294" i="34"/>
  <c r="AA2294" i="34"/>
  <c r="P2294" i="34"/>
  <c r="Q2294" i="34"/>
  <c r="R2298" i="34"/>
  <c r="V2298" i="34"/>
  <c r="AA2298" i="34"/>
  <c r="P2298" i="34"/>
  <c r="Q2298" i="34"/>
  <c r="R2302" i="34"/>
  <c r="V2302" i="34"/>
  <c r="AA2302" i="34"/>
  <c r="P2302" i="34"/>
  <c r="Q2302" i="34"/>
  <c r="P2321" i="34"/>
  <c r="Q2321" i="34"/>
  <c r="R2321" i="34"/>
  <c r="V2321" i="34"/>
  <c r="AA2321" i="34"/>
  <c r="P2311" i="34"/>
  <c r="Q2311" i="34"/>
  <c r="R2311" i="34"/>
  <c r="V2311" i="34"/>
  <c r="AA2311" i="34"/>
  <c r="P2357" i="34"/>
  <c r="Q2357" i="34"/>
  <c r="R2357" i="34"/>
  <c r="V2357" i="34"/>
  <c r="AA2357" i="34"/>
  <c r="P2361" i="34"/>
  <c r="Q2361" i="34"/>
  <c r="R2361" i="34"/>
  <c r="V2361" i="34"/>
  <c r="AA2361" i="34"/>
  <c r="P2365" i="34"/>
  <c r="Q2365" i="34"/>
  <c r="R2365" i="34"/>
  <c r="V2365" i="34"/>
  <c r="AA2365" i="34"/>
  <c r="P2253" i="34"/>
  <c r="Q2253" i="34"/>
  <c r="R2253" i="34"/>
  <c r="V2253" i="34"/>
  <c r="AA2253" i="34"/>
  <c r="P3147" i="34"/>
  <c r="Q3147" i="34"/>
  <c r="R3147" i="34"/>
  <c r="V3147" i="34"/>
  <c r="AA3147" i="34"/>
  <c r="P2036" i="34"/>
  <c r="Q2036" i="34"/>
  <c r="R2036" i="34"/>
  <c r="V2036" i="34"/>
  <c r="AA2036" i="34"/>
  <c r="P2040" i="34"/>
  <c r="Q2040" i="34"/>
  <c r="R2040" i="34"/>
  <c r="V2040" i="34"/>
  <c r="AA2040" i="34"/>
  <c r="R2130" i="34"/>
  <c r="V2130" i="34"/>
  <c r="AA2130" i="34"/>
  <c r="P2130" i="34"/>
  <c r="Q2130" i="34"/>
  <c r="R2136" i="34"/>
  <c r="V2136" i="34"/>
  <c r="AA2136" i="34"/>
  <c r="P2136" i="34"/>
  <c r="Q2136" i="34"/>
  <c r="R2248" i="34"/>
  <c r="V2248" i="34"/>
  <c r="AA2248" i="34"/>
  <c r="P2248" i="34"/>
  <c r="Q2248" i="34"/>
  <c r="P2255" i="34"/>
  <c r="Q2255" i="34"/>
  <c r="R2255" i="34"/>
  <c r="V2255" i="34"/>
  <c r="AA2255" i="34"/>
  <c r="P2083" i="34"/>
  <c r="Q2083" i="34"/>
  <c r="R2083" i="34"/>
  <c r="V2083" i="34"/>
  <c r="AA2083" i="34"/>
  <c r="P2087" i="34"/>
  <c r="Q2087" i="34"/>
  <c r="R2087" i="34"/>
  <c r="V2087" i="34"/>
  <c r="AA2087" i="34"/>
  <c r="P2091" i="34"/>
  <c r="Q2091" i="34"/>
  <c r="R2091" i="34"/>
  <c r="V2091" i="34"/>
  <c r="AA2091" i="34"/>
  <c r="R2140" i="34"/>
  <c r="V2140" i="34"/>
  <c r="AA2140" i="34"/>
  <c r="P2140" i="34"/>
  <c r="Q2140" i="34"/>
  <c r="R2144" i="34"/>
  <c r="V2144" i="34"/>
  <c r="AA2144" i="34"/>
  <c r="P2144" i="34"/>
  <c r="Q2144" i="34"/>
  <c r="R2148" i="34"/>
  <c r="V2148" i="34"/>
  <c r="AA2148" i="34"/>
  <c r="P2148" i="34"/>
  <c r="Q2148" i="34"/>
  <c r="P2221" i="34"/>
  <c r="Q2221" i="34"/>
  <c r="R2221" i="34"/>
  <c r="V2221" i="34"/>
  <c r="AA2221" i="34"/>
  <c r="P2241" i="34"/>
  <c r="Q2241" i="34"/>
  <c r="R2241" i="34"/>
  <c r="V2241" i="34"/>
  <c r="AA2241" i="34"/>
  <c r="P2042" i="34"/>
  <c r="Q2042" i="34"/>
  <c r="R2042" i="34"/>
  <c r="V2042" i="34"/>
  <c r="AA2042" i="34"/>
  <c r="R2033" i="34"/>
  <c r="V2033" i="34"/>
  <c r="AA2033" i="34"/>
  <c r="P2033" i="34"/>
  <c r="Q2033" i="34"/>
  <c r="P2046" i="34"/>
  <c r="Q2046" i="34"/>
  <c r="R2046" i="34"/>
  <c r="V2046" i="34"/>
  <c r="AA2046" i="34"/>
  <c r="P2050" i="34"/>
  <c r="Q2050" i="34"/>
  <c r="R2050" i="34"/>
  <c r="V2050" i="34"/>
  <c r="AA2050" i="34"/>
  <c r="P2054" i="34"/>
  <c r="Q2054" i="34"/>
  <c r="R2054" i="34"/>
  <c r="V2054" i="34"/>
  <c r="AA2054" i="34"/>
  <c r="P2058" i="34"/>
  <c r="Q2058" i="34"/>
  <c r="R2058" i="34"/>
  <c r="V2058" i="34"/>
  <c r="AA2058" i="34"/>
  <c r="R2065" i="34"/>
  <c r="V2065" i="34"/>
  <c r="P2065" i="34"/>
  <c r="Q2065" i="34"/>
  <c r="AA2065" i="34"/>
  <c r="R2069" i="34"/>
  <c r="V2069" i="34"/>
  <c r="P2069" i="34"/>
  <c r="Q2069" i="34"/>
  <c r="AA2069" i="34"/>
  <c r="R2096" i="34"/>
  <c r="V2096" i="34"/>
  <c r="AA2096" i="34"/>
  <c r="P2096" i="34"/>
  <c r="Q2096" i="34"/>
  <c r="R2100" i="34"/>
  <c r="V2100" i="34"/>
  <c r="AA2100" i="34"/>
  <c r="P2100" i="34"/>
  <c r="Q2100" i="34"/>
  <c r="R2073" i="34"/>
  <c r="V2073" i="34"/>
  <c r="P2073" i="34"/>
  <c r="Q2073" i="34"/>
  <c r="AA2073" i="34"/>
  <c r="R2077" i="34"/>
  <c r="V2077" i="34"/>
  <c r="P2077" i="34"/>
  <c r="Q2077" i="34"/>
  <c r="AA2077" i="34"/>
  <c r="R2154" i="34"/>
  <c r="V2154" i="34"/>
  <c r="AA2154" i="34"/>
  <c r="P2154" i="34"/>
  <c r="Q2154" i="34"/>
  <c r="R2104" i="34"/>
  <c r="V2104" i="34"/>
  <c r="AA2104" i="34"/>
  <c r="P2104" i="34"/>
  <c r="Q2104" i="34"/>
  <c r="R2108" i="34"/>
  <c r="V2108" i="34"/>
  <c r="AA2108" i="34"/>
  <c r="P2108" i="34"/>
  <c r="Q2108" i="34"/>
  <c r="R2112" i="34"/>
  <c r="V2112" i="34"/>
  <c r="AA2112" i="34"/>
  <c r="P2112" i="34"/>
  <c r="Q2112" i="34"/>
  <c r="R2156" i="34"/>
  <c r="V2156" i="34"/>
  <c r="AA2156" i="34"/>
  <c r="P2156" i="34"/>
  <c r="Q2156" i="34"/>
  <c r="R2160" i="34"/>
  <c r="V2160" i="34"/>
  <c r="AA2160" i="34"/>
  <c r="P2160" i="34"/>
  <c r="Q2160" i="34"/>
  <c r="R2164" i="34"/>
  <c r="V2164" i="34"/>
  <c r="AA2164" i="34"/>
  <c r="P2164" i="34"/>
  <c r="Q2164" i="34"/>
  <c r="Q1371" i="34"/>
  <c r="R1371" i="34"/>
  <c r="V1371" i="34"/>
  <c r="AA1371" i="34"/>
  <c r="P1371" i="34"/>
  <c r="R1405" i="34"/>
  <c r="V1405" i="34"/>
  <c r="P1405" i="34"/>
  <c r="Q1405" i="34"/>
  <c r="AA1405" i="34"/>
  <c r="R1409" i="34"/>
  <c r="V1409" i="34"/>
  <c r="P1409" i="34"/>
  <c r="Q1409" i="34"/>
  <c r="AA1409" i="34"/>
  <c r="R1448" i="34"/>
  <c r="V1448" i="34"/>
  <c r="AA1448" i="34"/>
  <c r="P1448" i="34"/>
  <c r="Q1448" i="34"/>
  <c r="R1452" i="34"/>
  <c r="V1452" i="34"/>
  <c r="AA1452" i="34"/>
  <c r="P1452" i="34"/>
  <c r="Q1452" i="34"/>
  <c r="R1522" i="34"/>
  <c r="V1522" i="34"/>
  <c r="AA1522" i="34"/>
  <c r="P1522" i="34"/>
  <c r="Q1522" i="34"/>
  <c r="R1556" i="34"/>
  <c r="V1556" i="34"/>
  <c r="AA1556" i="34"/>
  <c r="P1556" i="34"/>
  <c r="Q1556" i="34"/>
  <c r="R1562" i="34"/>
  <c r="V1562" i="34"/>
  <c r="AA1562" i="34"/>
  <c r="P1562" i="34"/>
  <c r="Q1562" i="34"/>
  <c r="P1578" i="34"/>
  <c r="Q1578" i="34"/>
  <c r="R1578" i="34"/>
  <c r="V1578" i="34"/>
  <c r="AA1578" i="34"/>
  <c r="R1585" i="34"/>
  <c r="V1585" i="34"/>
  <c r="AA1585" i="34"/>
  <c r="P1585" i="34"/>
  <c r="Q1585" i="34"/>
  <c r="P1600" i="34"/>
  <c r="Q1600" i="34"/>
  <c r="R1600" i="34"/>
  <c r="V1600" i="34"/>
  <c r="AA1600" i="34"/>
  <c r="R1683" i="34"/>
  <c r="V1683" i="34"/>
  <c r="AA1683" i="34"/>
  <c r="P1683" i="34"/>
  <c r="Q1683" i="34"/>
  <c r="R1687" i="34"/>
  <c r="V1687" i="34"/>
  <c r="AA1687" i="34"/>
  <c r="P1687" i="34"/>
  <c r="Q1687" i="34"/>
  <c r="P1708" i="34"/>
  <c r="Q1708" i="34"/>
  <c r="R1708" i="34"/>
  <c r="V1708" i="34"/>
  <c r="AA1708" i="34"/>
  <c r="P1712" i="34"/>
  <c r="Q1712" i="34"/>
  <c r="R1712" i="34"/>
  <c r="V1712" i="34"/>
  <c r="AA1712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P1776" i="34"/>
  <c r="Q1776" i="34"/>
  <c r="R1776" i="34"/>
  <c r="V1776" i="34"/>
  <c r="AA1776" i="34"/>
  <c r="R1791" i="34"/>
  <c r="V1791" i="34"/>
  <c r="AA1791" i="34"/>
  <c r="P1791" i="34"/>
  <c r="Q1791" i="34"/>
  <c r="R1795" i="34"/>
  <c r="V1795" i="34"/>
  <c r="AA1795" i="34"/>
  <c r="P1795" i="34"/>
  <c r="Q1795" i="34"/>
  <c r="P1864" i="34"/>
  <c r="Q1864" i="34"/>
  <c r="R1864" i="34"/>
  <c r="V1864" i="34"/>
  <c r="AA1864" i="34"/>
  <c r="P1868" i="34"/>
  <c r="Q1868" i="34"/>
  <c r="R1868" i="34"/>
  <c r="V1868" i="34"/>
  <c r="AA1868" i="34"/>
  <c r="R1921" i="34"/>
  <c r="V1921" i="34"/>
  <c r="AA1921" i="34"/>
  <c r="P1921" i="34"/>
  <c r="Q1921" i="34"/>
  <c r="R1925" i="34"/>
  <c r="V1925" i="34"/>
  <c r="AA1925" i="34"/>
  <c r="P1925" i="34"/>
  <c r="Q1925" i="34"/>
  <c r="P1950" i="34"/>
  <c r="Q1950" i="34"/>
  <c r="R1950" i="34"/>
  <c r="V1950" i="34"/>
  <c r="AA1950" i="34"/>
  <c r="P1954" i="34"/>
  <c r="Q1954" i="34"/>
  <c r="R1954" i="34"/>
  <c r="V1954" i="34"/>
  <c r="AA1954" i="34"/>
  <c r="R1973" i="34"/>
  <c r="V1973" i="34"/>
  <c r="AA1973" i="34"/>
  <c r="P1973" i="34"/>
  <c r="Q1973" i="34"/>
  <c r="R2003" i="34"/>
  <c r="V2003" i="34"/>
  <c r="AA2003" i="34"/>
  <c r="P2003" i="34"/>
  <c r="Q2003" i="34"/>
  <c r="R2007" i="34"/>
  <c r="V2007" i="34"/>
  <c r="AA2007" i="34"/>
  <c r="P2007" i="34"/>
  <c r="Q2007" i="34"/>
  <c r="R2011" i="34"/>
  <c r="V2011" i="34"/>
  <c r="AA2011" i="34"/>
  <c r="P2011" i="34"/>
  <c r="Q2011" i="34"/>
  <c r="A1370" i="34"/>
  <c r="A1404" i="34"/>
  <c r="A1408" i="34"/>
  <c r="A1447" i="34"/>
  <c r="A1451" i="34"/>
  <c r="A1521" i="34"/>
  <c r="A1525" i="34"/>
  <c r="A1559" i="34"/>
  <c r="A1565" i="34"/>
  <c r="A1584" i="34"/>
  <c r="A1596" i="34"/>
  <c r="A1682" i="34"/>
  <c r="A1686" i="34"/>
  <c r="A1371" i="34"/>
  <c r="A1405" i="34"/>
  <c r="A1409" i="34"/>
  <c r="A1448" i="34"/>
  <c r="A1452" i="34"/>
  <c r="A1522" i="34"/>
  <c r="A1556" i="34"/>
  <c r="A1562" i="34"/>
  <c r="A1578" i="34"/>
  <c r="A1585" i="34"/>
  <c r="A1600" i="34"/>
  <c r="A1683" i="34"/>
  <c r="A1687" i="34"/>
  <c r="A1402" i="34"/>
  <c r="A1406" i="34"/>
  <c r="A1445" i="34"/>
  <c r="A1449" i="34"/>
  <c r="A1519" i="34"/>
  <c r="A1523" i="34"/>
  <c r="A1557" i="34"/>
  <c r="A1563" i="34"/>
  <c r="A1582" i="34"/>
  <c r="A1594" i="34"/>
  <c r="A1635" i="34"/>
  <c r="A1684" i="34"/>
  <c r="A1688" i="34"/>
  <c r="A1403" i="34"/>
  <c r="A1407" i="34"/>
  <c r="A1446" i="34"/>
  <c r="A1450" i="34"/>
  <c r="A1520" i="34"/>
  <c r="A1524" i="34"/>
  <c r="A1558" i="34"/>
  <c r="A1564" i="34"/>
  <c r="A1583" i="34"/>
  <c r="A1595" i="34"/>
  <c r="A1681" i="34"/>
  <c r="A1685" i="34"/>
  <c r="A1689" i="34"/>
  <c r="A2372" i="34"/>
  <c r="A2460" i="34"/>
  <c r="A2366" i="34"/>
  <c r="A2463" i="34"/>
  <c r="A2473" i="34"/>
  <c r="A2480" i="34"/>
  <c r="A2488" i="34"/>
  <c r="A2544" i="34"/>
  <c r="A2527" i="34"/>
  <c r="A2535" i="34"/>
  <c r="A2602" i="34"/>
  <c r="A2510" i="34"/>
  <c r="A2607" i="34"/>
  <c r="A2611" i="34"/>
  <c r="A2615" i="34"/>
  <c r="A2692" i="34"/>
  <c r="A2696" i="34"/>
  <c r="A2749" i="34"/>
  <c r="A2753" i="34"/>
  <c r="A2264" i="34"/>
  <c r="A2268" i="34"/>
  <c r="A2276" i="34"/>
  <c r="A2280" i="34"/>
  <c r="A2284" i="34"/>
  <c r="A2288" i="34"/>
  <c r="A2314" i="34"/>
  <c r="A2349" i="34"/>
  <c r="A2353" i="34"/>
  <c r="A2415" i="34"/>
  <c r="A2419" i="34"/>
  <c r="A2423" i="34"/>
  <c r="A2427" i="34"/>
  <c r="A2432" i="34"/>
  <c r="A2437" i="34"/>
  <c r="A2167" i="34"/>
  <c r="A2196" i="34"/>
  <c r="A2200" i="34"/>
  <c r="A2204" i="34"/>
  <c r="A2227" i="34"/>
  <c r="A2231" i="34"/>
  <c r="A2072" i="34"/>
  <c r="A2119" i="34"/>
  <c r="A2123" i="34"/>
  <c r="A2127" i="34"/>
  <c r="A2173" i="34"/>
  <c r="A2177" i="34"/>
  <c r="A2181" i="34"/>
  <c r="A2206" i="34"/>
  <c r="A2210" i="34"/>
  <c r="A2214" i="34"/>
  <c r="A2235" i="34"/>
  <c r="A2239" i="34"/>
  <c r="A2272" i="34"/>
  <c r="A2409" i="34"/>
  <c r="A2682" i="34"/>
  <c r="A2688" i="34"/>
  <c r="A2714" i="34"/>
  <c r="A2718" i="34"/>
  <c r="A2722" i="34"/>
  <c r="A2731" i="34"/>
  <c r="A2738" i="34"/>
  <c r="A2742" i="34"/>
  <c r="A2746" i="34"/>
  <c r="A2295" i="34"/>
  <c r="A2299" i="34"/>
  <c r="A2303" i="34"/>
  <c r="A2530" i="34"/>
  <c r="A2354" i="34"/>
  <c r="A2358" i="34"/>
  <c r="A2362" i="34"/>
  <c r="A2023" i="34"/>
  <c r="A2734" i="34"/>
  <c r="A2029" i="34"/>
  <c r="A2037" i="34"/>
  <c r="A2060" i="34"/>
  <c r="A2132" i="34"/>
  <c r="A2137" i="34"/>
  <c r="A2249" i="34"/>
  <c r="A2256" i="34"/>
  <c r="A2084" i="34"/>
  <c r="A2088" i="34"/>
  <c r="A2092" i="34"/>
  <c r="A2141" i="34"/>
  <c r="A2145" i="34"/>
  <c r="A2149" i="34"/>
  <c r="A2222" i="34"/>
  <c r="A2242" i="34"/>
  <c r="A2043" i="34"/>
  <c r="A2061" i="34"/>
  <c r="A2047" i="34"/>
  <c r="A2051" i="34"/>
  <c r="A2055" i="34"/>
  <c r="A2059" i="34"/>
  <c r="A2066" i="34"/>
  <c r="A2070" i="34"/>
  <c r="A2097" i="34"/>
  <c r="A2101" i="34"/>
  <c r="A2074" i="34"/>
  <c r="A2078" i="34"/>
  <c r="A2155" i="34"/>
  <c r="A2105" i="34"/>
  <c r="A2109" i="34"/>
  <c r="A2113" i="34"/>
  <c r="A2157" i="34"/>
  <c r="A2161" i="34"/>
  <c r="A2165" i="34"/>
  <c r="A1707" i="34"/>
  <c r="A1709" i="34"/>
  <c r="A1710" i="34"/>
  <c r="A1712" i="34"/>
  <c r="A1730" i="34"/>
  <c r="A1764" i="34"/>
  <c r="A1766" i="34"/>
  <c r="A1768" i="34"/>
  <c r="A1770" i="34"/>
  <c r="A1772" i="34"/>
  <c r="A1774" i="34"/>
  <c r="A1776" i="34"/>
  <c r="A1789" i="34"/>
  <c r="A1791" i="34"/>
  <c r="A1793" i="34"/>
  <c r="A1795" i="34"/>
  <c r="A1862" i="34"/>
  <c r="A1864" i="34"/>
  <c r="A1866" i="34"/>
  <c r="A1868" i="34"/>
  <c r="A1897" i="34"/>
  <c r="A1921" i="34"/>
  <c r="A1923" i="34"/>
  <c r="A1925" i="34"/>
  <c r="A1927" i="34"/>
  <c r="A1950" i="34"/>
  <c r="A1952" i="34"/>
  <c r="A1954" i="34"/>
  <c r="A1956" i="34"/>
  <c r="A1973" i="34"/>
  <c r="A1975" i="34"/>
  <c r="A2003" i="34"/>
  <c r="A2005" i="34"/>
  <c r="A2007" i="34"/>
  <c r="A2009" i="34"/>
  <c r="A2011" i="34"/>
  <c r="A2013" i="34"/>
  <c r="A2471" i="34"/>
  <c r="A2468" i="34"/>
  <c r="A2479" i="34"/>
  <c r="A2370" i="34"/>
  <c r="A2469" i="34"/>
  <c r="A2476" i="34"/>
  <c r="A2367" i="34"/>
  <c r="A2371" i="34"/>
  <c r="A2464" i="34"/>
  <c r="A2470" i="34"/>
  <c r="A2474" i="34"/>
  <c r="A2483" i="34"/>
  <c r="A2489" i="34"/>
  <c r="A2553" i="34"/>
  <c r="A2528" i="34"/>
  <c r="A2485" i="34"/>
  <c r="A2603" i="34"/>
  <c r="A2511" i="34"/>
  <c r="A2608" i="34"/>
  <c r="A2612" i="34"/>
  <c r="A2616" i="34"/>
  <c r="A2693" i="34"/>
  <c r="A2697" i="34"/>
  <c r="A2750" i="34"/>
  <c r="A2754" i="34"/>
  <c r="A2265" i="34"/>
  <c r="A2269" i="34"/>
  <c r="A2277" i="34"/>
  <c r="A2281" i="34"/>
  <c r="A2285" i="34"/>
  <c r="A2289" i="34"/>
  <c r="A2315" i="34"/>
  <c r="A2350" i="34"/>
  <c r="A2412" i="34"/>
  <c r="A2416" i="34"/>
  <c r="A2420" i="34"/>
  <c r="A2424" i="34"/>
  <c r="A2428" i="34"/>
  <c r="A2434" i="34"/>
  <c r="A2438" i="34"/>
  <c r="A2168" i="34"/>
  <c r="A2197" i="34"/>
  <c r="A2201" i="34"/>
  <c r="A2224" i="34"/>
  <c r="A2228" i="34"/>
  <c r="A2243" i="34"/>
  <c r="A2116" i="34"/>
  <c r="A2120" i="34"/>
  <c r="A2124" i="34"/>
  <c r="A2170" i="34"/>
  <c r="A2174" i="34"/>
  <c r="A2178" i="34"/>
  <c r="A2182" i="34"/>
  <c r="A2207" i="34"/>
  <c r="A2211" i="34"/>
  <c r="A2232" i="34"/>
  <c r="A2236" i="34"/>
  <c r="A2245" i="34"/>
  <c r="A2273" i="34"/>
  <c r="A2410" i="34"/>
  <c r="A2683" i="34"/>
  <c r="A2689" i="34"/>
  <c r="A2715" i="34"/>
  <c r="A2719" i="34"/>
  <c r="A2728" i="34"/>
  <c r="A2732" i="34"/>
  <c r="A2739" i="34"/>
  <c r="A2743" i="34"/>
  <c r="A2747" i="34"/>
  <c r="A2296" i="34"/>
  <c r="A2300" i="34"/>
  <c r="A2319" i="34"/>
  <c r="A2308" i="34"/>
  <c r="A2355" i="34"/>
  <c r="A2359" i="34"/>
  <c r="A2363" i="34"/>
  <c r="A2024" i="34"/>
  <c r="A2736" i="34"/>
  <c r="A2030" i="34"/>
  <c r="A2038" i="34"/>
  <c r="A2128" i="34"/>
  <c r="A2134" i="34"/>
  <c r="A2138" i="34"/>
  <c r="A2250" i="34"/>
  <c r="A2081" i="34"/>
  <c r="A2085" i="34"/>
  <c r="A2089" i="34"/>
  <c r="A2093" i="34"/>
  <c r="A2142" i="34"/>
  <c r="A2146" i="34"/>
  <c r="A2185" i="34"/>
  <c r="A2223" i="34"/>
  <c r="A2027" i="34"/>
  <c r="A2044" i="34"/>
  <c r="A2062" i="34"/>
  <c r="A2048" i="34"/>
  <c r="A2052" i="34"/>
  <c r="A2056" i="34"/>
  <c r="A2063" i="34"/>
  <c r="A2067" i="34"/>
  <c r="A2094" i="34"/>
  <c r="A2098" i="34"/>
  <c r="A2102" i="34"/>
  <c r="A2075" i="34"/>
  <c r="A2079" i="34"/>
  <c r="A2034" i="34"/>
  <c r="A2106" i="34"/>
  <c r="A2110" i="34"/>
  <c r="A2114" i="34"/>
  <c r="A2158" i="34"/>
  <c r="A2162" i="34"/>
  <c r="A2166" i="34"/>
  <c r="A2465" i="34"/>
  <c r="A2475" i="34"/>
  <c r="A2477" i="34"/>
  <c r="A2481" i="34"/>
  <c r="A2484" i="34"/>
  <c r="A2490" i="34"/>
  <c r="A2554" i="34"/>
  <c r="A2529" i="34"/>
  <c r="A2486" i="34"/>
  <c r="A2560" i="34"/>
  <c r="A2512" i="34"/>
  <c r="A2609" i="34"/>
  <c r="A2613" i="34"/>
  <c r="A2259" i="34"/>
  <c r="A2694" i="34"/>
  <c r="A2698" i="34"/>
  <c r="A2751" i="34"/>
  <c r="A2755" i="34"/>
  <c r="A2266" i="34"/>
  <c r="A2274" i="34"/>
  <c r="A2278" i="34"/>
  <c r="A2282" i="34"/>
  <c r="A2286" i="34"/>
  <c r="A2290" i="34"/>
  <c r="A2347" i="34"/>
  <c r="A2351" i="34"/>
  <c r="A2413" i="34"/>
  <c r="A2417" i="34"/>
  <c r="A2421" i="34"/>
  <c r="A2425" i="34"/>
  <c r="A2429" i="34"/>
  <c r="A2435" i="34"/>
  <c r="A2439" i="34"/>
  <c r="A2169" i="34"/>
  <c r="A2198" i="34"/>
  <c r="A2202" i="34"/>
  <c r="A2225" i="34"/>
  <c r="A2229" i="34"/>
  <c r="A2244" i="34"/>
  <c r="A2117" i="34"/>
  <c r="A2121" i="34"/>
  <c r="A2125" i="34"/>
  <c r="A2171" i="34"/>
  <c r="A2175" i="34"/>
  <c r="A2179" i="34"/>
  <c r="A2183" i="34"/>
  <c r="A2208" i="34"/>
  <c r="A2212" i="34"/>
  <c r="A2233" i="34"/>
  <c r="A2237" i="34"/>
  <c r="A2246" i="34"/>
  <c r="A2292" i="34"/>
  <c r="A2411" i="34"/>
  <c r="A2684" i="34"/>
  <c r="A2690" i="34"/>
  <c r="A2716" i="34"/>
  <c r="A2720" i="34"/>
  <c r="A2729" i="34"/>
  <c r="A2733" i="34"/>
  <c r="A2740" i="34"/>
  <c r="A2744" i="34"/>
  <c r="A2748" i="34"/>
  <c r="A2297" i="34"/>
  <c r="A2301" i="34"/>
  <c r="A2320" i="34"/>
  <c r="A2310" i="34"/>
  <c r="A2356" i="34"/>
  <c r="A2360" i="34"/>
  <c r="A2364" i="34"/>
  <c r="A2251" i="34"/>
  <c r="A3145" i="34"/>
  <c r="A2031" i="34"/>
  <c r="A2039" i="34"/>
  <c r="A2129" i="34"/>
  <c r="A2135" i="34"/>
  <c r="A2247" i="34"/>
  <c r="A2254" i="34"/>
  <c r="A2082" i="34"/>
  <c r="A2086" i="34"/>
  <c r="A2090" i="34"/>
  <c r="A2139" i="34"/>
  <c r="A2143" i="34"/>
  <c r="A2147" i="34"/>
  <c r="A2193" i="34"/>
  <c r="A2240" i="34"/>
  <c r="A2028" i="34"/>
  <c r="A2032" i="34"/>
  <c r="A2045" i="34"/>
  <c r="A2049" i="34"/>
  <c r="A2053" i="34"/>
  <c r="A2057" i="34"/>
  <c r="A2064" i="34"/>
  <c r="A2068" i="34"/>
  <c r="A2095" i="34"/>
  <c r="A2099" i="34"/>
  <c r="A2103" i="34"/>
  <c r="A2076" i="34"/>
  <c r="A2080" i="34"/>
  <c r="A2071" i="34"/>
  <c r="A2107" i="34"/>
  <c r="A2111" i="34"/>
  <c r="A2115" i="34"/>
  <c r="A2159" i="34"/>
  <c r="A2163" i="34"/>
  <c r="A1708" i="34"/>
  <c r="A1711" i="34"/>
  <c r="A1713" i="34"/>
  <c r="A1763" i="34"/>
  <c r="A1765" i="34"/>
  <c r="A1767" i="34"/>
  <c r="A1769" i="34"/>
  <c r="A1771" i="34"/>
  <c r="A1773" i="34"/>
  <c r="A1775" i="34"/>
  <c r="A1777" i="34"/>
  <c r="A1790" i="34"/>
  <c r="A1792" i="34"/>
  <c r="A1794" i="34"/>
  <c r="A1827" i="34"/>
  <c r="A1863" i="34"/>
  <c r="A1865" i="34"/>
  <c r="A1867" i="34"/>
  <c r="A1869" i="34"/>
  <c r="A1920" i="34"/>
  <c r="A1922" i="34"/>
  <c r="A1924" i="34"/>
  <c r="A1926" i="34"/>
  <c r="A1928" i="34"/>
  <c r="A1951" i="34"/>
  <c r="A1953" i="34"/>
  <c r="A1955" i="34"/>
  <c r="A1957" i="34"/>
  <c r="A1974" i="34"/>
  <c r="A1976" i="34"/>
  <c r="A2004" i="34"/>
  <c r="A2006" i="34"/>
  <c r="A2008" i="34"/>
  <c r="A2010" i="34"/>
  <c r="A2012" i="34"/>
  <c r="A2368" i="34"/>
  <c r="A2369" i="34"/>
  <c r="A2472" i="34"/>
  <c r="A2482" i="34"/>
  <c r="A2543" i="34"/>
  <c r="A2534" i="34"/>
  <c r="A2487" i="34"/>
  <c r="A2561" i="34"/>
  <c r="A2513" i="34"/>
  <c r="A2610" i="34"/>
  <c r="A2614" i="34"/>
  <c r="A2260" i="34"/>
  <c r="A2695" i="34"/>
  <c r="A2699" i="34"/>
  <c r="A2752" i="34"/>
  <c r="A2263" i="34"/>
  <c r="A2267" i="34"/>
  <c r="A2275" i="34"/>
  <c r="A2279" i="34"/>
  <c r="A2283" i="34"/>
  <c r="A2287" i="34"/>
  <c r="A2291" i="34"/>
  <c r="A2348" i="34"/>
  <c r="A2352" i="34"/>
  <c r="A2414" i="34"/>
  <c r="A2418" i="34"/>
  <c r="A2422" i="34"/>
  <c r="A2426" i="34"/>
  <c r="A2431" i="34"/>
  <c r="A2436" i="34"/>
  <c r="A2458" i="34"/>
  <c r="A2195" i="34"/>
  <c r="A2199" i="34"/>
  <c r="A2203" i="34"/>
  <c r="A2226" i="34"/>
  <c r="A2230" i="34"/>
  <c r="A2035" i="34"/>
  <c r="A2118" i="34"/>
  <c r="A2122" i="34"/>
  <c r="A2126" i="34"/>
  <c r="A2172" i="34"/>
  <c r="A2176" i="34"/>
  <c r="A2180" i="34"/>
  <c r="A2205" i="34"/>
  <c r="A2209" i="34"/>
  <c r="A2213" i="34"/>
  <c r="A2234" i="34"/>
  <c r="A2238" i="34"/>
  <c r="A2258" i="34"/>
  <c r="A2293" i="34"/>
  <c r="A2459" i="34"/>
  <c r="A2686" i="34"/>
  <c r="A2691" i="34"/>
  <c r="A2717" i="34"/>
  <c r="A2721" i="34"/>
  <c r="A2730" i="34"/>
  <c r="A2737" i="34"/>
  <c r="A2741" i="34"/>
  <c r="A2745" i="34"/>
  <c r="A2294" i="34"/>
  <c r="A2298" i="34"/>
  <c r="A2302" i="34"/>
  <c r="A2321" i="34"/>
  <c r="A2311" i="34"/>
  <c r="A2357" i="34"/>
  <c r="A2361" i="34"/>
  <c r="A2365" i="34"/>
  <c r="A2253" i="34"/>
  <c r="A3147" i="34"/>
  <c r="A2036" i="34"/>
  <c r="A2040" i="34"/>
  <c r="A2130" i="34"/>
  <c r="A2136" i="34"/>
  <c r="A2248" i="34"/>
  <c r="A2255" i="34"/>
  <c r="A2083" i="34"/>
  <c r="A2087" i="34"/>
  <c r="A2091" i="34"/>
  <c r="A2140" i="34"/>
  <c r="A2144" i="34"/>
  <c r="A2148" i="34"/>
  <c r="A2221" i="34"/>
  <c r="A2241" i="34"/>
  <c r="A2042" i="34"/>
  <c r="A2033" i="34"/>
  <c r="A2046" i="34"/>
  <c r="A2050" i="34"/>
  <c r="A2054" i="34"/>
  <c r="A2058" i="34"/>
  <c r="A2065" i="34"/>
  <c r="A2069" i="34"/>
  <c r="A2096" i="34"/>
  <c r="A2100" i="34"/>
  <c r="A2073" i="34"/>
  <c r="A2077" i="34"/>
  <c r="A2154" i="34"/>
  <c r="A2104" i="34"/>
  <c r="A2108" i="34"/>
  <c r="A2112" i="34"/>
  <c r="A2156" i="34"/>
  <c r="A2160" i="34"/>
  <c r="A2164" i="34"/>
  <c r="B1280" i="34" l="1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4" i="34"/>
  <c r="B1153" i="34"/>
  <c r="B1152" i="34"/>
  <c r="B1151" i="34"/>
  <c r="B1150" i="34"/>
  <c r="B1149" i="34"/>
  <c r="B1148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3" i="34"/>
  <c r="B1092" i="34"/>
  <c r="B1077" i="34"/>
  <c r="B1076" i="34"/>
  <c r="B1075" i="34"/>
  <c r="B738" i="34"/>
  <c r="B737" i="34"/>
  <c r="B729" i="34"/>
  <c r="B728" i="34"/>
  <c r="B727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1496" i="34"/>
  <c r="B1495" i="34"/>
  <c r="B1494" i="34"/>
  <c r="B1493" i="34"/>
  <c r="B1387" i="34"/>
  <c r="B1386" i="34"/>
  <c r="B1385" i="34"/>
  <c r="B1384" i="34"/>
  <c r="B1383" i="34"/>
  <c r="B1382" i="34"/>
  <c r="B1361" i="34"/>
  <c r="B1360" i="34"/>
  <c r="B1359" i="34"/>
  <c r="B1358" i="34"/>
  <c r="B1357" i="34"/>
  <c r="B1342" i="34"/>
  <c r="B1341" i="34"/>
  <c r="B1340" i="34"/>
  <c r="B1492" i="34"/>
  <c r="B1491" i="34"/>
  <c r="B1325" i="34"/>
  <c r="B1324" i="34"/>
  <c r="B1296" i="34"/>
  <c r="B1295" i="34"/>
  <c r="B1294" i="34"/>
  <c r="B1293" i="34"/>
  <c r="B1259" i="34"/>
  <c r="B969" i="34"/>
  <c r="B952" i="34"/>
  <c r="B879" i="34"/>
  <c r="B878" i="34"/>
  <c r="B874" i="34"/>
  <c r="B873" i="34"/>
  <c r="B871" i="34"/>
  <c r="B870" i="34"/>
  <c r="B869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291" i="34"/>
  <c r="B1292" i="34"/>
  <c r="B1297" i="34"/>
  <c r="B1298" i="34"/>
  <c r="B1299" i="34"/>
  <c r="B1300" i="34"/>
  <c r="B1301" i="34"/>
  <c r="B1302" i="34"/>
  <c r="B1303" i="34"/>
  <c r="B1304" i="34"/>
  <c r="B1305" i="34"/>
  <c r="B1306" i="34"/>
  <c r="B1307" i="34"/>
  <c r="B1308" i="34"/>
  <c r="B1316" i="34"/>
  <c r="B1317" i="34"/>
  <c r="B1318" i="34"/>
  <c r="B1319" i="34"/>
  <c r="B1320" i="34"/>
  <c r="B1321" i="34"/>
  <c r="B1322" i="34"/>
  <c r="B1323" i="34"/>
  <c r="B1339" i="34"/>
  <c r="B1343" i="34"/>
  <c r="B1344" i="34"/>
  <c r="B1345" i="34"/>
  <c r="B1346" i="34"/>
  <c r="B1347" i="34"/>
  <c r="B1348" i="34"/>
  <c r="B1349" i="34"/>
  <c r="B1350" i="34"/>
  <c r="B1351" i="34"/>
  <c r="B1388" i="34"/>
  <c r="B1389" i="34"/>
  <c r="B1390" i="34"/>
  <c r="B1391" i="34"/>
  <c r="B1392" i="34"/>
  <c r="B1393" i="34"/>
  <c r="B1412" i="34"/>
  <c r="B1413" i="34"/>
  <c r="B1414" i="34"/>
  <c r="B1415" i="34"/>
  <c r="B1416" i="34"/>
  <c r="B1417" i="34"/>
  <c r="B1418" i="34"/>
  <c r="B1419" i="34"/>
  <c r="B1429" i="34"/>
  <c r="B1430" i="34"/>
  <c r="B1431" i="34"/>
  <c r="B1432" i="34"/>
  <c r="B1433" i="34"/>
  <c r="B1434" i="34"/>
  <c r="B1435" i="34"/>
  <c r="B1436" i="34"/>
  <c r="B1502" i="34"/>
  <c r="B1503" i="34"/>
  <c r="B1504" i="34"/>
  <c r="B1505" i="34"/>
  <c r="B1506" i="34"/>
  <c r="B1535" i="34"/>
  <c r="B1536" i="34"/>
  <c r="B1537" i="34"/>
  <c r="B1572" i="34"/>
  <c r="B1606" i="34"/>
  <c r="B1612" i="34"/>
  <c r="B1613" i="34"/>
  <c r="B1614" i="34"/>
  <c r="B1615" i="34"/>
  <c r="B1616" i="34"/>
  <c r="B1617" i="34"/>
  <c r="B1618" i="34"/>
  <c r="B1619" i="34"/>
  <c r="B1620" i="34"/>
  <c r="B1623" i="34"/>
  <c r="B1624" i="34"/>
  <c r="B1625" i="34"/>
  <c r="B1626" i="34"/>
  <c r="B1627" i="34"/>
  <c r="B1628" i="34"/>
  <c r="B1629" i="34"/>
  <c r="B1630" i="34"/>
  <c r="B1641" i="34"/>
  <c r="B1642" i="34"/>
  <c r="B1643" i="34"/>
  <c r="B1644" i="34"/>
  <c r="B1645" i="34"/>
  <c r="B1646" i="34"/>
  <c r="B1647" i="34"/>
  <c r="B1648" i="34"/>
  <c r="B1649" i="34"/>
  <c r="B1650" i="34"/>
  <c r="B1651" i="34"/>
  <c r="B1652" i="34"/>
  <c r="B1653" i="34"/>
  <c r="B1654" i="34"/>
  <c r="B1655" i="34"/>
  <c r="B1656" i="34"/>
  <c r="B1718" i="34"/>
  <c r="B1719" i="34"/>
  <c r="B1720" i="34"/>
  <c r="B1721" i="34"/>
  <c r="B1722" i="34"/>
  <c r="B1723" i="34"/>
  <c r="B1724" i="34"/>
  <c r="B1799" i="34"/>
  <c r="B1800" i="34"/>
  <c r="B1801" i="34"/>
  <c r="B1802" i="34"/>
  <c r="B1803" i="34"/>
  <c r="B1804" i="34"/>
  <c r="B1805" i="34"/>
  <c r="B1806" i="34"/>
  <c r="B1807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37" i="34"/>
  <c r="B1838" i="34"/>
  <c r="B1839" i="34"/>
  <c r="B1840" i="34"/>
  <c r="B1841" i="34"/>
  <c r="B1842" i="34"/>
  <c r="B1843" i="34"/>
  <c r="B1844" i="34"/>
  <c r="B1874" i="34"/>
  <c r="B1875" i="34"/>
  <c r="B1876" i="34"/>
  <c r="B1877" i="34"/>
  <c r="B1878" i="34"/>
  <c r="B1879" i="34"/>
  <c r="B1880" i="34"/>
  <c r="B1881" i="34"/>
  <c r="B1889" i="34"/>
  <c r="B1890" i="34"/>
  <c r="B1891" i="34"/>
  <c r="B1892" i="34"/>
  <c r="B1893" i="34"/>
  <c r="B1894" i="34"/>
  <c r="B1895" i="34"/>
  <c r="B1938" i="34"/>
  <c r="B1939" i="34"/>
  <c r="B1940" i="34"/>
  <c r="B1290" i="34"/>
  <c r="B1395" i="34"/>
  <c r="B1394" i="34"/>
  <c r="B1363" i="34"/>
  <c r="B1362" i="34"/>
  <c r="B1356" i="34"/>
  <c r="B1355" i="34"/>
  <c r="B1354" i="34"/>
  <c r="B1353" i="34"/>
  <c r="B1352" i="34"/>
  <c r="B1941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44" i="34"/>
  <c r="B1443" i="34"/>
  <c r="B1442" i="34"/>
  <c r="B1441" i="34"/>
  <c r="B1440" i="34"/>
  <c r="B1439" i="34"/>
  <c r="B1438" i="34"/>
  <c r="B1437" i="34"/>
  <c r="B1401" i="34"/>
  <c r="B1400" i="34"/>
  <c r="B1399" i="34"/>
  <c r="B1398" i="34"/>
  <c r="B1397" i="34"/>
  <c r="B1396" i="34"/>
  <c r="B1593" i="34"/>
  <c r="B1592" i="34"/>
  <c r="B1591" i="34"/>
  <c r="B1577" i="34"/>
  <c r="B1576" i="34"/>
  <c r="B1575" i="34"/>
  <c r="B1574" i="34"/>
  <c r="B1573" i="34"/>
  <c r="B1555" i="34"/>
  <c r="B1554" i="34"/>
  <c r="B1553" i="34"/>
  <c r="B1552" i="34"/>
  <c r="B1551" i="34"/>
  <c r="B1550" i="34"/>
  <c r="B1549" i="34"/>
  <c r="B1548" i="34"/>
  <c r="B1518" i="34"/>
  <c r="B1517" i="34"/>
  <c r="B1516" i="34"/>
  <c r="B1514" i="34"/>
  <c r="B1513" i="34"/>
  <c r="B1511" i="34"/>
  <c r="B1510" i="34"/>
  <c r="B1507" i="34"/>
  <c r="B1754" i="34"/>
  <c r="B1753" i="34"/>
  <c r="B1752" i="34"/>
  <c r="B1751" i="34"/>
  <c r="B1750" i="34"/>
  <c r="B1749" i="34"/>
  <c r="B1748" i="34"/>
  <c r="B1729" i="34"/>
  <c r="B1706" i="34"/>
  <c r="B1705" i="34"/>
  <c r="B1704" i="34"/>
  <c r="B1703" i="34"/>
  <c r="B1702" i="34"/>
  <c r="B1701" i="34"/>
  <c r="B1700" i="34"/>
  <c r="B1699" i="34"/>
  <c r="B1680" i="34"/>
  <c r="B1679" i="34"/>
  <c r="B1678" i="34"/>
  <c r="B1677" i="34"/>
  <c r="B1676" i="34"/>
  <c r="B1675" i="34"/>
  <c r="B1674" i="34"/>
  <c r="B1673" i="34"/>
  <c r="B1672" i="34"/>
  <c r="B1634" i="34"/>
  <c r="B1599" i="34"/>
  <c r="B1912" i="34"/>
  <c r="B1911" i="34"/>
  <c r="B1896" i="34"/>
  <c r="B1861" i="34"/>
  <c r="B1860" i="34"/>
  <c r="B1859" i="34"/>
  <c r="B1858" i="34"/>
  <c r="B1857" i="34"/>
  <c r="B1856" i="34"/>
  <c r="B1855" i="34"/>
  <c r="B1854" i="34"/>
  <c r="B1826" i="34"/>
  <c r="B1788" i="34"/>
  <c r="B1787" i="34"/>
  <c r="B1786" i="34"/>
  <c r="B1785" i="34"/>
  <c r="B1784" i="34"/>
  <c r="B1783" i="34"/>
  <c r="B1782" i="34"/>
  <c r="B1762" i="34"/>
  <c r="B1761" i="34"/>
  <c r="B1760" i="34"/>
  <c r="B1759" i="34"/>
  <c r="B1758" i="34"/>
  <c r="B1757" i="34"/>
  <c r="B1756" i="34"/>
  <c r="B1755" i="34"/>
  <c r="B1995" i="34"/>
  <c r="B1994" i="34"/>
  <c r="B1993" i="34"/>
  <c r="B1992" i="34"/>
  <c r="B1972" i="34"/>
  <c r="B1971" i="34"/>
  <c r="B1970" i="34"/>
  <c r="B1969" i="34"/>
  <c r="B1968" i="34"/>
  <c r="B1967" i="34"/>
  <c r="B1949" i="34"/>
  <c r="B1948" i="34"/>
  <c r="B1947" i="34"/>
  <c r="B1946" i="34"/>
  <c r="B1945" i="34"/>
  <c r="B1944" i="34"/>
  <c r="B1943" i="34"/>
  <c r="B1942" i="34"/>
  <c r="B1919" i="34"/>
  <c r="B1918" i="34"/>
  <c r="B1917" i="34"/>
  <c r="B1916" i="34"/>
  <c r="B1915" i="34"/>
  <c r="B1914" i="34"/>
  <c r="B1913" i="34"/>
  <c r="B2442" i="34"/>
  <c r="B2498" i="34"/>
  <c r="B2497" i="34"/>
  <c r="B2496" i="34"/>
  <c r="B2495" i="34"/>
  <c r="B2494" i="34"/>
  <c r="B2493" i="34"/>
  <c r="B2492" i="34"/>
  <c r="B2491" i="34"/>
  <c r="B1369" i="34"/>
  <c r="B1368" i="34"/>
  <c r="B1367" i="34"/>
  <c r="B1366" i="34"/>
  <c r="B1365" i="34"/>
  <c r="B1364" i="34"/>
  <c r="B1286" i="34"/>
  <c r="B1285" i="34"/>
  <c r="B1474" i="34"/>
  <c r="B1284" i="34"/>
  <c r="B2002" i="34"/>
  <c r="B2001" i="34"/>
  <c r="B2000" i="34"/>
  <c r="B1999" i="34"/>
  <c r="B1998" i="34"/>
  <c r="B1997" i="34"/>
  <c r="B1996" i="34"/>
  <c r="B2680" i="34"/>
  <c r="B2679" i="34"/>
  <c r="B2678" i="34"/>
  <c r="B2677" i="34"/>
  <c r="B2676" i="34"/>
  <c r="B2675" i="34"/>
  <c r="B2262" i="34"/>
  <c r="B2542" i="34"/>
  <c r="B2541" i="34"/>
  <c r="B2571" i="34"/>
  <c r="B2570" i="34"/>
  <c r="B2546" i="34"/>
  <c r="B2545" i="34"/>
  <c r="B2593" i="34"/>
  <c r="B2592" i="34"/>
  <c r="B2591" i="34"/>
  <c r="B2556" i="34"/>
  <c r="B2555" i="34"/>
  <c r="B2595" i="34"/>
  <c r="B2594" i="34"/>
  <c r="B2590" i="34"/>
  <c r="B2589" i="34"/>
  <c r="B2588" i="34"/>
  <c r="B2447" i="34"/>
  <c r="B2446" i="34"/>
  <c r="B2445" i="34"/>
  <c r="B2444" i="34"/>
  <c r="B2707" i="34"/>
  <c r="B2271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727" i="34"/>
  <c r="B2726" i="34"/>
  <c r="B2725" i="34"/>
  <c r="B2724" i="34"/>
  <c r="B2723" i="34"/>
  <c r="B2681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2766" i="34"/>
  <c r="B2765" i="34"/>
  <c r="B2764" i="34"/>
  <c r="B2763" i="34"/>
  <c r="B2762" i="34"/>
  <c r="B2761" i="34"/>
  <c r="B2713" i="34"/>
  <c r="B2712" i="34"/>
  <c r="B2711" i="34"/>
  <c r="B2710" i="34"/>
  <c r="B2709" i="34"/>
  <c r="B2708" i="34"/>
  <c r="B2026" i="34"/>
  <c r="B2041" i="34"/>
  <c r="B2257" i="34"/>
  <c r="B202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P3123" i="34" l="1"/>
  <c r="Q3123" i="34"/>
  <c r="R3123" i="34"/>
  <c r="V3123" i="34"/>
  <c r="AA3123" i="34"/>
  <c r="P3127" i="34"/>
  <c r="Q3127" i="34"/>
  <c r="R3127" i="34"/>
  <c r="V3127" i="34"/>
  <c r="AA3127" i="34"/>
  <c r="P3131" i="34"/>
  <c r="Q3131" i="34"/>
  <c r="R3131" i="34"/>
  <c r="V3131" i="34"/>
  <c r="AA3131" i="34"/>
  <c r="P3135" i="34"/>
  <c r="Q3135" i="34"/>
  <c r="R3135" i="34"/>
  <c r="V3135" i="34"/>
  <c r="AA3135" i="34"/>
  <c r="P3139" i="34"/>
  <c r="Q3139" i="34"/>
  <c r="R3139" i="34"/>
  <c r="V3139" i="34"/>
  <c r="AA3139" i="34"/>
  <c r="P3143" i="34"/>
  <c r="Q3143" i="34"/>
  <c r="R3143" i="34"/>
  <c r="V3143" i="34"/>
  <c r="AA3143" i="34"/>
  <c r="R2041" i="34"/>
  <c r="V2041" i="34"/>
  <c r="AA2041" i="34"/>
  <c r="P2041" i="34"/>
  <c r="Q2041" i="34"/>
  <c r="AA2710" i="34"/>
  <c r="P2710" i="34"/>
  <c r="R2710" i="34"/>
  <c r="V2710" i="34"/>
  <c r="Q2710" i="34"/>
  <c r="P2761" i="34"/>
  <c r="Q2761" i="34"/>
  <c r="R2761" i="34"/>
  <c r="V2761" i="34"/>
  <c r="AA2761" i="34"/>
  <c r="P2765" i="34"/>
  <c r="Q2765" i="34"/>
  <c r="R2765" i="34"/>
  <c r="V2765" i="34"/>
  <c r="AA2765" i="34"/>
  <c r="R3110" i="34"/>
  <c r="V3110" i="34"/>
  <c r="AA3110" i="34"/>
  <c r="P3110" i="34"/>
  <c r="Q3110" i="34"/>
  <c r="R3114" i="34"/>
  <c r="V3114" i="34"/>
  <c r="AA3114" i="34"/>
  <c r="P3114" i="34"/>
  <c r="Q3114" i="34"/>
  <c r="R3118" i="34"/>
  <c r="V3118" i="34"/>
  <c r="AA3118" i="34"/>
  <c r="P3118" i="34"/>
  <c r="Q3118" i="34"/>
  <c r="R3122" i="34"/>
  <c r="V3122" i="34"/>
  <c r="AA3122" i="34"/>
  <c r="P3122" i="34"/>
  <c r="Q3122" i="34"/>
  <c r="Q2725" i="34"/>
  <c r="R2725" i="34"/>
  <c r="V2725" i="34"/>
  <c r="P2725" i="34"/>
  <c r="AA2725" i="34"/>
  <c r="Q2659" i="34"/>
  <c r="R2659" i="34"/>
  <c r="V2659" i="34"/>
  <c r="AA2659" i="34"/>
  <c r="P2659" i="34"/>
  <c r="Q2663" i="34"/>
  <c r="R2663" i="34"/>
  <c r="V2663" i="34"/>
  <c r="AA2663" i="34"/>
  <c r="P2663" i="34"/>
  <c r="Q2667" i="34"/>
  <c r="R2667" i="34"/>
  <c r="V2667" i="34"/>
  <c r="AA2667" i="34"/>
  <c r="P2667" i="34"/>
  <c r="Q2671" i="34"/>
  <c r="R2671" i="34"/>
  <c r="V2671" i="34"/>
  <c r="AA2671" i="34"/>
  <c r="P2671" i="34"/>
  <c r="P2271" i="34"/>
  <c r="Q2271" i="34"/>
  <c r="R2271" i="34"/>
  <c r="V2271" i="34"/>
  <c r="AA2271" i="34"/>
  <c r="AA2446" i="34"/>
  <c r="P2446" i="34"/>
  <c r="Q2446" i="34"/>
  <c r="R2446" i="34"/>
  <c r="V2446" i="34"/>
  <c r="AA2590" i="34"/>
  <c r="P2590" i="34"/>
  <c r="Q2590" i="34"/>
  <c r="R2590" i="34"/>
  <c r="V2590" i="34"/>
  <c r="AA2556" i="34"/>
  <c r="P2556" i="34"/>
  <c r="Q2556" i="34"/>
  <c r="R2556" i="34"/>
  <c r="V2556" i="34"/>
  <c r="Q2545" i="34"/>
  <c r="R2545" i="34"/>
  <c r="V2545" i="34"/>
  <c r="AA2545" i="34"/>
  <c r="P2545" i="34"/>
  <c r="Q2541" i="34"/>
  <c r="R2541" i="34"/>
  <c r="V2541" i="34"/>
  <c r="AA2541" i="34"/>
  <c r="P2541" i="34"/>
  <c r="AA2676" i="34"/>
  <c r="P2676" i="34"/>
  <c r="Q2676" i="34"/>
  <c r="R2676" i="34"/>
  <c r="V2676" i="34"/>
  <c r="AA2680" i="34"/>
  <c r="P2680" i="34"/>
  <c r="Q2680" i="34"/>
  <c r="R2680" i="34"/>
  <c r="V2680" i="34"/>
  <c r="R1999" i="34"/>
  <c r="V1999" i="34"/>
  <c r="AA1999" i="34"/>
  <c r="P1999" i="34"/>
  <c r="Q1999" i="34"/>
  <c r="AA1284" i="34"/>
  <c r="P1284" i="34"/>
  <c r="Q1284" i="34"/>
  <c r="R1284" i="34"/>
  <c r="V1284" i="34"/>
  <c r="AA1364" i="34"/>
  <c r="P1364" i="34"/>
  <c r="Q1364" i="34"/>
  <c r="R1364" i="34"/>
  <c r="V1364" i="34"/>
  <c r="AA1368" i="34"/>
  <c r="P1368" i="34"/>
  <c r="Q1368" i="34"/>
  <c r="R1368" i="34"/>
  <c r="V1368" i="34"/>
  <c r="Q2493" i="34"/>
  <c r="R2493" i="34"/>
  <c r="V2493" i="34"/>
  <c r="AA2493" i="34"/>
  <c r="P2493" i="34"/>
  <c r="Q2497" i="34"/>
  <c r="R2497" i="34"/>
  <c r="V2497" i="34"/>
  <c r="AA2497" i="34"/>
  <c r="P2497" i="34"/>
  <c r="P1914" i="34"/>
  <c r="Q1914" i="34"/>
  <c r="R1914" i="34"/>
  <c r="V1914" i="34"/>
  <c r="AA1914" i="34"/>
  <c r="P1918" i="34"/>
  <c r="Q1918" i="34"/>
  <c r="R1918" i="34"/>
  <c r="V1918" i="34"/>
  <c r="AA1918" i="34"/>
  <c r="P1944" i="34"/>
  <c r="Q1944" i="34"/>
  <c r="R1944" i="34"/>
  <c r="V1944" i="34"/>
  <c r="AA1944" i="34"/>
  <c r="P1948" i="34"/>
  <c r="Q1948" i="34"/>
  <c r="R1948" i="34"/>
  <c r="V1948" i="34"/>
  <c r="AA1948" i="34"/>
  <c r="R1969" i="34"/>
  <c r="V1969" i="34"/>
  <c r="AA1969" i="34"/>
  <c r="P1969" i="34"/>
  <c r="Q1969" i="34"/>
  <c r="P1992" i="34"/>
  <c r="Q1992" i="34"/>
  <c r="R1992" i="34"/>
  <c r="V1992" i="34"/>
  <c r="AA1992" i="34"/>
  <c r="R1755" i="34"/>
  <c r="V1755" i="34"/>
  <c r="AA1755" i="34"/>
  <c r="P1755" i="34"/>
  <c r="Q1755" i="34"/>
  <c r="R1759" i="34"/>
  <c r="V1759" i="34"/>
  <c r="AA1759" i="34"/>
  <c r="P1759" i="34"/>
  <c r="Q1759" i="34"/>
  <c r="P1782" i="34"/>
  <c r="Q1782" i="34"/>
  <c r="R1782" i="34"/>
  <c r="V1782" i="34"/>
  <c r="AA1782" i="34"/>
  <c r="P1786" i="34"/>
  <c r="Q1786" i="34"/>
  <c r="R1786" i="34"/>
  <c r="V1786" i="34"/>
  <c r="AA1786" i="34"/>
  <c r="P1854" i="34"/>
  <c r="Q1854" i="34"/>
  <c r="R1854" i="34"/>
  <c r="V1854" i="34"/>
  <c r="AA1854" i="34"/>
  <c r="P1858" i="34"/>
  <c r="Q1858" i="34"/>
  <c r="R1858" i="34"/>
  <c r="V1858" i="34"/>
  <c r="AA1858" i="34"/>
  <c r="P1896" i="34"/>
  <c r="Q1896" i="34"/>
  <c r="R1896" i="34"/>
  <c r="V1896" i="34"/>
  <c r="AA1896" i="34"/>
  <c r="P1634" i="34"/>
  <c r="Q1634" i="34"/>
  <c r="R1634" i="34"/>
  <c r="V1634" i="34"/>
  <c r="AA1634" i="34"/>
  <c r="R1675" i="34"/>
  <c r="V1675" i="34"/>
  <c r="AA1675" i="34"/>
  <c r="P1675" i="34"/>
  <c r="Q1675" i="34"/>
  <c r="R1679" i="34"/>
  <c r="V1679" i="34"/>
  <c r="AA1679" i="34"/>
  <c r="P1679" i="34"/>
  <c r="Q1679" i="34"/>
  <c r="R1701" i="34"/>
  <c r="V1701" i="34"/>
  <c r="AA1701" i="34"/>
  <c r="P1701" i="34"/>
  <c r="Q1701" i="34"/>
  <c r="R1705" i="34"/>
  <c r="V1705" i="34"/>
  <c r="AA1705" i="34"/>
  <c r="P1705" i="34"/>
  <c r="Q1705" i="34"/>
  <c r="R1749" i="34"/>
  <c r="V1749" i="34"/>
  <c r="AA1749" i="34"/>
  <c r="P1749" i="34"/>
  <c r="Q1749" i="34"/>
  <c r="R1753" i="34"/>
  <c r="V1753" i="34"/>
  <c r="AA1753" i="34"/>
  <c r="P1753" i="34"/>
  <c r="Q1753" i="34"/>
  <c r="P1511" i="34"/>
  <c r="Q1511" i="34"/>
  <c r="R1511" i="34"/>
  <c r="V1511" i="34"/>
  <c r="AA1511" i="34"/>
  <c r="P1517" i="34"/>
  <c r="Q1517" i="34"/>
  <c r="R1517" i="34"/>
  <c r="V1517" i="34"/>
  <c r="AA1517" i="34"/>
  <c r="R1550" i="34"/>
  <c r="V1550" i="34"/>
  <c r="AA1550" i="34"/>
  <c r="P1550" i="34"/>
  <c r="Q1550" i="34"/>
  <c r="R1554" i="34"/>
  <c r="V1554" i="34"/>
  <c r="AA1554" i="34"/>
  <c r="P1554" i="34"/>
  <c r="Q1554" i="34"/>
  <c r="P1575" i="34"/>
  <c r="R1575" i="34"/>
  <c r="V1575" i="34"/>
  <c r="AA1575" i="34"/>
  <c r="Q1575" i="34"/>
  <c r="P1592" i="34"/>
  <c r="Q1592" i="34"/>
  <c r="R1592" i="34"/>
  <c r="V1592" i="34"/>
  <c r="AA1592" i="34"/>
  <c r="P1398" i="34"/>
  <c r="R1398" i="34"/>
  <c r="V1398" i="34"/>
  <c r="Q1398" i="34"/>
  <c r="AA1398" i="34"/>
  <c r="P1437" i="34"/>
  <c r="Q1437" i="34"/>
  <c r="R1437" i="34"/>
  <c r="V1437" i="34"/>
  <c r="AA1437" i="34"/>
  <c r="P1441" i="34"/>
  <c r="Q1441" i="34"/>
  <c r="R1441" i="34"/>
  <c r="V1441" i="34"/>
  <c r="AA1441" i="34"/>
  <c r="P1475" i="34"/>
  <c r="Q1475" i="34"/>
  <c r="R1475" i="34"/>
  <c r="V1475" i="34"/>
  <c r="AA1475" i="34"/>
  <c r="P1479" i="34"/>
  <c r="Q1479" i="34"/>
  <c r="R1479" i="34"/>
  <c r="V1479" i="34"/>
  <c r="AA1479" i="34"/>
  <c r="P1483" i="34"/>
  <c r="Q1483" i="34"/>
  <c r="R1483" i="34"/>
  <c r="V1483" i="34"/>
  <c r="AA1483" i="34"/>
  <c r="R1941" i="34"/>
  <c r="V1941" i="34"/>
  <c r="AA1941" i="34"/>
  <c r="P1941" i="34"/>
  <c r="Q1941" i="34"/>
  <c r="Q1355" i="34"/>
  <c r="R1355" i="34"/>
  <c r="V1355" i="34"/>
  <c r="AA1355" i="34"/>
  <c r="P1355" i="34"/>
  <c r="AA1394" i="34"/>
  <c r="P1394" i="34"/>
  <c r="Q1394" i="34"/>
  <c r="R1394" i="34"/>
  <c r="V1394" i="34"/>
  <c r="R1939" i="34"/>
  <c r="V1939" i="34"/>
  <c r="AA1939" i="34"/>
  <c r="P1939" i="34"/>
  <c r="Q1939" i="34"/>
  <c r="R1893" i="34"/>
  <c r="V1893" i="34"/>
  <c r="AA1893" i="34"/>
  <c r="P1893" i="34"/>
  <c r="Q1893" i="34"/>
  <c r="R1889" i="34"/>
  <c r="V1889" i="34"/>
  <c r="AA1889" i="34"/>
  <c r="P1889" i="34"/>
  <c r="Q1889" i="34"/>
  <c r="P1878" i="34"/>
  <c r="Q1878" i="34"/>
  <c r="R1878" i="34"/>
  <c r="V1878" i="34"/>
  <c r="AA1878" i="34"/>
  <c r="P1874" i="34"/>
  <c r="Q1874" i="34"/>
  <c r="R1874" i="34"/>
  <c r="V1874" i="34"/>
  <c r="AA1874" i="34"/>
  <c r="R1841" i="34"/>
  <c r="V1841" i="34"/>
  <c r="AA1841" i="34"/>
  <c r="P1841" i="34"/>
  <c r="Q1841" i="34"/>
  <c r="R1837" i="34"/>
  <c r="V1837" i="34"/>
  <c r="AA1837" i="34"/>
  <c r="P1837" i="34"/>
  <c r="Q1837" i="34"/>
  <c r="P1816" i="34"/>
  <c r="Q1816" i="34"/>
  <c r="R1816" i="34"/>
  <c r="V1816" i="34"/>
  <c r="AA1816" i="34"/>
  <c r="P1812" i="34"/>
  <c r="Q1812" i="34"/>
  <c r="R1812" i="34"/>
  <c r="V1812" i="34"/>
  <c r="AA1812" i="34"/>
  <c r="R1807" i="34"/>
  <c r="V1807" i="34"/>
  <c r="AA1807" i="34"/>
  <c r="P1807" i="34"/>
  <c r="Q1807" i="34"/>
  <c r="R1803" i="34"/>
  <c r="V1803" i="34"/>
  <c r="AA1803" i="34"/>
  <c r="P1803" i="34"/>
  <c r="Q1803" i="34"/>
  <c r="R1799" i="34"/>
  <c r="V1799" i="34"/>
  <c r="AA1799" i="34"/>
  <c r="P1799" i="34"/>
  <c r="Q1799" i="34"/>
  <c r="R1721" i="34"/>
  <c r="V1721" i="34"/>
  <c r="AA1721" i="34"/>
  <c r="P1721" i="34"/>
  <c r="Q1721" i="34"/>
  <c r="P1656" i="34"/>
  <c r="Q1656" i="34"/>
  <c r="R1656" i="34"/>
  <c r="V1656" i="34"/>
  <c r="AA1656" i="34"/>
  <c r="P1652" i="34"/>
  <c r="Q1652" i="34"/>
  <c r="R1652" i="34"/>
  <c r="V1652" i="34"/>
  <c r="AA1652" i="34"/>
  <c r="P1648" i="34"/>
  <c r="Q1648" i="34"/>
  <c r="R1648" i="34"/>
  <c r="V1648" i="34"/>
  <c r="AA1648" i="34"/>
  <c r="P1644" i="34"/>
  <c r="Q1644" i="34"/>
  <c r="R1644" i="34"/>
  <c r="V1644" i="34"/>
  <c r="AA1644" i="34"/>
  <c r="P1630" i="34"/>
  <c r="Q1630" i="34"/>
  <c r="R1630" i="34"/>
  <c r="V1630" i="34"/>
  <c r="AA1630" i="34"/>
  <c r="P1626" i="34"/>
  <c r="Q1626" i="34"/>
  <c r="R1626" i="34"/>
  <c r="V1626" i="34"/>
  <c r="AA1626" i="34"/>
  <c r="P1620" i="34"/>
  <c r="Q1620" i="34"/>
  <c r="R1620" i="34"/>
  <c r="V1620" i="34"/>
  <c r="AA1620" i="34"/>
  <c r="P1616" i="34"/>
  <c r="Q1616" i="34"/>
  <c r="R1616" i="34"/>
  <c r="V1616" i="34"/>
  <c r="AA1616" i="34"/>
  <c r="P1612" i="34"/>
  <c r="Q1612" i="34"/>
  <c r="R1612" i="34"/>
  <c r="V1612" i="34"/>
  <c r="AA1612" i="34"/>
  <c r="R1536" i="34"/>
  <c r="V1536" i="34"/>
  <c r="AA1536" i="34"/>
  <c r="P1536" i="34"/>
  <c r="Q1536" i="34"/>
  <c r="R1504" i="34"/>
  <c r="V1504" i="34"/>
  <c r="AA1504" i="34"/>
  <c r="P1504" i="34"/>
  <c r="Q1504" i="34"/>
  <c r="P1435" i="34"/>
  <c r="Q1435" i="34"/>
  <c r="R1435" i="34"/>
  <c r="V1435" i="34"/>
  <c r="AA1435" i="34"/>
  <c r="P1431" i="34"/>
  <c r="Q1431" i="34"/>
  <c r="R1431" i="34"/>
  <c r="V1431" i="34"/>
  <c r="AA1431" i="34"/>
  <c r="R1418" i="34"/>
  <c r="V1418" i="34"/>
  <c r="AA1418" i="34"/>
  <c r="P1418" i="34"/>
  <c r="Q1418" i="34"/>
  <c r="R1414" i="34"/>
  <c r="V1414" i="34"/>
  <c r="AA1414" i="34"/>
  <c r="P1414" i="34"/>
  <c r="Q1414" i="34"/>
  <c r="AA1392" i="34"/>
  <c r="P1392" i="34"/>
  <c r="Q1392" i="34"/>
  <c r="R1392" i="34"/>
  <c r="V1392" i="34"/>
  <c r="AA1388" i="34"/>
  <c r="P1388" i="34"/>
  <c r="Q1388" i="34"/>
  <c r="R1388" i="34"/>
  <c r="V1388" i="34"/>
  <c r="AA1348" i="34"/>
  <c r="P1348" i="34"/>
  <c r="Q1348" i="34"/>
  <c r="R1348" i="34"/>
  <c r="V1348" i="34"/>
  <c r="AA1344" i="34"/>
  <c r="P1344" i="34"/>
  <c r="Q1344" i="34"/>
  <c r="R1344" i="34"/>
  <c r="V1344" i="34"/>
  <c r="AA1322" i="34"/>
  <c r="P1322" i="34"/>
  <c r="Q1322" i="34"/>
  <c r="R1322" i="34"/>
  <c r="V1322" i="34"/>
  <c r="AA1318" i="34"/>
  <c r="P1318" i="34"/>
  <c r="Q1318" i="34"/>
  <c r="R1318" i="34"/>
  <c r="V1318" i="34"/>
  <c r="Q1307" i="34"/>
  <c r="R1307" i="34"/>
  <c r="V1307" i="34"/>
  <c r="AA1307" i="34"/>
  <c r="P1307" i="34"/>
  <c r="Q1303" i="34"/>
  <c r="R1303" i="34"/>
  <c r="V1303" i="34"/>
  <c r="AA1303" i="34"/>
  <c r="P1303" i="34"/>
  <c r="Q1299" i="34"/>
  <c r="R1299" i="34"/>
  <c r="V1299" i="34"/>
  <c r="AA1299" i="34"/>
  <c r="P1299" i="34"/>
  <c r="Q1291" i="34"/>
  <c r="R1291" i="34"/>
  <c r="V1291" i="34"/>
  <c r="AA1291" i="34"/>
  <c r="P1291" i="34"/>
  <c r="R870" i="34"/>
  <c r="V870" i="34"/>
  <c r="AA870" i="34"/>
  <c r="P870" i="34"/>
  <c r="Q870" i="34"/>
  <c r="R878" i="34"/>
  <c r="V878" i="34"/>
  <c r="AA878" i="34"/>
  <c r="P878" i="34"/>
  <c r="Q878" i="34"/>
  <c r="Q1259" i="34"/>
  <c r="R1259" i="34"/>
  <c r="V1259" i="34"/>
  <c r="AA1259" i="34"/>
  <c r="P1259" i="34"/>
  <c r="AA1296" i="34"/>
  <c r="P1296" i="34"/>
  <c r="Q1296" i="34"/>
  <c r="R1296" i="34"/>
  <c r="V1296" i="34"/>
  <c r="R1492" i="34"/>
  <c r="V1492" i="34"/>
  <c r="AA1492" i="34"/>
  <c r="P1492" i="34"/>
  <c r="Q1492" i="34"/>
  <c r="Q1357" i="34"/>
  <c r="R1357" i="34"/>
  <c r="V1357" i="34"/>
  <c r="AA1357" i="34"/>
  <c r="P1357" i="34"/>
  <c r="Q1361" i="34"/>
  <c r="R1361" i="34"/>
  <c r="V1361" i="34"/>
  <c r="AA1361" i="34"/>
  <c r="P1361" i="34"/>
  <c r="Q1385" i="34"/>
  <c r="R1385" i="34"/>
  <c r="V1385" i="34"/>
  <c r="AA1385" i="34"/>
  <c r="P1385" i="34"/>
  <c r="R1494" i="34"/>
  <c r="V1494" i="34"/>
  <c r="AA1494" i="34"/>
  <c r="P1494" i="34"/>
  <c r="Q1494" i="34"/>
  <c r="R727" i="34"/>
  <c r="V727" i="34"/>
  <c r="AA727" i="34"/>
  <c r="P727" i="34"/>
  <c r="Q727" i="34"/>
  <c r="P738" i="34"/>
  <c r="Q738" i="34"/>
  <c r="R738" i="34"/>
  <c r="V738" i="34"/>
  <c r="AA738" i="34"/>
  <c r="Q1092" i="34"/>
  <c r="R1092" i="34"/>
  <c r="V1092" i="34"/>
  <c r="AA1092" i="34"/>
  <c r="P1092" i="34"/>
  <c r="Q1100" i="34"/>
  <c r="R1100" i="34"/>
  <c r="V1100" i="34"/>
  <c r="AA1100" i="34"/>
  <c r="P1100" i="34"/>
  <c r="Q1104" i="34"/>
  <c r="R1104" i="34"/>
  <c r="V1104" i="34"/>
  <c r="AA1104" i="34"/>
  <c r="P1104" i="34"/>
  <c r="Q1108" i="34"/>
  <c r="R1108" i="34"/>
  <c r="V1108" i="34"/>
  <c r="AA1108" i="34"/>
  <c r="P1108" i="34"/>
  <c r="Q1112" i="34"/>
  <c r="R1112" i="34"/>
  <c r="V1112" i="34"/>
  <c r="AA1112" i="34"/>
  <c r="P1112" i="34"/>
  <c r="Q1116" i="34"/>
  <c r="R1116" i="34"/>
  <c r="V1116" i="34"/>
  <c r="AA1116" i="34"/>
  <c r="P1116" i="34"/>
  <c r="Q1120" i="34"/>
  <c r="R1120" i="34"/>
  <c r="V1120" i="34"/>
  <c r="AA1120" i="34"/>
  <c r="P1120" i="34"/>
  <c r="Q1124" i="34"/>
  <c r="R1124" i="34"/>
  <c r="V1124" i="34"/>
  <c r="AA1124" i="34"/>
  <c r="P1124" i="34"/>
  <c r="Q1128" i="34"/>
  <c r="R1128" i="34"/>
  <c r="V1128" i="34"/>
  <c r="AA1128" i="34"/>
  <c r="P1128" i="34"/>
  <c r="Q1132" i="34"/>
  <c r="R1132" i="34"/>
  <c r="V1132" i="34"/>
  <c r="AA1132" i="34"/>
  <c r="P1132" i="34"/>
  <c r="Q1136" i="34"/>
  <c r="R1136" i="34"/>
  <c r="V1136" i="34"/>
  <c r="AA1136" i="34"/>
  <c r="P1136" i="34"/>
  <c r="Q1140" i="34"/>
  <c r="R1140" i="34"/>
  <c r="V1140" i="34"/>
  <c r="AA1140" i="34"/>
  <c r="P1140" i="34"/>
  <c r="Q1144" i="34"/>
  <c r="R1144" i="34"/>
  <c r="V1144" i="34"/>
  <c r="AA1144" i="34"/>
  <c r="P1144" i="34"/>
  <c r="Q1150" i="34"/>
  <c r="R1150" i="34"/>
  <c r="V1150" i="34"/>
  <c r="AA1150" i="34"/>
  <c r="P1150" i="34"/>
  <c r="Q1154" i="34"/>
  <c r="R1154" i="34"/>
  <c r="V1154" i="34"/>
  <c r="AA1154" i="34"/>
  <c r="P1154" i="34"/>
  <c r="Q1162" i="34"/>
  <c r="R1162" i="34"/>
  <c r="V1162" i="34"/>
  <c r="AA1162" i="34"/>
  <c r="P1162" i="34"/>
  <c r="Q1166" i="34"/>
  <c r="R1166" i="34"/>
  <c r="V1166" i="34"/>
  <c r="AA1166" i="34"/>
  <c r="P1166" i="34"/>
  <c r="Q1170" i="34"/>
  <c r="R1170" i="34"/>
  <c r="V1170" i="34"/>
  <c r="AA1170" i="34"/>
  <c r="P1170" i="34"/>
  <c r="Q1174" i="34"/>
  <c r="R1174" i="34"/>
  <c r="V1174" i="34"/>
  <c r="AA1174" i="34"/>
  <c r="P1174" i="34"/>
  <c r="R3128" i="34"/>
  <c r="V3128" i="34"/>
  <c r="AA3128" i="34"/>
  <c r="P3128" i="34"/>
  <c r="Q3128" i="34"/>
  <c r="R3132" i="34"/>
  <c r="V3132" i="34"/>
  <c r="AA3132" i="34"/>
  <c r="P3132" i="34"/>
  <c r="Q3132" i="34"/>
  <c r="R3136" i="34"/>
  <c r="V3136" i="34"/>
  <c r="AA3136" i="34"/>
  <c r="P3136" i="34"/>
  <c r="Q3136" i="34"/>
  <c r="R3140" i="34"/>
  <c r="V3140" i="34"/>
  <c r="AA3140" i="34"/>
  <c r="P3140" i="34"/>
  <c r="Q3140" i="34"/>
  <c r="R3144" i="34"/>
  <c r="V3144" i="34"/>
  <c r="AA3144" i="34"/>
  <c r="P3144" i="34"/>
  <c r="Q3144" i="34"/>
  <c r="P2026" i="34"/>
  <c r="Q2026" i="34"/>
  <c r="R2026" i="34"/>
  <c r="V2026" i="34"/>
  <c r="AA2026" i="34"/>
  <c r="Q2711" i="34"/>
  <c r="R2711" i="34"/>
  <c r="V2711" i="34"/>
  <c r="P2711" i="34"/>
  <c r="AA2711" i="34"/>
  <c r="R2762" i="34"/>
  <c r="V2762" i="34"/>
  <c r="AA2762" i="34"/>
  <c r="P2762" i="34"/>
  <c r="Q2762" i="34"/>
  <c r="R2766" i="34"/>
  <c r="V2766" i="34"/>
  <c r="AA2766" i="34"/>
  <c r="P2766" i="34"/>
  <c r="Q2766" i="34"/>
  <c r="P3111" i="34"/>
  <c r="Q3111" i="34"/>
  <c r="R3111" i="34"/>
  <c r="V3111" i="34"/>
  <c r="AA3111" i="34"/>
  <c r="P3115" i="34"/>
  <c r="Q3115" i="34"/>
  <c r="R3115" i="34"/>
  <c r="V3115" i="34"/>
  <c r="AA3115" i="34"/>
  <c r="P3119" i="34"/>
  <c r="Q3119" i="34"/>
  <c r="R3119" i="34"/>
  <c r="V3119" i="34"/>
  <c r="AA3119" i="34"/>
  <c r="Q2681" i="34"/>
  <c r="R2681" i="34"/>
  <c r="V2681" i="34"/>
  <c r="AA2681" i="34"/>
  <c r="P2681" i="34"/>
  <c r="AA2726" i="34"/>
  <c r="P2726" i="34"/>
  <c r="R2726" i="34"/>
  <c r="V2726" i="34"/>
  <c r="Q2726" i="34"/>
  <c r="AA2660" i="34"/>
  <c r="P2660" i="34"/>
  <c r="Q2660" i="34"/>
  <c r="R2660" i="34"/>
  <c r="V2660" i="34"/>
  <c r="AA2664" i="34"/>
  <c r="P2664" i="34"/>
  <c r="Q2664" i="34"/>
  <c r="R2664" i="34"/>
  <c r="V2664" i="34"/>
  <c r="AA2668" i="34"/>
  <c r="P2668" i="34"/>
  <c r="Q2668" i="34"/>
  <c r="R2668" i="34"/>
  <c r="V2668" i="34"/>
  <c r="AA2672" i="34"/>
  <c r="P2672" i="34"/>
  <c r="Q2672" i="34"/>
  <c r="R2672" i="34"/>
  <c r="V2672" i="34"/>
  <c r="Q2707" i="34"/>
  <c r="R2707" i="34"/>
  <c r="V2707" i="34"/>
  <c r="P2707" i="34"/>
  <c r="AA2707" i="34"/>
  <c r="Q2447" i="34"/>
  <c r="R2447" i="34"/>
  <c r="V2447" i="34"/>
  <c r="AA2447" i="34"/>
  <c r="P2447" i="34"/>
  <c r="AA2594" i="34"/>
  <c r="P2594" i="34"/>
  <c r="Q2594" i="34"/>
  <c r="R2594" i="34"/>
  <c r="V2594" i="34"/>
  <c r="Q2591" i="34"/>
  <c r="R2591" i="34"/>
  <c r="V2591" i="34"/>
  <c r="AA2591" i="34"/>
  <c r="P2591" i="34"/>
  <c r="AA2546" i="34"/>
  <c r="P2546" i="34"/>
  <c r="Q2546" i="34"/>
  <c r="R2546" i="34"/>
  <c r="V2546" i="34"/>
  <c r="AA2542" i="34"/>
  <c r="P2542" i="34"/>
  <c r="Q2542" i="34"/>
  <c r="R2542" i="34"/>
  <c r="V2542" i="34"/>
  <c r="Q2677" i="34"/>
  <c r="R2677" i="34"/>
  <c r="V2677" i="34"/>
  <c r="AA2677" i="34"/>
  <c r="P2677" i="34"/>
  <c r="P1996" i="34"/>
  <c r="Q1996" i="34"/>
  <c r="R1996" i="34"/>
  <c r="V1996" i="34"/>
  <c r="AA1996" i="34"/>
  <c r="P2000" i="34"/>
  <c r="Q2000" i="34"/>
  <c r="R2000" i="34"/>
  <c r="V2000" i="34"/>
  <c r="AA2000" i="34"/>
  <c r="R1474" i="34"/>
  <c r="V1474" i="34"/>
  <c r="AA1474" i="34"/>
  <c r="P1474" i="34"/>
  <c r="Q1474" i="34"/>
  <c r="Q1365" i="34"/>
  <c r="R1365" i="34"/>
  <c r="V1365" i="34"/>
  <c r="AA1365" i="34"/>
  <c r="P1365" i="34"/>
  <c r="Q1369" i="34"/>
  <c r="R1369" i="34"/>
  <c r="V1369" i="34"/>
  <c r="AA1369" i="34"/>
  <c r="P1369" i="34"/>
  <c r="AA2494" i="34"/>
  <c r="P2494" i="34"/>
  <c r="Q2494" i="34"/>
  <c r="R2494" i="34"/>
  <c r="V2494" i="34"/>
  <c r="AA2498" i="34"/>
  <c r="P2498" i="34"/>
  <c r="Q2498" i="34"/>
  <c r="R2498" i="34"/>
  <c r="V2498" i="34"/>
  <c r="R1915" i="34"/>
  <c r="V1915" i="34"/>
  <c r="AA1915" i="34"/>
  <c r="P1915" i="34"/>
  <c r="Q1915" i="34"/>
  <c r="R1919" i="34"/>
  <c r="V1919" i="34"/>
  <c r="AA1919" i="34"/>
  <c r="P1919" i="34"/>
  <c r="Q1919" i="34"/>
  <c r="R1945" i="34"/>
  <c r="V1945" i="34"/>
  <c r="AA1945" i="34"/>
  <c r="P1945" i="34"/>
  <c r="Q1945" i="34"/>
  <c r="R1949" i="34"/>
  <c r="V1949" i="34"/>
  <c r="AA1949" i="34"/>
  <c r="P1949" i="34"/>
  <c r="Q1949" i="34"/>
  <c r="P1970" i="34"/>
  <c r="Q1970" i="34"/>
  <c r="R1970" i="34"/>
  <c r="V1970" i="34"/>
  <c r="AA1970" i="34"/>
  <c r="R1993" i="34"/>
  <c r="V1993" i="34"/>
  <c r="AA1993" i="34"/>
  <c r="P1993" i="34"/>
  <c r="Q1993" i="34"/>
  <c r="P1756" i="34"/>
  <c r="Q1756" i="34"/>
  <c r="R1756" i="34"/>
  <c r="V1756" i="34"/>
  <c r="AA1756" i="34"/>
  <c r="P1760" i="34"/>
  <c r="Q1760" i="34"/>
  <c r="R1760" i="34"/>
  <c r="V1760" i="34"/>
  <c r="AA1760" i="34"/>
  <c r="R1783" i="34"/>
  <c r="V1783" i="34"/>
  <c r="AA1783" i="34"/>
  <c r="P1783" i="34"/>
  <c r="Q1783" i="34"/>
  <c r="R1787" i="34"/>
  <c r="V1787" i="34"/>
  <c r="AA1787" i="34"/>
  <c r="P1787" i="34"/>
  <c r="Q1787" i="34"/>
  <c r="R1855" i="34"/>
  <c r="V1855" i="34"/>
  <c r="AA1855" i="34"/>
  <c r="P1855" i="34"/>
  <c r="Q1855" i="34"/>
  <c r="R1859" i="34"/>
  <c r="V1859" i="34"/>
  <c r="AA1859" i="34"/>
  <c r="P1859" i="34"/>
  <c r="Q1859" i="34"/>
  <c r="R1911" i="34"/>
  <c r="V1911" i="34"/>
  <c r="AA1911" i="34"/>
  <c r="P1911" i="34"/>
  <c r="Q1911" i="34"/>
  <c r="P1672" i="34"/>
  <c r="Q1672" i="34"/>
  <c r="R1672" i="34"/>
  <c r="V1672" i="34"/>
  <c r="AA1672" i="34"/>
  <c r="P1676" i="34"/>
  <c r="Q1676" i="34"/>
  <c r="R1676" i="34"/>
  <c r="V1676" i="34"/>
  <c r="AA1676" i="34"/>
  <c r="P1680" i="34"/>
  <c r="Q1680" i="34"/>
  <c r="R1680" i="34"/>
  <c r="V1680" i="34"/>
  <c r="AA1680" i="34"/>
  <c r="P1702" i="34"/>
  <c r="Q1702" i="34"/>
  <c r="R1702" i="34"/>
  <c r="V1702" i="34"/>
  <c r="AA1702" i="34"/>
  <c r="P1706" i="34"/>
  <c r="Q1706" i="34"/>
  <c r="R1706" i="34"/>
  <c r="V1706" i="34"/>
  <c r="AA1706" i="34"/>
  <c r="P1750" i="34"/>
  <c r="Q1750" i="34"/>
  <c r="R1750" i="34"/>
  <c r="V1750" i="34"/>
  <c r="AA1750" i="34"/>
  <c r="P1754" i="34"/>
  <c r="Q1754" i="34"/>
  <c r="R1754" i="34"/>
  <c r="V1754" i="34"/>
  <c r="AA1754" i="34"/>
  <c r="P1513" i="34"/>
  <c r="Q1513" i="34"/>
  <c r="R1513" i="34"/>
  <c r="V1513" i="34"/>
  <c r="AA1513" i="34"/>
  <c r="R1518" i="34"/>
  <c r="V1518" i="34"/>
  <c r="AA1518" i="34"/>
  <c r="P1518" i="34"/>
  <c r="Q1518" i="34"/>
  <c r="P1551" i="34"/>
  <c r="Q1551" i="34"/>
  <c r="R1551" i="34"/>
  <c r="V1551" i="34"/>
  <c r="AA1551" i="34"/>
  <c r="P1555" i="34"/>
  <c r="Q1555" i="34"/>
  <c r="R1555" i="34"/>
  <c r="V1555" i="34"/>
  <c r="AA1555" i="34"/>
  <c r="P1576" i="34"/>
  <c r="Q1576" i="34"/>
  <c r="R1576" i="34"/>
  <c r="V1576" i="34"/>
  <c r="AA1576" i="34"/>
  <c r="R1593" i="34"/>
  <c r="V1593" i="34"/>
  <c r="AA1593" i="34"/>
  <c r="P1593" i="34"/>
  <c r="Q1593" i="34"/>
  <c r="R1399" i="34"/>
  <c r="V1399" i="34"/>
  <c r="P1399" i="34"/>
  <c r="AA1399" i="34"/>
  <c r="Q1399" i="34"/>
  <c r="R1438" i="34"/>
  <c r="V1438" i="34"/>
  <c r="AA1438" i="34"/>
  <c r="P1438" i="34"/>
  <c r="Q1438" i="34"/>
  <c r="R1442" i="34"/>
  <c r="V1442" i="34"/>
  <c r="AA1442" i="34"/>
  <c r="P1442" i="34"/>
  <c r="Q1442" i="34"/>
  <c r="R1476" i="34"/>
  <c r="V1476" i="34"/>
  <c r="AA1476" i="34"/>
  <c r="P1476" i="34"/>
  <c r="Q1476" i="34"/>
  <c r="R1480" i="34"/>
  <c r="V1480" i="34"/>
  <c r="AA1480" i="34"/>
  <c r="P1480" i="34"/>
  <c r="Q1480" i="34"/>
  <c r="R1484" i="34"/>
  <c r="V1484" i="34"/>
  <c r="AA1484" i="34"/>
  <c r="P1484" i="34"/>
  <c r="Q1484" i="34"/>
  <c r="AA1352" i="34"/>
  <c r="P1352" i="34"/>
  <c r="Q1352" i="34"/>
  <c r="R1352" i="34"/>
  <c r="V1352" i="34"/>
  <c r="AA1356" i="34"/>
  <c r="P1356" i="34"/>
  <c r="Q1356" i="34"/>
  <c r="R1356" i="34"/>
  <c r="V1356" i="34"/>
  <c r="Q1395" i="34"/>
  <c r="R1395" i="34"/>
  <c r="V1395" i="34"/>
  <c r="AA1395" i="34"/>
  <c r="P1395" i="34"/>
  <c r="P1938" i="34"/>
  <c r="Q1938" i="34"/>
  <c r="R1938" i="34"/>
  <c r="V1938" i="34"/>
  <c r="AA1938" i="34"/>
  <c r="P1892" i="34"/>
  <c r="Q1892" i="34"/>
  <c r="R1892" i="34"/>
  <c r="V1892" i="34"/>
  <c r="AA1892" i="34"/>
  <c r="R1881" i="34"/>
  <c r="V1881" i="34"/>
  <c r="AA1881" i="34"/>
  <c r="P1881" i="34"/>
  <c r="Q1881" i="34"/>
  <c r="R1877" i="34"/>
  <c r="V1877" i="34"/>
  <c r="AA1877" i="34"/>
  <c r="P1877" i="34"/>
  <c r="Q1877" i="34"/>
  <c r="P1844" i="34"/>
  <c r="Q1844" i="34"/>
  <c r="R1844" i="34"/>
  <c r="V1844" i="34"/>
  <c r="AA1844" i="34"/>
  <c r="P1840" i="34"/>
  <c r="Q1840" i="34"/>
  <c r="R1840" i="34"/>
  <c r="V1840" i="34"/>
  <c r="AA1840" i="34"/>
  <c r="R1819" i="34"/>
  <c r="V1819" i="34"/>
  <c r="AA1819" i="34"/>
  <c r="P1819" i="34"/>
  <c r="Q1819" i="34"/>
  <c r="R1815" i="34"/>
  <c r="V1815" i="34"/>
  <c r="AA1815" i="34"/>
  <c r="P1815" i="34"/>
  <c r="Q1815" i="34"/>
  <c r="R1811" i="34"/>
  <c r="V1811" i="34"/>
  <c r="AA1811" i="34"/>
  <c r="P1811" i="34"/>
  <c r="Q1811" i="34"/>
  <c r="P1806" i="34"/>
  <c r="Q1806" i="34"/>
  <c r="R1806" i="34"/>
  <c r="V1806" i="34"/>
  <c r="AA1806" i="34"/>
  <c r="P1802" i="34"/>
  <c r="Q1802" i="34"/>
  <c r="R1802" i="34"/>
  <c r="V1802" i="34"/>
  <c r="AA1802" i="34"/>
  <c r="P1724" i="34"/>
  <c r="Q1724" i="34"/>
  <c r="R1724" i="34"/>
  <c r="V1724" i="34"/>
  <c r="AA1724" i="34"/>
  <c r="P1720" i="34"/>
  <c r="Q1720" i="34"/>
  <c r="R1720" i="34"/>
  <c r="V1720" i="34"/>
  <c r="AA1720" i="34"/>
  <c r="R1655" i="34"/>
  <c r="V1655" i="34"/>
  <c r="AA1655" i="34"/>
  <c r="P1655" i="34"/>
  <c r="Q1655" i="34"/>
  <c r="R1651" i="34"/>
  <c r="V1651" i="34"/>
  <c r="AA1651" i="34"/>
  <c r="P1651" i="34"/>
  <c r="Q1651" i="34"/>
  <c r="R1647" i="34"/>
  <c r="V1647" i="34"/>
  <c r="AA1647" i="34"/>
  <c r="P1647" i="34"/>
  <c r="Q1647" i="34"/>
  <c r="R1643" i="34"/>
  <c r="V1643" i="34"/>
  <c r="AA1643" i="34"/>
  <c r="P1643" i="34"/>
  <c r="Q1643" i="34"/>
  <c r="R1629" i="34"/>
  <c r="V1629" i="34"/>
  <c r="AA1629" i="34"/>
  <c r="P1629" i="34"/>
  <c r="Q1629" i="34"/>
  <c r="R1625" i="34"/>
  <c r="V1625" i="34"/>
  <c r="AA1625" i="34"/>
  <c r="P1625" i="34"/>
  <c r="Q1625" i="34"/>
  <c r="R1619" i="34"/>
  <c r="V1619" i="34"/>
  <c r="AA1619" i="34"/>
  <c r="P1619" i="34"/>
  <c r="Q1619" i="34"/>
  <c r="R1615" i="34"/>
  <c r="V1615" i="34"/>
  <c r="AA1615" i="34"/>
  <c r="P1615" i="34"/>
  <c r="Q1615" i="34"/>
  <c r="P1606" i="34"/>
  <c r="Q1606" i="34"/>
  <c r="R1606" i="34"/>
  <c r="V1606" i="34"/>
  <c r="AA1606" i="34"/>
  <c r="P1535" i="34"/>
  <c r="Q1535" i="34"/>
  <c r="R1535" i="34"/>
  <c r="V1535" i="34"/>
  <c r="AA1535" i="34"/>
  <c r="P1503" i="34"/>
  <c r="Q1503" i="34"/>
  <c r="R1503" i="34"/>
  <c r="V1503" i="34"/>
  <c r="AA1503" i="34"/>
  <c r="R1434" i="34"/>
  <c r="V1434" i="34"/>
  <c r="AA1434" i="34"/>
  <c r="P1434" i="34"/>
  <c r="Q1434" i="34"/>
  <c r="R1430" i="34"/>
  <c r="V1430" i="34"/>
  <c r="AA1430" i="34"/>
  <c r="P1430" i="34"/>
  <c r="Q1430" i="34"/>
  <c r="P1417" i="34"/>
  <c r="Q1417" i="34"/>
  <c r="R1417" i="34"/>
  <c r="V1417" i="34"/>
  <c r="AA1417" i="34"/>
  <c r="P1413" i="34"/>
  <c r="Q1413" i="34"/>
  <c r="R1413" i="34"/>
  <c r="V1413" i="34"/>
  <c r="AA1413" i="34"/>
  <c r="Q1391" i="34"/>
  <c r="R1391" i="34"/>
  <c r="V1391" i="34"/>
  <c r="AA1391" i="34"/>
  <c r="P1391" i="34"/>
  <c r="Q1351" i="34"/>
  <c r="R1351" i="34"/>
  <c r="V1351" i="34"/>
  <c r="AA1351" i="34"/>
  <c r="P1351" i="34"/>
  <c r="Q1347" i="34"/>
  <c r="R1347" i="34"/>
  <c r="V1347" i="34"/>
  <c r="AA1347" i="34"/>
  <c r="P1347" i="34"/>
  <c r="Q1343" i="34"/>
  <c r="R1343" i="34"/>
  <c r="V1343" i="34"/>
  <c r="AA1343" i="34"/>
  <c r="P1343" i="34"/>
  <c r="Q1321" i="34"/>
  <c r="R1321" i="34"/>
  <c r="V1321" i="34"/>
  <c r="AA1321" i="34"/>
  <c r="P1321" i="34"/>
  <c r="Q1317" i="34"/>
  <c r="R1317" i="34"/>
  <c r="V1317" i="34"/>
  <c r="AA1317" i="34"/>
  <c r="P1317" i="34"/>
  <c r="AA1306" i="34"/>
  <c r="P1306" i="34"/>
  <c r="Q1306" i="34"/>
  <c r="R1306" i="34"/>
  <c r="V1306" i="34"/>
  <c r="AA1302" i="34"/>
  <c r="P1302" i="34"/>
  <c r="Q1302" i="34"/>
  <c r="R1302" i="34"/>
  <c r="V1302" i="34"/>
  <c r="AA1298" i="34"/>
  <c r="P1298" i="34"/>
  <c r="Q1298" i="34"/>
  <c r="R1298" i="34"/>
  <c r="V1298" i="34"/>
  <c r="P871" i="34"/>
  <c r="Q871" i="34"/>
  <c r="R871" i="34"/>
  <c r="V871" i="34"/>
  <c r="AA871" i="34"/>
  <c r="P879" i="34"/>
  <c r="Q879" i="34"/>
  <c r="R879" i="34"/>
  <c r="V879" i="34"/>
  <c r="AA879" i="34"/>
  <c r="Q1293" i="34"/>
  <c r="R1293" i="34"/>
  <c r="V1293" i="34"/>
  <c r="AA1293" i="34"/>
  <c r="P1293" i="34"/>
  <c r="AA1324" i="34"/>
  <c r="P1324" i="34"/>
  <c r="Q1324" i="34"/>
  <c r="R1324" i="34"/>
  <c r="V1324" i="34"/>
  <c r="AA1340" i="34"/>
  <c r="P1340" i="34"/>
  <c r="Q1340" i="34"/>
  <c r="R1340" i="34"/>
  <c r="V1340" i="34"/>
  <c r="AA1358" i="34"/>
  <c r="P1358" i="34"/>
  <c r="Q1358" i="34"/>
  <c r="R1358" i="34"/>
  <c r="V1358" i="34"/>
  <c r="AA1382" i="34"/>
  <c r="P1382" i="34"/>
  <c r="Q1382" i="34"/>
  <c r="R1382" i="34"/>
  <c r="V1382" i="34"/>
  <c r="AA1386" i="34"/>
  <c r="P1386" i="34"/>
  <c r="Q1386" i="34"/>
  <c r="R1386" i="34"/>
  <c r="V1386" i="34"/>
  <c r="P1495" i="34"/>
  <c r="Q1495" i="34"/>
  <c r="R1495" i="34"/>
  <c r="V1495" i="34"/>
  <c r="AA1495" i="34"/>
  <c r="Q661" i="34"/>
  <c r="R661" i="34"/>
  <c r="V661" i="34"/>
  <c r="AA661" i="34"/>
  <c r="P661" i="34"/>
  <c r="P728" i="34"/>
  <c r="Q728" i="34"/>
  <c r="R728" i="34"/>
  <c r="V728" i="34"/>
  <c r="AA728" i="34"/>
  <c r="AA1075" i="34"/>
  <c r="P1075" i="34"/>
  <c r="Q1075" i="34"/>
  <c r="R1075" i="34"/>
  <c r="V1075" i="34"/>
  <c r="AA1093" i="34"/>
  <c r="P1093" i="34"/>
  <c r="Q1093" i="34"/>
  <c r="R1093" i="34"/>
  <c r="V1093" i="34"/>
  <c r="AA1101" i="34"/>
  <c r="P1101" i="34"/>
  <c r="Q1101" i="34"/>
  <c r="R1101" i="34"/>
  <c r="V1101" i="34"/>
  <c r="AA1105" i="34"/>
  <c r="P1105" i="34"/>
  <c r="Q1105" i="34"/>
  <c r="R1105" i="34"/>
  <c r="V1105" i="34"/>
  <c r="AA1109" i="34"/>
  <c r="P1109" i="34"/>
  <c r="Q1109" i="34"/>
  <c r="R1109" i="34"/>
  <c r="V1109" i="34"/>
  <c r="AA1113" i="34"/>
  <c r="P1113" i="34"/>
  <c r="Q1113" i="34"/>
  <c r="R1113" i="34"/>
  <c r="V1113" i="34"/>
  <c r="AA1117" i="34"/>
  <c r="P1117" i="34"/>
  <c r="Q1117" i="34"/>
  <c r="R1117" i="34"/>
  <c r="V1117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A1137" i="34"/>
  <c r="P1137" i="34"/>
  <c r="Q1137" i="34"/>
  <c r="R1137" i="34"/>
  <c r="V1137" i="34"/>
  <c r="AA1141" i="34"/>
  <c r="P1141" i="34"/>
  <c r="Q1141" i="34"/>
  <c r="R1141" i="34"/>
  <c r="V1141" i="34"/>
  <c r="AA1145" i="34"/>
  <c r="P1145" i="34"/>
  <c r="Q1145" i="34"/>
  <c r="R1145" i="34"/>
  <c r="V1145" i="34"/>
  <c r="AA1151" i="34"/>
  <c r="P1151" i="34"/>
  <c r="Q1151" i="34"/>
  <c r="R1151" i="34"/>
  <c r="V1151" i="34"/>
  <c r="AA1159" i="34"/>
  <c r="P1159" i="34"/>
  <c r="Q1159" i="34"/>
  <c r="R1159" i="34"/>
  <c r="V1159" i="34"/>
  <c r="AA1163" i="34"/>
  <c r="P1163" i="34"/>
  <c r="Q1163" i="34"/>
  <c r="R1163" i="34"/>
  <c r="V1163" i="34"/>
  <c r="AA1167" i="34"/>
  <c r="P1167" i="34"/>
  <c r="Q1167" i="34"/>
  <c r="R1167" i="34"/>
  <c r="V1167" i="34"/>
  <c r="AA1171" i="34"/>
  <c r="P1171" i="34"/>
  <c r="Q1171" i="34"/>
  <c r="R1171" i="34"/>
  <c r="V1171" i="34"/>
  <c r="AA1175" i="34"/>
  <c r="P1175" i="34"/>
  <c r="Q1175" i="34"/>
  <c r="R1175" i="34"/>
  <c r="V1175" i="34"/>
  <c r="P3125" i="34"/>
  <c r="Q3125" i="34"/>
  <c r="R3125" i="34"/>
  <c r="V3125" i="34"/>
  <c r="AA3125" i="34"/>
  <c r="P3129" i="34"/>
  <c r="Q3129" i="34"/>
  <c r="R3129" i="34"/>
  <c r="V3129" i="34"/>
  <c r="AA3129" i="34"/>
  <c r="P3133" i="34"/>
  <c r="Q3133" i="34"/>
  <c r="R3133" i="34"/>
  <c r="V3133" i="34"/>
  <c r="AA3133" i="34"/>
  <c r="P3137" i="34"/>
  <c r="Q3137" i="34"/>
  <c r="R3137" i="34"/>
  <c r="V3137" i="34"/>
  <c r="AA3137" i="34"/>
  <c r="P3141" i="34"/>
  <c r="Q3141" i="34"/>
  <c r="R3141" i="34"/>
  <c r="V3141" i="34"/>
  <c r="AA3141" i="34"/>
  <c r="R2025" i="34"/>
  <c r="V2025" i="34"/>
  <c r="AA2025" i="34"/>
  <c r="P2025" i="34"/>
  <c r="Q2025" i="34"/>
  <c r="AA2708" i="34"/>
  <c r="P2708" i="34"/>
  <c r="R2708" i="34"/>
  <c r="V2708" i="34"/>
  <c r="Q2708" i="34"/>
  <c r="AA2712" i="34"/>
  <c r="P2712" i="34"/>
  <c r="R2712" i="34"/>
  <c r="V2712" i="34"/>
  <c r="Q2712" i="34"/>
  <c r="P2763" i="34"/>
  <c r="Q2763" i="34"/>
  <c r="R2763" i="34"/>
  <c r="V2763" i="34"/>
  <c r="AA2763" i="34"/>
  <c r="R3108" i="34"/>
  <c r="V3108" i="34"/>
  <c r="AA3108" i="34"/>
  <c r="P3108" i="34"/>
  <c r="Q3108" i="34"/>
  <c r="R3112" i="34"/>
  <c r="V3112" i="34"/>
  <c r="AA3112" i="34"/>
  <c r="P3112" i="34"/>
  <c r="Q3112" i="34"/>
  <c r="R3116" i="34"/>
  <c r="V3116" i="34"/>
  <c r="AA3116" i="34"/>
  <c r="P3116" i="34"/>
  <c r="Q3116" i="34"/>
  <c r="R3120" i="34"/>
  <c r="V3120" i="34"/>
  <c r="AA3120" i="34"/>
  <c r="P3120" i="34"/>
  <c r="Q3120" i="34"/>
  <c r="Q2723" i="34"/>
  <c r="R2723" i="34"/>
  <c r="V2723" i="34"/>
  <c r="P2723" i="34"/>
  <c r="AA2723" i="34"/>
  <c r="Q2727" i="34"/>
  <c r="R2727" i="34"/>
  <c r="V2727" i="34"/>
  <c r="P2727" i="34"/>
  <c r="AA2727" i="34"/>
  <c r="Q2661" i="34"/>
  <c r="R2661" i="34"/>
  <c r="V2661" i="34"/>
  <c r="AA2661" i="34"/>
  <c r="P2661" i="34"/>
  <c r="Q2665" i="34"/>
  <c r="R2665" i="34"/>
  <c r="V2665" i="34"/>
  <c r="AA2665" i="34"/>
  <c r="P2665" i="34"/>
  <c r="Q2669" i="34"/>
  <c r="R2669" i="34"/>
  <c r="V2669" i="34"/>
  <c r="AA2669" i="34"/>
  <c r="P2669" i="34"/>
  <c r="Q2673" i="34"/>
  <c r="R2673" i="34"/>
  <c r="V2673" i="34"/>
  <c r="AA2673" i="34"/>
  <c r="P2673" i="34"/>
  <c r="AA2444" i="34"/>
  <c r="P2444" i="34"/>
  <c r="Q2444" i="34"/>
  <c r="R2444" i="34"/>
  <c r="V2444" i="34"/>
  <c r="AA2588" i="34"/>
  <c r="P2588" i="34"/>
  <c r="Q2588" i="34"/>
  <c r="R2588" i="34"/>
  <c r="V2588" i="34"/>
  <c r="Q2595" i="34"/>
  <c r="R2595" i="34"/>
  <c r="V2595" i="34"/>
  <c r="AA2595" i="34"/>
  <c r="P2595" i="34"/>
  <c r="AA2592" i="34"/>
  <c r="P2592" i="34"/>
  <c r="Q2592" i="34"/>
  <c r="R2592" i="34"/>
  <c r="V2592" i="34"/>
  <c r="AA2570" i="34"/>
  <c r="P2570" i="34"/>
  <c r="Q2570" i="34"/>
  <c r="R2570" i="34"/>
  <c r="V2570" i="34"/>
  <c r="R2262" i="34"/>
  <c r="V2262" i="34"/>
  <c r="AA2262" i="34"/>
  <c r="P2262" i="34"/>
  <c r="Q2262" i="34"/>
  <c r="AA2678" i="34"/>
  <c r="P2678" i="34"/>
  <c r="Q2678" i="34"/>
  <c r="R2678" i="34"/>
  <c r="V2678" i="34"/>
  <c r="R1997" i="34"/>
  <c r="V1997" i="34"/>
  <c r="AA1997" i="34"/>
  <c r="P1997" i="34"/>
  <c r="Q1997" i="34"/>
  <c r="R2001" i="34"/>
  <c r="V2001" i="34"/>
  <c r="AA2001" i="34"/>
  <c r="P2001" i="34"/>
  <c r="Q2001" i="34"/>
  <c r="Q1285" i="34"/>
  <c r="R1285" i="34"/>
  <c r="V1285" i="34"/>
  <c r="AA1285" i="34"/>
  <c r="P1285" i="34"/>
  <c r="AA1366" i="34"/>
  <c r="P1366" i="34"/>
  <c r="Q1366" i="34"/>
  <c r="R1366" i="34"/>
  <c r="V1366" i="34"/>
  <c r="Q2491" i="34"/>
  <c r="R2491" i="34"/>
  <c r="V2491" i="34"/>
  <c r="AA2491" i="34"/>
  <c r="P2491" i="34"/>
  <c r="Q2495" i="34"/>
  <c r="R2495" i="34"/>
  <c r="V2495" i="34"/>
  <c r="AA2495" i="34"/>
  <c r="P2495" i="34"/>
  <c r="AA2442" i="34"/>
  <c r="P2442" i="34"/>
  <c r="Q2442" i="34"/>
  <c r="R2442" i="34"/>
  <c r="V2442" i="34"/>
  <c r="P1916" i="34"/>
  <c r="Q1916" i="34"/>
  <c r="R1916" i="34"/>
  <c r="V1916" i="34"/>
  <c r="AA1916" i="34"/>
  <c r="P1942" i="34"/>
  <c r="Q1942" i="34"/>
  <c r="R1942" i="34"/>
  <c r="V1942" i="34"/>
  <c r="AA1942" i="34"/>
  <c r="P1946" i="34"/>
  <c r="Q1946" i="34"/>
  <c r="R1946" i="34"/>
  <c r="V1946" i="34"/>
  <c r="AA1946" i="34"/>
  <c r="R1967" i="34"/>
  <c r="V1967" i="34"/>
  <c r="AA1967" i="34"/>
  <c r="P1967" i="34"/>
  <c r="Q1967" i="34"/>
  <c r="R1971" i="34"/>
  <c r="V1971" i="34"/>
  <c r="AA1971" i="34"/>
  <c r="P1971" i="34"/>
  <c r="Q1971" i="34"/>
  <c r="P1994" i="34"/>
  <c r="Q1994" i="34"/>
  <c r="R1994" i="34"/>
  <c r="V1994" i="34"/>
  <c r="AA1994" i="34"/>
  <c r="R1757" i="34"/>
  <c r="V1757" i="34"/>
  <c r="AA1757" i="34"/>
  <c r="P1757" i="34"/>
  <c r="Q1757" i="34"/>
  <c r="R1761" i="34"/>
  <c r="V1761" i="34"/>
  <c r="AA1761" i="34"/>
  <c r="P1761" i="34"/>
  <c r="Q1761" i="34"/>
  <c r="P1784" i="34"/>
  <c r="Q1784" i="34"/>
  <c r="R1784" i="34"/>
  <c r="V1784" i="34"/>
  <c r="AA1784" i="34"/>
  <c r="P1788" i="34"/>
  <c r="Q1788" i="34"/>
  <c r="R1788" i="34"/>
  <c r="V1788" i="34"/>
  <c r="AA1788" i="34"/>
  <c r="P1856" i="34"/>
  <c r="Q1856" i="34"/>
  <c r="R1856" i="34"/>
  <c r="V1856" i="34"/>
  <c r="AA1856" i="34"/>
  <c r="P1860" i="34"/>
  <c r="Q1860" i="34"/>
  <c r="R1860" i="34"/>
  <c r="V1860" i="34"/>
  <c r="AA1860" i="34"/>
  <c r="P1912" i="34"/>
  <c r="Q1912" i="34"/>
  <c r="R1912" i="34"/>
  <c r="V1912" i="34"/>
  <c r="AA1912" i="34"/>
  <c r="R1673" i="34"/>
  <c r="V1673" i="34"/>
  <c r="AA1673" i="34"/>
  <c r="P1673" i="34"/>
  <c r="Q1673" i="34"/>
  <c r="R1677" i="34"/>
  <c r="V1677" i="34"/>
  <c r="AA1677" i="34"/>
  <c r="P1677" i="34"/>
  <c r="Q1677" i="34"/>
  <c r="R1699" i="34"/>
  <c r="V1699" i="34"/>
  <c r="AA1699" i="34"/>
  <c r="P1699" i="34"/>
  <c r="Q1699" i="34"/>
  <c r="R1703" i="34"/>
  <c r="V1703" i="34"/>
  <c r="AA1703" i="34"/>
  <c r="P1703" i="34"/>
  <c r="Q1703" i="34"/>
  <c r="R1729" i="34"/>
  <c r="V1729" i="34"/>
  <c r="AA1729" i="34"/>
  <c r="P1729" i="34"/>
  <c r="Q1729" i="34"/>
  <c r="R1751" i="34"/>
  <c r="V1751" i="34"/>
  <c r="AA1751" i="34"/>
  <c r="P1751" i="34"/>
  <c r="Q1751" i="34"/>
  <c r="P1507" i="34"/>
  <c r="Q1507" i="34"/>
  <c r="R1507" i="34"/>
  <c r="V1507" i="34"/>
  <c r="AA1507" i="34"/>
  <c r="R1514" i="34"/>
  <c r="V1514" i="34"/>
  <c r="AA1514" i="34"/>
  <c r="P1514" i="34"/>
  <c r="Q1514" i="34"/>
  <c r="R1548" i="34"/>
  <c r="V1548" i="34"/>
  <c r="AA1548" i="34"/>
  <c r="P1548" i="34"/>
  <c r="Q1548" i="34"/>
  <c r="R1552" i="34"/>
  <c r="V1552" i="34"/>
  <c r="AA1552" i="34"/>
  <c r="P1552" i="34"/>
  <c r="Q1552" i="34"/>
  <c r="P1573" i="34"/>
  <c r="R1573" i="34"/>
  <c r="V1573" i="34"/>
  <c r="AA1573" i="34"/>
  <c r="Q1573" i="34"/>
  <c r="R1577" i="34"/>
  <c r="V1577" i="34"/>
  <c r="AA1577" i="34"/>
  <c r="P1577" i="34"/>
  <c r="Q1577" i="34"/>
  <c r="P1396" i="34"/>
  <c r="Q1396" i="34"/>
  <c r="R1396" i="34"/>
  <c r="V1396" i="34"/>
  <c r="AA1396" i="34"/>
  <c r="P1400" i="34"/>
  <c r="Q1400" i="34"/>
  <c r="R1400" i="34"/>
  <c r="V1400" i="34"/>
  <c r="AA1400" i="34"/>
  <c r="P1439" i="34"/>
  <c r="Q1439" i="34"/>
  <c r="R1439" i="34"/>
  <c r="V1439" i="34"/>
  <c r="AA1439" i="34"/>
  <c r="P1443" i="34"/>
  <c r="Q1443" i="34"/>
  <c r="R1443" i="34"/>
  <c r="V1443" i="34"/>
  <c r="AA1443" i="34"/>
  <c r="P1477" i="34"/>
  <c r="Q1477" i="34"/>
  <c r="R1477" i="34"/>
  <c r="V1477" i="34"/>
  <c r="AA1477" i="34"/>
  <c r="P1481" i="34"/>
  <c r="Q1481" i="34"/>
  <c r="R1481" i="34"/>
  <c r="V1481" i="34"/>
  <c r="AA1481" i="34"/>
  <c r="P1485" i="34"/>
  <c r="Q1485" i="34"/>
  <c r="R1485" i="34"/>
  <c r="V1485" i="34"/>
  <c r="AA1485" i="34"/>
  <c r="Q1353" i="34"/>
  <c r="R1353" i="34"/>
  <c r="V1353" i="34"/>
  <c r="AA1353" i="34"/>
  <c r="P1353" i="34"/>
  <c r="AA1362" i="34"/>
  <c r="P1362" i="34"/>
  <c r="Q1362" i="34"/>
  <c r="R1362" i="34"/>
  <c r="V1362" i="34"/>
  <c r="AA1290" i="34"/>
  <c r="P1290" i="34"/>
  <c r="Q1290" i="34"/>
  <c r="R1290" i="34"/>
  <c r="V1290" i="34"/>
  <c r="R1895" i="34"/>
  <c r="V1895" i="34"/>
  <c r="AA1895" i="34"/>
  <c r="P1895" i="34"/>
  <c r="Q1895" i="34"/>
  <c r="R1891" i="34"/>
  <c r="V1891" i="34"/>
  <c r="AA1891" i="34"/>
  <c r="P1891" i="34"/>
  <c r="Q1891" i="34"/>
  <c r="P1880" i="34"/>
  <c r="Q1880" i="34"/>
  <c r="R1880" i="34"/>
  <c r="V1880" i="34"/>
  <c r="AA1880" i="34"/>
  <c r="P1876" i="34"/>
  <c r="Q1876" i="34"/>
  <c r="R1876" i="34"/>
  <c r="V1876" i="34"/>
  <c r="AA1876" i="34"/>
  <c r="R1843" i="34"/>
  <c r="V1843" i="34"/>
  <c r="AA1843" i="34"/>
  <c r="P1843" i="34"/>
  <c r="Q1843" i="34"/>
  <c r="R1839" i="34"/>
  <c r="V1839" i="34"/>
  <c r="AA1839" i="34"/>
  <c r="P1839" i="34"/>
  <c r="Q1839" i="34"/>
  <c r="P1818" i="34"/>
  <c r="Q1818" i="34"/>
  <c r="R1818" i="34"/>
  <c r="V1818" i="34"/>
  <c r="AA1818" i="34"/>
  <c r="P1814" i="34"/>
  <c r="Q1814" i="34"/>
  <c r="R1814" i="34"/>
  <c r="V1814" i="34"/>
  <c r="AA1814" i="34"/>
  <c r="P1810" i="34"/>
  <c r="Q1810" i="34"/>
  <c r="R1810" i="34"/>
  <c r="V1810" i="34"/>
  <c r="AA1810" i="34"/>
  <c r="R1805" i="34"/>
  <c r="V1805" i="34"/>
  <c r="AA1805" i="34"/>
  <c r="P1805" i="34"/>
  <c r="Q1805" i="34"/>
  <c r="R1801" i="34"/>
  <c r="V1801" i="34"/>
  <c r="AA1801" i="34"/>
  <c r="P1801" i="34"/>
  <c r="Q1801" i="34"/>
  <c r="R1723" i="34"/>
  <c r="V1723" i="34"/>
  <c r="AA1723" i="34"/>
  <c r="P1723" i="34"/>
  <c r="Q1723" i="34"/>
  <c r="R1719" i="34"/>
  <c r="V1719" i="34"/>
  <c r="AA1719" i="34"/>
  <c r="P1719" i="34"/>
  <c r="Q1719" i="34"/>
  <c r="P1654" i="34"/>
  <c r="Q1654" i="34"/>
  <c r="R1654" i="34"/>
  <c r="V1654" i="34"/>
  <c r="AA1654" i="34"/>
  <c r="P1650" i="34"/>
  <c r="Q1650" i="34"/>
  <c r="R1650" i="34"/>
  <c r="V1650" i="34"/>
  <c r="AA1650" i="34"/>
  <c r="P1646" i="34"/>
  <c r="Q1646" i="34"/>
  <c r="R1646" i="34"/>
  <c r="V1646" i="34"/>
  <c r="AA1646" i="34"/>
  <c r="P1642" i="34"/>
  <c r="Q1642" i="34"/>
  <c r="R1642" i="34"/>
  <c r="V1642" i="34"/>
  <c r="AA1642" i="34"/>
  <c r="P1628" i="34"/>
  <c r="Q1628" i="34"/>
  <c r="R1628" i="34"/>
  <c r="V1628" i="34"/>
  <c r="AA1628" i="34"/>
  <c r="P1624" i="34"/>
  <c r="Q1624" i="34"/>
  <c r="R1624" i="34"/>
  <c r="V1624" i="34"/>
  <c r="AA1624" i="34"/>
  <c r="P1618" i="34"/>
  <c r="Q1618" i="34"/>
  <c r="R1618" i="34"/>
  <c r="V1618" i="34"/>
  <c r="AA1618" i="34"/>
  <c r="P1614" i="34"/>
  <c r="Q1614" i="34"/>
  <c r="R1614" i="34"/>
  <c r="V1614" i="34"/>
  <c r="AA1614" i="34"/>
  <c r="R1572" i="34"/>
  <c r="V1572" i="34"/>
  <c r="Q1572" i="34"/>
  <c r="AA1572" i="34"/>
  <c r="P1572" i="34"/>
  <c r="R1506" i="34"/>
  <c r="V1506" i="34"/>
  <c r="AA1506" i="34"/>
  <c r="P1506" i="34"/>
  <c r="Q1506" i="34"/>
  <c r="R1502" i="34"/>
  <c r="V1502" i="34"/>
  <c r="AA1502" i="34"/>
  <c r="P1502" i="34"/>
  <c r="Q1502" i="34"/>
  <c r="P1433" i="34"/>
  <c r="Q1433" i="34"/>
  <c r="R1433" i="34"/>
  <c r="V1433" i="34"/>
  <c r="AA1433" i="34"/>
  <c r="P1429" i="34"/>
  <c r="Q1429" i="34"/>
  <c r="R1429" i="34"/>
  <c r="V1429" i="34"/>
  <c r="AA1429" i="34"/>
  <c r="R1416" i="34"/>
  <c r="V1416" i="34"/>
  <c r="AA1416" i="34"/>
  <c r="P1416" i="34"/>
  <c r="Q1416" i="34"/>
  <c r="P1412" i="34"/>
  <c r="Q1412" i="34"/>
  <c r="R1412" i="34"/>
  <c r="V1412" i="34"/>
  <c r="AA1412" i="34"/>
  <c r="AA1390" i="34"/>
  <c r="P1390" i="34"/>
  <c r="Q1390" i="34"/>
  <c r="R1390" i="34"/>
  <c r="V1390" i="34"/>
  <c r="AA1350" i="34"/>
  <c r="P1350" i="34"/>
  <c r="Q1350" i="34"/>
  <c r="R1350" i="34"/>
  <c r="V1350" i="34"/>
  <c r="AA1346" i="34"/>
  <c r="P1346" i="34"/>
  <c r="Q1346" i="34"/>
  <c r="R1346" i="34"/>
  <c r="V1346" i="34"/>
  <c r="Q1339" i="34"/>
  <c r="R1339" i="34"/>
  <c r="V1339" i="34"/>
  <c r="AA1339" i="34"/>
  <c r="P1339" i="34"/>
  <c r="AA1320" i="34"/>
  <c r="P1320" i="34"/>
  <c r="Q1320" i="34"/>
  <c r="R1320" i="34"/>
  <c r="V1320" i="34"/>
  <c r="AA1316" i="34"/>
  <c r="P1316" i="34"/>
  <c r="Q1316" i="34"/>
  <c r="R1316" i="34"/>
  <c r="V1316" i="34"/>
  <c r="Q1305" i="34"/>
  <c r="R1305" i="34"/>
  <c r="V1305" i="34"/>
  <c r="AA1305" i="34"/>
  <c r="P1305" i="34"/>
  <c r="Q1301" i="34"/>
  <c r="R1301" i="34"/>
  <c r="V1301" i="34"/>
  <c r="AA1301" i="34"/>
  <c r="P1301" i="34"/>
  <c r="Q1297" i="34"/>
  <c r="R1297" i="34"/>
  <c r="V1297" i="34"/>
  <c r="AA1297" i="34"/>
  <c r="P1297" i="34"/>
  <c r="P873" i="34"/>
  <c r="Q873" i="34"/>
  <c r="R873" i="34"/>
  <c r="V873" i="34"/>
  <c r="AA873" i="34"/>
  <c r="R952" i="34"/>
  <c r="V952" i="34"/>
  <c r="AA952" i="34"/>
  <c r="P952" i="34"/>
  <c r="Q952" i="34"/>
  <c r="AA1294" i="34"/>
  <c r="P1294" i="34"/>
  <c r="Q1294" i="34"/>
  <c r="R1294" i="34"/>
  <c r="V1294" i="34"/>
  <c r="Q1325" i="34"/>
  <c r="R1325" i="34"/>
  <c r="V1325" i="34"/>
  <c r="AA1325" i="34"/>
  <c r="P1325" i="34"/>
  <c r="Q1341" i="34"/>
  <c r="R1341" i="34"/>
  <c r="V1341" i="34"/>
  <c r="AA1341" i="34"/>
  <c r="P1341" i="34"/>
  <c r="Q1359" i="34"/>
  <c r="R1359" i="34"/>
  <c r="V1359" i="34"/>
  <c r="AA1359" i="34"/>
  <c r="P1359" i="34"/>
  <c r="Q1383" i="34"/>
  <c r="R1383" i="34"/>
  <c r="V1383" i="34"/>
  <c r="AA1383" i="34"/>
  <c r="P1383" i="34"/>
  <c r="Q1387" i="34"/>
  <c r="R1387" i="34"/>
  <c r="V1387" i="34"/>
  <c r="AA1387" i="34"/>
  <c r="P1387" i="34"/>
  <c r="R1496" i="34"/>
  <c r="V1496" i="34"/>
  <c r="AA1496" i="34"/>
  <c r="P1496" i="34"/>
  <c r="Q1496" i="34"/>
  <c r="AA662" i="34"/>
  <c r="P662" i="34"/>
  <c r="Q662" i="34"/>
  <c r="R662" i="34"/>
  <c r="V662" i="34"/>
  <c r="R729" i="34"/>
  <c r="V729" i="34"/>
  <c r="AA729" i="34"/>
  <c r="P729" i="34"/>
  <c r="Q729" i="34"/>
  <c r="Q1076" i="34"/>
  <c r="R1076" i="34"/>
  <c r="V1076" i="34"/>
  <c r="AA1076" i="34"/>
  <c r="P1076" i="34"/>
  <c r="Q1098" i="34"/>
  <c r="R1098" i="34"/>
  <c r="V1098" i="34"/>
  <c r="AA1098" i="34"/>
  <c r="P1098" i="34"/>
  <c r="Q1102" i="34"/>
  <c r="R1102" i="34"/>
  <c r="V1102" i="34"/>
  <c r="AA1102" i="34"/>
  <c r="P1102" i="34"/>
  <c r="Q1106" i="34"/>
  <c r="R1106" i="34"/>
  <c r="V1106" i="34"/>
  <c r="AA1106" i="34"/>
  <c r="P1106" i="34"/>
  <c r="Q1110" i="34"/>
  <c r="R1110" i="34"/>
  <c r="V1110" i="34"/>
  <c r="AA1110" i="34"/>
  <c r="P1110" i="34"/>
  <c r="Q1114" i="34"/>
  <c r="R1114" i="34"/>
  <c r="V1114" i="34"/>
  <c r="AA1114" i="34"/>
  <c r="P1114" i="34"/>
  <c r="Q1118" i="34"/>
  <c r="R1118" i="34"/>
  <c r="V1118" i="34"/>
  <c r="AA1118" i="34"/>
  <c r="P1118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Q1134" i="34"/>
  <c r="R1134" i="34"/>
  <c r="V1134" i="34"/>
  <c r="AA1134" i="34"/>
  <c r="P1134" i="34"/>
  <c r="Q1138" i="34"/>
  <c r="R1138" i="34"/>
  <c r="V1138" i="34"/>
  <c r="AA1138" i="34"/>
  <c r="P1138" i="34"/>
  <c r="Q1142" i="34"/>
  <c r="R1142" i="34"/>
  <c r="V1142" i="34"/>
  <c r="AA1142" i="34"/>
  <c r="P1142" i="34"/>
  <c r="Q1148" i="34"/>
  <c r="R1148" i="34"/>
  <c r="V1148" i="34"/>
  <c r="AA1148" i="34"/>
  <c r="P1148" i="34"/>
  <c r="Q1152" i="34"/>
  <c r="R1152" i="34"/>
  <c r="V1152" i="34"/>
  <c r="AA1152" i="34"/>
  <c r="P1152" i="34"/>
  <c r="Q1160" i="34"/>
  <c r="R1160" i="34"/>
  <c r="V1160" i="34"/>
  <c r="AA1160" i="34"/>
  <c r="P1160" i="34"/>
  <c r="Q1164" i="34"/>
  <c r="R1164" i="34"/>
  <c r="V1164" i="34"/>
  <c r="AA1164" i="34"/>
  <c r="P1164" i="34"/>
  <c r="Q1168" i="34"/>
  <c r="R1168" i="34"/>
  <c r="V1168" i="34"/>
  <c r="AA1168" i="34"/>
  <c r="P1168" i="34"/>
  <c r="Q1172" i="34"/>
  <c r="R1172" i="34"/>
  <c r="V1172" i="34"/>
  <c r="AA1172" i="34"/>
  <c r="P1172" i="34"/>
  <c r="Q1176" i="34"/>
  <c r="R1176" i="34"/>
  <c r="V1176" i="34"/>
  <c r="AA1176" i="34"/>
  <c r="P1176" i="34"/>
  <c r="R3124" i="34"/>
  <c r="V3124" i="34"/>
  <c r="AA3124" i="34"/>
  <c r="P3124" i="34"/>
  <c r="Q3124" i="34"/>
  <c r="R3126" i="34"/>
  <c r="V3126" i="34"/>
  <c r="AA3126" i="34"/>
  <c r="P3126" i="34"/>
  <c r="Q3126" i="34"/>
  <c r="R3130" i="34"/>
  <c r="V3130" i="34"/>
  <c r="AA3130" i="34"/>
  <c r="P3130" i="34"/>
  <c r="Q3130" i="34"/>
  <c r="R3134" i="34"/>
  <c r="V3134" i="34"/>
  <c r="AA3134" i="34"/>
  <c r="P3134" i="34"/>
  <c r="Q3134" i="34"/>
  <c r="R3138" i="34"/>
  <c r="V3138" i="34"/>
  <c r="AA3138" i="34"/>
  <c r="P3138" i="34"/>
  <c r="Q3138" i="34"/>
  <c r="R3142" i="34"/>
  <c r="V3142" i="34"/>
  <c r="AA3142" i="34"/>
  <c r="P3142" i="34"/>
  <c r="Q3142" i="34"/>
  <c r="P2257" i="34"/>
  <c r="Q2257" i="34"/>
  <c r="R2257" i="34"/>
  <c r="V2257" i="34"/>
  <c r="AA2257" i="34"/>
  <c r="Q2709" i="34"/>
  <c r="R2709" i="34"/>
  <c r="V2709" i="34"/>
  <c r="P2709" i="34"/>
  <c r="AA2709" i="34"/>
  <c r="Q2713" i="34"/>
  <c r="R2713" i="34"/>
  <c r="V2713" i="34"/>
  <c r="P2713" i="34"/>
  <c r="AA2713" i="34"/>
  <c r="R2764" i="34"/>
  <c r="V2764" i="34"/>
  <c r="AA2764" i="34"/>
  <c r="P2764" i="34"/>
  <c r="Q2764" i="34"/>
  <c r="P3109" i="34"/>
  <c r="Q3109" i="34"/>
  <c r="R3109" i="34"/>
  <c r="V3109" i="34"/>
  <c r="AA3109" i="34"/>
  <c r="P3113" i="34"/>
  <c r="Q3113" i="34"/>
  <c r="R3113" i="34"/>
  <c r="V3113" i="34"/>
  <c r="AA3113" i="34"/>
  <c r="P3117" i="34"/>
  <c r="Q3117" i="34"/>
  <c r="R3117" i="34"/>
  <c r="V3117" i="34"/>
  <c r="AA3117" i="34"/>
  <c r="P3121" i="34"/>
  <c r="Q3121" i="34"/>
  <c r="R3121" i="34"/>
  <c r="V3121" i="34"/>
  <c r="AA3121" i="34"/>
  <c r="AA2724" i="34"/>
  <c r="P2724" i="34"/>
  <c r="R2724" i="34"/>
  <c r="V2724" i="34"/>
  <c r="Q2724" i="34"/>
  <c r="AA2658" i="34"/>
  <c r="P2658" i="34"/>
  <c r="Q2658" i="34"/>
  <c r="R2658" i="34"/>
  <c r="V2658" i="34"/>
  <c r="AA2662" i="34"/>
  <c r="P2662" i="34"/>
  <c r="Q2662" i="34"/>
  <c r="R2662" i="34"/>
  <c r="V2662" i="34"/>
  <c r="AA2666" i="34"/>
  <c r="P2666" i="34"/>
  <c r="Q2666" i="34"/>
  <c r="R2666" i="34"/>
  <c r="V2666" i="34"/>
  <c r="AA2670" i="34"/>
  <c r="P2670" i="34"/>
  <c r="Q2670" i="34"/>
  <c r="R2670" i="34"/>
  <c r="V2670" i="34"/>
  <c r="AA2674" i="34"/>
  <c r="P2674" i="34"/>
  <c r="Q2674" i="34"/>
  <c r="R2674" i="34"/>
  <c r="V2674" i="34"/>
  <c r="Q2445" i="34"/>
  <c r="R2445" i="34"/>
  <c r="V2445" i="34"/>
  <c r="AA2445" i="34"/>
  <c r="P2445" i="34"/>
  <c r="Q2589" i="34"/>
  <c r="R2589" i="34"/>
  <c r="V2589" i="34"/>
  <c r="AA2589" i="34"/>
  <c r="P2589" i="34"/>
  <c r="Q2555" i="34"/>
  <c r="R2555" i="34"/>
  <c r="V2555" i="34"/>
  <c r="AA2555" i="34"/>
  <c r="P2555" i="34"/>
  <c r="Q2593" i="34"/>
  <c r="R2593" i="34"/>
  <c r="V2593" i="34"/>
  <c r="AA2593" i="34"/>
  <c r="P2593" i="34"/>
  <c r="Q2571" i="34"/>
  <c r="R2571" i="34"/>
  <c r="V2571" i="34"/>
  <c r="AA2571" i="34"/>
  <c r="P2571" i="34"/>
  <c r="Q2675" i="34"/>
  <c r="R2675" i="34"/>
  <c r="V2675" i="34"/>
  <c r="AA2675" i="34"/>
  <c r="P2675" i="34"/>
  <c r="Q2679" i="34"/>
  <c r="R2679" i="34"/>
  <c r="V2679" i="34"/>
  <c r="AA2679" i="34"/>
  <c r="P2679" i="34"/>
  <c r="P1998" i="34"/>
  <c r="Q1998" i="34"/>
  <c r="R1998" i="34"/>
  <c r="V1998" i="34"/>
  <c r="AA1998" i="34"/>
  <c r="P2002" i="34"/>
  <c r="Q2002" i="34"/>
  <c r="R2002" i="34"/>
  <c r="V2002" i="34"/>
  <c r="AA2002" i="34"/>
  <c r="AA1286" i="34"/>
  <c r="P1286" i="34"/>
  <c r="Q1286" i="34"/>
  <c r="R1286" i="34"/>
  <c r="V1286" i="34"/>
  <c r="Q1367" i="34"/>
  <c r="R1367" i="34"/>
  <c r="V1367" i="34"/>
  <c r="AA1367" i="34"/>
  <c r="P1367" i="34"/>
  <c r="AA2492" i="34"/>
  <c r="P2492" i="34"/>
  <c r="Q2492" i="34"/>
  <c r="R2492" i="34"/>
  <c r="V2492" i="34"/>
  <c r="AA2496" i="34"/>
  <c r="P2496" i="34"/>
  <c r="Q2496" i="34"/>
  <c r="R2496" i="34"/>
  <c r="V2496" i="34"/>
  <c r="R1913" i="34"/>
  <c r="V1913" i="34"/>
  <c r="AA1913" i="34"/>
  <c r="P1913" i="34"/>
  <c r="Q1913" i="34"/>
  <c r="R1917" i="34"/>
  <c r="V1917" i="34"/>
  <c r="AA1917" i="34"/>
  <c r="P1917" i="34"/>
  <c r="Q1917" i="34"/>
  <c r="R1943" i="34"/>
  <c r="V1943" i="34"/>
  <c r="AA1943" i="34"/>
  <c r="P1943" i="34"/>
  <c r="Q1943" i="34"/>
  <c r="R1947" i="34"/>
  <c r="V1947" i="34"/>
  <c r="AA1947" i="34"/>
  <c r="P1947" i="34"/>
  <c r="Q1947" i="34"/>
  <c r="P1968" i="34"/>
  <c r="Q1968" i="34"/>
  <c r="R1968" i="34"/>
  <c r="V1968" i="34"/>
  <c r="AA1968" i="34"/>
  <c r="P1972" i="34"/>
  <c r="Q1972" i="34"/>
  <c r="R1972" i="34"/>
  <c r="V1972" i="34"/>
  <c r="AA1972" i="34"/>
  <c r="R1995" i="34"/>
  <c r="V1995" i="34"/>
  <c r="AA1995" i="34"/>
  <c r="P1995" i="34"/>
  <c r="Q1995" i="34"/>
  <c r="P1758" i="34"/>
  <c r="Q1758" i="34"/>
  <c r="R1758" i="34"/>
  <c r="V1758" i="34"/>
  <c r="AA1758" i="34"/>
  <c r="P1762" i="34"/>
  <c r="Q1762" i="34"/>
  <c r="R1762" i="34"/>
  <c r="V1762" i="34"/>
  <c r="AA1762" i="34"/>
  <c r="R1785" i="34"/>
  <c r="V1785" i="34"/>
  <c r="AA1785" i="34"/>
  <c r="P1785" i="34"/>
  <c r="Q1785" i="34"/>
  <c r="P1826" i="34"/>
  <c r="Q1826" i="34"/>
  <c r="R1826" i="34"/>
  <c r="V1826" i="34"/>
  <c r="AA1826" i="34"/>
  <c r="R1857" i="34"/>
  <c r="V1857" i="34"/>
  <c r="AA1857" i="34"/>
  <c r="P1857" i="34"/>
  <c r="Q1857" i="34"/>
  <c r="R1861" i="34"/>
  <c r="V1861" i="34"/>
  <c r="AA1861" i="34"/>
  <c r="P1861" i="34"/>
  <c r="Q1861" i="34"/>
  <c r="R1599" i="34"/>
  <c r="V1599" i="34"/>
  <c r="AA1599" i="34"/>
  <c r="P1599" i="34"/>
  <c r="Q1599" i="34"/>
  <c r="P1674" i="34"/>
  <c r="Q1674" i="34"/>
  <c r="R1674" i="34"/>
  <c r="V1674" i="34"/>
  <c r="AA1674" i="34"/>
  <c r="P1678" i="34"/>
  <c r="Q1678" i="34"/>
  <c r="R1678" i="34"/>
  <c r="V1678" i="34"/>
  <c r="AA1678" i="34"/>
  <c r="P1700" i="34"/>
  <c r="Q1700" i="34"/>
  <c r="R1700" i="34"/>
  <c r="V1700" i="34"/>
  <c r="AA1700" i="34"/>
  <c r="P1704" i="34"/>
  <c r="Q1704" i="34"/>
  <c r="R1704" i="34"/>
  <c r="V1704" i="34"/>
  <c r="AA1704" i="34"/>
  <c r="P1748" i="34"/>
  <c r="Q1748" i="34"/>
  <c r="R1748" i="34"/>
  <c r="V1748" i="34"/>
  <c r="AA1748" i="34"/>
  <c r="P1752" i="34"/>
  <c r="Q1752" i="34"/>
  <c r="R1752" i="34"/>
  <c r="V1752" i="34"/>
  <c r="AA1752" i="34"/>
  <c r="R1510" i="34"/>
  <c r="V1510" i="34"/>
  <c r="AA1510" i="34"/>
  <c r="P1510" i="34"/>
  <c r="Q1510" i="34"/>
  <c r="R1516" i="34"/>
  <c r="V1516" i="34"/>
  <c r="AA1516" i="34"/>
  <c r="P1516" i="34"/>
  <c r="Q1516" i="34"/>
  <c r="P1549" i="34"/>
  <c r="Q1549" i="34"/>
  <c r="R1549" i="34"/>
  <c r="V1549" i="34"/>
  <c r="AA1549" i="34"/>
  <c r="P1553" i="34"/>
  <c r="Q1553" i="34"/>
  <c r="R1553" i="34"/>
  <c r="V1553" i="34"/>
  <c r="AA1553" i="34"/>
  <c r="R1574" i="34"/>
  <c r="V1574" i="34"/>
  <c r="Q1574" i="34"/>
  <c r="AA1574" i="34"/>
  <c r="P1574" i="34"/>
  <c r="R1591" i="34"/>
  <c r="V1591" i="34"/>
  <c r="AA1591" i="34"/>
  <c r="P1591" i="34"/>
  <c r="Q1591" i="34"/>
  <c r="R1397" i="34"/>
  <c r="V1397" i="34"/>
  <c r="P1397" i="34"/>
  <c r="AA1397" i="34"/>
  <c r="Q1397" i="34"/>
  <c r="R1401" i="34"/>
  <c r="V1401" i="34"/>
  <c r="P1401" i="34"/>
  <c r="Q1401" i="34"/>
  <c r="AA1401" i="34"/>
  <c r="R1440" i="34"/>
  <c r="V1440" i="34"/>
  <c r="AA1440" i="34"/>
  <c r="P1440" i="34"/>
  <c r="Q1440" i="34"/>
  <c r="R1444" i="34"/>
  <c r="V1444" i="34"/>
  <c r="AA1444" i="34"/>
  <c r="P1444" i="34"/>
  <c r="Q1444" i="34"/>
  <c r="R1478" i="34"/>
  <c r="V1478" i="34"/>
  <c r="AA1478" i="34"/>
  <c r="P1478" i="34"/>
  <c r="Q1478" i="34"/>
  <c r="R1482" i="34"/>
  <c r="V1482" i="34"/>
  <c r="AA1482" i="34"/>
  <c r="P1482" i="34"/>
  <c r="Q1482" i="34"/>
  <c r="R1486" i="34"/>
  <c r="V1486" i="34"/>
  <c r="AA1486" i="34"/>
  <c r="P1486" i="34"/>
  <c r="Q1486" i="34"/>
  <c r="AA1354" i="34"/>
  <c r="P1354" i="34"/>
  <c r="Q1354" i="34"/>
  <c r="R1354" i="34"/>
  <c r="V1354" i="34"/>
  <c r="Q1363" i="34"/>
  <c r="R1363" i="34"/>
  <c r="V1363" i="34"/>
  <c r="AA1363" i="34"/>
  <c r="P1363" i="34"/>
  <c r="P1940" i="34"/>
  <c r="Q1940" i="34"/>
  <c r="R1940" i="34"/>
  <c r="V1940" i="34"/>
  <c r="AA1940" i="34"/>
  <c r="P1894" i="34"/>
  <c r="Q1894" i="34"/>
  <c r="R1894" i="34"/>
  <c r="V1894" i="34"/>
  <c r="AA1894" i="34"/>
  <c r="P1890" i="34"/>
  <c r="Q1890" i="34"/>
  <c r="R1890" i="34"/>
  <c r="V1890" i="34"/>
  <c r="AA1890" i="34"/>
  <c r="R1879" i="34"/>
  <c r="V1879" i="34"/>
  <c r="AA1879" i="34"/>
  <c r="P1879" i="34"/>
  <c r="Q1879" i="34"/>
  <c r="R1875" i="34"/>
  <c r="V1875" i="34"/>
  <c r="AA1875" i="34"/>
  <c r="P1875" i="34"/>
  <c r="Q1875" i="34"/>
  <c r="P1842" i="34"/>
  <c r="Q1842" i="34"/>
  <c r="R1842" i="34"/>
  <c r="V1842" i="34"/>
  <c r="AA1842" i="34"/>
  <c r="P1838" i="34"/>
  <c r="Q1838" i="34"/>
  <c r="R1838" i="34"/>
  <c r="V1838" i="34"/>
  <c r="AA1838" i="34"/>
  <c r="R1817" i="34"/>
  <c r="V1817" i="34"/>
  <c r="AA1817" i="34"/>
  <c r="P1817" i="34"/>
  <c r="Q1817" i="34"/>
  <c r="R1813" i="34"/>
  <c r="V1813" i="34"/>
  <c r="AA1813" i="34"/>
  <c r="P1813" i="34"/>
  <c r="Q1813" i="34"/>
  <c r="R1809" i="34"/>
  <c r="V1809" i="34"/>
  <c r="AA1809" i="34"/>
  <c r="P1809" i="34"/>
  <c r="Q1809" i="34"/>
  <c r="P1804" i="34"/>
  <c r="Q1804" i="34"/>
  <c r="R1804" i="34"/>
  <c r="V1804" i="34"/>
  <c r="AA1804" i="34"/>
  <c r="P1800" i="34"/>
  <c r="Q1800" i="34"/>
  <c r="R1800" i="34"/>
  <c r="V1800" i="34"/>
  <c r="AA1800" i="34"/>
  <c r="P1722" i="34"/>
  <c r="Q1722" i="34"/>
  <c r="R1722" i="34"/>
  <c r="V1722" i="34"/>
  <c r="AA1722" i="34"/>
  <c r="P1718" i="34"/>
  <c r="Q1718" i="34"/>
  <c r="R1718" i="34"/>
  <c r="V1718" i="34"/>
  <c r="AA1718" i="34"/>
  <c r="R1653" i="34"/>
  <c r="V1653" i="34"/>
  <c r="AA1653" i="34"/>
  <c r="P1653" i="34"/>
  <c r="Q1653" i="34"/>
  <c r="R1649" i="34"/>
  <c r="V1649" i="34"/>
  <c r="AA1649" i="34"/>
  <c r="P1649" i="34"/>
  <c r="Q1649" i="34"/>
  <c r="R1645" i="34"/>
  <c r="V1645" i="34"/>
  <c r="AA1645" i="34"/>
  <c r="P1645" i="34"/>
  <c r="Q1645" i="34"/>
  <c r="R1641" i="34"/>
  <c r="V1641" i="34"/>
  <c r="AA1641" i="34"/>
  <c r="P1641" i="34"/>
  <c r="Q1641" i="34"/>
  <c r="R1627" i="34"/>
  <c r="V1627" i="34"/>
  <c r="AA1627" i="34"/>
  <c r="P1627" i="34"/>
  <c r="Q1627" i="34"/>
  <c r="R1623" i="34"/>
  <c r="V1623" i="34"/>
  <c r="AA1623" i="34"/>
  <c r="P1623" i="34"/>
  <c r="Q1623" i="34"/>
  <c r="R1617" i="34"/>
  <c r="V1617" i="34"/>
  <c r="AA1617" i="34"/>
  <c r="P1617" i="34"/>
  <c r="Q1617" i="34"/>
  <c r="R1613" i="34"/>
  <c r="V1613" i="34"/>
  <c r="AA1613" i="34"/>
  <c r="P1613" i="34"/>
  <c r="Q1613" i="34"/>
  <c r="P1537" i="34"/>
  <c r="Q1537" i="34"/>
  <c r="R1537" i="34"/>
  <c r="V1537" i="34"/>
  <c r="AA1537" i="34"/>
  <c r="P1505" i="34"/>
  <c r="Q1505" i="34"/>
  <c r="R1505" i="34"/>
  <c r="V1505" i="34"/>
  <c r="AA1505" i="34"/>
  <c r="R1436" i="34"/>
  <c r="V1436" i="34"/>
  <c r="AA1436" i="34"/>
  <c r="P1436" i="34"/>
  <c r="Q1436" i="34"/>
  <c r="R1432" i="34"/>
  <c r="V1432" i="34"/>
  <c r="AA1432" i="34"/>
  <c r="P1432" i="34"/>
  <c r="Q1432" i="34"/>
  <c r="P1419" i="34"/>
  <c r="Q1419" i="34"/>
  <c r="R1419" i="34"/>
  <c r="V1419" i="34"/>
  <c r="AA1419" i="34"/>
  <c r="P1415" i="34"/>
  <c r="Q1415" i="34"/>
  <c r="R1415" i="34"/>
  <c r="V1415" i="34"/>
  <c r="AA1415" i="34"/>
  <c r="Q1393" i="34"/>
  <c r="R1393" i="34"/>
  <c r="V1393" i="34"/>
  <c r="AA1393" i="34"/>
  <c r="P1393" i="34"/>
  <c r="Q1389" i="34"/>
  <c r="R1389" i="34"/>
  <c r="V1389" i="34"/>
  <c r="AA1389" i="34"/>
  <c r="P1389" i="34"/>
  <c r="Q1349" i="34"/>
  <c r="R1349" i="34"/>
  <c r="V1349" i="34"/>
  <c r="AA1349" i="34"/>
  <c r="P1349" i="34"/>
  <c r="Q1345" i="34"/>
  <c r="R1345" i="34"/>
  <c r="V1345" i="34"/>
  <c r="AA1345" i="34"/>
  <c r="P1345" i="34"/>
  <c r="Q1323" i="34"/>
  <c r="R1323" i="34"/>
  <c r="V1323" i="34"/>
  <c r="AA1323" i="34"/>
  <c r="P1323" i="34"/>
  <c r="Q1319" i="34"/>
  <c r="R1319" i="34"/>
  <c r="V1319" i="34"/>
  <c r="AA1319" i="34"/>
  <c r="P1319" i="34"/>
  <c r="AA1308" i="34"/>
  <c r="P1308" i="34"/>
  <c r="Q1308" i="34"/>
  <c r="R1308" i="34"/>
  <c r="V1308" i="34"/>
  <c r="AA1304" i="34"/>
  <c r="P1304" i="34"/>
  <c r="Q1304" i="34"/>
  <c r="R1304" i="34"/>
  <c r="V1304" i="34"/>
  <c r="AA1300" i="34"/>
  <c r="P1300" i="34"/>
  <c r="Q1300" i="34"/>
  <c r="R1300" i="34"/>
  <c r="V1300" i="34"/>
  <c r="AA1292" i="34"/>
  <c r="P1292" i="34"/>
  <c r="Q1292" i="34"/>
  <c r="R1292" i="34"/>
  <c r="V1292" i="34"/>
  <c r="P869" i="34"/>
  <c r="Q869" i="34"/>
  <c r="R869" i="34"/>
  <c r="V869" i="34"/>
  <c r="AA869" i="34"/>
  <c r="R874" i="34"/>
  <c r="V874" i="34"/>
  <c r="AA874" i="34"/>
  <c r="P874" i="34"/>
  <c r="Q874" i="34"/>
  <c r="P969" i="34"/>
  <c r="Q969" i="34"/>
  <c r="R969" i="34"/>
  <c r="V969" i="34"/>
  <c r="AA969" i="34"/>
  <c r="Q1295" i="34"/>
  <c r="R1295" i="34"/>
  <c r="V1295" i="34"/>
  <c r="AA1295" i="34"/>
  <c r="P1295" i="34"/>
  <c r="P1491" i="34"/>
  <c r="Q1491" i="34"/>
  <c r="R1491" i="34"/>
  <c r="V1491" i="34"/>
  <c r="AA1491" i="34"/>
  <c r="AA1342" i="34"/>
  <c r="P1342" i="34"/>
  <c r="Q1342" i="34"/>
  <c r="R1342" i="34"/>
  <c r="V1342" i="34"/>
  <c r="AA1360" i="34"/>
  <c r="P1360" i="34"/>
  <c r="Q1360" i="34"/>
  <c r="R1360" i="34"/>
  <c r="V1360" i="34"/>
  <c r="AA1384" i="34"/>
  <c r="P1384" i="34"/>
  <c r="Q1384" i="34"/>
  <c r="R1384" i="34"/>
  <c r="V1384" i="34"/>
  <c r="P1493" i="34"/>
  <c r="Q1493" i="34"/>
  <c r="R1493" i="34"/>
  <c r="V1493" i="34"/>
  <c r="AA1493" i="34"/>
  <c r="Q663" i="34"/>
  <c r="R663" i="34"/>
  <c r="V663" i="34"/>
  <c r="AA663" i="34"/>
  <c r="P663" i="34"/>
  <c r="R737" i="34"/>
  <c r="V737" i="34"/>
  <c r="AA737" i="34"/>
  <c r="P737" i="34"/>
  <c r="Q737" i="34"/>
  <c r="AA1077" i="34"/>
  <c r="P1077" i="34"/>
  <c r="Q1077" i="34"/>
  <c r="R1077" i="34"/>
  <c r="V1077" i="34"/>
  <c r="AA1099" i="34"/>
  <c r="P1099" i="34"/>
  <c r="Q1099" i="34"/>
  <c r="R1099" i="34"/>
  <c r="V1099" i="34"/>
  <c r="AA1103" i="34"/>
  <c r="P1103" i="34"/>
  <c r="Q1103" i="34"/>
  <c r="R1103" i="34"/>
  <c r="V1103" i="34"/>
  <c r="AA1107" i="34"/>
  <c r="P1107" i="34"/>
  <c r="Q1107" i="34"/>
  <c r="R1107" i="34"/>
  <c r="V1107" i="34"/>
  <c r="AA1111" i="34"/>
  <c r="P1111" i="34"/>
  <c r="Q1111" i="34"/>
  <c r="R1111" i="34"/>
  <c r="V1111" i="34"/>
  <c r="AA1115" i="34"/>
  <c r="P1115" i="34"/>
  <c r="Q1115" i="34"/>
  <c r="R1115" i="34"/>
  <c r="V1115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AA1135" i="34"/>
  <c r="P1135" i="34"/>
  <c r="Q1135" i="34"/>
  <c r="R1135" i="34"/>
  <c r="V1135" i="34"/>
  <c r="AA1139" i="34"/>
  <c r="P1139" i="34"/>
  <c r="Q1139" i="34"/>
  <c r="R1139" i="34"/>
  <c r="V1139" i="34"/>
  <c r="AA1143" i="34"/>
  <c r="P1143" i="34"/>
  <c r="Q1143" i="34"/>
  <c r="R1143" i="34"/>
  <c r="V1143" i="34"/>
  <c r="AA1149" i="34"/>
  <c r="P1149" i="34"/>
  <c r="Q1149" i="34"/>
  <c r="R1149" i="34"/>
  <c r="V1149" i="34"/>
  <c r="AA1153" i="34"/>
  <c r="P1153" i="34"/>
  <c r="Q1153" i="34"/>
  <c r="R1153" i="34"/>
  <c r="V1153" i="34"/>
  <c r="AA1161" i="34"/>
  <c r="P1161" i="34"/>
  <c r="Q1161" i="34"/>
  <c r="R1161" i="34"/>
  <c r="V1161" i="34"/>
  <c r="AA1165" i="34"/>
  <c r="P1165" i="34"/>
  <c r="Q1165" i="34"/>
  <c r="R1165" i="34"/>
  <c r="V1165" i="34"/>
  <c r="AA1169" i="34"/>
  <c r="P1169" i="34"/>
  <c r="Q1169" i="34"/>
  <c r="R1169" i="34"/>
  <c r="V1169" i="34"/>
  <c r="AA1173" i="34"/>
  <c r="P1173" i="34"/>
  <c r="Q1173" i="34"/>
  <c r="R1173" i="34"/>
  <c r="V1173" i="34"/>
  <c r="AA1280" i="34"/>
  <c r="P1280" i="34"/>
  <c r="Q1280" i="34"/>
  <c r="R1280" i="34"/>
  <c r="V1280" i="34"/>
  <c r="R321" i="34"/>
  <c r="V321" i="34"/>
  <c r="S321" i="34"/>
  <c r="AA321" i="34"/>
  <c r="P321" i="34"/>
  <c r="T321" i="34"/>
  <c r="Q321" i="34"/>
  <c r="U321" i="34"/>
  <c r="R337" i="34"/>
  <c r="V337" i="34"/>
  <c r="S337" i="34"/>
  <c r="AA337" i="34"/>
  <c r="P337" i="34"/>
  <c r="T337" i="34"/>
  <c r="Q337" i="34"/>
  <c r="U337" i="34"/>
  <c r="R341" i="34"/>
  <c r="V341" i="34"/>
  <c r="P341" i="34"/>
  <c r="U341" i="34"/>
  <c r="Q341" i="34"/>
  <c r="AA341" i="34"/>
  <c r="S341" i="34"/>
  <c r="T341" i="34"/>
  <c r="Q357" i="34"/>
  <c r="U357" i="34"/>
  <c r="R357" i="34"/>
  <c r="V357" i="34"/>
  <c r="S357" i="34"/>
  <c r="AA357" i="34"/>
  <c r="P357" i="34"/>
  <c r="T357" i="34"/>
  <c r="Q351" i="34"/>
  <c r="U351" i="34"/>
  <c r="R351" i="34"/>
  <c r="V351" i="34"/>
  <c r="S351" i="34"/>
  <c r="AA351" i="34"/>
  <c r="P351" i="34"/>
  <c r="T351" i="34"/>
  <c r="Q355" i="34"/>
  <c r="U355" i="34"/>
  <c r="R355" i="34"/>
  <c r="V355" i="34"/>
  <c r="S355" i="34"/>
  <c r="AA355" i="34"/>
  <c r="P355" i="34"/>
  <c r="T355" i="34"/>
  <c r="Q648" i="34"/>
  <c r="R648" i="34"/>
  <c r="V648" i="34"/>
  <c r="AA648" i="34"/>
  <c r="P648" i="34"/>
  <c r="Q652" i="34"/>
  <c r="R652" i="34"/>
  <c r="V652" i="34"/>
  <c r="AA652" i="34"/>
  <c r="P652" i="34"/>
  <c r="Q656" i="34"/>
  <c r="R656" i="34"/>
  <c r="V656" i="34"/>
  <c r="AA656" i="34"/>
  <c r="P656" i="34"/>
  <c r="Q660" i="34"/>
  <c r="R660" i="34"/>
  <c r="V660" i="34"/>
  <c r="AA660" i="34"/>
  <c r="P660" i="34"/>
  <c r="P316" i="34"/>
  <c r="T316" i="34"/>
  <c r="Q316" i="34"/>
  <c r="U316" i="34"/>
  <c r="R316" i="34"/>
  <c r="V316" i="34"/>
  <c r="S316" i="34"/>
  <c r="AA316" i="34"/>
  <c r="P334" i="34"/>
  <c r="T334" i="34"/>
  <c r="Q334" i="34"/>
  <c r="U334" i="34"/>
  <c r="R334" i="34"/>
  <c r="V334" i="34"/>
  <c r="S334" i="34"/>
  <c r="AA334" i="34"/>
  <c r="P338" i="34"/>
  <c r="T338" i="34"/>
  <c r="Q338" i="34"/>
  <c r="U338" i="34"/>
  <c r="R338" i="34"/>
  <c r="V338" i="34"/>
  <c r="S338" i="34"/>
  <c r="AA338" i="34"/>
  <c r="P342" i="34"/>
  <c r="T342" i="34"/>
  <c r="Q342" i="34"/>
  <c r="V342" i="34"/>
  <c r="AA342" i="34"/>
  <c r="R342" i="34"/>
  <c r="S342" i="34"/>
  <c r="U342" i="34"/>
  <c r="S358" i="34"/>
  <c r="AA358" i="34"/>
  <c r="P358" i="34"/>
  <c r="T358" i="34"/>
  <c r="Q358" i="34"/>
  <c r="U358" i="34"/>
  <c r="R358" i="34"/>
  <c r="V358" i="34"/>
  <c r="S352" i="34"/>
  <c r="AA352" i="34"/>
  <c r="P352" i="34"/>
  <c r="T352" i="34"/>
  <c r="Q352" i="34"/>
  <c r="U352" i="34"/>
  <c r="R352" i="34"/>
  <c r="V352" i="34"/>
  <c r="S356" i="34"/>
  <c r="AA356" i="34"/>
  <c r="P356" i="34"/>
  <c r="T356" i="34"/>
  <c r="Q356" i="34"/>
  <c r="U356" i="34"/>
  <c r="R356" i="34"/>
  <c r="V356" i="34"/>
  <c r="AA649" i="34"/>
  <c r="P649" i="34"/>
  <c r="Q649" i="34"/>
  <c r="R649" i="34"/>
  <c r="V649" i="34"/>
  <c r="AA653" i="34"/>
  <c r="P653" i="34"/>
  <c r="Q653" i="34"/>
  <c r="R653" i="34"/>
  <c r="V653" i="34"/>
  <c r="AA657" i="34"/>
  <c r="P657" i="34"/>
  <c r="Q657" i="34"/>
  <c r="R657" i="34"/>
  <c r="V657" i="34"/>
  <c r="R319" i="34"/>
  <c r="V319" i="34"/>
  <c r="S319" i="34"/>
  <c r="AA319" i="34"/>
  <c r="P319" i="34"/>
  <c r="T319" i="34"/>
  <c r="Q319" i="34"/>
  <c r="U319" i="34"/>
  <c r="R335" i="34"/>
  <c r="V335" i="34"/>
  <c r="S335" i="34"/>
  <c r="AA335" i="34"/>
  <c r="P335" i="34"/>
  <c r="T335" i="34"/>
  <c r="Q335" i="34"/>
  <c r="U335" i="34"/>
  <c r="R339" i="34"/>
  <c r="V339" i="34"/>
  <c r="P339" i="34"/>
  <c r="T339" i="34"/>
  <c r="S339" i="34"/>
  <c r="U339" i="34"/>
  <c r="AA339" i="34"/>
  <c r="Q339" i="34"/>
  <c r="Q347" i="34"/>
  <c r="U347" i="34"/>
  <c r="R347" i="34"/>
  <c r="V347" i="34"/>
  <c r="S347" i="34"/>
  <c r="AA347" i="34"/>
  <c r="P347" i="34"/>
  <c r="T347" i="34"/>
  <c r="Q359" i="34"/>
  <c r="U359" i="34"/>
  <c r="R359" i="34"/>
  <c r="V359" i="34"/>
  <c r="S359" i="34"/>
  <c r="AA359" i="34"/>
  <c r="P359" i="34"/>
  <c r="T359" i="34"/>
  <c r="Q353" i="34"/>
  <c r="U353" i="34"/>
  <c r="R353" i="34"/>
  <c r="V353" i="34"/>
  <c r="S353" i="34"/>
  <c r="AA353" i="34"/>
  <c r="P353" i="34"/>
  <c r="T353" i="34"/>
  <c r="S360" i="34"/>
  <c r="AA360" i="34"/>
  <c r="P360" i="34"/>
  <c r="T360" i="34"/>
  <c r="Q360" i="34"/>
  <c r="U360" i="34"/>
  <c r="R360" i="34"/>
  <c r="V360" i="34"/>
  <c r="Q650" i="34"/>
  <c r="R650" i="34"/>
  <c r="V650" i="34"/>
  <c r="AA650" i="34"/>
  <c r="P650" i="34"/>
  <c r="Q654" i="34"/>
  <c r="R654" i="34"/>
  <c r="V654" i="34"/>
  <c r="AA654" i="34"/>
  <c r="P654" i="34"/>
  <c r="Q658" i="34"/>
  <c r="R658" i="34"/>
  <c r="V658" i="34"/>
  <c r="AA658" i="34"/>
  <c r="P658" i="34"/>
  <c r="P320" i="34"/>
  <c r="T320" i="34"/>
  <c r="Q320" i="34"/>
  <c r="U320" i="34"/>
  <c r="R320" i="34"/>
  <c r="V320" i="34"/>
  <c r="S320" i="34"/>
  <c r="AA320" i="34"/>
  <c r="P336" i="34"/>
  <c r="T336" i="34"/>
  <c r="Q336" i="34"/>
  <c r="U336" i="34"/>
  <c r="R336" i="34"/>
  <c r="V336" i="34"/>
  <c r="S336" i="34"/>
  <c r="AA336" i="34"/>
  <c r="P340" i="34"/>
  <c r="T340" i="34"/>
  <c r="U340" i="34"/>
  <c r="Q340" i="34"/>
  <c r="V340" i="34"/>
  <c r="AA340" i="34"/>
  <c r="R340" i="34"/>
  <c r="S340" i="34"/>
  <c r="Q349" i="34"/>
  <c r="U349" i="34"/>
  <c r="R349" i="34"/>
  <c r="V349" i="34"/>
  <c r="S349" i="34"/>
  <c r="AA349" i="34"/>
  <c r="P349" i="34"/>
  <c r="T349" i="34"/>
  <c r="S350" i="34"/>
  <c r="AA350" i="34"/>
  <c r="P350" i="34"/>
  <c r="T350" i="34"/>
  <c r="Q350" i="34"/>
  <c r="U350" i="34"/>
  <c r="R350" i="34"/>
  <c r="V350" i="34"/>
  <c r="S354" i="34"/>
  <c r="AA354" i="34"/>
  <c r="P354" i="34"/>
  <c r="T354" i="34"/>
  <c r="Q354" i="34"/>
  <c r="U354" i="34"/>
  <c r="R354" i="34"/>
  <c r="V354" i="34"/>
  <c r="AA647" i="34"/>
  <c r="P647" i="34"/>
  <c r="Q647" i="34"/>
  <c r="R647" i="34"/>
  <c r="V647" i="34"/>
  <c r="AA651" i="34"/>
  <c r="P651" i="34"/>
  <c r="Q651" i="34"/>
  <c r="R651" i="34"/>
  <c r="V651" i="34"/>
  <c r="AA655" i="34"/>
  <c r="P655" i="34"/>
  <c r="Q655" i="34"/>
  <c r="R655" i="34"/>
  <c r="V655" i="34"/>
  <c r="AA659" i="34"/>
  <c r="P659" i="34"/>
  <c r="Q659" i="34"/>
  <c r="R659" i="34"/>
  <c r="V659" i="34"/>
  <c r="A1284" i="34"/>
  <c r="A1364" i="34"/>
  <c r="A1368" i="34"/>
  <c r="A1634" i="34"/>
  <c r="A1675" i="34"/>
  <c r="A1679" i="34"/>
  <c r="A1511" i="34"/>
  <c r="A1517" i="34"/>
  <c r="A1550" i="34"/>
  <c r="A1554" i="34"/>
  <c r="A1575" i="34"/>
  <c r="A1592" i="34"/>
  <c r="A1398" i="34"/>
  <c r="A1437" i="34"/>
  <c r="A1441" i="34"/>
  <c r="A1475" i="34"/>
  <c r="A1479" i="34"/>
  <c r="A1483" i="34"/>
  <c r="A1355" i="34"/>
  <c r="A1394" i="34"/>
  <c r="A1656" i="34"/>
  <c r="A1652" i="34"/>
  <c r="A1648" i="34"/>
  <c r="A1644" i="34"/>
  <c r="A1630" i="34"/>
  <c r="A1626" i="34"/>
  <c r="A1620" i="34"/>
  <c r="A1616" i="34"/>
  <c r="A1612" i="34"/>
  <c r="A1536" i="34"/>
  <c r="A1504" i="34"/>
  <c r="A1435" i="34"/>
  <c r="A1431" i="34"/>
  <c r="A1418" i="34"/>
  <c r="A1414" i="34"/>
  <c r="A1392" i="34"/>
  <c r="A1388" i="34"/>
  <c r="A1348" i="34"/>
  <c r="A1344" i="34"/>
  <c r="A1322" i="34"/>
  <c r="A1318" i="34"/>
  <c r="A1307" i="34"/>
  <c r="A1303" i="34"/>
  <c r="A1299" i="34"/>
  <c r="A1291" i="34"/>
  <c r="A870" i="34"/>
  <c r="A878" i="34"/>
  <c r="A1259" i="34"/>
  <c r="A1296" i="34"/>
  <c r="A1492" i="34"/>
  <c r="A1357" i="34"/>
  <c r="A1361" i="34"/>
  <c r="A1385" i="34"/>
  <c r="A1494" i="34"/>
  <c r="A648" i="34"/>
  <c r="A652" i="34"/>
  <c r="A656" i="34"/>
  <c r="A660" i="34"/>
  <c r="A727" i="34"/>
  <c r="A738" i="34"/>
  <c r="A1092" i="34"/>
  <c r="A1100" i="34"/>
  <c r="A1104" i="34"/>
  <c r="A1108" i="34"/>
  <c r="A1112" i="34"/>
  <c r="A1116" i="34"/>
  <c r="A1120" i="34"/>
  <c r="A1124" i="34"/>
  <c r="A1128" i="34"/>
  <c r="A1132" i="34"/>
  <c r="A1136" i="34"/>
  <c r="A1140" i="34"/>
  <c r="A1144" i="34"/>
  <c r="A1150" i="34"/>
  <c r="A1154" i="34"/>
  <c r="A1162" i="34"/>
  <c r="A1166" i="34"/>
  <c r="A1170" i="34"/>
  <c r="A1174" i="34"/>
  <c r="A1474" i="34"/>
  <c r="A1365" i="34"/>
  <c r="A1369" i="34"/>
  <c r="A1672" i="34"/>
  <c r="A1676" i="34"/>
  <c r="A1680" i="34"/>
  <c r="A1513" i="34"/>
  <c r="A1518" i="34"/>
  <c r="A1551" i="34"/>
  <c r="A1555" i="34"/>
  <c r="A1576" i="34"/>
  <c r="A1593" i="34"/>
  <c r="A1399" i="34"/>
  <c r="A1438" i="34"/>
  <c r="A1442" i="34"/>
  <c r="A1476" i="34"/>
  <c r="A1480" i="34"/>
  <c r="A1484" i="34"/>
  <c r="A1352" i="34"/>
  <c r="A1356" i="34"/>
  <c r="A1395" i="34"/>
  <c r="A1655" i="34"/>
  <c r="A1651" i="34"/>
  <c r="A1647" i="34"/>
  <c r="A1643" i="34"/>
  <c r="A1629" i="34"/>
  <c r="A1625" i="34"/>
  <c r="A1619" i="34"/>
  <c r="A1615" i="34"/>
  <c r="A1606" i="34"/>
  <c r="A1535" i="34"/>
  <c r="A1503" i="34"/>
  <c r="A1434" i="34"/>
  <c r="A1430" i="34"/>
  <c r="A1417" i="34"/>
  <c r="A1413" i="34"/>
  <c r="A1391" i="34"/>
  <c r="A1351" i="34"/>
  <c r="A1347" i="34"/>
  <c r="A1343" i="34"/>
  <c r="A1321" i="34"/>
  <c r="A1317" i="34"/>
  <c r="A1306" i="34"/>
  <c r="A1302" i="34"/>
  <c r="A1298" i="34"/>
  <c r="A871" i="34"/>
  <c r="A879" i="34"/>
  <c r="A1293" i="34"/>
  <c r="A1324" i="34"/>
  <c r="A1340" i="34"/>
  <c r="A1358" i="34"/>
  <c r="A1382" i="34"/>
  <c r="A1386" i="34"/>
  <c r="A1495" i="34"/>
  <c r="A649" i="34"/>
  <c r="A653" i="34"/>
  <c r="A657" i="34"/>
  <c r="A661" i="34"/>
  <c r="A728" i="34"/>
  <c r="A1075" i="34"/>
  <c r="A1093" i="34"/>
  <c r="A1101" i="34"/>
  <c r="A1105" i="34"/>
  <c r="A1109" i="34"/>
  <c r="A1113" i="34"/>
  <c r="A1117" i="34"/>
  <c r="A1121" i="34"/>
  <c r="A1125" i="34"/>
  <c r="A1129" i="34"/>
  <c r="A1133" i="34"/>
  <c r="A1137" i="34"/>
  <c r="A1141" i="34"/>
  <c r="A1145" i="34"/>
  <c r="A1151" i="34"/>
  <c r="A1159" i="34"/>
  <c r="A1163" i="34"/>
  <c r="A1167" i="34"/>
  <c r="A1171" i="34"/>
  <c r="A1175" i="34"/>
  <c r="A1285" i="34"/>
  <c r="A1366" i="34"/>
  <c r="A1673" i="34"/>
  <c r="A1677" i="34"/>
  <c r="A1507" i="34"/>
  <c r="A1514" i="34"/>
  <c r="A1548" i="34"/>
  <c r="A1552" i="34"/>
  <c r="A1573" i="34"/>
  <c r="A1577" i="34"/>
  <c r="A1396" i="34"/>
  <c r="A1400" i="34"/>
  <c r="A1439" i="34"/>
  <c r="A1443" i="34"/>
  <c r="A1477" i="34"/>
  <c r="A1481" i="34"/>
  <c r="A1485" i="34"/>
  <c r="A1353" i="34"/>
  <c r="A1362" i="34"/>
  <c r="A1290" i="34"/>
  <c r="A1654" i="34"/>
  <c r="A1650" i="34"/>
  <c r="A1646" i="34"/>
  <c r="A1642" i="34"/>
  <c r="A1628" i="34"/>
  <c r="A1624" i="34"/>
  <c r="A1618" i="34"/>
  <c r="A1614" i="34"/>
  <c r="A1572" i="34"/>
  <c r="A1506" i="34"/>
  <c r="A1502" i="34"/>
  <c r="A1433" i="34"/>
  <c r="A1429" i="34"/>
  <c r="A1416" i="34"/>
  <c r="A1412" i="34"/>
  <c r="A1390" i="34"/>
  <c r="A1350" i="34"/>
  <c r="A1346" i="34"/>
  <c r="A1339" i="34"/>
  <c r="A1320" i="34"/>
  <c r="A1316" i="34"/>
  <c r="A1305" i="34"/>
  <c r="A1301" i="34"/>
  <c r="A1297" i="34"/>
  <c r="A873" i="34"/>
  <c r="A952" i="34"/>
  <c r="A1294" i="34"/>
  <c r="A1325" i="34"/>
  <c r="A1341" i="34"/>
  <c r="A1359" i="34"/>
  <c r="A1383" i="34"/>
  <c r="A1387" i="34"/>
  <c r="A1496" i="34"/>
  <c r="A650" i="34"/>
  <c r="A654" i="34"/>
  <c r="A658" i="34"/>
  <c r="A662" i="34"/>
  <c r="A729" i="34"/>
  <c r="A1076" i="34"/>
  <c r="A1098" i="34"/>
  <c r="A1102" i="34"/>
  <c r="A1106" i="34"/>
  <c r="A1110" i="34"/>
  <c r="A1114" i="34"/>
  <c r="A1118" i="34"/>
  <c r="A1122" i="34"/>
  <c r="A1126" i="34"/>
  <c r="A1130" i="34"/>
  <c r="A1134" i="34"/>
  <c r="A1138" i="34"/>
  <c r="A1142" i="34"/>
  <c r="A1148" i="34"/>
  <c r="A1152" i="34"/>
  <c r="A1160" i="34"/>
  <c r="A1164" i="34"/>
  <c r="A1168" i="34"/>
  <c r="A1172" i="34"/>
  <c r="A1176" i="34"/>
  <c r="A1286" i="34"/>
  <c r="A1367" i="34"/>
  <c r="A1599" i="34"/>
  <c r="A1674" i="34"/>
  <c r="A1678" i="34"/>
  <c r="A1510" i="34"/>
  <c r="A1516" i="34"/>
  <c r="A1549" i="34"/>
  <c r="A1553" i="34"/>
  <c r="A1574" i="34"/>
  <c r="A1591" i="34"/>
  <c r="A1397" i="34"/>
  <c r="A1401" i="34"/>
  <c r="A1440" i="34"/>
  <c r="A1444" i="34"/>
  <c r="A1478" i="34"/>
  <c r="A1482" i="34"/>
  <c r="A1486" i="34"/>
  <c r="A1354" i="34"/>
  <c r="A1363" i="34"/>
  <c r="A1653" i="34"/>
  <c r="A1649" i="34"/>
  <c r="A1645" i="34"/>
  <c r="A1641" i="34"/>
  <c r="A1627" i="34"/>
  <c r="A1623" i="34"/>
  <c r="A1617" i="34"/>
  <c r="A1613" i="34"/>
  <c r="A1537" i="34"/>
  <c r="A1505" i="34"/>
  <c r="A1436" i="34"/>
  <c r="A1432" i="34"/>
  <c r="A1419" i="34"/>
  <c r="A1415" i="34"/>
  <c r="A1393" i="34"/>
  <c r="A1389" i="34"/>
  <c r="A1349" i="34"/>
  <c r="A1345" i="34"/>
  <c r="A1323" i="34"/>
  <c r="A1319" i="34"/>
  <c r="A1308" i="34"/>
  <c r="A1304" i="34"/>
  <c r="A1300" i="34"/>
  <c r="A1292" i="34"/>
  <c r="A869" i="34"/>
  <c r="A874" i="34"/>
  <c r="A969" i="34"/>
  <c r="A1295" i="34"/>
  <c r="A1491" i="34"/>
  <c r="A1342" i="34"/>
  <c r="A1360" i="34"/>
  <c r="A1384" i="34"/>
  <c r="A1493" i="34"/>
  <c r="A647" i="34"/>
  <c r="A651" i="34"/>
  <c r="A655" i="34"/>
  <c r="A659" i="34"/>
  <c r="A663" i="34"/>
  <c r="A737" i="34"/>
  <c r="A1077" i="34"/>
  <c r="A1099" i="34"/>
  <c r="A1103" i="34"/>
  <c r="A1107" i="34"/>
  <c r="A1111" i="34"/>
  <c r="A1115" i="34"/>
  <c r="A1119" i="34"/>
  <c r="A1123" i="34"/>
  <c r="A1127" i="34"/>
  <c r="A1131" i="34"/>
  <c r="A1135" i="34"/>
  <c r="A1139" i="34"/>
  <c r="A1143" i="34"/>
  <c r="A1149" i="34"/>
  <c r="A1153" i="34"/>
  <c r="A1161" i="34"/>
  <c r="A1165" i="34"/>
  <c r="A1169" i="34"/>
  <c r="A1173" i="34"/>
  <c r="A1280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3124" i="34"/>
  <c r="A3128" i="34"/>
  <c r="A3132" i="34"/>
  <c r="A3136" i="34"/>
  <c r="A3140" i="34"/>
  <c r="A3144" i="34"/>
  <c r="A2026" i="34"/>
  <c r="A2711" i="34"/>
  <c r="A2762" i="34"/>
  <c r="A2766" i="34"/>
  <c r="A3111" i="34"/>
  <c r="A3115" i="34"/>
  <c r="A3119" i="34"/>
  <c r="A2681" i="34"/>
  <c r="A2726" i="34"/>
  <c r="A2658" i="34"/>
  <c r="A2662" i="34"/>
  <c r="A2666" i="34"/>
  <c r="A2670" i="34"/>
  <c r="A2674" i="34"/>
  <c r="A2445" i="34"/>
  <c r="A2589" i="34"/>
  <c r="A2555" i="34"/>
  <c r="A2593" i="34"/>
  <c r="A2571" i="34"/>
  <c r="A2675" i="34"/>
  <c r="A2679" i="34"/>
  <c r="A1998" i="34"/>
  <c r="A2002" i="34"/>
  <c r="A2492" i="34"/>
  <c r="A2496" i="34"/>
  <c r="A2442" i="34"/>
  <c r="A1916" i="34"/>
  <c r="A1942" i="34"/>
  <c r="A1946" i="34"/>
  <c r="A1967" i="34"/>
  <c r="A1971" i="34"/>
  <c r="A1992" i="34"/>
  <c r="A1755" i="34"/>
  <c r="A1759" i="34"/>
  <c r="A1782" i="34"/>
  <c r="A1786" i="34"/>
  <c r="A1854" i="34"/>
  <c r="A1858" i="34"/>
  <c r="A1896" i="34"/>
  <c r="A1701" i="34"/>
  <c r="A1705" i="34"/>
  <c r="A1749" i="34"/>
  <c r="A1753" i="34"/>
  <c r="A1941" i="34"/>
  <c r="A1895" i="34"/>
  <c r="A1891" i="34"/>
  <c r="A1880" i="34"/>
  <c r="A1876" i="34"/>
  <c r="A1843" i="34"/>
  <c r="A1839" i="34"/>
  <c r="A1818" i="34"/>
  <c r="A1814" i="34"/>
  <c r="A1810" i="34"/>
  <c r="A1805" i="34"/>
  <c r="A1801" i="34"/>
  <c r="A1723" i="34"/>
  <c r="A1719" i="34"/>
  <c r="A3125" i="34"/>
  <c r="A3129" i="34"/>
  <c r="A3133" i="34"/>
  <c r="A3137" i="34"/>
  <c r="A3141" i="34"/>
  <c r="A2025" i="34"/>
  <c r="A2708" i="34"/>
  <c r="A2712" i="34"/>
  <c r="A2763" i="34"/>
  <c r="A3108" i="34"/>
  <c r="A3112" i="34"/>
  <c r="A3116" i="34"/>
  <c r="A3120" i="34"/>
  <c r="A2723" i="34"/>
  <c r="A2727" i="34"/>
  <c r="A2659" i="34"/>
  <c r="A2663" i="34"/>
  <c r="A2667" i="34"/>
  <c r="A2671" i="34"/>
  <c r="A2271" i="34"/>
  <c r="A2446" i="34"/>
  <c r="A2590" i="34"/>
  <c r="A2556" i="34"/>
  <c r="A2545" i="34"/>
  <c r="A2541" i="34"/>
  <c r="A2676" i="34"/>
  <c r="A2680" i="34"/>
  <c r="A1999" i="34"/>
  <c r="A2493" i="34"/>
  <c r="A2497" i="34"/>
  <c r="A1913" i="34"/>
  <c r="A1917" i="34"/>
  <c r="A1943" i="34"/>
  <c r="A1947" i="34"/>
  <c r="A1968" i="34"/>
  <c r="A1993" i="34"/>
  <c r="A1756" i="34"/>
  <c r="A1760" i="34"/>
  <c r="A1783" i="34"/>
  <c r="A1787" i="34"/>
  <c r="A1855" i="34"/>
  <c r="A1859" i="34"/>
  <c r="A1911" i="34"/>
  <c r="A1702" i="34"/>
  <c r="A1706" i="34"/>
  <c r="A1750" i="34"/>
  <c r="A1754" i="34"/>
  <c r="A1940" i="34"/>
  <c r="A1894" i="34"/>
  <c r="A1890" i="34"/>
  <c r="A1879" i="34"/>
  <c r="A1875" i="34"/>
  <c r="A1842" i="34"/>
  <c r="A1838" i="34"/>
  <c r="A1817" i="34"/>
  <c r="A1813" i="34"/>
  <c r="A1809" i="34"/>
  <c r="A1804" i="34"/>
  <c r="A1800" i="34"/>
  <c r="A1722" i="34"/>
  <c r="A1718" i="34"/>
  <c r="A3126" i="34"/>
  <c r="A3130" i="34"/>
  <c r="A3134" i="34"/>
  <c r="A3138" i="34"/>
  <c r="A3142" i="34"/>
  <c r="A2257" i="34"/>
  <c r="A2709" i="34"/>
  <c r="A2713" i="34"/>
  <c r="A2764" i="34"/>
  <c r="A3109" i="34"/>
  <c r="A3113" i="34"/>
  <c r="A3117" i="34"/>
  <c r="A3121" i="34"/>
  <c r="A2724" i="34"/>
  <c r="A2660" i="34"/>
  <c r="A2664" i="34"/>
  <c r="A2668" i="34"/>
  <c r="A2672" i="34"/>
  <c r="A2707" i="34"/>
  <c r="A2447" i="34"/>
  <c r="A2594" i="34"/>
  <c r="A2591" i="34"/>
  <c r="A2546" i="34"/>
  <c r="A2542" i="34"/>
  <c r="A2677" i="34"/>
  <c r="A1996" i="34"/>
  <c r="A2000" i="34"/>
  <c r="A2494" i="34"/>
  <c r="A2498" i="34"/>
  <c r="A1914" i="34"/>
  <c r="A1918" i="34"/>
  <c r="A1944" i="34"/>
  <c r="A1948" i="34"/>
  <c r="A1969" i="34"/>
  <c r="A1994" i="34"/>
  <c r="A1757" i="34"/>
  <c r="A1761" i="34"/>
  <c r="A1784" i="34"/>
  <c r="A1788" i="34"/>
  <c r="A1856" i="34"/>
  <c r="A1860" i="34"/>
  <c r="A1912" i="34"/>
  <c r="A1699" i="34"/>
  <c r="A1703" i="34"/>
  <c r="A1729" i="34"/>
  <c r="A1751" i="34"/>
  <c r="A1939" i="34"/>
  <c r="A1893" i="34"/>
  <c r="A1889" i="34"/>
  <c r="A1878" i="34"/>
  <c r="A1874" i="34"/>
  <c r="A1841" i="34"/>
  <c r="A1837" i="34"/>
  <c r="A1816" i="34"/>
  <c r="A1812" i="34"/>
  <c r="A1807" i="34"/>
  <c r="A1803" i="34"/>
  <c r="A1799" i="34"/>
  <c r="A1721" i="34"/>
  <c r="A3123" i="34"/>
  <c r="A3127" i="34"/>
  <c r="A3131" i="34"/>
  <c r="A3135" i="34"/>
  <c r="A3139" i="34"/>
  <c r="A3143" i="34"/>
  <c r="A2041" i="34"/>
  <c r="A2710" i="34"/>
  <c r="A2761" i="34"/>
  <c r="A2765" i="34"/>
  <c r="A3110" i="34"/>
  <c r="A3114" i="34"/>
  <c r="A3118" i="34"/>
  <c r="A3122" i="34"/>
  <c r="A2725" i="34"/>
  <c r="A2661" i="34"/>
  <c r="A2665" i="34"/>
  <c r="A2669" i="34"/>
  <c r="A2673" i="34"/>
  <c r="A2444" i="34"/>
  <c r="A2588" i="34"/>
  <c r="A2595" i="34"/>
  <c r="A2592" i="34"/>
  <c r="A2570" i="34"/>
  <c r="A2262" i="34"/>
  <c r="A2678" i="34"/>
  <c r="A1997" i="34"/>
  <c r="A2001" i="34"/>
  <c r="A2491" i="34"/>
  <c r="A2495" i="34"/>
  <c r="A1915" i="34"/>
  <c r="A1919" i="34"/>
  <c r="A1945" i="34"/>
  <c r="A1949" i="34"/>
  <c r="A1970" i="34"/>
  <c r="A1972" i="34"/>
  <c r="A1995" i="34"/>
  <c r="A1758" i="34"/>
  <c r="A1762" i="34"/>
  <c r="A1785" i="34"/>
  <c r="A1826" i="34"/>
  <c r="A1857" i="34"/>
  <c r="A1861" i="34"/>
  <c r="A1700" i="34"/>
  <c r="A1704" i="34"/>
  <c r="A1748" i="34"/>
  <c r="A1752" i="34"/>
  <c r="A1938" i="34"/>
  <c r="A1892" i="34"/>
  <c r="A1881" i="34"/>
  <c r="A1877" i="34"/>
  <c r="A1844" i="34"/>
  <c r="A1840" i="34"/>
  <c r="A1819" i="34"/>
  <c r="A1815" i="34"/>
  <c r="A1811" i="34"/>
  <c r="A1806" i="34"/>
  <c r="A1802" i="34"/>
  <c r="A1724" i="34"/>
  <c r="A1720" i="34"/>
  <c r="B1277" i="34" l="1"/>
  <c r="B981" i="34"/>
  <c r="B733" i="34"/>
  <c r="B720" i="34"/>
  <c r="P720" i="34" l="1"/>
  <c r="Q720" i="34"/>
  <c r="R720" i="34"/>
  <c r="V720" i="34"/>
  <c r="AA720" i="34"/>
  <c r="R733" i="34"/>
  <c r="V733" i="34"/>
  <c r="AA733" i="34"/>
  <c r="P733" i="34"/>
  <c r="Q733" i="34"/>
  <c r="P981" i="34"/>
  <c r="Q981" i="34"/>
  <c r="R981" i="34"/>
  <c r="V981" i="34"/>
  <c r="AA981" i="34"/>
  <c r="Q1277" i="34"/>
  <c r="R1277" i="34"/>
  <c r="V1277" i="34"/>
  <c r="AA1277" i="34"/>
  <c r="P1277" i="34"/>
  <c r="A733" i="34"/>
  <c r="A981" i="34"/>
  <c r="A720" i="34"/>
  <c r="A1277" i="34"/>
  <c r="E32" i="55"/>
  <c r="B1201" i="34" l="1"/>
  <c r="B1191" i="34"/>
  <c r="B1183" i="34"/>
  <c r="B689" i="34"/>
  <c r="B684" i="34"/>
  <c r="B672" i="34"/>
  <c r="Q689" i="34" l="1"/>
  <c r="R689" i="34"/>
  <c r="V689" i="34"/>
  <c r="AA689" i="34"/>
  <c r="P689" i="34"/>
  <c r="AA1183" i="34"/>
  <c r="P1183" i="34"/>
  <c r="Q1183" i="34"/>
  <c r="R1183" i="34"/>
  <c r="V1183" i="34"/>
  <c r="AA672" i="34"/>
  <c r="P672" i="34"/>
  <c r="Q672" i="34"/>
  <c r="R672" i="34"/>
  <c r="V672" i="34"/>
  <c r="AA1191" i="34"/>
  <c r="P1191" i="34"/>
  <c r="Q1191" i="34"/>
  <c r="R1191" i="34"/>
  <c r="V1191" i="34"/>
  <c r="AA684" i="34"/>
  <c r="P684" i="34"/>
  <c r="Q684" i="34"/>
  <c r="R684" i="34"/>
  <c r="V684" i="34"/>
  <c r="AA1201" i="34"/>
  <c r="P1201" i="34"/>
  <c r="Q1201" i="34"/>
  <c r="R1201" i="34"/>
  <c r="V1201" i="34"/>
  <c r="A689" i="34"/>
  <c r="A1183" i="34"/>
  <c r="A1191" i="34"/>
  <c r="A672" i="34"/>
  <c r="A684" i="34"/>
  <c r="A1201" i="34"/>
  <c r="B646" i="34"/>
  <c r="B955" i="34"/>
  <c r="B941" i="34"/>
  <c r="P955" i="34" l="1"/>
  <c r="Q955" i="34"/>
  <c r="R955" i="34"/>
  <c r="V955" i="34"/>
  <c r="AA955" i="34"/>
  <c r="P941" i="34"/>
  <c r="Q941" i="34"/>
  <c r="R941" i="34"/>
  <c r="V941" i="34"/>
  <c r="AA941" i="34"/>
  <c r="Q646" i="34"/>
  <c r="R646" i="34"/>
  <c r="V646" i="34"/>
  <c r="AA646" i="34"/>
  <c r="P646" i="34"/>
  <c r="A955" i="34"/>
  <c r="A646" i="34"/>
  <c r="A941" i="34"/>
  <c r="B787" i="34"/>
  <c r="B765" i="34"/>
  <c r="B112" i="34"/>
  <c r="B106" i="34"/>
  <c r="B126" i="34"/>
  <c r="B191" i="34"/>
  <c r="B795" i="34"/>
  <c r="B914" i="34"/>
  <c r="Q795" i="34" l="1"/>
  <c r="R795" i="34"/>
  <c r="V795" i="34"/>
  <c r="AA795" i="34"/>
  <c r="P795" i="34"/>
  <c r="R765" i="34"/>
  <c r="V765" i="34"/>
  <c r="AA765" i="34"/>
  <c r="P765" i="34"/>
  <c r="Q765" i="34"/>
  <c r="Q787" i="34"/>
  <c r="R787" i="34"/>
  <c r="V787" i="34"/>
  <c r="AA787" i="34"/>
  <c r="P787" i="34"/>
  <c r="R914" i="34"/>
  <c r="V914" i="34"/>
  <c r="AA914" i="34"/>
  <c r="P914" i="34"/>
  <c r="Q914" i="34"/>
  <c r="S191" i="34"/>
  <c r="AA191" i="34"/>
  <c r="P191" i="34"/>
  <c r="T191" i="34"/>
  <c r="Q191" i="34"/>
  <c r="U191" i="34"/>
  <c r="R191" i="34"/>
  <c r="V191" i="34"/>
  <c r="S112" i="34"/>
  <c r="AA112" i="34"/>
  <c r="P112" i="34"/>
  <c r="T112" i="34"/>
  <c r="Q112" i="34"/>
  <c r="U112" i="34"/>
  <c r="R112" i="34"/>
  <c r="V112" i="34"/>
  <c r="R126" i="34"/>
  <c r="V126" i="34"/>
  <c r="P126" i="34"/>
  <c r="U126" i="34"/>
  <c r="Q126" i="34"/>
  <c r="AA126" i="34"/>
  <c r="S126" i="34"/>
  <c r="T126" i="34"/>
  <c r="S106" i="34"/>
  <c r="AA106" i="34"/>
  <c r="P106" i="34"/>
  <c r="T106" i="34"/>
  <c r="Q106" i="34"/>
  <c r="U106" i="34"/>
  <c r="R106" i="34"/>
  <c r="V106" i="34"/>
  <c r="A106" i="34"/>
  <c r="A112" i="34"/>
  <c r="A126" i="34"/>
  <c r="A914" i="34"/>
  <c r="A795" i="34"/>
  <c r="A765" i="34"/>
  <c r="A787" i="34"/>
  <c r="A191" i="34"/>
  <c r="O5" i="78"/>
  <c r="N5" i="78"/>
  <c r="B101" i="34"/>
  <c r="B95" i="34"/>
  <c r="Q101" i="34" l="1"/>
  <c r="U101" i="34"/>
  <c r="R101" i="34"/>
  <c r="V101" i="34"/>
  <c r="S101" i="34"/>
  <c r="AA101" i="34"/>
  <c r="P101" i="34"/>
  <c r="T101" i="34"/>
  <c r="R95" i="34"/>
  <c r="V95" i="34"/>
  <c r="P95" i="34"/>
  <c r="T95" i="34"/>
  <c r="Q95" i="34"/>
  <c r="S95" i="34"/>
  <c r="U95" i="34"/>
  <c r="AA95" i="34"/>
  <c r="A101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940" i="34"/>
  <c r="B939" i="34"/>
  <c r="B938" i="34"/>
  <c r="B913" i="34"/>
  <c r="B912" i="34"/>
  <c r="B911" i="34"/>
  <c r="B910" i="34"/>
  <c r="B909" i="34"/>
  <c r="B908" i="34"/>
  <c r="B907" i="34"/>
  <c r="B906" i="34"/>
  <c r="B893" i="34"/>
  <c r="B892" i="34"/>
  <c r="B891" i="34"/>
  <c r="B890" i="34"/>
  <c r="B889" i="34"/>
  <c r="B885" i="34"/>
  <c r="B884" i="34"/>
  <c r="B883" i="34"/>
  <c r="B882" i="34"/>
  <c r="B876" i="34"/>
  <c r="B868" i="34"/>
  <c r="B867" i="34"/>
  <c r="B866" i="34"/>
  <c r="B865" i="34"/>
  <c r="B864" i="34"/>
  <c r="B863" i="34"/>
  <c r="B862" i="34"/>
  <c r="B861" i="34"/>
  <c r="B849" i="34"/>
  <c r="B848" i="34"/>
  <c r="B847" i="34"/>
  <c r="B846" i="34"/>
  <c r="B845" i="34"/>
  <c r="B844" i="34"/>
  <c r="B843" i="34"/>
  <c r="B842" i="34"/>
  <c r="B821" i="34"/>
  <c r="B820" i="34"/>
  <c r="B819" i="34"/>
  <c r="B818" i="34"/>
  <c r="B817" i="34"/>
  <c r="B816" i="34"/>
  <c r="B815" i="34"/>
  <c r="B814" i="34"/>
  <c r="B813" i="34"/>
  <c r="B784" i="34"/>
  <c r="B783" i="34"/>
  <c r="B782" i="34"/>
  <c r="B781" i="34"/>
  <c r="B780" i="34"/>
  <c r="B779" i="34"/>
  <c r="B778" i="34"/>
  <c r="B777" i="34"/>
  <c r="B751" i="34"/>
  <c r="B750" i="34"/>
  <c r="B749" i="34"/>
  <c r="B748" i="34"/>
  <c r="B747" i="34"/>
  <c r="B746" i="34"/>
  <c r="B745" i="34"/>
  <c r="B744" i="34"/>
  <c r="B743" i="34"/>
  <c r="B716" i="34"/>
  <c r="B715" i="34"/>
  <c r="B714" i="34"/>
  <c r="B713" i="34"/>
  <c r="B712" i="34"/>
  <c r="B711" i="34"/>
  <c r="B710" i="34"/>
  <c r="B709" i="34"/>
  <c r="B708" i="34"/>
  <c r="B984" i="34"/>
  <c r="B983" i="34"/>
  <c r="B970" i="34"/>
  <c r="B951" i="34"/>
  <c r="B901" i="34"/>
  <c r="B900" i="34"/>
  <c r="B887" i="34"/>
  <c r="B886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213" i="34"/>
  <c r="B1212" i="34"/>
  <c r="B1211" i="34"/>
  <c r="B1210" i="34"/>
  <c r="B1209" i="34"/>
  <c r="B1206" i="34"/>
  <c r="B1205" i="34"/>
  <c r="B1204" i="34"/>
  <c r="B1203" i="34"/>
  <c r="B1202" i="34"/>
  <c r="B669" i="34"/>
  <c r="B668" i="34"/>
  <c r="B667" i="34"/>
  <c r="B666" i="34"/>
  <c r="B665" i="34"/>
  <c r="B664" i="34"/>
  <c r="B1037" i="34"/>
  <c r="B1030" i="34"/>
  <c r="B830" i="34"/>
  <c r="B829" i="34"/>
  <c r="B828" i="34"/>
  <c r="B802" i="34"/>
  <c r="B801" i="34"/>
  <c r="B800" i="34"/>
  <c r="B756" i="34"/>
  <c r="B755" i="34"/>
  <c r="B1065" i="34"/>
  <c r="B1020" i="34"/>
  <c r="B1019" i="34"/>
  <c r="B1017" i="34"/>
  <c r="B1016" i="34"/>
  <c r="B1014" i="34"/>
  <c r="B1013" i="34"/>
  <c r="B1000" i="34"/>
  <c r="B999" i="34"/>
  <c r="B993" i="34"/>
  <c r="B992" i="34"/>
  <c r="B987" i="34"/>
  <c r="B986" i="34"/>
  <c r="B960" i="34"/>
  <c r="B959" i="34"/>
  <c r="B958" i="34"/>
  <c r="B957" i="34"/>
  <c r="B956" i="34"/>
  <c r="B1200" i="34"/>
  <c r="B1199" i="34"/>
  <c r="B1194" i="34"/>
  <c r="B1193" i="34"/>
  <c r="B1192" i="34"/>
  <c r="B1190" i="34"/>
  <c r="B1189" i="34"/>
  <c r="B1186" i="34"/>
  <c r="B1185" i="34"/>
  <c r="B1184" i="34"/>
  <c r="B1182" i="34"/>
  <c r="B1181" i="34"/>
  <c r="B1180" i="34"/>
  <c r="B1179" i="34"/>
  <c r="B1178" i="34"/>
  <c r="B1177" i="34"/>
  <c r="B740" i="34"/>
  <c r="B739" i="34"/>
  <c r="B732" i="34"/>
  <c r="B731" i="34"/>
  <c r="B730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8" i="34"/>
  <c r="B687" i="34"/>
  <c r="B686" i="34"/>
  <c r="B685" i="34"/>
  <c r="B683" i="34"/>
  <c r="B682" i="34"/>
  <c r="B681" i="34"/>
  <c r="B680" i="34"/>
  <c r="B679" i="34"/>
  <c r="B678" i="34"/>
  <c r="B677" i="34"/>
  <c r="B676" i="34"/>
  <c r="B675" i="34"/>
  <c r="B674" i="34"/>
  <c r="B673" i="34"/>
  <c r="B671" i="34"/>
  <c r="B670" i="34"/>
  <c r="B645" i="34"/>
  <c r="B1066" i="34"/>
  <c r="B954" i="34"/>
  <c r="B942" i="34"/>
  <c r="B1835" i="34"/>
  <c r="B1833" i="34"/>
  <c r="B1831" i="34"/>
  <c r="B1830" i="34"/>
  <c r="B1829" i="34"/>
  <c r="B1828" i="34"/>
  <c r="B1822" i="34"/>
  <c r="B1821" i="34"/>
  <c r="B1820" i="34"/>
  <c r="B1808" i="34"/>
  <c r="B1725" i="34"/>
  <c r="B1717" i="34"/>
  <c r="B1716" i="34"/>
  <c r="B1715" i="34"/>
  <c r="B1714" i="34"/>
  <c r="B1658" i="34"/>
  <c r="B1657" i="34"/>
  <c r="B1659" i="34"/>
  <c r="B1640" i="34"/>
  <c r="B1638" i="34"/>
  <c r="B1637" i="34"/>
  <c r="B1636" i="34"/>
  <c r="B1622" i="34"/>
  <c r="B1621" i="34"/>
  <c r="B1611" i="34"/>
  <c r="B1610" i="34"/>
  <c r="B1609" i="34"/>
  <c r="B1608" i="34"/>
  <c r="B1607" i="34"/>
  <c r="B1603" i="34"/>
  <c r="B1602" i="34"/>
  <c r="B1586" i="34"/>
  <c r="B1453" i="34"/>
  <c r="B1455" i="34"/>
  <c r="B1454" i="34"/>
  <c r="B1411" i="34"/>
  <c r="B1410" i="34"/>
  <c r="B1372" i="34"/>
  <c r="B1329" i="34"/>
  <c r="B1328" i="34"/>
  <c r="B1327" i="34"/>
  <c r="B1326" i="34"/>
  <c r="B1315" i="34"/>
  <c r="B1314" i="34"/>
  <c r="B1313" i="34"/>
  <c r="B1312" i="34"/>
  <c r="B1311" i="34"/>
  <c r="B1310" i="34"/>
  <c r="B1309" i="34"/>
  <c r="B1288" i="34"/>
  <c r="B1287" i="34"/>
  <c r="B2014" i="34"/>
  <c r="B2019" i="34"/>
  <c r="B2018" i="34"/>
  <c r="B1796" i="34"/>
  <c r="B1798" i="34"/>
  <c r="B1797" i="34"/>
  <c r="B1601" i="34"/>
  <c r="B1605" i="34"/>
  <c r="B1604" i="34"/>
  <c r="B1283" i="34"/>
  <c r="B1282" i="34"/>
  <c r="B1281" i="34"/>
  <c r="B1269" i="34"/>
  <c r="B1268" i="34"/>
  <c r="B1267" i="34"/>
  <c r="B1266" i="34"/>
  <c r="B1265" i="34"/>
  <c r="B1264" i="34"/>
  <c r="B1263" i="34"/>
  <c r="B1262" i="34"/>
  <c r="B1261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7" i="34"/>
  <c r="B1236" i="34"/>
  <c r="B1239" i="34"/>
  <c r="B1238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660" i="34"/>
  <c r="B1631" i="34"/>
  <c r="B2017" i="34"/>
  <c r="B2016" i="34"/>
  <c r="B2021" i="34"/>
  <c r="B2020" i="34"/>
  <c r="B2015" i="34"/>
  <c r="B1898" i="34"/>
  <c r="B1883" i="34"/>
  <c r="B1882" i="34"/>
  <c r="B1885" i="34"/>
  <c r="B1884" i="34"/>
  <c r="B1873" i="34"/>
  <c r="B1872" i="34"/>
  <c r="B1871" i="34"/>
  <c r="B1870" i="34"/>
  <c r="P1870" i="34" l="1"/>
  <c r="Q1870" i="34"/>
  <c r="R1870" i="34"/>
  <c r="V1870" i="34"/>
  <c r="AA1870" i="34"/>
  <c r="P1884" i="34"/>
  <c r="Q1884" i="34"/>
  <c r="R1884" i="34"/>
  <c r="V1884" i="34"/>
  <c r="AA1884" i="34"/>
  <c r="P1898" i="34"/>
  <c r="Q1898" i="34"/>
  <c r="R1898" i="34"/>
  <c r="V1898" i="34"/>
  <c r="AA1898" i="34"/>
  <c r="P2016" i="34"/>
  <c r="Q2016" i="34"/>
  <c r="R2016" i="34"/>
  <c r="V2016" i="34"/>
  <c r="AA2016" i="34"/>
  <c r="Q1218" i="34"/>
  <c r="R1218" i="34"/>
  <c r="V1218" i="34"/>
  <c r="P1218" i="34"/>
  <c r="AA1218" i="34"/>
  <c r="Q1222" i="34"/>
  <c r="R1222" i="34"/>
  <c r="V1222" i="34"/>
  <c r="P1222" i="34"/>
  <c r="AA1222" i="34"/>
  <c r="Q1226" i="34"/>
  <c r="R1226" i="34"/>
  <c r="V1226" i="34"/>
  <c r="P1226" i="34"/>
  <c r="AA1226" i="34"/>
  <c r="R1230" i="34"/>
  <c r="V1230" i="34"/>
  <c r="P1230" i="34"/>
  <c r="Q1230" i="34"/>
  <c r="AA1230" i="34"/>
  <c r="AA1234" i="34"/>
  <c r="P1234" i="34"/>
  <c r="Q1234" i="34"/>
  <c r="R1234" i="34"/>
  <c r="V1234" i="34"/>
  <c r="AA1236" i="34"/>
  <c r="P1236" i="34"/>
  <c r="Q1236" i="34"/>
  <c r="R1236" i="34"/>
  <c r="V1236" i="34"/>
  <c r="AA1242" i="34"/>
  <c r="P1242" i="34"/>
  <c r="Q1242" i="34"/>
  <c r="R1242" i="34"/>
  <c r="V1242" i="34"/>
  <c r="AA1246" i="34"/>
  <c r="P1246" i="34"/>
  <c r="Q1246" i="34"/>
  <c r="R1246" i="34"/>
  <c r="V1246" i="34"/>
  <c r="AA1250" i="34"/>
  <c r="P1250" i="34"/>
  <c r="Q1250" i="34"/>
  <c r="R1250" i="34"/>
  <c r="V1250" i="34"/>
  <c r="AA1254" i="34"/>
  <c r="P1254" i="34"/>
  <c r="Q1254" i="34"/>
  <c r="R1254" i="34"/>
  <c r="V1254" i="34"/>
  <c r="Q1261" i="34"/>
  <c r="R1261" i="34"/>
  <c r="V1261" i="34"/>
  <c r="AA1261" i="34"/>
  <c r="P1261" i="34"/>
  <c r="Q1265" i="34"/>
  <c r="R1265" i="34"/>
  <c r="V1265" i="34"/>
  <c r="AA1265" i="34"/>
  <c r="P1265" i="34"/>
  <c r="Q1269" i="34"/>
  <c r="R1269" i="34"/>
  <c r="V1269" i="34"/>
  <c r="AA1269" i="34"/>
  <c r="P1269" i="34"/>
  <c r="P1604" i="34"/>
  <c r="Q1604" i="34"/>
  <c r="R1604" i="34"/>
  <c r="V1604" i="34"/>
  <c r="AA1604" i="34"/>
  <c r="P1798" i="34"/>
  <c r="Q1798" i="34"/>
  <c r="R1798" i="34"/>
  <c r="V1798" i="34"/>
  <c r="AA1798" i="34"/>
  <c r="P2014" i="34"/>
  <c r="Q2014" i="34"/>
  <c r="R2014" i="34"/>
  <c r="V2014" i="34"/>
  <c r="AA2014" i="34"/>
  <c r="AA1310" i="34"/>
  <c r="P1310" i="34"/>
  <c r="Q1310" i="34"/>
  <c r="R1310" i="34"/>
  <c r="V1310" i="34"/>
  <c r="AA1314" i="34"/>
  <c r="P1314" i="34"/>
  <c r="Q1314" i="34"/>
  <c r="R1314" i="34"/>
  <c r="V1314" i="34"/>
  <c r="AA1328" i="34"/>
  <c r="P1328" i="34"/>
  <c r="Q1328" i="34"/>
  <c r="R1328" i="34"/>
  <c r="V1328" i="34"/>
  <c r="R1411" i="34"/>
  <c r="V1411" i="34"/>
  <c r="P1411" i="34"/>
  <c r="Q1411" i="34"/>
  <c r="AA1411" i="34"/>
  <c r="P1586" i="34"/>
  <c r="Q1586" i="34"/>
  <c r="R1586" i="34"/>
  <c r="V1586" i="34"/>
  <c r="AA1586" i="34"/>
  <c r="P1608" i="34"/>
  <c r="Q1608" i="34"/>
  <c r="R1608" i="34"/>
  <c r="V1608" i="34"/>
  <c r="AA1608" i="34"/>
  <c r="R1621" i="34"/>
  <c r="V1621" i="34"/>
  <c r="AA1621" i="34"/>
  <c r="P1621" i="34"/>
  <c r="Q1621" i="34"/>
  <c r="P1638" i="34"/>
  <c r="Q1638" i="34"/>
  <c r="R1638" i="34"/>
  <c r="V1638" i="34"/>
  <c r="AA1638" i="34"/>
  <c r="P1658" i="34"/>
  <c r="Q1658" i="34"/>
  <c r="R1658" i="34"/>
  <c r="V1658" i="34"/>
  <c r="AA1658" i="34"/>
  <c r="R1717" i="34"/>
  <c r="V1717" i="34"/>
  <c r="AA1717" i="34"/>
  <c r="P1717" i="34"/>
  <c r="Q1717" i="34"/>
  <c r="R1821" i="34"/>
  <c r="V1821" i="34"/>
  <c r="AA1821" i="34"/>
  <c r="P1821" i="34"/>
  <c r="Q1821" i="34"/>
  <c r="P1830" i="34"/>
  <c r="Q1830" i="34"/>
  <c r="R1830" i="34"/>
  <c r="V1830" i="34"/>
  <c r="AA1830" i="34"/>
  <c r="R942" i="34"/>
  <c r="V942" i="34"/>
  <c r="AA942" i="34"/>
  <c r="P942" i="34"/>
  <c r="Q942" i="34"/>
  <c r="AA670" i="34"/>
  <c r="P670" i="34"/>
  <c r="Q670" i="34"/>
  <c r="R670" i="34"/>
  <c r="V670" i="34"/>
  <c r="Q675" i="34"/>
  <c r="R675" i="34"/>
  <c r="V675" i="34"/>
  <c r="P675" i="34"/>
  <c r="AA675" i="34"/>
  <c r="Q679" i="34"/>
  <c r="R679" i="34"/>
  <c r="V679" i="34"/>
  <c r="AA679" i="34"/>
  <c r="P679" i="34"/>
  <c r="Q683" i="34"/>
  <c r="R683" i="34"/>
  <c r="V683" i="34"/>
  <c r="AA683" i="34"/>
  <c r="P683" i="34"/>
  <c r="AA688" i="34"/>
  <c r="P688" i="34"/>
  <c r="Q688" i="34"/>
  <c r="R688" i="34"/>
  <c r="V688" i="34"/>
  <c r="Q693" i="34"/>
  <c r="R693" i="34"/>
  <c r="V693" i="34"/>
  <c r="AA693" i="34"/>
  <c r="P693" i="34"/>
  <c r="Q697" i="34"/>
  <c r="R697" i="34"/>
  <c r="V697" i="34"/>
  <c r="AA697" i="34"/>
  <c r="P697" i="34"/>
  <c r="Q701" i="34"/>
  <c r="R701" i="34"/>
  <c r="V701" i="34"/>
  <c r="AA701" i="34"/>
  <c r="P701" i="34"/>
  <c r="Q705" i="34"/>
  <c r="R705" i="34"/>
  <c r="V705" i="34"/>
  <c r="P705" i="34"/>
  <c r="AA705" i="34"/>
  <c r="R731" i="34"/>
  <c r="V731" i="34"/>
  <c r="AA731" i="34"/>
  <c r="P731" i="34"/>
  <c r="Q731" i="34"/>
  <c r="AA1177" i="34"/>
  <c r="P1177" i="34"/>
  <c r="Q1177" i="34"/>
  <c r="R1177" i="34"/>
  <c r="V1177" i="34"/>
  <c r="AA1181" i="34"/>
  <c r="P1181" i="34"/>
  <c r="Q1181" i="34"/>
  <c r="R1181" i="34"/>
  <c r="V1181" i="34"/>
  <c r="Q1186" i="34"/>
  <c r="R1186" i="34"/>
  <c r="V1186" i="34"/>
  <c r="AA1186" i="34"/>
  <c r="P1186" i="34"/>
  <c r="AA1193" i="34"/>
  <c r="P1193" i="34"/>
  <c r="Q1193" i="34"/>
  <c r="R1193" i="34"/>
  <c r="V1193" i="34"/>
  <c r="R956" i="34"/>
  <c r="V956" i="34"/>
  <c r="AA956" i="34"/>
  <c r="P956" i="34"/>
  <c r="Q956" i="34"/>
  <c r="R960" i="34"/>
  <c r="V960" i="34"/>
  <c r="AA960" i="34"/>
  <c r="P960" i="34"/>
  <c r="Q960" i="34"/>
  <c r="P993" i="34"/>
  <c r="Q993" i="34"/>
  <c r="R993" i="34"/>
  <c r="V993" i="34"/>
  <c r="AA993" i="34"/>
  <c r="R1014" i="34"/>
  <c r="V1014" i="34"/>
  <c r="AA1014" i="34"/>
  <c r="P1014" i="34"/>
  <c r="Q1014" i="34"/>
  <c r="R1020" i="34"/>
  <c r="V1020" i="34"/>
  <c r="AA1020" i="34"/>
  <c r="P1020" i="34"/>
  <c r="Q1020" i="34"/>
  <c r="AA800" i="34"/>
  <c r="P800" i="34"/>
  <c r="Q800" i="34"/>
  <c r="R800" i="34"/>
  <c r="V800" i="34"/>
  <c r="Q829" i="34"/>
  <c r="R829" i="34"/>
  <c r="V829" i="34"/>
  <c r="AA829" i="34"/>
  <c r="P829" i="34"/>
  <c r="AA664" i="34"/>
  <c r="P664" i="34"/>
  <c r="Q664" i="34"/>
  <c r="R664" i="34"/>
  <c r="V664" i="34"/>
  <c r="AA668" i="34"/>
  <c r="P668" i="34"/>
  <c r="Q668" i="34"/>
  <c r="R668" i="34"/>
  <c r="V668" i="34"/>
  <c r="Q1204" i="34"/>
  <c r="R1204" i="34"/>
  <c r="V1204" i="34"/>
  <c r="AA1204" i="34"/>
  <c r="P1204" i="34"/>
  <c r="Q1210" i="34"/>
  <c r="R1210" i="34"/>
  <c r="V1210" i="34"/>
  <c r="P1210" i="34"/>
  <c r="AA1210" i="34"/>
  <c r="R900" i="34"/>
  <c r="V900" i="34"/>
  <c r="AA900" i="34"/>
  <c r="P900" i="34"/>
  <c r="Q900" i="34"/>
  <c r="P983" i="34"/>
  <c r="Q983" i="34"/>
  <c r="R983" i="34"/>
  <c r="V983" i="34"/>
  <c r="AA983" i="34"/>
  <c r="R710" i="34"/>
  <c r="V710" i="34"/>
  <c r="Q710" i="34"/>
  <c r="AA710" i="34"/>
  <c r="P710" i="34"/>
  <c r="R714" i="34"/>
  <c r="V714" i="34"/>
  <c r="Q714" i="34"/>
  <c r="AA714" i="34"/>
  <c r="P714" i="34"/>
  <c r="P744" i="34"/>
  <c r="Q744" i="34"/>
  <c r="R744" i="34"/>
  <c r="V744" i="34"/>
  <c r="AA744" i="34"/>
  <c r="P748" i="34"/>
  <c r="Q748" i="34"/>
  <c r="R748" i="34"/>
  <c r="V748" i="34"/>
  <c r="AA748" i="34"/>
  <c r="R777" i="34"/>
  <c r="V777" i="34"/>
  <c r="AA777" i="34"/>
  <c r="Q777" i="34"/>
  <c r="P777" i="34"/>
  <c r="R781" i="34"/>
  <c r="V781" i="34"/>
  <c r="AA781" i="34"/>
  <c r="P781" i="34"/>
  <c r="Q781" i="34"/>
  <c r="Q813" i="34"/>
  <c r="R813" i="34"/>
  <c r="V813" i="34"/>
  <c r="AA813" i="34"/>
  <c r="P813" i="34"/>
  <c r="Q817" i="34"/>
  <c r="R817" i="34"/>
  <c r="V817" i="34"/>
  <c r="AA817" i="34"/>
  <c r="P817" i="34"/>
  <c r="Q821" i="34"/>
  <c r="R821" i="34"/>
  <c r="V821" i="34"/>
  <c r="AA821" i="34"/>
  <c r="P821" i="34"/>
  <c r="Q845" i="34"/>
  <c r="R845" i="34"/>
  <c r="V845" i="34"/>
  <c r="P845" i="34"/>
  <c r="AA845" i="34"/>
  <c r="Q849" i="34"/>
  <c r="R849" i="34"/>
  <c r="V849" i="34"/>
  <c r="P849" i="34"/>
  <c r="AA849" i="34"/>
  <c r="P864" i="34"/>
  <c r="Q864" i="34"/>
  <c r="R864" i="34"/>
  <c r="V864" i="34"/>
  <c r="AA864" i="34"/>
  <c r="R868" i="34"/>
  <c r="V868" i="34"/>
  <c r="AA868" i="34"/>
  <c r="P868" i="34"/>
  <c r="Q868" i="34"/>
  <c r="R884" i="34"/>
  <c r="V884" i="34"/>
  <c r="AA884" i="34"/>
  <c r="P884" i="34"/>
  <c r="Q884" i="34"/>
  <c r="P891" i="34"/>
  <c r="Q891" i="34"/>
  <c r="R891" i="34"/>
  <c r="V891" i="34"/>
  <c r="AA891" i="34"/>
  <c r="P907" i="34"/>
  <c r="Q907" i="34"/>
  <c r="R907" i="34"/>
  <c r="V907" i="34"/>
  <c r="AA907" i="34"/>
  <c r="P911" i="34"/>
  <c r="Q911" i="34"/>
  <c r="R911" i="34"/>
  <c r="V911" i="34"/>
  <c r="AA911" i="34"/>
  <c r="P939" i="34"/>
  <c r="Q939" i="34"/>
  <c r="R939" i="34"/>
  <c r="V939" i="34"/>
  <c r="AA939" i="34"/>
  <c r="R1871" i="34"/>
  <c r="V1871" i="34"/>
  <c r="AA1871" i="34"/>
  <c r="P1871" i="34"/>
  <c r="Q1871" i="34"/>
  <c r="R1885" i="34"/>
  <c r="V1885" i="34"/>
  <c r="AA1885" i="34"/>
  <c r="P1885" i="34"/>
  <c r="Q1885" i="34"/>
  <c r="R2015" i="34"/>
  <c r="V2015" i="34"/>
  <c r="AA2015" i="34"/>
  <c r="P2015" i="34"/>
  <c r="Q2015" i="34"/>
  <c r="R2017" i="34"/>
  <c r="V2017" i="34"/>
  <c r="AA2017" i="34"/>
  <c r="P2017" i="34"/>
  <c r="Q2017" i="34"/>
  <c r="AA1219" i="34"/>
  <c r="P1219" i="34"/>
  <c r="R1219" i="34"/>
  <c r="V1219" i="34"/>
  <c r="Q1219" i="34"/>
  <c r="AA1223" i="34"/>
  <c r="P1223" i="34"/>
  <c r="R1223" i="34"/>
  <c r="V1223" i="34"/>
  <c r="Q1223" i="34"/>
  <c r="AA1227" i="34"/>
  <c r="P1227" i="34"/>
  <c r="R1227" i="34"/>
  <c r="V1227" i="34"/>
  <c r="Q1227" i="34"/>
  <c r="P1231" i="34"/>
  <c r="Q1231" i="34"/>
  <c r="R1231" i="34"/>
  <c r="V1231" i="34"/>
  <c r="AA1231" i="34"/>
  <c r="Q1235" i="34"/>
  <c r="R1235" i="34"/>
  <c r="V1235" i="34"/>
  <c r="AA1235" i="34"/>
  <c r="P1235" i="34"/>
  <c r="Q1237" i="34"/>
  <c r="R1237" i="34"/>
  <c r="V1237" i="34"/>
  <c r="AA1237" i="34"/>
  <c r="P1237" i="34"/>
  <c r="Q1243" i="34"/>
  <c r="R1243" i="34"/>
  <c r="V1243" i="34"/>
  <c r="AA1243" i="34"/>
  <c r="P1243" i="34"/>
  <c r="Q1247" i="34"/>
  <c r="R1247" i="34"/>
  <c r="V1247" i="34"/>
  <c r="AA1247" i="34"/>
  <c r="P1247" i="34"/>
  <c r="Q1251" i="34"/>
  <c r="R1251" i="34"/>
  <c r="V1251" i="34"/>
  <c r="AA1251" i="34"/>
  <c r="P1251" i="34"/>
  <c r="Q1255" i="34"/>
  <c r="R1255" i="34"/>
  <c r="V1255" i="34"/>
  <c r="AA1255" i="34"/>
  <c r="P1255" i="34"/>
  <c r="AA1262" i="34"/>
  <c r="P1262" i="34"/>
  <c r="Q1262" i="34"/>
  <c r="R1262" i="34"/>
  <c r="V1262" i="34"/>
  <c r="AA1266" i="34"/>
  <c r="P1266" i="34"/>
  <c r="Q1266" i="34"/>
  <c r="R1266" i="34"/>
  <c r="V1266" i="34"/>
  <c r="Q1281" i="34"/>
  <c r="R1281" i="34"/>
  <c r="V1281" i="34"/>
  <c r="AA1281" i="34"/>
  <c r="P1281" i="34"/>
  <c r="R1605" i="34"/>
  <c r="V1605" i="34"/>
  <c r="AA1605" i="34"/>
  <c r="P1605" i="34"/>
  <c r="Q1605" i="34"/>
  <c r="P1796" i="34"/>
  <c r="Q1796" i="34"/>
  <c r="R1796" i="34"/>
  <c r="V1796" i="34"/>
  <c r="AA1796" i="34"/>
  <c r="Q1287" i="34"/>
  <c r="R1287" i="34"/>
  <c r="V1287" i="34"/>
  <c r="AA1287" i="34"/>
  <c r="P1287" i="34"/>
  <c r="Q1311" i="34"/>
  <c r="R1311" i="34"/>
  <c r="V1311" i="34"/>
  <c r="AA1311" i="34"/>
  <c r="P1311" i="34"/>
  <c r="Q1315" i="34"/>
  <c r="R1315" i="34"/>
  <c r="V1315" i="34"/>
  <c r="AA1315" i="34"/>
  <c r="P1315" i="34"/>
  <c r="Q1329" i="34"/>
  <c r="R1329" i="34"/>
  <c r="V1329" i="34"/>
  <c r="AA1329" i="34"/>
  <c r="P1329" i="34"/>
  <c r="R1454" i="34"/>
  <c r="V1454" i="34"/>
  <c r="AA1454" i="34"/>
  <c r="P1454" i="34"/>
  <c r="Q1454" i="34"/>
  <c r="P1602" i="34"/>
  <c r="Q1602" i="34"/>
  <c r="R1602" i="34"/>
  <c r="V1602" i="34"/>
  <c r="AA1602" i="34"/>
  <c r="R1609" i="34"/>
  <c r="V1609" i="34"/>
  <c r="AA1609" i="34"/>
  <c r="P1609" i="34"/>
  <c r="Q1609" i="34"/>
  <c r="P1622" i="34"/>
  <c r="Q1622" i="34"/>
  <c r="R1622" i="34"/>
  <c r="V1622" i="34"/>
  <c r="AA1622" i="34"/>
  <c r="P1640" i="34"/>
  <c r="Q1640" i="34"/>
  <c r="R1640" i="34"/>
  <c r="V1640" i="34"/>
  <c r="AA1640" i="34"/>
  <c r="P1714" i="34"/>
  <c r="Q1714" i="34"/>
  <c r="R1714" i="34"/>
  <c r="V1714" i="34"/>
  <c r="AA1714" i="34"/>
  <c r="R1725" i="34"/>
  <c r="V1725" i="34"/>
  <c r="AA1725" i="34"/>
  <c r="P1725" i="34"/>
  <c r="Q1725" i="34"/>
  <c r="P1822" i="34"/>
  <c r="Q1822" i="34"/>
  <c r="R1822" i="34"/>
  <c r="V1822" i="34"/>
  <c r="AA1822" i="34"/>
  <c r="R1831" i="34"/>
  <c r="V1831" i="34"/>
  <c r="AA1831" i="34"/>
  <c r="P1831" i="34"/>
  <c r="Q1831" i="34"/>
  <c r="R954" i="34"/>
  <c r="V954" i="34"/>
  <c r="AA954" i="34"/>
  <c r="P954" i="34"/>
  <c r="Q954" i="34"/>
  <c r="Q671" i="34"/>
  <c r="R671" i="34"/>
  <c r="V671" i="34"/>
  <c r="AA671" i="34"/>
  <c r="P671" i="34"/>
  <c r="P676" i="34"/>
  <c r="AA676" i="34"/>
  <c r="Q676" i="34"/>
  <c r="R676" i="34"/>
  <c r="V676" i="34"/>
  <c r="AA680" i="34"/>
  <c r="P680" i="34"/>
  <c r="Q680" i="34"/>
  <c r="R680" i="34"/>
  <c r="V680" i="34"/>
  <c r="Q685" i="34"/>
  <c r="R685" i="34"/>
  <c r="V685" i="34"/>
  <c r="AA685" i="34"/>
  <c r="P685" i="34"/>
  <c r="AA690" i="34"/>
  <c r="P690" i="34"/>
  <c r="Q690" i="34"/>
  <c r="R690" i="34"/>
  <c r="V690" i="34"/>
  <c r="AA694" i="34"/>
  <c r="P694" i="34"/>
  <c r="Q694" i="34"/>
  <c r="R694" i="34"/>
  <c r="V694" i="34"/>
  <c r="AA698" i="34"/>
  <c r="P698" i="34"/>
  <c r="Q698" i="34"/>
  <c r="R698" i="34"/>
  <c r="V698" i="34"/>
  <c r="AA702" i="34"/>
  <c r="P702" i="34"/>
  <c r="Q702" i="34"/>
  <c r="R702" i="34"/>
  <c r="V702" i="34"/>
  <c r="P706" i="34"/>
  <c r="R706" i="34"/>
  <c r="V706" i="34"/>
  <c r="Q706" i="34"/>
  <c r="AA706" i="34"/>
  <c r="P732" i="34"/>
  <c r="Q732" i="34"/>
  <c r="R732" i="34"/>
  <c r="V732" i="34"/>
  <c r="AA732" i="34"/>
  <c r="Q1178" i="34"/>
  <c r="R1178" i="34"/>
  <c r="V1178" i="34"/>
  <c r="AA1178" i="34"/>
  <c r="P1178" i="34"/>
  <c r="Q1182" i="34"/>
  <c r="R1182" i="34"/>
  <c r="V1182" i="34"/>
  <c r="AA1182" i="34"/>
  <c r="P1182" i="34"/>
  <c r="AA1189" i="34"/>
  <c r="P1189" i="34"/>
  <c r="Q1189" i="34"/>
  <c r="R1189" i="34"/>
  <c r="V1189" i="34"/>
  <c r="Q1194" i="34"/>
  <c r="R1194" i="34"/>
  <c r="V1194" i="34"/>
  <c r="AA1194" i="34"/>
  <c r="P1194" i="34"/>
  <c r="P957" i="34"/>
  <c r="Q957" i="34"/>
  <c r="R957" i="34"/>
  <c r="V957" i="34"/>
  <c r="AA957" i="34"/>
  <c r="R986" i="34"/>
  <c r="V986" i="34"/>
  <c r="AA986" i="34"/>
  <c r="P986" i="34"/>
  <c r="Q986" i="34"/>
  <c r="P999" i="34"/>
  <c r="Q999" i="34"/>
  <c r="R999" i="34"/>
  <c r="V999" i="34"/>
  <c r="AA999" i="34"/>
  <c r="R1016" i="34"/>
  <c r="V1016" i="34"/>
  <c r="AA1016" i="34"/>
  <c r="P1016" i="34"/>
  <c r="Q1016" i="34"/>
  <c r="AA1065" i="34"/>
  <c r="P1065" i="34"/>
  <c r="Q1065" i="34"/>
  <c r="R1065" i="34"/>
  <c r="V1065" i="34"/>
  <c r="Q801" i="34"/>
  <c r="R801" i="34"/>
  <c r="V801" i="34"/>
  <c r="AA801" i="34"/>
  <c r="P801" i="34"/>
  <c r="AA830" i="34"/>
  <c r="P830" i="34"/>
  <c r="Q830" i="34"/>
  <c r="R830" i="34"/>
  <c r="V830" i="34"/>
  <c r="Q665" i="34"/>
  <c r="R665" i="34"/>
  <c r="V665" i="34"/>
  <c r="AA665" i="34"/>
  <c r="P665" i="34"/>
  <c r="Q669" i="34"/>
  <c r="R669" i="34"/>
  <c r="V669" i="34"/>
  <c r="AA669" i="34"/>
  <c r="P669" i="34"/>
  <c r="AA1205" i="34"/>
  <c r="P1205" i="34"/>
  <c r="Q1205" i="34"/>
  <c r="R1205" i="34"/>
  <c r="V1205" i="34"/>
  <c r="AA1211" i="34"/>
  <c r="P1211" i="34"/>
  <c r="R1211" i="34"/>
  <c r="V1211" i="34"/>
  <c r="Q1211" i="34"/>
  <c r="P901" i="34"/>
  <c r="Q901" i="34"/>
  <c r="R901" i="34"/>
  <c r="V901" i="34"/>
  <c r="AA901" i="34"/>
  <c r="R984" i="34"/>
  <c r="V984" i="34"/>
  <c r="AA984" i="34"/>
  <c r="P984" i="34"/>
  <c r="Q984" i="34"/>
  <c r="P711" i="34"/>
  <c r="R711" i="34"/>
  <c r="V711" i="34"/>
  <c r="AA711" i="34"/>
  <c r="Q711" i="34"/>
  <c r="P715" i="34"/>
  <c r="R715" i="34"/>
  <c r="V715" i="34"/>
  <c r="AA715" i="34"/>
  <c r="Q715" i="34"/>
  <c r="R745" i="34"/>
  <c r="V745" i="34"/>
  <c r="AA745" i="34"/>
  <c r="P745" i="34"/>
  <c r="Q745" i="34"/>
  <c r="R749" i="34"/>
  <c r="V749" i="34"/>
  <c r="AA749" i="34"/>
  <c r="P749" i="34"/>
  <c r="Q749" i="34"/>
  <c r="P778" i="34"/>
  <c r="Q778" i="34"/>
  <c r="AA778" i="34"/>
  <c r="R778" i="34"/>
  <c r="V778" i="34"/>
  <c r="P782" i="34"/>
  <c r="Q782" i="34"/>
  <c r="R782" i="34"/>
  <c r="V782" i="34"/>
  <c r="AA782" i="34"/>
  <c r="AA814" i="34"/>
  <c r="P814" i="34"/>
  <c r="Q814" i="34"/>
  <c r="R814" i="34"/>
  <c r="V814" i="34"/>
  <c r="AA818" i="34"/>
  <c r="P818" i="34"/>
  <c r="Q818" i="34"/>
  <c r="R818" i="34"/>
  <c r="V818" i="34"/>
  <c r="AA842" i="34"/>
  <c r="P842" i="34"/>
  <c r="Q842" i="34"/>
  <c r="R842" i="34"/>
  <c r="V842" i="34"/>
  <c r="AA846" i="34"/>
  <c r="P846" i="34"/>
  <c r="R846" i="34"/>
  <c r="V846" i="34"/>
  <c r="Q846" i="34"/>
  <c r="R861" i="34"/>
  <c r="V861" i="34"/>
  <c r="P861" i="34"/>
  <c r="Q861" i="34"/>
  <c r="AA861" i="34"/>
  <c r="R865" i="34"/>
  <c r="V865" i="34"/>
  <c r="P865" i="34"/>
  <c r="Q865" i="34"/>
  <c r="AA865" i="34"/>
  <c r="R876" i="34"/>
  <c r="V876" i="34"/>
  <c r="AA876" i="34"/>
  <c r="P876" i="34"/>
  <c r="Q876" i="34"/>
  <c r="P885" i="34"/>
  <c r="Q885" i="34"/>
  <c r="R885" i="34"/>
  <c r="V885" i="34"/>
  <c r="AA885" i="34"/>
  <c r="R892" i="34"/>
  <c r="V892" i="34"/>
  <c r="AA892" i="34"/>
  <c r="P892" i="34"/>
  <c r="Q892" i="34"/>
  <c r="R908" i="34"/>
  <c r="V908" i="34"/>
  <c r="AA908" i="34"/>
  <c r="P908" i="34"/>
  <c r="Q908" i="34"/>
  <c r="R912" i="34"/>
  <c r="V912" i="34"/>
  <c r="AA912" i="34"/>
  <c r="P912" i="34"/>
  <c r="Q912" i="34"/>
  <c r="R940" i="34"/>
  <c r="V940" i="34"/>
  <c r="AA940" i="34"/>
  <c r="P940" i="34"/>
  <c r="Q940" i="34"/>
  <c r="P1872" i="34"/>
  <c r="Q1872" i="34"/>
  <c r="R1872" i="34"/>
  <c r="V1872" i="34"/>
  <c r="AA1872" i="34"/>
  <c r="P1882" i="34"/>
  <c r="Q1882" i="34"/>
  <c r="R1882" i="34"/>
  <c r="V1882" i="34"/>
  <c r="AA1882" i="34"/>
  <c r="P2020" i="34"/>
  <c r="Q2020" i="34"/>
  <c r="R2020" i="34"/>
  <c r="V2020" i="34"/>
  <c r="AA2020" i="34"/>
  <c r="R1631" i="34"/>
  <c r="V1631" i="34"/>
  <c r="AA1631" i="34"/>
  <c r="P1631" i="34"/>
  <c r="Q1631" i="34"/>
  <c r="Q1220" i="34"/>
  <c r="R1220" i="34"/>
  <c r="V1220" i="34"/>
  <c r="P1220" i="34"/>
  <c r="AA1220" i="34"/>
  <c r="Q1224" i="34"/>
  <c r="R1224" i="34"/>
  <c r="V1224" i="34"/>
  <c r="P1224" i="34"/>
  <c r="AA1224" i="34"/>
  <c r="Q1228" i="34"/>
  <c r="R1228" i="34"/>
  <c r="V1228" i="34"/>
  <c r="P1228" i="34"/>
  <c r="AA1228" i="34"/>
  <c r="R1232" i="34"/>
  <c r="V1232" i="34"/>
  <c r="P1232" i="34"/>
  <c r="Q1232" i="34"/>
  <c r="AA1232" i="34"/>
  <c r="AA1238" i="34"/>
  <c r="P1238" i="34"/>
  <c r="Q1238" i="34"/>
  <c r="R1238" i="34"/>
  <c r="V1238" i="34"/>
  <c r="AA1240" i="34"/>
  <c r="P1240" i="34"/>
  <c r="Q1240" i="34"/>
  <c r="R1240" i="34"/>
  <c r="V1240" i="34"/>
  <c r="AA1244" i="34"/>
  <c r="P1244" i="34"/>
  <c r="Q1244" i="34"/>
  <c r="R1244" i="34"/>
  <c r="V1244" i="34"/>
  <c r="AA1248" i="34"/>
  <c r="P1248" i="34"/>
  <c r="Q1248" i="34"/>
  <c r="R1248" i="34"/>
  <c r="V1248" i="34"/>
  <c r="AA1252" i="34"/>
  <c r="P1252" i="34"/>
  <c r="Q1252" i="34"/>
  <c r="R1252" i="34"/>
  <c r="V1252" i="34"/>
  <c r="AA1256" i="34"/>
  <c r="P1256" i="34"/>
  <c r="Q1256" i="34"/>
  <c r="R1256" i="34"/>
  <c r="V1256" i="34"/>
  <c r="Q1263" i="34"/>
  <c r="R1263" i="34"/>
  <c r="V1263" i="34"/>
  <c r="AA1263" i="34"/>
  <c r="P1263" i="34"/>
  <c r="Q1267" i="34"/>
  <c r="R1267" i="34"/>
  <c r="V1267" i="34"/>
  <c r="AA1267" i="34"/>
  <c r="P1267" i="34"/>
  <c r="AA1282" i="34"/>
  <c r="P1282" i="34"/>
  <c r="Q1282" i="34"/>
  <c r="R1282" i="34"/>
  <c r="V1282" i="34"/>
  <c r="R1601" i="34"/>
  <c r="V1601" i="34"/>
  <c r="AA1601" i="34"/>
  <c r="P1601" i="34"/>
  <c r="Q1601" i="34"/>
  <c r="P2018" i="34"/>
  <c r="Q2018" i="34"/>
  <c r="R2018" i="34"/>
  <c r="V2018" i="34"/>
  <c r="AA2018" i="34"/>
  <c r="AA1288" i="34"/>
  <c r="P1288" i="34"/>
  <c r="Q1288" i="34"/>
  <c r="R1288" i="34"/>
  <c r="V1288" i="34"/>
  <c r="AA1312" i="34"/>
  <c r="P1312" i="34"/>
  <c r="Q1312" i="34"/>
  <c r="R1312" i="34"/>
  <c r="V1312" i="34"/>
  <c r="AA1326" i="34"/>
  <c r="P1326" i="34"/>
  <c r="Q1326" i="34"/>
  <c r="R1326" i="34"/>
  <c r="V1326" i="34"/>
  <c r="AA1372" i="34"/>
  <c r="P1372" i="34"/>
  <c r="Q1372" i="34"/>
  <c r="R1372" i="34"/>
  <c r="V1372" i="34"/>
  <c r="P1455" i="34"/>
  <c r="Q1455" i="34"/>
  <c r="R1455" i="34"/>
  <c r="V1455" i="34"/>
  <c r="AA1455" i="34"/>
  <c r="R1603" i="34"/>
  <c r="V1603" i="34"/>
  <c r="AA1603" i="34"/>
  <c r="P1603" i="34"/>
  <c r="Q1603" i="34"/>
  <c r="P1610" i="34"/>
  <c r="Q1610" i="34"/>
  <c r="R1610" i="34"/>
  <c r="V1610" i="34"/>
  <c r="AA1610" i="34"/>
  <c r="P1636" i="34"/>
  <c r="Q1636" i="34"/>
  <c r="R1636" i="34"/>
  <c r="V1636" i="34"/>
  <c r="AA1636" i="34"/>
  <c r="R1659" i="34"/>
  <c r="V1659" i="34"/>
  <c r="AA1659" i="34"/>
  <c r="P1659" i="34"/>
  <c r="Q1659" i="34"/>
  <c r="R1715" i="34"/>
  <c r="V1715" i="34"/>
  <c r="AA1715" i="34"/>
  <c r="P1715" i="34"/>
  <c r="Q1715" i="34"/>
  <c r="P1808" i="34"/>
  <c r="Q1808" i="34"/>
  <c r="R1808" i="34"/>
  <c r="V1808" i="34"/>
  <c r="AA1808" i="34"/>
  <c r="P1828" i="34"/>
  <c r="Q1828" i="34"/>
  <c r="R1828" i="34"/>
  <c r="V1828" i="34"/>
  <c r="AA1828" i="34"/>
  <c r="R1833" i="34"/>
  <c r="V1833" i="34"/>
  <c r="AA1833" i="34"/>
  <c r="P1833" i="34"/>
  <c r="Q1833" i="34"/>
  <c r="Q1066" i="34"/>
  <c r="R1066" i="34"/>
  <c r="V1066" i="34"/>
  <c r="AA1066" i="34"/>
  <c r="P1066" i="34"/>
  <c r="Q673" i="34"/>
  <c r="R673" i="34"/>
  <c r="V673" i="34"/>
  <c r="P673" i="34"/>
  <c r="AA673" i="34"/>
  <c r="Q677" i="34"/>
  <c r="R677" i="34"/>
  <c r="V677" i="34"/>
  <c r="AA677" i="34"/>
  <c r="P677" i="34"/>
  <c r="Q681" i="34"/>
  <c r="R681" i="34"/>
  <c r="V681" i="34"/>
  <c r="AA681" i="34"/>
  <c r="P681" i="34"/>
  <c r="AA686" i="34"/>
  <c r="P686" i="34"/>
  <c r="Q686" i="34"/>
  <c r="R686" i="34"/>
  <c r="V686" i="34"/>
  <c r="Q691" i="34"/>
  <c r="R691" i="34"/>
  <c r="V691" i="34"/>
  <c r="AA691" i="34"/>
  <c r="P691" i="34"/>
  <c r="Q695" i="34"/>
  <c r="R695" i="34"/>
  <c r="V695" i="34"/>
  <c r="AA695" i="34"/>
  <c r="P695" i="34"/>
  <c r="Q699" i="34"/>
  <c r="R699" i="34"/>
  <c r="V699" i="34"/>
  <c r="AA699" i="34"/>
  <c r="P699" i="34"/>
  <c r="Q703" i="34"/>
  <c r="R703" i="34"/>
  <c r="V703" i="34"/>
  <c r="P703" i="34"/>
  <c r="AA703" i="34"/>
  <c r="P707" i="34"/>
  <c r="R707" i="34"/>
  <c r="V707" i="34"/>
  <c r="AA707" i="34"/>
  <c r="Q707" i="34"/>
  <c r="R739" i="34"/>
  <c r="V739" i="34"/>
  <c r="AA739" i="34"/>
  <c r="P739" i="34"/>
  <c r="Q739" i="34"/>
  <c r="AA1179" i="34"/>
  <c r="P1179" i="34"/>
  <c r="Q1179" i="34"/>
  <c r="R1179" i="34"/>
  <c r="V1179" i="34"/>
  <c r="Q1184" i="34"/>
  <c r="R1184" i="34"/>
  <c r="V1184" i="34"/>
  <c r="AA1184" i="34"/>
  <c r="P1184" i="34"/>
  <c r="Q1190" i="34"/>
  <c r="R1190" i="34"/>
  <c r="V1190" i="34"/>
  <c r="AA1190" i="34"/>
  <c r="P1190" i="34"/>
  <c r="AA1199" i="34"/>
  <c r="P1199" i="34"/>
  <c r="Q1199" i="34"/>
  <c r="R1199" i="34"/>
  <c r="V1199" i="34"/>
  <c r="R958" i="34"/>
  <c r="V958" i="34"/>
  <c r="AA958" i="34"/>
  <c r="P958" i="34"/>
  <c r="Q958" i="34"/>
  <c r="P987" i="34"/>
  <c r="Q987" i="34"/>
  <c r="R987" i="34"/>
  <c r="V987" i="34"/>
  <c r="AA987" i="34"/>
  <c r="R1000" i="34"/>
  <c r="V1000" i="34"/>
  <c r="AA1000" i="34"/>
  <c r="P1000" i="34"/>
  <c r="Q1000" i="34"/>
  <c r="P1017" i="34"/>
  <c r="Q1017" i="34"/>
  <c r="R1017" i="34"/>
  <c r="V1017" i="34"/>
  <c r="AA1017" i="34"/>
  <c r="R755" i="34"/>
  <c r="V755" i="34"/>
  <c r="AA755" i="34"/>
  <c r="P755" i="34"/>
  <c r="Q755" i="34"/>
  <c r="AA802" i="34"/>
  <c r="P802" i="34"/>
  <c r="Q802" i="34"/>
  <c r="R802" i="34"/>
  <c r="V802" i="34"/>
  <c r="R1030" i="34"/>
  <c r="V1030" i="34"/>
  <c r="AA1030" i="34"/>
  <c r="P1030" i="34"/>
  <c r="Q1030" i="34"/>
  <c r="AA666" i="34"/>
  <c r="P666" i="34"/>
  <c r="Q666" i="34"/>
  <c r="R666" i="34"/>
  <c r="V666" i="34"/>
  <c r="Q1202" i="34"/>
  <c r="R1202" i="34"/>
  <c r="V1202" i="34"/>
  <c r="AA1202" i="34"/>
  <c r="P1202" i="34"/>
  <c r="Q1206" i="34"/>
  <c r="R1206" i="34"/>
  <c r="V1206" i="34"/>
  <c r="AA1206" i="34"/>
  <c r="P1206" i="34"/>
  <c r="Q1212" i="34"/>
  <c r="R1212" i="34"/>
  <c r="V1212" i="34"/>
  <c r="P1212" i="34"/>
  <c r="AA1212" i="34"/>
  <c r="R886" i="34"/>
  <c r="V886" i="34"/>
  <c r="AA886" i="34"/>
  <c r="P886" i="34"/>
  <c r="Q886" i="34"/>
  <c r="P951" i="34"/>
  <c r="Q951" i="34"/>
  <c r="R951" i="34"/>
  <c r="V951" i="34"/>
  <c r="AA951" i="34"/>
  <c r="R708" i="34"/>
  <c r="V708" i="34"/>
  <c r="Q708" i="34"/>
  <c r="AA708" i="34"/>
  <c r="P708" i="34"/>
  <c r="R712" i="34"/>
  <c r="V712" i="34"/>
  <c r="Q712" i="34"/>
  <c r="AA712" i="34"/>
  <c r="P712" i="34"/>
  <c r="P716" i="34"/>
  <c r="Q716" i="34"/>
  <c r="R716" i="34"/>
  <c r="V716" i="34"/>
  <c r="AA716" i="34"/>
  <c r="P746" i="34"/>
  <c r="Q746" i="34"/>
  <c r="R746" i="34"/>
  <c r="V746" i="34"/>
  <c r="AA746" i="34"/>
  <c r="P750" i="34"/>
  <c r="Q750" i="34"/>
  <c r="R750" i="34"/>
  <c r="V750" i="34"/>
  <c r="AA750" i="34"/>
  <c r="R779" i="34"/>
  <c r="V779" i="34"/>
  <c r="AA779" i="34"/>
  <c r="Q779" i="34"/>
  <c r="P779" i="34"/>
  <c r="R783" i="34"/>
  <c r="V783" i="34"/>
  <c r="P783" i="34"/>
  <c r="Q783" i="34"/>
  <c r="AA783" i="34"/>
  <c r="Q815" i="34"/>
  <c r="R815" i="34"/>
  <c r="V815" i="34"/>
  <c r="AA815" i="34"/>
  <c r="P815" i="34"/>
  <c r="Q819" i="34"/>
  <c r="R819" i="34"/>
  <c r="V819" i="34"/>
  <c r="AA819" i="34"/>
  <c r="P819" i="34"/>
  <c r="Q843" i="34"/>
  <c r="R843" i="34"/>
  <c r="V843" i="34"/>
  <c r="AA843" i="34"/>
  <c r="P843" i="34"/>
  <c r="Q847" i="34"/>
  <c r="R847" i="34"/>
  <c r="V847" i="34"/>
  <c r="P847" i="34"/>
  <c r="AA847" i="34"/>
  <c r="P862" i="34"/>
  <c r="Q862" i="34"/>
  <c r="R862" i="34"/>
  <c r="V862" i="34"/>
  <c r="AA862" i="34"/>
  <c r="R866" i="34"/>
  <c r="V866" i="34"/>
  <c r="AA866" i="34"/>
  <c r="P866" i="34"/>
  <c r="Q866" i="34"/>
  <c r="R882" i="34"/>
  <c r="V882" i="34"/>
  <c r="AA882" i="34"/>
  <c r="P882" i="34"/>
  <c r="Q882" i="34"/>
  <c r="P889" i="34"/>
  <c r="Q889" i="34"/>
  <c r="R889" i="34"/>
  <c r="V889" i="34"/>
  <c r="AA889" i="34"/>
  <c r="P893" i="34"/>
  <c r="Q893" i="34"/>
  <c r="R893" i="34"/>
  <c r="V893" i="34"/>
  <c r="AA893" i="34"/>
  <c r="P909" i="34"/>
  <c r="Q909" i="34"/>
  <c r="R909" i="34"/>
  <c r="V909" i="34"/>
  <c r="AA909" i="34"/>
  <c r="P913" i="34"/>
  <c r="Q913" i="34"/>
  <c r="R913" i="34"/>
  <c r="V913" i="34"/>
  <c r="AA913" i="34"/>
  <c r="R1873" i="34"/>
  <c r="V1873" i="34"/>
  <c r="AA1873" i="34"/>
  <c r="P1873" i="34"/>
  <c r="Q1873" i="34"/>
  <c r="R1883" i="34"/>
  <c r="V1883" i="34"/>
  <c r="AA1883" i="34"/>
  <c r="P1883" i="34"/>
  <c r="Q1883" i="34"/>
  <c r="R2021" i="34"/>
  <c r="V2021" i="34"/>
  <c r="AA2021" i="34"/>
  <c r="P2021" i="34"/>
  <c r="Q2021" i="34"/>
  <c r="P1660" i="34"/>
  <c r="Q1660" i="34"/>
  <c r="R1660" i="34"/>
  <c r="V1660" i="34"/>
  <c r="AA1660" i="34"/>
  <c r="AA1221" i="34"/>
  <c r="P1221" i="34"/>
  <c r="R1221" i="34"/>
  <c r="V1221" i="34"/>
  <c r="Q1221" i="34"/>
  <c r="AA1225" i="34"/>
  <c r="P1225" i="34"/>
  <c r="R1225" i="34"/>
  <c r="V1225" i="34"/>
  <c r="Q1225" i="34"/>
  <c r="P1229" i="34"/>
  <c r="Q1229" i="34"/>
  <c r="R1229" i="34"/>
  <c r="V1229" i="34"/>
  <c r="AA1229" i="34"/>
  <c r="P1233" i="34"/>
  <c r="Q1233" i="34"/>
  <c r="R1233" i="34"/>
  <c r="V1233" i="34"/>
  <c r="AA1233" i="34"/>
  <c r="Q1239" i="34"/>
  <c r="R1239" i="34"/>
  <c r="V1239" i="34"/>
  <c r="AA1239" i="34"/>
  <c r="P1239" i="34"/>
  <c r="Q1241" i="34"/>
  <c r="R1241" i="34"/>
  <c r="V1241" i="34"/>
  <c r="AA1241" i="34"/>
  <c r="P1241" i="34"/>
  <c r="Q1245" i="34"/>
  <c r="R1245" i="34"/>
  <c r="V1245" i="34"/>
  <c r="AA1245" i="34"/>
  <c r="P1245" i="34"/>
  <c r="Q1249" i="34"/>
  <c r="R1249" i="34"/>
  <c r="V1249" i="34"/>
  <c r="AA1249" i="34"/>
  <c r="P1249" i="34"/>
  <c r="Q1253" i="34"/>
  <c r="R1253" i="34"/>
  <c r="V1253" i="34"/>
  <c r="AA1253" i="34"/>
  <c r="P1253" i="34"/>
  <c r="Q1257" i="34"/>
  <c r="R1257" i="34"/>
  <c r="V1257" i="34"/>
  <c r="AA1257" i="34"/>
  <c r="P1257" i="34"/>
  <c r="AA1264" i="34"/>
  <c r="P1264" i="34"/>
  <c r="Q1264" i="34"/>
  <c r="R1264" i="34"/>
  <c r="V1264" i="34"/>
  <c r="AA1268" i="34"/>
  <c r="P1268" i="34"/>
  <c r="Q1268" i="34"/>
  <c r="R1268" i="34"/>
  <c r="V1268" i="34"/>
  <c r="Q1283" i="34"/>
  <c r="R1283" i="34"/>
  <c r="V1283" i="34"/>
  <c r="AA1283" i="34"/>
  <c r="P1283" i="34"/>
  <c r="R1797" i="34"/>
  <c r="V1797" i="34"/>
  <c r="AA1797" i="34"/>
  <c r="P1797" i="34"/>
  <c r="Q1797" i="34"/>
  <c r="R2019" i="34"/>
  <c r="V2019" i="34"/>
  <c r="AA2019" i="34"/>
  <c r="P2019" i="34"/>
  <c r="Q2019" i="34"/>
  <c r="Q1309" i="34"/>
  <c r="R1309" i="34"/>
  <c r="V1309" i="34"/>
  <c r="AA1309" i="34"/>
  <c r="P1309" i="34"/>
  <c r="Q1313" i="34"/>
  <c r="R1313" i="34"/>
  <c r="V1313" i="34"/>
  <c r="AA1313" i="34"/>
  <c r="P1313" i="34"/>
  <c r="Q1327" i="34"/>
  <c r="R1327" i="34"/>
  <c r="V1327" i="34"/>
  <c r="AA1327" i="34"/>
  <c r="P1327" i="34"/>
  <c r="P1410" i="34"/>
  <c r="Q1410" i="34"/>
  <c r="R1410" i="34"/>
  <c r="V1410" i="34"/>
  <c r="AA1410" i="34"/>
  <c r="P1453" i="34"/>
  <c r="Q1453" i="34"/>
  <c r="R1453" i="34"/>
  <c r="V1453" i="34"/>
  <c r="AA1453" i="34"/>
  <c r="R1607" i="34"/>
  <c r="V1607" i="34"/>
  <c r="AA1607" i="34"/>
  <c r="P1607" i="34"/>
  <c r="Q1607" i="34"/>
  <c r="R1611" i="34"/>
  <c r="V1611" i="34"/>
  <c r="AA1611" i="34"/>
  <c r="P1611" i="34"/>
  <c r="Q1611" i="34"/>
  <c r="R1637" i="34"/>
  <c r="V1637" i="34"/>
  <c r="AA1637" i="34"/>
  <c r="P1637" i="34"/>
  <c r="Q1637" i="34"/>
  <c r="R1657" i="34"/>
  <c r="V1657" i="34"/>
  <c r="AA1657" i="34"/>
  <c r="P1657" i="34"/>
  <c r="Q1657" i="34"/>
  <c r="P1716" i="34"/>
  <c r="Q1716" i="34"/>
  <c r="R1716" i="34"/>
  <c r="V1716" i="34"/>
  <c r="AA1716" i="34"/>
  <c r="P1820" i="34"/>
  <c r="Q1820" i="34"/>
  <c r="R1820" i="34"/>
  <c r="V1820" i="34"/>
  <c r="AA1820" i="34"/>
  <c r="R1829" i="34"/>
  <c r="V1829" i="34"/>
  <c r="AA1829" i="34"/>
  <c r="P1829" i="34"/>
  <c r="Q1829" i="34"/>
  <c r="R1835" i="34"/>
  <c r="V1835" i="34"/>
  <c r="AA1835" i="34"/>
  <c r="P1835" i="34"/>
  <c r="Q1835" i="34"/>
  <c r="AA674" i="34"/>
  <c r="P674" i="34"/>
  <c r="Q674" i="34"/>
  <c r="R674" i="34"/>
  <c r="V674" i="34"/>
  <c r="AA678" i="34"/>
  <c r="P678" i="34"/>
  <c r="Q678" i="34"/>
  <c r="R678" i="34"/>
  <c r="V678" i="34"/>
  <c r="AA682" i="34"/>
  <c r="P682" i="34"/>
  <c r="Q682" i="34"/>
  <c r="R682" i="34"/>
  <c r="V682" i="34"/>
  <c r="Q687" i="34"/>
  <c r="R687" i="34"/>
  <c r="V687" i="34"/>
  <c r="AA687" i="34"/>
  <c r="P687" i="34"/>
  <c r="AA692" i="34"/>
  <c r="P692" i="34"/>
  <c r="Q692" i="34"/>
  <c r="R692" i="34"/>
  <c r="V692" i="34"/>
  <c r="AA696" i="34"/>
  <c r="P696" i="34"/>
  <c r="Q696" i="34"/>
  <c r="R696" i="34"/>
  <c r="V696" i="34"/>
  <c r="AA700" i="34"/>
  <c r="P700" i="34"/>
  <c r="Q700" i="34"/>
  <c r="R700" i="34"/>
  <c r="V700" i="34"/>
  <c r="AA704" i="34"/>
  <c r="P704" i="34"/>
  <c r="R704" i="34"/>
  <c r="V704" i="34"/>
  <c r="Q704" i="34"/>
  <c r="P730" i="34"/>
  <c r="Q730" i="34"/>
  <c r="R730" i="34"/>
  <c r="V730" i="34"/>
  <c r="AA730" i="34"/>
  <c r="P740" i="34"/>
  <c r="Q740" i="34"/>
  <c r="R740" i="34"/>
  <c r="V740" i="34"/>
  <c r="AA740" i="34"/>
  <c r="Q1180" i="34"/>
  <c r="R1180" i="34"/>
  <c r="V1180" i="34"/>
  <c r="AA1180" i="34"/>
  <c r="P1180" i="34"/>
  <c r="AA1185" i="34"/>
  <c r="P1185" i="34"/>
  <c r="Q1185" i="34"/>
  <c r="R1185" i="34"/>
  <c r="V1185" i="34"/>
  <c r="Q1192" i="34"/>
  <c r="R1192" i="34"/>
  <c r="V1192" i="34"/>
  <c r="AA1192" i="34"/>
  <c r="P1192" i="34"/>
  <c r="Q1200" i="34"/>
  <c r="R1200" i="34"/>
  <c r="V1200" i="34"/>
  <c r="AA1200" i="34"/>
  <c r="P1200" i="34"/>
  <c r="P959" i="34"/>
  <c r="Q959" i="34"/>
  <c r="R959" i="34"/>
  <c r="V959" i="34"/>
  <c r="AA959" i="34"/>
  <c r="R992" i="34"/>
  <c r="V992" i="34"/>
  <c r="AA992" i="34"/>
  <c r="P992" i="34"/>
  <c r="Q992" i="34"/>
  <c r="P1013" i="34"/>
  <c r="Q1013" i="34"/>
  <c r="R1013" i="34"/>
  <c r="V1013" i="34"/>
  <c r="AA1013" i="34"/>
  <c r="P1019" i="34"/>
  <c r="Q1019" i="34"/>
  <c r="R1019" i="34"/>
  <c r="V1019" i="34"/>
  <c r="AA1019" i="34"/>
  <c r="P756" i="34"/>
  <c r="Q756" i="34"/>
  <c r="R756" i="34"/>
  <c r="V756" i="34"/>
  <c r="AA756" i="34"/>
  <c r="AA828" i="34"/>
  <c r="P828" i="34"/>
  <c r="Q828" i="34"/>
  <c r="R828" i="34"/>
  <c r="V828" i="34"/>
  <c r="P1037" i="34"/>
  <c r="Q1037" i="34"/>
  <c r="R1037" i="34"/>
  <c r="V1037" i="34"/>
  <c r="AA1037" i="34"/>
  <c r="Q667" i="34"/>
  <c r="R667" i="34"/>
  <c r="V667" i="34"/>
  <c r="AA667" i="34"/>
  <c r="P667" i="34"/>
  <c r="AA1203" i="34"/>
  <c r="P1203" i="34"/>
  <c r="Q1203" i="34"/>
  <c r="R1203" i="34"/>
  <c r="V1203" i="34"/>
  <c r="AA1209" i="34"/>
  <c r="P1209" i="34"/>
  <c r="R1209" i="34"/>
  <c r="V1209" i="34"/>
  <c r="Q1209" i="34"/>
  <c r="AA1213" i="34"/>
  <c r="P1213" i="34"/>
  <c r="R1213" i="34"/>
  <c r="V1213" i="34"/>
  <c r="Q1213" i="34"/>
  <c r="P887" i="34"/>
  <c r="Q887" i="34"/>
  <c r="R887" i="34"/>
  <c r="V887" i="34"/>
  <c r="AA887" i="34"/>
  <c r="R970" i="34"/>
  <c r="V970" i="34"/>
  <c r="AA970" i="34"/>
  <c r="P970" i="34"/>
  <c r="Q970" i="34"/>
  <c r="P709" i="34"/>
  <c r="R709" i="34"/>
  <c r="V709" i="34"/>
  <c r="AA709" i="34"/>
  <c r="Q709" i="34"/>
  <c r="P713" i="34"/>
  <c r="R713" i="34"/>
  <c r="V713" i="34"/>
  <c r="AA713" i="34"/>
  <c r="Q713" i="34"/>
  <c r="R743" i="34"/>
  <c r="V743" i="34"/>
  <c r="AA743" i="34"/>
  <c r="P743" i="34"/>
  <c r="Q743" i="34"/>
  <c r="R747" i="34"/>
  <c r="V747" i="34"/>
  <c r="AA747" i="34"/>
  <c r="P747" i="34"/>
  <c r="Q747" i="34"/>
  <c r="R751" i="34"/>
  <c r="V751" i="34"/>
  <c r="AA751" i="34"/>
  <c r="P751" i="34"/>
  <c r="Q751" i="34"/>
  <c r="P780" i="34"/>
  <c r="Q780" i="34"/>
  <c r="R780" i="34"/>
  <c r="V780" i="34"/>
  <c r="AA780" i="34"/>
  <c r="P784" i="34"/>
  <c r="Q784" i="34"/>
  <c r="R784" i="34"/>
  <c r="V784" i="34"/>
  <c r="AA784" i="34"/>
  <c r="AA816" i="34"/>
  <c r="P816" i="34"/>
  <c r="Q816" i="34"/>
  <c r="R816" i="34"/>
  <c r="V816" i="34"/>
  <c r="AA820" i="34"/>
  <c r="P820" i="34"/>
  <c r="Q820" i="34"/>
  <c r="R820" i="34"/>
  <c r="V820" i="34"/>
  <c r="AA844" i="34"/>
  <c r="P844" i="34"/>
  <c r="Q844" i="34"/>
  <c r="R844" i="34"/>
  <c r="V844" i="34"/>
  <c r="AA848" i="34"/>
  <c r="P848" i="34"/>
  <c r="R848" i="34"/>
  <c r="V848" i="34"/>
  <c r="Q848" i="34"/>
  <c r="R863" i="34"/>
  <c r="V863" i="34"/>
  <c r="P863" i="34"/>
  <c r="Q863" i="34"/>
  <c r="AA863" i="34"/>
  <c r="P867" i="34"/>
  <c r="Q867" i="34"/>
  <c r="R867" i="34"/>
  <c r="V867" i="34"/>
  <c r="AA867" i="34"/>
  <c r="P883" i="34"/>
  <c r="Q883" i="34"/>
  <c r="R883" i="34"/>
  <c r="V883" i="34"/>
  <c r="AA883" i="34"/>
  <c r="R890" i="34"/>
  <c r="V890" i="34"/>
  <c r="AA890" i="34"/>
  <c r="P890" i="34"/>
  <c r="Q890" i="34"/>
  <c r="R906" i="34"/>
  <c r="V906" i="34"/>
  <c r="AA906" i="34"/>
  <c r="P906" i="34"/>
  <c r="Q906" i="34"/>
  <c r="R910" i="34"/>
  <c r="V910" i="34"/>
  <c r="AA910" i="34"/>
  <c r="P910" i="34"/>
  <c r="Q910" i="34"/>
  <c r="R938" i="34"/>
  <c r="V938" i="34"/>
  <c r="AA938" i="34"/>
  <c r="P938" i="34"/>
  <c r="Q938" i="34"/>
  <c r="P217" i="34"/>
  <c r="T217" i="34"/>
  <c r="Q217" i="34"/>
  <c r="U217" i="34"/>
  <c r="R217" i="34"/>
  <c r="V217" i="34"/>
  <c r="S217" i="34"/>
  <c r="AA217" i="34"/>
  <c r="P211" i="34"/>
  <c r="T211" i="34"/>
  <c r="Q211" i="34"/>
  <c r="U211" i="34"/>
  <c r="R211" i="34"/>
  <c r="V211" i="34"/>
  <c r="S211" i="34"/>
  <c r="AA211" i="34"/>
  <c r="P223" i="34"/>
  <c r="T223" i="34"/>
  <c r="Q223" i="34"/>
  <c r="U223" i="34"/>
  <c r="R223" i="34"/>
  <c r="V223" i="34"/>
  <c r="S223" i="34"/>
  <c r="AA223" i="34"/>
  <c r="R246" i="34"/>
  <c r="V246" i="34"/>
  <c r="S246" i="34"/>
  <c r="AA246" i="34"/>
  <c r="P246" i="34"/>
  <c r="T246" i="34"/>
  <c r="Q246" i="34"/>
  <c r="U246" i="34"/>
  <c r="R230" i="34"/>
  <c r="V230" i="34"/>
  <c r="S230" i="34"/>
  <c r="AA230" i="34"/>
  <c r="P230" i="34"/>
  <c r="T230" i="34"/>
  <c r="Q230" i="34"/>
  <c r="U230" i="34"/>
  <c r="R236" i="34"/>
  <c r="V236" i="34"/>
  <c r="S236" i="34"/>
  <c r="AA236" i="34"/>
  <c r="P236" i="34"/>
  <c r="T236" i="34"/>
  <c r="Q236" i="34"/>
  <c r="U236" i="34"/>
  <c r="R266" i="34"/>
  <c r="V266" i="34"/>
  <c r="P266" i="34"/>
  <c r="T266" i="34"/>
  <c r="Q266" i="34"/>
  <c r="U266" i="34"/>
  <c r="S266" i="34"/>
  <c r="AA266" i="34"/>
  <c r="R285" i="34"/>
  <c r="V285" i="34"/>
  <c r="S285" i="34"/>
  <c r="AA285" i="34"/>
  <c r="P285" i="34"/>
  <c r="T285" i="34"/>
  <c r="Q285" i="34"/>
  <c r="U285" i="34"/>
  <c r="P94" i="34"/>
  <c r="T94" i="34"/>
  <c r="R94" i="34"/>
  <c r="V94" i="34"/>
  <c r="Q94" i="34"/>
  <c r="S94" i="34"/>
  <c r="U94" i="34"/>
  <c r="AA94" i="34"/>
  <c r="S104" i="34"/>
  <c r="AA104" i="34"/>
  <c r="P104" i="34"/>
  <c r="T104" i="34"/>
  <c r="Q104" i="34"/>
  <c r="U104" i="34"/>
  <c r="R104" i="34"/>
  <c r="V104" i="34"/>
  <c r="Q117" i="34"/>
  <c r="U117" i="34"/>
  <c r="R117" i="34"/>
  <c r="V117" i="34"/>
  <c r="S117" i="34"/>
  <c r="AA117" i="34"/>
  <c r="P117" i="34"/>
  <c r="T117" i="34"/>
  <c r="P125" i="34"/>
  <c r="T125" i="34"/>
  <c r="U125" i="34"/>
  <c r="Q125" i="34"/>
  <c r="V125" i="34"/>
  <c r="AA125" i="34"/>
  <c r="R125" i="34"/>
  <c r="S125" i="34"/>
  <c r="Q180" i="34"/>
  <c r="U180" i="34"/>
  <c r="R180" i="34"/>
  <c r="V180" i="34"/>
  <c r="S180" i="34"/>
  <c r="AA180" i="34"/>
  <c r="P180" i="34"/>
  <c r="T180" i="34"/>
  <c r="Q198" i="34"/>
  <c r="U198" i="34"/>
  <c r="R198" i="34"/>
  <c r="V198" i="34"/>
  <c r="P198" i="34"/>
  <c r="T198" i="34"/>
  <c r="S198" i="34"/>
  <c r="AA198" i="34"/>
  <c r="Q186" i="34"/>
  <c r="U186" i="34"/>
  <c r="R186" i="34"/>
  <c r="V186" i="34"/>
  <c r="S186" i="34"/>
  <c r="AA186" i="34"/>
  <c r="P186" i="34"/>
  <c r="T186" i="34"/>
  <c r="S199" i="34"/>
  <c r="AA199" i="34"/>
  <c r="P199" i="34"/>
  <c r="T199" i="34"/>
  <c r="R199" i="34"/>
  <c r="V199" i="34"/>
  <c r="Q199" i="34"/>
  <c r="U199" i="34"/>
  <c r="R218" i="34"/>
  <c r="V218" i="34"/>
  <c r="S218" i="34"/>
  <c r="AA218" i="34"/>
  <c r="P218" i="34"/>
  <c r="T218" i="34"/>
  <c r="Q218" i="34"/>
  <c r="U218" i="34"/>
  <c r="R212" i="34"/>
  <c r="V212" i="34"/>
  <c r="S212" i="34"/>
  <c r="AA212" i="34"/>
  <c r="P212" i="34"/>
  <c r="T212" i="34"/>
  <c r="Q212" i="34"/>
  <c r="U212" i="34"/>
  <c r="R224" i="34"/>
  <c r="V224" i="34"/>
  <c r="S224" i="34"/>
  <c r="AA224" i="34"/>
  <c r="P224" i="34"/>
  <c r="T224" i="34"/>
  <c r="Q224" i="34"/>
  <c r="U224" i="34"/>
  <c r="R248" i="34"/>
  <c r="V248" i="34"/>
  <c r="S248" i="34"/>
  <c r="AA248" i="34"/>
  <c r="P248" i="34"/>
  <c r="T248" i="34"/>
  <c r="Q248" i="34"/>
  <c r="U248" i="34"/>
  <c r="P231" i="34"/>
  <c r="T231" i="34"/>
  <c r="Q231" i="34"/>
  <c r="U231" i="34"/>
  <c r="R231" i="34"/>
  <c r="V231" i="34"/>
  <c r="S231" i="34"/>
  <c r="AA231" i="34"/>
  <c r="P259" i="34"/>
  <c r="T259" i="34"/>
  <c r="Q259" i="34"/>
  <c r="U259" i="34"/>
  <c r="R259" i="34"/>
  <c r="V259" i="34"/>
  <c r="S259" i="34"/>
  <c r="AA259" i="34"/>
  <c r="R272" i="34"/>
  <c r="V272" i="34"/>
  <c r="T272" i="34"/>
  <c r="P272" i="34"/>
  <c r="U272" i="34"/>
  <c r="Q272" i="34"/>
  <c r="AA272" i="34"/>
  <c r="S272" i="34"/>
  <c r="P286" i="34"/>
  <c r="T286" i="34"/>
  <c r="Q286" i="34"/>
  <c r="U286" i="34"/>
  <c r="R286" i="34"/>
  <c r="V286" i="34"/>
  <c r="S286" i="34"/>
  <c r="AA286" i="34"/>
  <c r="P96" i="34"/>
  <c r="R96" i="34"/>
  <c r="V96" i="34"/>
  <c r="T96" i="34"/>
  <c r="U96" i="34"/>
  <c r="Q96" i="34"/>
  <c r="AA96" i="34"/>
  <c r="S96" i="34"/>
  <c r="Q109" i="34"/>
  <c r="U109" i="34"/>
  <c r="R109" i="34"/>
  <c r="V109" i="34"/>
  <c r="S109" i="34"/>
  <c r="AA109" i="34"/>
  <c r="P109" i="34"/>
  <c r="T109" i="34"/>
  <c r="S118" i="34"/>
  <c r="AA118" i="34"/>
  <c r="P118" i="34"/>
  <c r="T118" i="34"/>
  <c r="Q118" i="34"/>
  <c r="U118" i="34"/>
  <c r="R118" i="34"/>
  <c r="V118" i="34"/>
  <c r="Q176" i="34"/>
  <c r="U176" i="34"/>
  <c r="R176" i="34"/>
  <c r="V176" i="34"/>
  <c r="S176" i="34"/>
  <c r="AA176" i="34"/>
  <c r="P176" i="34"/>
  <c r="T176" i="34"/>
  <c r="S181" i="34"/>
  <c r="AA181" i="34"/>
  <c r="P181" i="34"/>
  <c r="T181" i="34"/>
  <c r="Q181" i="34"/>
  <c r="U181" i="34"/>
  <c r="R181" i="34"/>
  <c r="V181" i="34"/>
  <c r="P202" i="34"/>
  <c r="T202" i="34"/>
  <c r="R202" i="34"/>
  <c r="S202" i="34"/>
  <c r="U202" i="34"/>
  <c r="Q202" i="34"/>
  <c r="V202" i="34"/>
  <c r="AA202" i="34"/>
  <c r="S187" i="34"/>
  <c r="AA187" i="34"/>
  <c r="P187" i="34"/>
  <c r="T187" i="34"/>
  <c r="Q187" i="34"/>
  <c r="U187" i="34"/>
  <c r="R187" i="34"/>
  <c r="V187" i="34"/>
  <c r="Q200" i="34"/>
  <c r="R200" i="34"/>
  <c r="V200" i="34"/>
  <c r="P200" i="34"/>
  <c r="T200" i="34"/>
  <c r="S200" i="34"/>
  <c r="U200" i="34"/>
  <c r="AA200" i="34"/>
  <c r="P219" i="34"/>
  <c r="T219" i="34"/>
  <c r="Q219" i="34"/>
  <c r="U219" i="34"/>
  <c r="R219" i="34"/>
  <c r="V219" i="34"/>
  <c r="S219" i="34"/>
  <c r="AA219" i="34"/>
  <c r="P213" i="34"/>
  <c r="T213" i="34"/>
  <c r="Q213" i="34"/>
  <c r="U213" i="34"/>
  <c r="R213" i="34"/>
  <c r="V213" i="34"/>
  <c r="S213" i="34"/>
  <c r="AA213" i="34"/>
  <c r="P227" i="34"/>
  <c r="T227" i="34"/>
  <c r="Q227" i="34"/>
  <c r="U227" i="34"/>
  <c r="R227" i="34"/>
  <c r="V227" i="34"/>
  <c r="S227" i="34"/>
  <c r="AA227" i="34"/>
  <c r="P249" i="34"/>
  <c r="T249" i="34"/>
  <c r="Q249" i="34"/>
  <c r="U249" i="34"/>
  <c r="R249" i="34"/>
  <c r="V249" i="34"/>
  <c r="S249" i="34"/>
  <c r="AA249" i="34"/>
  <c r="R234" i="34"/>
  <c r="V234" i="34"/>
  <c r="S234" i="34"/>
  <c r="AA234" i="34"/>
  <c r="P234" i="34"/>
  <c r="T234" i="34"/>
  <c r="Q234" i="34"/>
  <c r="U234" i="34"/>
  <c r="P261" i="34"/>
  <c r="T261" i="34"/>
  <c r="Q261" i="34"/>
  <c r="U261" i="34"/>
  <c r="R261" i="34"/>
  <c r="V261" i="34"/>
  <c r="S261" i="34"/>
  <c r="AA261" i="34"/>
  <c r="P280" i="34"/>
  <c r="T280" i="34"/>
  <c r="Q280" i="34"/>
  <c r="U280" i="34"/>
  <c r="R280" i="34"/>
  <c r="V280" i="34"/>
  <c r="S280" i="34"/>
  <c r="AA280" i="34"/>
  <c r="R91" i="34"/>
  <c r="V91" i="34"/>
  <c r="P91" i="34"/>
  <c r="T91" i="34"/>
  <c r="Q91" i="34"/>
  <c r="U91" i="34"/>
  <c r="S91" i="34"/>
  <c r="AA91" i="34"/>
  <c r="S100" i="34"/>
  <c r="AA100" i="34"/>
  <c r="P100" i="34"/>
  <c r="T100" i="34"/>
  <c r="Q100" i="34"/>
  <c r="U100" i="34"/>
  <c r="R100" i="34"/>
  <c r="V100" i="34"/>
  <c r="Q115" i="34"/>
  <c r="U115" i="34"/>
  <c r="R115" i="34"/>
  <c r="V115" i="34"/>
  <c r="S115" i="34"/>
  <c r="AA115" i="34"/>
  <c r="P115" i="34"/>
  <c r="T115" i="34"/>
  <c r="Q119" i="34"/>
  <c r="U119" i="34"/>
  <c r="R119" i="34"/>
  <c r="V119" i="34"/>
  <c r="P119" i="34"/>
  <c r="T119" i="34"/>
  <c r="S119" i="34"/>
  <c r="AA119" i="34"/>
  <c r="S177" i="34"/>
  <c r="AA177" i="34"/>
  <c r="P177" i="34"/>
  <c r="T177" i="34"/>
  <c r="Q177" i="34"/>
  <c r="U177" i="34"/>
  <c r="R177" i="34"/>
  <c r="V177" i="34"/>
  <c r="Q182" i="34"/>
  <c r="U182" i="34"/>
  <c r="R182" i="34"/>
  <c r="V182" i="34"/>
  <c r="S182" i="34"/>
  <c r="AA182" i="34"/>
  <c r="P182" i="34"/>
  <c r="T182" i="34"/>
  <c r="Q184" i="34"/>
  <c r="U184" i="34"/>
  <c r="R184" i="34"/>
  <c r="V184" i="34"/>
  <c r="S184" i="34"/>
  <c r="AA184" i="34"/>
  <c r="P184" i="34"/>
  <c r="T184" i="34"/>
  <c r="Q196" i="34"/>
  <c r="U196" i="34"/>
  <c r="R196" i="34"/>
  <c r="V196" i="34"/>
  <c r="P196" i="34"/>
  <c r="T196" i="34"/>
  <c r="S196" i="34"/>
  <c r="AA196" i="34"/>
  <c r="P201" i="34"/>
  <c r="T201" i="34"/>
  <c r="R201" i="34"/>
  <c r="V201" i="34"/>
  <c r="AA201" i="34"/>
  <c r="Q201" i="34"/>
  <c r="S201" i="34"/>
  <c r="U201" i="34"/>
  <c r="AA645" i="34"/>
  <c r="P645" i="34"/>
  <c r="Q645" i="34"/>
  <c r="R645" i="34"/>
  <c r="V645" i="34"/>
  <c r="P210" i="34"/>
  <c r="T210" i="34"/>
  <c r="U210" i="34"/>
  <c r="Q210" i="34"/>
  <c r="V210" i="34"/>
  <c r="AA210" i="34"/>
  <c r="R210" i="34"/>
  <c r="S210" i="34"/>
  <c r="R214" i="34"/>
  <c r="V214" i="34"/>
  <c r="S214" i="34"/>
  <c r="AA214" i="34"/>
  <c r="P214" i="34"/>
  <c r="T214" i="34"/>
  <c r="Q214" i="34"/>
  <c r="U214" i="34"/>
  <c r="R228" i="34"/>
  <c r="V228" i="34"/>
  <c r="S228" i="34"/>
  <c r="AA228" i="34"/>
  <c r="P228" i="34"/>
  <c r="T228" i="34"/>
  <c r="Q228" i="34"/>
  <c r="U228" i="34"/>
  <c r="R250" i="34"/>
  <c r="V250" i="34"/>
  <c r="S250" i="34"/>
  <c r="AA250" i="34"/>
  <c r="P250" i="34"/>
  <c r="T250" i="34"/>
  <c r="Q250" i="34"/>
  <c r="U250" i="34"/>
  <c r="P235" i="34"/>
  <c r="T235" i="34"/>
  <c r="Q235" i="34"/>
  <c r="U235" i="34"/>
  <c r="R235" i="34"/>
  <c r="V235" i="34"/>
  <c r="S235" i="34"/>
  <c r="AA235" i="34"/>
  <c r="P265" i="34"/>
  <c r="T265" i="34"/>
  <c r="Q265" i="34"/>
  <c r="U265" i="34"/>
  <c r="R265" i="34"/>
  <c r="V265" i="34"/>
  <c r="S265" i="34"/>
  <c r="AA265" i="34"/>
  <c r="P284" i="34"/>
  <c r="T284" i="34"/>
  <c r="Q284" i="34"/>
  <c r="U284" i="34"/>
  <c r="R284" i="34"/>
  <c r="V284" i="34"/>
  <c r="S284" i="34"/>
  <c r="AA284" i="34"/>
  <c r="P92" i="34"/>
  <c r="T92" i="34"/>
  <c r="R92" i="34"/>
  <c r="V92" i="34"/>
  <c r="U92" i="34"/>
  <c r="AA92" i="34"/>
  <c r="Q92" i="34"/>
  <c r="S92" i="34"/>
  <c r="S102" i="34"/>
  <c r="AA102" i="34"/>
  <c r="P102" i="34"/>
  <c r="T102" i="34"/>
  <c r="Q102" i="34"/>
  <c r="U102" i="34"/>
  <c r="R102" i="34"/>
  <c r="V102" i="34"/>
  <c r="S116" i="34"/>
  <c r="AA116" i="34"/>
  <c r="P116" i="34"/>
  <c r="T116" i="34"/>
  <c r="Q116" i="34"/>
  <c r="U116" i="34"/>
  <c r="R116" i="34"/>
  <c r="V116" i="34"/>
  <c r="R124" i="34"/>
  <c r="V124" i="34"/>
  <c r="T124" i="34"/>
  <c r="P124" i="34"/>
  <c r="U124" i="34"/>
  <c r="Q124" i="34"/>
  <c r="AA124" i="34"/>
  <c r="S124" i="34"/>
  <c r="Q178" i="34"/>
  <c r="U178" i="34"/>
  <c r="R178" i="34"/>
  <c r="V178" i="34"/>
  <c r="S178" i="34"/>
  <c r="AA178" i="34"/>
  <c r="P178" i="34"/>
  <c r="T178" i="34"/>
  <c r="Q188" i="34"/>
  <c r="U188" i="34"/>
  <c r="R188" i="34"/>
  <c r="V188" i="34"/>
  <c r="S188" i="34"/>
  <c r="AA188" i="34"/>
  <c r="P188" i="34"/>
  <c r="T188" i="34"/>
  <c r="S185" i="34"/>
  <c r="AA185" i="34"/>
  <c r="P185" i="34"/>
  <c r="T185" i="34"/>
  <c r="Q185" i="34"/>
  <c r="U185" i="34"/>
  <c r="R185" i="34"/>
  <c r="V185" i="34"/>
  <c r="S197" i="34"/>
  <c r="AA197" i="34"/>
  <c r="P197" i="34"/>
  <c r="T197" i="34"/>
  <c r="R197" i="34"/>
  <c r="V197" i="34"/>
  <c r="Q197" i="34"/>
  <c r="U197" i="34"/>
  <c r="R216" i="34"/>
  <c r="V216" i="34"/>
  <c r="S216" i="34"/>
  <c r="AA216" i="34"/>
  <c r="P216" i="34"/>
  <c r="T216" i="34"/>
  <c r="Q216" i="34"/>
  <c r="U216" i="34"/>
  <c r="A91" i="34"/>
  <c r="A100" i="34"/>
  <c r="A115" i="34"/>
  <c r="A119" i="34"/>
  <c r="A92" i="34"/>
  <c r="A102" i="34"/>
  <c r="A116" i="34"/>
  <c r="A124" i="34"/>
  <c r="A94" i="34"/>
  <c r="A104" i="34"/>
  <c r="A117" i="34"/>
  <c r="A125" i="34"/>
  <c r="A96" i="34"/>
  <c r="A109" i="34"/>
  <c r="A118" i="34"/>
  <c r="A1660" i="34"/>
  <c r="A1221" i="34"/>
  <c r="A1225" i="34"/>
  <c r="A1229" i="34"/>
  <c r="A1233" i="34"/>
  <c r="A1239" i="34"/>
  <c r="A1241" i="34"/>
  <c r="A1245" i="34"/>
  <c r="A1249" i="34"/>
  <c r="A1253" i="34"/>
  <c r="A1257" i="34"/>
  <c r="A1264" i="34"/>
  <c r="A1268" i="34"/>
  <c r="A1283" i="34"/>
  <c r="A1309" i="34"/>
  <c r="A1313" i="34"/>
  <c r="A1327" i="34"/>
  <c r="A1410" i="34"/>
  <c r="A1453" i="34"/>
  <c r="A1607" i="34"/>
  <c r="A1611" i="34"/>
  <c r="A1637" i="34"/>
  <c r="A1657" i="34"/>
  <c r="A645" i="34"/>
  <c r="A674" i="34"/>
  <c r="A678" i="34"/>
  <c r="A682" i="34"/>
  <c r="A687" i="34"/>
  <c r="A692" i="34"/>
  <c r="A696" i="34"/>
  <c r="A700" i="34"/>
  <c r="A704" i="34"/>
  <c r="A730" i="34"/>
  <c r="A740" i="34"/>
  <c r="A1180" i="34"/>
  <c r="A1185" i="34"/>
  <c r="A1192" i="34"/>
  <c r="A1200" i="34"/>
  <c r="A959" i="34"/>
  <c r="A992" i="34"/>
  <c r="A1013" i="34"/>
  <c r="A1019" i="34"/>
  <c r="A756" i="34"/>
  <c r="A828" i="34"/>
  <c r="A1037" i="34"/>
  <c r="A666" i="34"/>
  <c r="A1202" i="34"/>
  <c r="A1206" i="34"/>
  <c r="A1212" i="34"/>
  <c r="A886" i="34"/>
  <c r="A951" i="34"/>
  <c r="A708" i="34"/>
  <c r="A712" i="34"/>
  <c r="A716" i="34"/>
  <c r="A746" i="34"/>
  <c r="A750" i="34"/>
  <c r="A779" i="34"/>
  <c r="A783" i="34"/>
  <c r="A815" i="34"/>
  <c r="A819" i="34"/>
  <c r="A843" i="34"/>
  <c r="A847" i="34"/>
  <c r="A862" i="34"/>
  <c r="A866" i="34"/>
  <c r="A882" i="34"/>
  <c r="A889" i="34"/>
  <c r="A893" i="34"/>
  <c r="A909" i="34"/>
  <c r="A913" i="34"/>
  <c r="A1218" i="34"/>
  <c r="A1222" i="34"/>
  <c r="A1226" i="34"/>
  <c r="A1230" i="34"/>
  <c r="A1234" i="34"/>
  <c r="A1236" i="34"/>
  <c r="A1242" i="34"/>
  <c r="A1246" i="34"/>
  <c r="A1250" i="34"/>
  <c r="A1254" i="34"/>
  <c r="A1261" i="34"/>
  <c r="A1265" i="34"/>
  <c r="A1269" i="34"/>
  <c r="A1604" i="34"/>
  <c r="A1310" i="34"/>
  <c r="A1314" i="34"/>
  <c r="A1328" i="34"/>
  <c r="A1411" i="34"/>
  <c r="A1586" i="34"/>
  <c r="A1608" i="34"/>
  <c r="A1621" i="34"/>
  <c r="A1638" i="34"/>
  <c r="A1658" i="34"/>
  <c r="A942" i="34"/>
  <c r="A670" i="34"/>
  <c r="A675" i="34"/>
  <c r="A679" i="34"/>
  <c r="A683" i="34"/>
  <c r="A688" i="34"/>
  <c r="A693" i="34"/>
  <c r="A697" i="34"/>
  <c r="A701" i="34"/>
  <c r="A705" i="34"/>
  <c r="A731" i="34"/>
  <c r="A1177" i="34"/>
  <c r="A1181" i="34"/>
  <c r="A1186" i="34"/>
  <c r="A1193" i="34"/>
  <c r="A956" i="34"/>
  <c r="A960" i="34"/>
  <c r="A993" i="34"/>
  <c r="A1014" i="34"/>
  <c r="A1020" i="34"/>
  <c r="A800" i="34"/>
  <c r="A829" i="34"/>
  <c r="A667" i="34"/>
  <c r="A1203" i="34"/>
  <c r="A1209" i="34"/>
  <c r="A1213" i="34"/>
  <c r="A887" i="34"/>
  <c r="A970" i="34"/>
  <c r="A709" i="34"/>
  <c r="A713" i="34"/>
  <c r="A743" i="34"/>
  <c r="A747" i="34"/>
  <c r="A751" i="34"/>
  <c r="A780" i="34"/>
  <c r="A784" i="34"/>
  <c r="A816" i="34"/>
  <c r="A820" i="34"/>
  <c r="A844" i="34"/>
  <c r="A848" i="34"/>
  <c r="A863" i="34"/>
  <c r="A867" i="34"/>
  <c r="A883" i="34"/>
  <c r="A890" i="34"/>
  <c r="A906" i="34"/>
  <c r="A910" i="34"/>
  <c r="A938" i="34"/>
  <c r="A1219" i="34"/>
  <c r="A1223" i="34"/>
  <c r="A1227" i="34"/>
  <c r="A1231" i="34"/>
  <c r="A1235" i="34"/>
  <c r="A1237" i="34"/>
  <c r="A1243" i="34"/>
  <c r="A1247" i="34"/>
  <c r="A1251" i="34"/>
  <c r="A1255" i="34"/>
  <c r="A1262" i="34"/>
  <c r="A1266" i="34"/>
  <c r="A1281" i="34"/>
  <c r="A1605" i="34"/>
  <c r="A1287" i="34"/>
  <c r="A1311" i="34"/>
  <c r="A1315" i="34"/>
  <c r="A1329" i="34"/>
  <c r="A1454" i="34"/>
  <c r="A1602" i="34"/>
  <c r="A1609" i="34"/>
  <c r="A1622" i="34"/>
  <c r="A1640" i="34"/>
  <c r="A954" i="34"/>
  <c r="A671" i="34"/>
  <c r="A676" i="34"/>
  <c r="A680" i="34"/>
  <c r="A685" i="34"/>
  <c r="A690" i="34"/>
  <c r="A694" i="34"/>
  <c r="A698" i="34"/>
  <c r="A702" i="34"/>
  <c r="A706" i="34"/>
  <c r="A732" i="34"/>
  <c r="A1178" i="34"/>
  <c r="A1182" i="34"/>
  <c r="A1189" i="34"/>
  <c r="A1194" i="34"/>
  <c r="A957" i="34"/>
  <c r="A986" i="34"/>
  <c r="A999" i="34"/>
  <c r="A1016" i="34"/>
  <c r="A1065" i="34"/>
  <c r="A801" i="34"/>
  <c r="A830" i="34"/>
  <c r="A664" i="34"/>
  <c r="A668" i="34"/>
  <c r="A1204" i="34"/>
  <c r="A1210" i="34"/>
  <c r="A900" i="34"/>
  <c r="A983" i="34"/>
  <c r="A710" i="34"/>
  <c r="A714" i="34"/>
  <c r="A744" i="34"/>
  <c r="A748" i="34"/>
  <c r="A777" i="34"/>
  <c r="A781" i="34"/>
  <c r="A813" i="34"/>
  <c r="A817" i="34"/>
  <c r="A821" i="34"/>
  <c r="A845" i="34"/>
  <c r="A849" i="34"/>
  <c r="A864" i="34"/>
  <c r="A868" i="34"/>
  <c r="A884" i="34"/>
  <c r="A891" i="34"/>
  <c r="A907" i="34"/>
  <c r="A911" i="34"/>
  <c r="A939" i="34"/>
  <c r="A1631" i="34"/>
  <c r="A1220" i="34"/>
  <c r="A1224" i="34"/>
  <c r="A1228" i="34"/>
  <c r="A1232" i="34"/>
  <c r="A1238" i="34"/>
  <c r="A1240" i="34"/>
  <c r="A1244" i="34"/>
  <c r="A1248" i="34"/>
  <c r="A1252" i="34"/>
  <c r="A1256" i="34"/>
  <c r="A1263" i="34"/>
  <c r="A1267" i="34"/>
  <c r="A1282" i="34"/>
  <c r="A1601" i="34"/>
  <c r="A1288" i="34"/>
  <c r="A1312" i="34"/>
  <c r="A1326" i="34"/>
  <c r="A1372" i="34"/>
  <c r="A1455" i="34"/>
  <c r="A1603" i="34"/>
  <c r="A1610" i="34"/>
  <c r="A1636" i="34"/>
  <c r="A1659" i="34"/>
  <c r="A1066" i="34"/>
  <c r="A673" i="34"/>
  <c r="A677" i="34"/>
  <c r="A681" i="34"/>
  <c r="A686" i="34"/>
  <c r="A691" i="34"/>
  <c r="A695" i="34"/>
  <c r="A699" i="34"/>
  <c r="A703" i="34"/>
  <c r="A707" i="34"/>
  <c r="A739" i="34"/>
  <c r="A1179" i="34"/>
  <c r="A1184" i="34"/>
  <c r="A1190" i="34"/>
  <c r="A1199" i="34"/>
  <c r="A958" i="34"/>
  <c r="A987" i="34"/>
  <c r="A1000" i="34"/>
  <c r="A1017" i="34"/>
  <c r="A755" i="34"/>
  <c r="A802" i="34"/>
  <c r="A1030" i="34"/>
  <c r="A665" i="34"/>
  <c r="A669" i="34"/>
  <c r="A1205" i="34"/>
  <c r="A1211" i="34"/>
  <c r="A901" i="34"/>
  <c r="A984" i="34"/>
  <c r="A711" i="34"/>
  <c r="A715" i="34"/>
  <c r="A745" i="34"/>
  <c r="A749" i="34"/>
  <c r="A778" i="34"/>
  <c r="A782" i="34"/>
  <c r="A814" i="34"/>
  <c r="A818" i="34"/>
  <c r="A842" i="34"/>
  <c r="A846" i="34"/>
  <c r="A861" i="34"/>
  <c r="A865" i="34"/>
  <c r="A876" i="34"/>
  <c r="A885" i="34"/>
  <c r="A892" i="34"/>
  <c r="A908" i="34"/>
  <c r="A912" i="34"/>
  <c r="A940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A1873" i="34"/>
  <c r="A1870" i="34"/>
  <c r="A2016" i="34"/>
  <c r="A1871" i="34"/>
  <c r="A1885" i="34"/>
  <c r="A2015" i="34"/>
  <c r="A2017" i="34"/>
  <c r="A1796" i="34"/>
  <c r="A1714" i="34"/>
  <c r="A1725" i="34"/>
  <c r="A1822" i="34"/>
  <c r="A1831" i="34"/>
  <c r="A2021" i="34"/>
  <c r="A1884" i="34"/>
  <c r="A1872" i="34"/>
  <c r="A1882" i="34"/>
  <c r="A2020" i="34"/>
  <c r="A2018" i="34"/>
  <c r="A1715" i="34"/>
  <c r="A1808" i="34"/>
  <c r="A1828" i="34"/>
  <c r="A1833" i="34"/>
  <c r="A1797" i="34"/>
  <c r="A2019" i="34"/>
  <c r="A1716" i="34"/>
  <c r="A1820" i="34"/>
  <c r="A1829" i="34"/>
  <c r="A1835" i="34"/>
  <c r="A1883" i="34"/>
  <c r="A1898" i="34"/>
  <c r="A1798" i="34"/>
  <c r="A2014" i="34"/>
  <c r="A1717" i="34"/>
  <c r="A1821" i="34"/>
  <c r="A1830" i="34"/>
  <c r="B98" i="34"/>
  <c r="B103" i="34"/>
  <c r="B172" i="34"/>
  <c r="B1276" i="34"/>
  <c r="B719" i="34"/>
  <c r="AA1276" i="34" l="1"/>
  <c r="P1276" i="34"/>
  <c r="Q1276" i="34"/>
  <c r="R1276" i="34"/>
  <c r="V1276" i="34"/>
  <c r="R719" i="34"/>
  <c r="V719" i="34"/>
  <c r="AA719" i="34"/>
  <c r="P719" i="34"/>
  <c r="Q719" i="34"/>
  <c r="S98" i="34"/>
  <c r="AA98" i="34"/>
  <c r="P98" i="34"/>
  <c r="T98" i="34"/>
  <c r="Q98" i="34"/>
  <c r="U98" i="34"/>
  <c r="R98" i="34"/>
  <c r="V98" i="34"/>
  <c r="Q103" i="34"/>
  <c r="U103" i="34"/>
  <c r="R103" i="34"/>
  <c r="V103" i="34"/>
  <c r="S103" i="34"/>
  <c r="AA103" i="34"/>
  <c r="P103" i="34"/>
  <c r="T103" i="34"/>
  <c r="Q172" i="34"/>
  <c r="U172" i="34"/>
  <c r="R172" i="34"/>
  <c r="V172" i="34"/>
  <c r="S172" i="34"/>
  <c r="AA172" i="34"/>
  <c r="P172" i="34"/>
  <c r="T172" i="34"/>
  <c r="A103" i="34"/>
  <c r="A98" i="34"/>
  <c r="A719" i="34"/>
  <c r="A1276" i="34"/>
  <c r="A172" i="34"/>
  <c r="B1726" i="34"/>
  <c r="B1899" i="34"/>
  <c r="B1886" i="34"/>
  <c r="B1823" i="34"/>
  <c r="B1289" i="34"/>
  <c r="B1977" i="34"/>
  <c r="R1823" i="34" l="1"/>
  <c r="V1823" i="34"/>
  <c r="AA1823" i="34"/>
  <c r="P1823" i="34"/>
  <c r="Q1823" i="34"/>
  <c r="P1886" i="34"/>
  <c r="Q1886" i="34"/>
  <c r="R1886" i="34"/>
  <c r="V1886" i="34"/>
  <c r="AA1886" i="34"/>
  <c r="R1977" i="34"/>
  <c r="V1977" i="34"/>
  <c r="AA1977" i="34"/>
  <c r="P1977" i="34"/>
  <c r="Q1977" i="34"/>
  <c r="R1899" i="34"/>
  <c r="V1899" i="34"/>
  <c r="AA1899" i="34"/>
  <c r="P1899" i="34"/>
  <c r="Q1899" i="34"/>
  <c r="Q1289" i="34"/>
  <c r="R1289" i="34"/>
  <c r="V1289" i="34"/>
  <c r="AA1289" i="34"/>
  <c r="P1289" i="34"/>
  <c r="P1726" i="34"/>
  <c r="Q1726" i="34"/>
  <c r="R1726" i="34"/>
  <c r="V1726" i="34"/>
  <c r="AA1726" i="34"/>
  <c r="A1289" i="34"/>
  <c r="A1823" i="34"/>
  <c r="A1886" i="34"/>
  <c r="A1977" i="34"/>
  <c r="A1899" i="34"/>
  <c r="A1726" i="34"/>
  <c r="I18" i="54" l="1"/>
  <c r="B145" i="34"/>
  <c r="AA145" i="34" l="1"/>
  <c r="P145" i="34"/>
  <c r="Q145" i="34"/>
  <c r="R145" i="34"/>
  <c r="V145" i="34"/>
  <c r="A145" i="34"/>
  <c r="N11" i="34"/>
  <c r="N12" i="34"/>
  <c r="N10" i="34"/>
  <c r="N5" i="77"/>
  <c r="O5" i="77" l="1"/>
  <c r="L5" i="75"/>
  <c r="M5" i="75"/>
  <c r="P5" i="74"/>
  <c r="O5" i="74"/>
  <c r="B1270" i="34" l="1"/>
  <c r="B1275" i="34"/>
  <c r="B717" i="34"/>
  <c r="B718" i="34"/>
  <c r="P718" i="34" l="1"/>
  <c r="Q718" i="34"/>
  <c r="R718" i="34"/>
  <c r="V718" i="34"/>
  <c r="AA718" i="34"/>
  <c r="Q1275" i="34"/>
  <c r="R1275" i="34"/>
  <c r="V1275" i="34"/>
  <c r="AA1275" i="34"/>
  <c r="P1275" i="34"/>
  <c r="R717" i="34"/>
  <c r="V717" i="34"/>
  <c r="AA717" i="34"/>
  <c r="P717" i="34"/>
  <c r="Q717" i="34"/>
  <c r="AA1270" i="34"/>
  <c r="P1270" i="34"/>
  <c r="Q1270" i="34"/>
  <c r="R1270" i="34"/>
  <c r="V1270" i="34"/>
  <c r="A718" i="34"/>
  <c r="A1275" i="34"/>
  <c r="A717" i="34"/>
  <c r="A1270" i="34"/>
  <c r="B77" i="34"/>
  <c r="B76" i="34"/>
  <c r="P76" i="34" l="1"/>
  <c r="T76" i="34"/>
  <c r="Q76" i="34"/>
  <c r="U76" i="34"/>
  <c r="R76" i="34"/>
  <c r="V76" i="34"/>
  <c r="S76" i="34"/>
  <c r="AA76" i="34"/>
  <c r="R77" i="34"/>
  <c r="V77" i="34"/>
  <c r="S77" i="34"/>
  <c r="AA77" i="34"/>
  <c r="P77" i="34"/>
  <c r="T77" i="34"/>
  <c r="Q77" i="34"/>
  <c r="U77" i="34"/>
  <c r="A76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H12" i="61"/>
  <c r="I12" i="61"/>
  <c r="G12" i="61"/>
  <c r="F12" i="61"/>
  <c r="D12" i="61"/>
  <c r="E12" i="61"/>
  <c r="C12" i="61"/>
  <c r="P78" i="34" l="1"/>
  <c r="T78" i="34"/>
  <c r="Q78" i="34"/>
  <c r="U78" i="34"/>
  <c r="R78" i="34"/>
  <c r="V78" i="34"/>
  <c r="S78" i="34"/>
  <c r="AA78" i="34"/>
  <c r="P225" i="34"/>
  <c r="T225" i="34"/>
  <c r="Q225" i="34"/>
  <c r="U225" i="34"/>
  <c r="R225" i="34"/>
  <c r="V225" i="34"/>
  <c r="S225" i="34"/>
  <c r="AA225" i="34"/>
  <c r="A78" i="34"/>
  <c r="A225" i="34"/>
  <c r="R27" i="60"/>
  <c r="R34" i="60" s="1"/>
  <c r="R40" i="60" s="1"/>
  <c r="R43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25" i="60"/>
  <c r="T25" i="60" s="1"/>
  <c r="K50" i="60"/>
  <c r="T50" i="60" s="1"/>
  <c r="K53" i="60"/>
  <c r="T53" i="60" s="1"/>
  <c r="K15" i="60"/>
  <c r="T15" i="60" s="1"/>
  <c r="K35" i="60" l="1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2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R79" i="34" l="1"/>
  <c r="V79" i="34"/>
  <c r="S79" i="34"/>
  <c r="AA79" i="34"/>
  <c r="P79" i="34"/>
  <c r="T79" i="34"/>
  <c r="Q79" i="34"/>
  <c r="U79" i="34"/>
  <c r="P84" i="34"/>
  <c r="T84" i="34"/>
  <c r="Q84" i="34"/>
  <c r="U84" i="34"/>
  <c r="R84" i="34"/>
  <c r="V84" i="34"/>
  <c r="S84" i="34"/>
  <c r="AA84" i="34"/>
  <c r="A79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0" i="55" a="1"/>
  <c r="I270" i="55" s="1"/>
  <c r="I367" i="55" a="1"/>
  <c r="I367" i="55" s="1"/>
  <c r="I141" i="55" a="1"/>
  <c r="I141" i="55" s="1"/>
  <c r="I77" i="55" a="1"/>
  <c r="I77" i="55" s="1"/>
  <c r="I313" i="55" a="1"/>
  <c r="I313" i="55" s="1"/>
  <c r="I308" i="55" a="1"/>
  <c r="I308" i="55" s="1"/>
  <c r="I156" i="55" a="1"/>
  <c r="I156" i="55" s="1"/>
  <c r="I163" i="55" a="1"/>
  <c r="I163" i="55" s="1"/>
  <c r="I145" i="55" a="1"/>
  <c r="I145" i="55" s="1"/>
  <c r="I150" i="55" a="1"/>
  <c r="I150" i="55" s="1"/>
  <c r="I279" i="55" a="1"/>
  <c r="I279" i="55" s="1"/>
  <c r="I285" i="55" a="1"/>
  <c r="I285" i="55" s="1"/>
  <c r="G339" i="55" a="1"/>
  <c r="G339" i="55" s="1"/>
  <c r="G50" i="55" a="1"/>
  <c r="G50" i="55" s="1"/>
  <c r="G157" i="55" a="1"/>
  <c r="G157" i="55" s="1"/>
  <c r="G44" i="55" a="1"/>
  <c r="G44" i="55" s="1"/>
  <c r="G87" i="55" a="1"/>
  <c r="G87" i="55" s="1"/>
  <c r="G304" i="55" a="1"/>
  <c r="G304" i="55" s="1"/>
  <c r="G226" i="55" a="1"/>
  <c r="G226" i="55" s="1"/>
  <c r="G340" i="55" a="1"/>
  <c r="G340" i="55" s="1"/>
  <c r="G240" i="55" a="1"/>
  <c r="G240" i="55" s="1"/>
  <c r="G201" i="55" a="1"/>
  <c r="G201" i="55" s="1"/>
  <c r="G62" i="55" a="1"/>
  <c r="G62" i="55" s="1"/>
  <c r="G294" i="55" a="1"/>
  <c r="G294" i="55" s="1"/>
  <c r="G282" i="55" a="1"/>
  <c r="G282" i="55" s="1"/>
  <c r="G164" i="55" a="1"/>
  <c r="G164" i="55" s="1"/>
  <c r="G312" i="55" a="1"/>
  <c r="G312" i="55" s="1"/>
  <c r="G363" i="55" a="1"/>
  <c r="G363" i="55" s="1"/>
  <c r="I312" i="55" a="1"/>
  <c r="I312" i="55" s="1"/>
  <c r="I363" i="55" a="1"/>
  <c r="I363" i="55" s="1"/>
  <c r="I387" i="55" a="1"/>
  <c r="I387" i="55" s="1"/>
  <c r="I68" i="55" a="1"/>
  <c r="I68" i="55" s="1"/>
  <c r="I339" i="55" a="1"/>
  <c r="I339" i="55" s="1"/>
  <c r="I50" i="55" a="1"/>
  <c r="I50" i="55" s="1"/>
  <c r="I157" i="55" a="1"/>
  <c r="I157" i="55" s="1"/>
  <c r="I44" i="55" a="1"/>
  <c r="I44" i="55" s="1"/>
  <c r="I87" i="55" a="1"/>
  <c r="I87" i="55" s="1"/>
  <c r="I304" i="55" a="1"/>
  <c r="I304" i="55" s="1"/>
  <c r="I226" i="55" a="1"/>
  <c r="I226" i="55" s="1"/>
  <c r="I340" i="55" a="1"/>
  <c r="I340" i="55" s="1"/>
  <c r="I240" i="55" a="1"/>
  <c r="I240" i="55" s="1"/>
  <c r="I201" i="55" a="1"/>
  <c r="I201" i="55" s="1"/>
  <c r="I62" i="55" a="1"/>
  <c r="I62" i="55" s="1"/>
  <c r="I294" i="55" a="1"/>
  <c r="I294" i="55" s="1"/>
  <c r="I282" i="55" a="1"/>
  <c r="I282" i="55" s="1"/>
  <c r="I164" i="55" a="1"/>
  <c r="I164" i="55" s="1"/>
  <c r="G270" i="55" a="1"/>
  <c r="G270" i="55" s="1"/>
  <c r="G367" i="55" a="1"/>
  <c r="G367" i="55" s="1"/>
  <c r="K367" i="55" s="1"/>
  <c r="G141" i="55" a="1"/>
  <c r="G141" i="55" s="1"/>
  <c r="K141" i="55" s="1"/>
  <c r="G77" i="55" a="1"/>
  <c r="G77" i="55" s="1"/>
  <c r="G313" i="55" a="1"/>
  <c r="G313" i="55" s="1"/>
  <c r="G308" i="55" a="1"/>
  <c r="G308" i="55" s="1"/>
  <c r="G156" i="55" a="1"/>
  <c r="G156" i="55" s="1"/>
  <c r="G163" i="55" a="1"/>
  <c r="G163" i="55" s="1"/>
  <c r="G145" i="55" a="1"/>
  <c r="G145" i="55" s="1"/>
  <c r="G150" i="55" a="1"/>
  <c r="G150" i="55" s="1"/>
  <c r="G279" i="55" a="1"/>
  <c r="G279" i="55" s="1"/>
  <c r="G285" i="55" a="1"/>
  <c r="G285" i="55" s="1"/>
  <c r="G131" i="55" a="1"/>
  <c r="G131" i="55" s="1"/>
  <c r="G224" i="55" a="1"/>
  <c r="G224" i="55" s="1"/>
  <c r="G384" i="55" a="1"/>
  <c r="G384" i="55" s="1"/>
  <c r="G122" i="55" a="1"/>
  <c r="G122" i="55" s="1"/>
  <c r="I307" i="55" a="1"/>
  <c r="I307" i="55" s="1"/>
  <c r="I79" i="55" a="1"/>
  <c r="I79" i="55" s="1"/>
  <c r="I117" i="55" a="1"/>
  <c r="I117" i="55" s="1"/>
  <c r="I272" i="55" a="1"/>
  <c r="I272" i="55" s="1"/>
  <c r="G395" i="55" a="1"/>
  <c r="G395" i="55" s="1"/>
  <c r="G204" i="55" a="1"/>
  <c r="G204" i="55" s="1"/>
  <c r="G389" i="55" a="1"/>
  <c r="G389" i="55" s="1"/>
  <c r="G258" i="55" a="1"/>
  <c r="G258" i="55" s="1"/>
  <c r="G364" i="55" a="1"/>
  <c r="G364" i="55" s="1"/>
  <c r="G94" i="55" a="1"/>
  <c r="G94" i="55" s="1"/>
  <c r="G105" i="55" a="1"/>
  <c r="G105" i="55" s="1"/>
  <c r="G116" i="55" a="1"/>
  <c r="G116" i="55" s="1"/>
  <c r="G35" i="55" a="1"/>
  <c r="G35" i="55" s="1"/>
  <c r="G387" i="55" a="1"/>
  <c r="G387" i="55" s="1"/>
  <c r="G68" i="55" a="1"/>
  <c r="G68" i="55" s="1"/>
  <c r="G272" i="55" a="1"/>
  <c r="G272" i="55" s="1"/>
  <c r="G336" i="55" a="1"/>
  <c r="G336" i="55" s="1"/>
  <c r="I225" i="55" a="1"/>
  <c r="I225" i="55" s="1"/>
  <c r="I232" i="55" a="1"/>
  <c r="I232" i="55" s="1"/>
  <c r="I371" i="55" a="1"/>
  <c r="I371" i="55" s="1"/>
  <c r="I337" i="55" a="1"/>
  <c r="I337" i="55" s="1"/>
  <c r="I254" i="55" a="1"/>
  <c r="I254" i="55" s="1"/>
  <c r="I386" i="55" a="1"/>
  <c r="I386" i="55" s="1"/>
  <c r="I71" i="55" a="1"/>
  <c r="I71" i="55" s="1"/>
  <c r="I45" i="55" a="1"/>
  <c r="I45" i="55" s="1"/>
  <c r="I106" i="55" a="1"/>
  <c r="I106" i="55" s="1"/>
  <c r="I265" i="55" a="1"/>
  <c r="I265" i="55" s="1"/>
  <c r="I350" i="55" a="1"/>
  <c r="I350" i="55" s="1"/>
  <c r="I153" i="55" a="1"/>
  <c r="I153" i="55" s="1"/>
  <c r="I253" i="55" a="1"/>
  <c r="I253" i="55" s="1"/>
  <c r="I336" i="55" a="1"/>
  <c r="I336" i="55" s="1"/>
  <c r="G225" i="55" a="1"/>
  <c r="G225" i="55" s="1"/>
  <c r="G232" i="55" a="1"/>
  <c r="G232" i="55" s="1"/>
  <c r="G371" i="55" a="1"/>
  <c r="G371" i="55" s="1"/>
  <c r="G337" i="55" a="1"/>
  <c r="G337" i="55" s="1"/>
  <c r="G254" i="55" a="1"/>
  <c r="G254" i="55" s="1"/>
  <c r="G386" i="55" a="1"/>
  <c r="G386" i="55" s="1"/>
  <c r="G71" i="55" a="1"/>
  <c r="G71" i="55" s="1"/>
  <c r="G45" i="55" a="1"/>
  <c r="G45" i="55" s="1"/>
  <c r="G106" i="55" a="1"/>
  <c r="G106" i="55" s="1"/>
  <c r="G265" i="55" a="1"/>
  <c r="G265" i="55" s="1"/>
  <c r="G350" i="55" a="1"/>
  <c r="G350" i="55" s="1"/>
  <c r="G153" i="55" a="1"/>
  <c r="G153" i="55" s="1"/>
  <c r="G253" i="55" a="1"/>
  <c r="G253" i="55" s="1"/>
  <c r="I131" i="55" a="1"/>
  <c r="I131" i="55" s="1"/>
  <c r="I224" i="55" a="1"/>
  <c r="I224" i="55" s="1"/>
  <c r="I384" i="55" a="1"/>
  <c r="I384" i="55" s="1"/>
  <c r="I122" i="55" a="1"/>
  <c r="I122" i="55" s="1"/>
  <c r="G307" i="55" a="1"/>
  <c r="G307" i="55" s="1"/>
  <c r="G79" i="55" a="1"/>
  <c r="G79" i="55" s="1"/>
  <c r="G117" i="55" a="1"/>
  <c r="G117" i="55" s="1"/>
  <c r="I395" i="55" a="1"/>
  <c r="I395" i="55" s="1"/>
  <c r="I204" i="55" a="1"/>
  <c r="I204" i="55" s="1"/>
  <c r="I389" i="55" a="1"/>
  <c r="I389" i="55" s="1"/>
  <c r="I258" i="55" a="1"/>
  <c r="I258" i="55" s="1"/>
  <c r="I364" i="55" a="1"/>
  <c r="I364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2" i="55" a="1"/>
  <c r="G152" i="55" s="1"/>
  <c r="I212" i="55" a="1"/>
  <c r="I212" i="55" s="1"/>
  <c r="I206" i="55" a="1"/>
  <c r="I206" i="55" s="1"/>
  <c r="I174" i="55" a="1"/>
  <c r="I174" i="55" s="1"/>
  <c r="I142" i="55" a="1"/>
  <c r="I142" i="55" s="1"/>
  <c r="G159" i="55" a="1"/>
  <c r="G159" i="55" s="1"/>
  <c r="G67" i="55" a="1"/>
  <c r="G67" i="55" s="1"/>
  <c r="G271" i="55" a="1"/>
  <c r="G271" i="55" s="1"/>
  <c r="G124" i="55" a="1"/>
  <c r="G124" i="55" s="1"/>
  <c r="I182" i="55" a="1"/>
  <c r="I182" i="55" s="1"/>
  <c r="G248" i="55" a="1"/>
  <c r="G248" i="55" s="1"/>
  <c r="I373" i="55" a="1"/>
  <c r="I373" i="55" s="1"/>
  <c r="I302" i="55" a="1"/>
  <c r="I302" i="55" s="1"/>
  <c r="I61" i="55" a="1"/>
  <c r="I61" i="55" s="1"/>
  <c r="G170" i="55" a="1"/>
  <c r="G170" i="55" s="1"/>
  <c r="G393" i="55" a="1"/>
  <c r="G393" i="55" s="1"/>
  <c r="G245" i="55" a="1"/>
  <c r="G245" i="55" s="1"/>
  <c r="I385" i="55" a="1"/>
  <c r="I385" i="55" s="1"/>
  <c r="I331" i="55" a="1"/>
  <c r="I331" i="55" s="1"/>
  <c r="G190" i="55" a="1"/>
  <c r="G190" i="55" s="1"/>
  <c r="G353" i="55" a="1"/>
  <c r="G353" i="55" s="1"/>
  <c r="G239" i="55" a="1"/>
  <c r="G239" i="55" s="1"/>
  <c r="G142" i="55" a="1"/>
  <c r="G142" i="55" s="1"/>
  <c r="I159" i="55" a="1"/>
  <c r="I159" i="55" s="1"/>
  <c r="I67" i="55" a="1"/>
  <c r="I67" i="55" s="1"/>
  <c r="I271" i="55" a="1"/>
  <c r="I271" i="55" s="1"/>
  <c r="I222" i="55" a="1"/>
  <c r="I222" i="55" s="1"/>
  <c r="I143" i="55" a="1"/>
  <c r="I143" i="55" s="1"/>
  <c r="G128" i="55" a="1"/>
  <c r="G128" i="55" s="1"/>
  <c r="G97" i="55" a="1"/>
  <c r="G97" i="55" s="1"/>
  <c r="I203" i="55" a="1"/>
  <c r="I203" i="55" s="1"/>
  <c r="G385" i="55" a="1"/>
  <c r="G385" i="55" s="1"/>
  <c r="G331" i="55" a="1"/>
  <c r="G331" i="55" s="1"/>
  <c r="I252" i="55" a="1"/>
  <c r="I252" i="55" s="1"/>
  <c r="I124" i="55" a="1"/>
  <c r="I124" i="55" s="1"/>
  <c r="G182" i="55" a="1"/>
  <c r="G182" i="55" s="1"/>
  <c r="I97" i="55" a="1"/>
  <c r="I97" i="55" s="1"/>
  <c r="I234" i="55" a="1"/>
  <c r="I234" i="55" s="1"/>
  <c r="I114" i="55" a="1"/>
  <c r="I114" i="55" s="1"/>
  <c r="I380" i="55" a="1"/>
  <c r="I380" i="55" s="1"/>
  <c r="G144" i="55" a="1"/>
  <c r="G144" i="55" s="1"/>
  <c r="G305" i="55" a="1"/>
  <c r="G305" i="55" s="1"/>
  <c r="G222" i="55" a="1"/>
  <c r="G222" i="55" s="1"/>
  <c r="G143" i="55" a="1"/>
  <c r="G143" i="55" s="1"/>
  <c r="I128" i="55" a="1"/>
  <c r="I128" i="55" s="1"/>
  <c r="I120" i="55" a="1"/>
  <c r="I120" i="55" s="1"/>
  <c r="G70" i="55" a="1"/>
  <c r="G70" i="55" s="1"/>
  <c r="G149" i="55" a="1"/>
  <c r="G149" i="55" s="1"/>
  <c r="I246" i="55" a="1"/>
  <c r="I246" i="55" s="1"/>
  <c r="I64" i="55" a="1"/>
  <c r="I64" i="55" s="1"/>
  <c r="I341" i="55" a="1"/>
  <c r="I341" i="55" s="1"/>
  <c r="I188" i="55" a="1"/>
  <c r="I188" i="55" s="1"/>
  <c r="I273" i="55" a="1"/>
  <c r="I273" i="55" s="1"/>
  <c r="G234" i="55" a="1"/>
  <c r="G234" i="55" s="1"/>
  <c r="G114" i="55" a="1"/>
  <c r="G114" i="55" s="1"/>
  <c r="G380" i="55" a="1"/>
  <c r="G380" i="55" s="1"/>
  <c r="I190" i="55" a="1"/>
  <c r="I190" i="55" s="1"/>
  <c r="I353" i="55" a="1"/>
  <c r="I353" i="55" s="1"/>
  <c r="G246" i="55" a="1"/>
  <c r="G246" i="55" s="1"/>
  <c r="I245" i="55" a="1"/>
  <c r="I245" i="55" s="1"/>
  <c r="G203" i="55" a="1"/>
  <c r="G203" i="55" s="1"/>
  <c r="I185" i="55" a="1"/>
  <c r="I185" i="55" s="1"/>
  <c r="I396" i="55" a="1"/>
  <c r="I396" i="55" s="1"/>
  <c r="I303" i="55" a="1"/>
  <c r="I303" i="55" s="1"/>
  <c r="G373" i="55" a="1"/>
  <c r="G373" i="55" s="1"/>
  <c r="G297" i="55" a="1"/>
  <c r="G297" i="55" s="1"/>
  <c r="G120" i="55" a="1"/>
  <c r="G120" i="55" s="1"/>
  <c r="I70" i="55" a="1"/>
  <c r="I70" i="55" s="1"/>
  <c r="I149" i="55" a="1"/>
  <c r="I149" i="55" s="1"/>
  <c r="I152" i="55" a="1"/>
  <c r="I152" i="55" s="1"/>
  <c r="G212" i="55" a="1"/>
  <c r="G212" i="55" s="1"/>
  <c r="G206" i="55" a="1"/>
  <c r="G206" i="55" s="1"/>
  <c r="G174" i="55" a="1"/>
  <c r="G174" i="55" s="1"/>
  <c r="G302" i="55" a="1"/>
  <c r="G302" i="55" s="1"/>
  <c r="I299" i="55" a="1"/>
  <c r="I299" i="55" s="1"/>
  <c r="I297" i="55" a="1"/>
  <c r="I297" i="55" s="1"/>
  <c r="I170" i="55" a="1"/>
  <c r="I170" i="55" s="1"/>
  <c r="I393" i="55" a="1"/>
  <c r="I393" i="55" s="1"/>
  <c r="G185" i="55" a="1"/>
  <c r="G185" i="55" s="1"/>
  <c r="G396" i="55" a="1"/>
  <c r="G396" i="55" s="1"/>
  <c r="G303" i="55" a="1"/>
  <c r="G303" i="55" s="1"/>
  <c r="G64" i="55" a="1"/>
  <c r="G64" i="55" s="1"/>
  <c r="I144" i="55" a="1"/>
  <c r="I144" i="55" s="1"/>
  <c r="I305" i="55" a="1"/>
  <c r="I305" i="55" s="1"/>
  <c r="I239" i="55" a="1"/>
  <c r="I239" i="55" s="1"/>
  <c r="G299" i="55" a="1"/>
  <c r="G299" i="55" s="1"/>
  <c r="G341" i="55" a="1"/>
  <c r="G341" i="55" s="1"/>
  <c r="G188" i="55" a="1"/>
  <c r="G188" i="55" s="1"/>
  <c r="G273" i="55" a="1"/>
  <c r="G273" i="55" s="1"/>
  <c r="I248" i="55" a="1"/>
  <c r="I248" i="55" s="1"/>
  <c r="G252" i="55" a="1"/>
  <c r="G252" i="55" s="1"/>
  <c r="A3" i="15"/>
  <c r="A2" i="15"/>
  <c r="N8" i="73"/>
  <c r="M8" i="73"/>
  <c r="A2" i="73"/>
  <c r="A1" i="73"/>
  <c r="K285" i="55" l="1"/>
  <c r="K145" i="55"/>
  <c r="K156" i="55"/>
  <c r="K270" i="55"/>
  <c r="K68" i="55"/>
  <c r="K150" i="55"/>
  <c r="K163" i="55"/>
  <c r="K308" i="55"/>
  <c r="K350" i="55"/>
  <c r="K71" i="55"/>
  <c r="K371" i="55"/>
  <c r="K225" i="55"/>
  <c r="K337" i="55"/>
  <c r="K153" i="55"/>
  <c r="K106" i="55"/>
  <c r="K252" i="55"/>
  <c r="K45" i="55"/>
  <c r="K254" i="55"/>
  <c r="K387" i="55"/>
  <c r="K386" i="55"/>
  <c r="K232" i="55"/>
  <c r="K265" i="55"/>
  <c r="K302" i="55"/>
  <c r="K253" i="55"/>
  <c r="K77" i="55"/>
  <c r="K313" i="55"/>
  <c r="K272" i="55"/>
  <c r="K279" i="55"/>
  <c r="K117" i="55"/>
  <c r="K307" i="55"/>
  <c r="K174" i="55"/>
  <c r="K212" i="55"/>
  <c r="K373" i="55"/>
  <c r="K79" i="55"/>
  <c r="K206" i="55"/>
  <c r="K188" i="55"/>
  <c r="K341" i="55"/>
  <c r="K234" i="55"/>
  <c r="K18" i="55"/>
  <c r="K24" i="55"/>
  <c r="K380" i="55"/>
  <c r="K273" i="55"/>
  <c r="K142" i="55"/>
  <c r="K331" i="55"/>
  <c r="K143" i="55"/>
  <c r="K385" i="55"/>
  <c r="K182" i="55"/>
  <c r="K396" i="55"/>
  <c r="K114" i="55"/>
  <c r="K258" i="55"/>
  <c r="K389" i="55"/>
  <c r="K204" i="55"/>
  <c r="K363" i="55"/>
  <c r="K312" i="55"/>
  <c r="K294" i="55"/>
  <c r="K240" i="55"/>
  <c r="K226" i="55"/>
  <c r="K304" i="55"/>
  <c r="K44" i="55"/>
  <c r="K50" i="55"/>
  <c r="K336" i="55"/>
  <c r="K35" i="55"/>
  <c r="K116" i="55"/>
  <c r="K105" i="55"/>
  <c r="K94" i="55"/>
  <c r="K364" i="55"/>
  <c r="K395" i="55"/>
  <c r="K122" i="55"/>
  <c r="K384" i="55"/>
  <c r="K224" i="55"/>
  <c r="K131" i="55"/>
  <c r="K164" i="55"/>
  <c r="K282" i="55"/>
  <c r="K62" i="55"/>
  <c r="K201" i="55"/>
  <c r="K340" i="55"/>
  <c r="K87" i="55"/>
  <c r="K157" i="55"/>
  <c r="K339" i="55"/>
  <c r="K185" i="55"/>
  <c r="K152" i="55"/>
  <c r="K305" i="55"/>
  <c r="K353" i="55"/>
  <c r="K144" i="55"/>
  <c r="K190" i="55"/>
  <c r="K246" i="55"/>
  <c r="K120" i="55"/>
  <c r="K203" i="55"/>
  <c r="K97" i="55"/>
  <c r="K303" i="55"/>
  <c r="K64" i="55"/>
  <c r="K222" i="55"/>
  <c r="K297" i="55"/>
  <c r="K70" i="55"/>
  <c r="K393" i="55"/>
  <c r="K248" i="55"/>
  <c r="K170" i="55"/>
  <c r="K159" i="55"/>
  <c r="K128" i="55"/>
  <c r="K239" i="55"/>
  <c r="K124" i="55"/>
  <c r="K271" i="55"/>
  <c r="K61" i="55"/>
  <c r="K299" i="55"/>
  <c r="K149" i="55"/>
  <c r="K245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67" i="34" l="1"/>
  <c r="B766" i="34"/>
  <c r="B753" i="34"/>
  <c r="B764" i="34"/>
  <c r="B763" i="34"/>
  <c r="B762" i="34"/>
  <c r="B761" i="34"/>
  <c r="B760" i="34"/>
  <c r="B759" i="34"/>
  <c r="B1271" i="34"/>
  <c r="B807" i="34"/>
  <c r="B806" i="34"/>
  <c r="B794" i="34"/>
  <c r="B793" i="34"/>
  <c r="B741" i="34"/>
  <c r="B841" i="34"/>
  <c r="B840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272" i="34"/>
  <c r="B1273" i="34"/>
  <c r="B754" i="34"/>
  <c r="B768" i="34"/>
  <c r="B769" i="34"/>
  <c r="B770" i="34"/>
  <c r="B771" i="34"/>
  <c r="B772" i="34"/>
  <c r="B774" i="34"/>
  <c r="B775" i="34"/>
  <c r="B776" i="34"/>
  <c r="B785" i="34"/>
  <c r="B786" i="34"/>
  <c r="B788" i="34"/>
  <c r="B789" i="34"/>
  <c r="B790" i="34"/>
  <c r="B791" i="34"/>
  <c r="B792" i="34"/>
  <c r="B796" i="34"/>
  <c r="B797" i="34"/>
  <c r="B798" i="34"/>
  <c r="B799" i="34"/>
  <c r="B803" i="34"/>
  <c r="B804" i="34"/>
  <c r="B805" i="34"/>
  <c r="B822" i="34"/>
  <c r="B823" i="34"/>
  <c r="B835" i="34"/>
  <c r="B836" i="34"/>
  <c r="B825" i="34"/>
  <c r="B838" i="34"/>
  <c r="B839" i="34"/>
  <c r="B854" i="34"/>
  <c r="B855" i="34"/>
  <c r="B856" i="34"/>
  <c r="B857" i="34"/>
  <c r="B858" i="34"/>
  <c r="B859" i="34"/>
  <c r="B860" i="34"/>
  <c r="B915" i="34"/>
  <c r="B916" i="34"/>
  <c r="B917" i="34"/>
  <c r="B918" i="34"/>
  <c r="B808" i="34"/>
  <c r="B809" i="34"/>
  <c r="B810" i="34"/>
  <c r="B811" i="34"/>
  <c r="B812" i="34"/>
  <c r="B831" i="34"/>
  <c r="B832" i="34"/>
  <c r="B833" i="34"/>
  <c r="B834" i="34"/>
  <c r="B895" i="34"/>
  <c r="B896" i="34"/>
  <c r="B897" i="34"/>
  <c r="B898" i="34"/>
  <c r="B899" i="34"/>
  <c r="B903" i="34"/>
  <c r="B904" i="34"/>
  <c r="B905" i="34"/>
  <c r="B926" i="34"/>
  <c r="B927" i="34"/>
  <c r="B928" i="34"/>
  <c r="B929" i="34"/>
  <c r="B930" i="34"/>
  <c r="B931" i="34"/>
  <c r="B932" i="34"/>
  <c r="B935" i="34"/>
  <c r="B936" i="34"/>
  <c r="B937" i="34"/>
  <c r="B943" i="34"/>
  <c r="B944" i="34"/>
  <c r="B945" i="34"/>
  <c r="B946" i="34"/>
  <c r="B947" i="34"/>
  <c r="B933" i="34"/>
  <c r="B934" i="34"/>
  <c r="B948" i="34"/>
  <c r="B949" i="34"/>
  <c r="B950" i="34"/>
  <c r="B961" i="34"/>
  <c r="B962" i="34"/>
  <c r="B963" i="34"/>
  <c r="B964" i="34"/>
  <c r="B965" i="34"/>
  <c r="B966" i="34"/>
  <c r="B967" i="34"/>
  <c r="B968" i="34"/>
  <c r="B972" i="34"/>
  <c r="B973" i="34"/>
  <c r="B974" i="34"/>
  <c r="B975" i="34"/>
  <c r="B976" i="34"/>
  <c r="B977" i="34"/>
  <c r="B919" i="34"/>
  <c r="B920" i="34"/>
  <c r="B921" i="34"/>
  <c r="B922" i="34"/>
  <c r="B923" i="34"/>
  <c r="B924" i="34"/>
  <c r="B978" i="34"/>
  <c r="B979" i="34"/>
  <c r="B980" i="34"/>
  <c r="I13" i="71"/>
  <c r="O11" i="42"/>
  <c r="N11" i="42"/>
  <c r="R978" i="34" l="1"/>
  <c r="V978" i="34"/>
  <c r="AA978" i="34"/>
  <c r="P978" i="34"/>
  <c r="Q978" i="34"/>
  <c r="P921" i="34"/>
  <c r="Q921" i="34"/>
  <c r="R921" i="34"/>
  <c r="V921" i="34"/>
  <c r="AA921" i="34"/>
  <c r="R976" i="34"/>
  <c r="V976" i="34"/>
  <c r="AA976" i="34"/>
  <c r="P976" i="34"/>
  <c r="Q976" i="34"/>
  <c r="R972" i="34"/>
  <c r="V972" i="34"/>
  <c r="AA972" i="34"/>
  <c r="P972" i="34"/>
  <c r="Q972" i="34"/>
  <c r="P965" i="34"/>
  <c r="Q965" i="34"/>
  <c r="R965" i="34"/>
  <c r="V965" i="34"/>
  <c r="AA965" i="34"/>
  <c r="P961" i="34"/>
  <c r="Q961" i="34"/>
  <c r="R961" i="34"/>
  <c r="V961" i="34"/>
  <c r="AA961" i="34"/>
  <c r="R934" i="34"/>
  <c r="V934" i="34"/>
  <c r="AA934" i="34"/>
  <c r="P934" i="34"/>
  <c r="Q934" i="34"/>
  <c r="P945" i="34"/>
  <c r="Q945" i="34"/>
  <c r="AA945" i="34"/>
  <c r="R945" i="34"/>
  <c r="V945" i="34"/>
  <c r="R936" i="34"/>
  <c r="V936" i="34"/>
  <c r="AA936" i="34"/>
  <c r="P936" i="34"/>
  <c r="Q936" i="34"/>
  <c r="R930" i="34"/>
  <c r="V930" i="34"/>
  <c r="AA930" i="34"/>
  <c r="P930" i="34"/>
  <c r="Q930" i="34"/>
  <c r="R926" i="34"/>
  <c r="V926" i="34"/>
  <c r="AA926" i="34"/>
  <c r="P926" i="34"/>
  <c r="Q926" i="34"/>
  <c r="P899" i="34"/>
  <c r="Q899" i="34"/>
  <c r="R899" i="34"/>
  <c r="V899" i="34"/>
  <c r="AA899" i="34"/>
  <c r="P895" i="34"/>
  <c r="Q895" i="34"/>
  <c r="R895" i="34"/>
  <c r="V895" i="34"/>
  <c r="AA895" i="34"/>
  <c r="Q831" i="34"/>
  <c r="R831" i="34"/>
  <c r="V831" i="34"/>
  <c r="AA831" i="34"/>
  <c r="P831" i="34"/>
  <c r="Q809" i="34"/>
  <c r="R809" i="34"/>
  <c r="V809" i="34"/>
  <c r="AA809" i="34"/>
  <c r="P809" i="34"/>
  <c r="R916" i="34"/>
  <c r="V916" i="34"/>
  <c r="AA916" i="34"/>
  <c r="P916" i="34"/>
  <c r="Q916" i="34"/>
  <c r="P858" i="34"/>
  <c r="R858" i="34"/>
  <c r="V858" i="34"/>
  <c r="AA858" i="34"/>
  <c r="Q858" i="34"/>
  <c r="P854" i="34"/>
  <c r="R854" i="34"/>
  <c r="V854" i="34"/>
  <c r="AA854" i="34"/>
  <c r="Q854" i="34"/>
  <c r="AA836" i="34"/>
  <c r="P836" i="34"/>
  <c r="Q836" i="34"/>
  <c r="R836" i="34"/>
  <c r="V836" i="34"/>
  <c r="Q805" i="34"/>
  <c r="R805" i="34"/>
  <c r="V805" i="34"/>
  <c r="AA805" i="34"/>
  <c r="P805" i="34"/>
  <c r="AA798" i="34"/>
  <c r="P798" i="34"/>
  <c r="Q798" i="34"/>
  <c r="R798" i="34"/>
  <c r="V798" i="34"/>
  <c r="Q791" i="34"/>
  <c r="R791" i="34"/>
  <c r="V791" i="34"/>
  <c r="AA791" i="34"/>
  <c r="P791" i="34"/>
  <c r="AA786" i="34"/>
  <c r="P786" i="34"/>
  <c r="Q786" i="34"/>
  <c r="R786" i="34"/>
  <c r="V786" i="34"/>
  <c r="P774" i="34"/>
  <c r="Q774" i="34"/>
  <c r="R774" i="34"/>
  <c r="V774" i="34"/>
  <c r="AA774" i="34"/>
  <c r="R769" i="34"/>
  <c r="V769" i="34"/>
  <c r="AA769" i="34"/>
  <c r="P769" i="34"/>
  <c r="Q769" i="34"/>
  <c r="AA1272" i="34"/>
  <c r="P1272" i="34"/>
  <c r="Q1272" i="34"/>
  <c r="R1272" i="34"/>
  <c r="V1272" i="34"/>
  <c r="Q841" i="34"/>
  <c r="R841" i="34"/>
  <c r="V841" i="34"/>
  <c r="AA841" i="34"/>
  <c r="P841" i="34"/>
  <c r="AA806" i="34"/>
  <c r="P806" i="34"/>
  <c r="Q806" i="34"/>
  <c r="R806" i="34"/>
  <c r="V806" i="34"/>
  <c r="P760" i="34"/>
  <c r="Q760" i="34"/>
  <c r="R760" i="34"/>
  <c r="V760" i="34"/>
  <c r="AA760" i="34"/>
  <c r="P764" i="34"/>
  <c r="Q764" i="34"/>
  <c r="R764" i="34"/>
  <c r="V764" i="34"/>
  <c r="AA764" i="34"/>
  <c r="R924" i="34"/>
  <c r="V924" i="34"/>
  <c r="AA924" i="34"/>
  <c r="P924" i="34"/>
  <c r="Q924" i="34"/>
  <c r="R920" i="34"/>
  <c r="V920" i="34"/>
  <c r="AA920" i="34"/>
  <c r="P920" i="34"/>
  <c r="Q920" i="34"/>
  <c r="P975" i="34"/>
  <c r="Q975" i="34"/>
  <c r="R975" i="34"/>
  <c r="V975" i="34"/>
  <c r="AA975" i="34"/>
  <c r="R968" i="34"/>
  <c r="V968" i="34"/>
  <c r="AA968" i="34"/>
  <c r="P968" i="34"/>
  <c r="Q968" i="34"/>
  <c r="R964" i="34"/>
  <c r="V964" i="34"/>
  <c r="AA964" i="34"/>
  <c r="P964" i="34"/>
  <c r="Q964" i="34"/>
  <c r="R950" i="34"/>
  <c r="V950" i="34"/>
  <c r="AA950" i="34"/>
  <c r="P950" i="34"/>
  <c r="Q950" i="34"/>
  <c r="P933" i="34"/>
  <c r="Q933" i="34"/>
  <c r="R933" i="34"/>
  <c r="V933" i="34"/>
  <c r="AA933" i="34"/>
  <c r="R944" i="34"/>
  <c r="V944" i="34"/>
  <c r="AA944" i="34"/>
  <c r="P944" i="34"/>
  <c r="Q944" i="34"/>
  <c r="P935" i="34"/>
  <c r="Q935" i="34"/>
  <c r="R935" i="34"/>
  <c r="V935" i="34"/>
  <c r="AA935" i="34"/>
  <c r="P929" i="34"/>
  <c r="Q929" i="34"/>
  <c r="R929" i="34"/>
  <c r="V929" i="34"/>
  <c r="AA929" i="34"/>
  <c r="P905" i="34"/>
  <c r="Q905" i="34"/>
  <c r="R905" i="34"/>
  <c r="V905" i="34"/>
  <c r="AA905" i="34"/>
  <c r="R898" i="34"/>
  <c r="V898" i="34"/>
  <c r="AA898" i="34"/>
  <c r="P898" i="34"/>
  <c r="Q898" i="34"/>
  <c r="AA834" i="34"/>
  <c r="P834" i="34"/>
  <c r="Q834" i="34"/>
  <c r="R834" i="34"/>
  <c r="V834" i="34"/>
  <c r="AA812" i="34"/>
  <c r="P812" i="34"/>
  <c r="Q812" i="34"/>
  <c r="R812" i="34"/>
  <c r="V812" i="34"/>
  <c r="AA808" i="34"/>
  <c r="P808" i="34"/>
  <c r="Q808" i="34"/>
  <c r="R808" i="34"/>
  <c r="V808" i="34"/>
  <c r="P915" i="34"/>
  <c r="Q915" i="34"/>
  <c r="R915" i="34"/>
  <c r="V915" i="34"/>
  <c r="AA915" i="34"/>
  <c r="R857" i="34"/>
  <c r="V857" i="34"/>
  <c r="P857" i="34"/>
  <c r="AA857" i="34"/>
  <c r="Q857" i="34"/>
  <c r="Q839" i="34"/>
  <c r="R839" i="34"/>
  <c r="V839" i="34"/>
  <c r="AA839" i="34"/>
  <c r="P839" i="34"/>
  <c r="Q835" i="34"/>
  <c r="R835" i="34"/>
  <c r="V835" i="34"/>
  <c r="AA835" i="34"/>
  <c r="P835" i="34"/>
  <c r="AA804" i="34"/>
  <c r="P804" i="34"/>
  <c r="Q804" i="34"/>
  <c r="R804" i="34"/>
  <c r="V804" i="34"/>
  <c r="Q797" i="34"/>
  <c r="R797" i="34"/>
  <c r="V797" i="34"/>
  <c r="AA797" i="34"/>
  <c r="P797" i="34"/>
  <c r="AA790" i="34"/>
  <c r="P790" i="34"/>
  <c r="Q790" i="34"/>
  <c r="R790" i="34"/>
  <c r="V790" i="34"/>
  <c r="R785" i="34"/>
  <c r="V785" i="34"/>
  <c r="P785" i="34"/>
  <c r="Q785" i="34"/>
  <c r="AA785" i="34"/>
  <c r="P772" i="34"/>
  <c r="Q772" i="34"/>
  <c r="R772" i="34"/>
  <c r="V772" i="34"/>
  <c r="AA772" i="34"/>
  <c r="P768" i="34"/>
  <c r="Q768" i="34"/>
  <c r="R768" i="34"/>
  <c r="V768" i="34"/>
  <c r="AA768" i="34"/>
  <c r="R741" i="34"/>
  <c r="V741" i="34"/>
  <c r="AA741" i="34"/>
  <c r="P741" i="34"/>
  <c r="Q741" i="34"/>
  <c r="Q807" i="34"/>
  <c r="R807" i="34"/>
  <c r="V807" i="34"/>
  <c r="AA807" i="34"/>
  <c r="P807" i="34"/>
  <c r="R761" i="34"/>
  <c r="V761" i="34"/>
  <c r="AA761" i="34"/>
  <c r="P761" i="34"/>
  <c r="Q761" i="34"/>
  <c r="R753" i="34"/>
  <c r="V753" i="34"/>
  <c r="AA753" i="34"/>
  <c r="P753" i="34"/>
  <c r="Q753" i="34"/>
  <c r="R980" i="34"/>
  <c r="V980" i="34"/>
  <c r="AA980" i="34"/>
  <c r="P980" i="34"/>
  <c r="Q980" i="34"/>
  <c r="P923" i="34"/>
  <c r="Q923" i="34"/>
  <c r="R923" i="34"/>
  <c r="V923" i="34"/>
  <c r="AA923" i="34"/>
  <c r="P919" i="34"/>
  <c r="Q919" i="34"/>
  <c r="R919" i="34"/>
  <c r="V919" i="34"/>
  <c r="AA919" i="34"/>
  <c r="R974" i="34"/>
  <c r="V974" i="34"/>
  <c r="AA974" i="34"/>
  <c r="P974" i="34"/>
  <c r="Q974" i="34"/>
  <c r="P967" i="34"/>
  <c r="Q967" i="34"/>
  <c r="R967" i="34"/>
  <c r="V967" i="34"/>
  <c r="AA967" i="34"/>
  <c r="P963" i="34"/>
  <c r="Q963" i="34"/>
  <c r="R963" i="34"/>
  <c r="V963" i="34"/>
  <c r="AA963" i="34"/>
  <c r="P949" i="34"/>
  <c r="Q949" i="34"/>
  <c r="R949" i="34"/>
  <c r="V949" i="34"/>
  <c r="AA949" i="34"/>
  <c r="P947" i="34"/>
  <c r="Q947" i="34"/>
  <c r="R947" i="34"/>
  <c r="V947" i="34"/>
  <c r="AA947" i="34"/>
  <c r="P943" i="34"/>
  <c r="Q943" i="34"/>
  <c r="R943" i="34"/>
  <c r="V943" i="34"/>
  <c r="AA943" i="34"/>
  <c r="R932" i="34"/>
  <c r="V932" i="34"/>
  <c r="AA932" i="34"/>
  <c r="P932" i="34"/>
  <c r="Q932" i="34"/>
  <c r="R928" i="34"/>
  <c r="V928" i="34"/>
  <c r="AA928" i="34"/>
  <c r="P928" i="34"/>
  <c r="Q928" i="34"/>
  <c r="R904" i="34"/>
  <c r="V904" i="34"/>
  <c r="AA904" i="34"/>
  <c r="P904" i="34"/>
  <c r="Q904" i="34"/>
  <c r="P897" i="34"/>
  <c r="Q897" i="34"/>
  <c r="R897" i="34"/>
  <c r="V897" i="34"/>
  <c r="AA897" i="34"/>
  <c r="Q833" i="34"/>
  <c r="R833" i="34"/>
  <c r="V833" i="34"/>
  <c r="AA833" i="34"/>
  <c r="P833" i="34"/>
  <c r="Q811" i="34"/>
  <c r="R811" i="34"/>
  <c r="V811" i="34"/>
  <c r="AA811" i="34"/>
  <c r="P811" i="34"/>
  <c r="R918" i="34"/>
  <c r="V918" i="34"/>
  <c r="AA918" i="34"/>
  <c r="P918" i="34"/>
  <c r="Q918" i="34"/>
  <c r="P860" i="34"/>
  <c r="Q860" i="34"/>
  <c r="R860" i="34"/>
  <c r="V860" i="34"/>
  <c r="AA860" i="34"/>
  <c r="P856" i="34"/>
  <c r="R856" i="34"/>
  <c r="V856" i="34"/>
  <c r="AA856" i="34"/>
  <c r="Q856" i="34"/>
  <c r="AA838" i="34"/>
  <c r="P838" i="34"/>
  <c r="Q838" i="34"/>
  <c r="R838" i="34"/>
  <c r="V838" i="34"/>
  <c r="Q823" i="34"/>
  <c r="R823" i="34"/>
  <c r="V823" i="34"/>
  <c r="AA823" i="34"/>
  <c r="P823" i="34"/>
  <c r="Q803" i="34"/>
  <c r="R803" i="34"/>
  <c r="V803" i="34"/>
  <c r="AA803" i="34"/>
  <c r="P803" i="34"/>
  <c r="AA796" i="34"/>
  <c r="P796" i="34"/>
  <c r="Q796" i="34"/>
  <c r="R796" i="34"/>
  <c r="V796" i="34"/>
  <c r="Q789" i="34"/>
  <c r="R789" i="34"/>
  <c r="V789" i="34"/>
  <c r="AA789" i="34"/>
  <c r="P789" i="34"/>
  <c r="P776" i="34"/>
  <c r="Q776" i="34"/>
  <c r="AA776" i="34"/>
  <c r="R776" i="34"/>
  <c r="V776" i="34"/>
  <c r="R771" i="34"/>
  <c r="V771" i="34"/>
  <c r="AA771" i="34"/>
  <c r="P771" i="34"/>
  <c r="Q771" i="34"/>
  <c r="P754" i="34"/>
  <c r="Q754" i="34"/>
  <c r="R754" i="34"/>
  <c r="V754" i="34"/>
  <c r="AA754" i="34"/>
  <c r="Q793" i="34"/>
  <c r="R793" i="34"/>
  <c r="V793" i="34"/>
  <c r="AA793" i="34"/>
  <c r="P793" i="34"/>
  <c r="Q1271" i="34"/>
  <c r="R1271" i="34"/>
  <c r="V1271" i="34"/>
  <c r="AA1271" i="34"/>
  <c r="P1271" i="34"/>
  <c r="P762" i="34"/>
  <c r="Q762" i="34"/>
  <c r="R762" i="34"/>
  <c r="V762" i="34"/>
  <c r="AA762" i="34"/>
  <c r="P766" i="34"/>
  <c r="Q766" i="34"/>
  <c r="R766" i="34"/>
  <c r="V766" i="34"/>
  <c r="AA766" i="34"/>
  <c r="P979" i="34"/>
  <c r="Q979" i="34"/>
  <c r="R979" i="34"/>
  <c r="V979" i="34"/>
  <c r="AA979" i="34"/>
  <c r="R922" i="34"/>
  <c r="V922" i="34"/>
  <c r="AA922" i="34"/>
  <c r="P922" i="34"/>
  <c r="Q922" i="34"/>
  <c r="P977" i="34"/>
  <c r="Q977" i="34"/>
  <c r="R977" i="34"/>
  <c r="V977" i="34"/>
  <c r="AA977" i="34"/>
  <c r="P973" i="34"/>
  <c r="Q973" i="34"/>
  <c r="R973" i="34"/>
  <c r="V973" i="34"/>
  <c r="AA973" i="34"/>
  <c r="R966" i="34"/>
  <c r="V966" i="34"/>
  <c r="AA966" i="34"/>
  <c r="P966" i="34"/>
  <c r="Q966" i="34"/>
  <c r="R962" i="34"/>
  <c r="V962" i="34"/>
  <c r="AA962" i="34"/>
  <c r="P962" i="34"/>
  <c r="Q962" i="34"/>
  <c r="R948" i="34"/>
  <c r="V948" i="34"/>
  <c r="AA948" i="34"/>
  <c r="P948" i="34"/>
  <c r="Q948" i="34"/>
  <c r="R946" i="34"/>
  <c r="V946" i="34"/>
  <c r="AA946" i="34"/>
  <c r="Q946" i="34"/>
  <c r="P946" i="34"/>
  <c r="P937" i="34"/>
  <c r="Q937" i="34"/>
  <c r="R937" i="34"/>
  <c r="V937" i="34"/>
  <c r="AA937" i="34"/>
  <c r="P931" i="34"/>
  <c r="Q931" i="34"/>
  <c r="R931" i="34"/>
  <c r="V931" i="34"/>
  <c r="AA931" i="34"/>
  <c r="P927" i="34"/>
  <c r="Q927" i="34"/>
  <c r="R927" i="34"/>
  <c r="V927" i="34"/>
  <c r="AA927" i="34"/>
  <c r="P903" i="34"/>
  <c r="Q903" i="34"/>
  <c r="R903" i="34"/>
  <c r="V903" i="34"/>
  <c r="AA903" i="34"/>
  <c r="R896" i="34"/>
  <c r="V896" i="34"/>
  <c r="AA896" i="34"/>
  <c r="P896" i="34"/>
  <c r="Q896" i="34"/>
  <c r="AA832" i="34"/>
  <c r="P832" i="34"/>
  <c r="Q832" i="34"/>
  <c r="R832" i="34"/>
  <c r="V832" i="34"/>
  <c r="AA810" i="34"/>
  <c r="P810" i="34"/>
  <c r="Q810" i="34"/>
  <c r="R810" i="34"/>
  <c r="V810" i="34"/>
  <c r="P917" i="34"/>
  <c r="Q917" i="34"/>
  <c r="R917" i="34"/>
  <c r="V917" i="34"/>
  <c r="AA917" i="34"/>
  <c r="R859" i="34"/>
  <c r="V859" i="34"/>
  <c r="P859" i="34"/>
  <c r="Q859" i="34"/>
  <c r="AA859" i="34"/>
  <c r="R855" i="34"/>
  <c r="V855" i="34"/>
  <c r="P855" i="34"/>
  <c r="AA855" i="34"/>
  <c r="Q855" i="34"/>
  <c r="Q825" i="34"/>
  <c r="R825" i="34"/>
  <c r="V825" i="34"/>
  <c r="AA825" i="34"/>
  <c r="P825" i="34"/>
  <c r="AA822" i="34"/>
  <c r="P822" i="34"/>
  <c r="Q822" i="34"/>
  <c r="R822" i="34"/>
  <c r="V822" i="34"/>
  <c r="Q799" i="34"/>
  <c r="R799" i="34"/>
  <c r="V799" i="34"/>
  <c r="AA799" i="34"/>
  <c r="P799" i="34"/>
  <c r="AA792" i="34"/>
  <c r="P792" i="34"/>
  <c r="Q792" i="34"/>
  <c r="R792" i="34"/>
  <c r="V792" i="34"/>
  <c r="AA788" i="34"/>
  <c r="P788" i="34"/>
  <c r="Q788" i="34"/>
  <c r="R788" i="34"/>
  <c r="V788" i="34"/>
  <c r="R775" i="34"/>
  <c r="V775" i="34"/>
  <c r="AA775" i="34"/>
  <c r="P775" i="34"/>
  <c r="Q775" i="34"/>
  <c r="P770" i="34"/>
  <c r="Q770" i="34"/>
  <c r="R770" i="34"/>
  <c r="V770" i="34"/>
  <c r="AA770" i="34"/>
  <c r="Q1273" i="34"/>
  <c r="R1273" i="34"/>
  <c r="V1273" i="34"/>
  <c r="AA1273" i="34"/>
  <c r="P1273" i="34"/>
  <c r="AA840" i="34"/>
  <c r="P840" i="34"/>
  <c r="Q840" i="34"/>
  <c r="R840" i="34"/>
  <c r="V840" i="34"/>
  <c r="AA794" i="34"/>
  <c r="P794" i="34"/>
  <c r="Q794" i="34"/>
  <c r="R794" i="34"/>
  <c r="V794" i="34"/>
  <c r="R759" i="34"/>
  <c r="V759" i="34"/>
  <c r="AA759" i="34"/>
  <c r="P759" i="34"/>
  <c r="Q759" i="34"/>
  <c r="R763" i="34"/>
  <c r="V763" i="34"/>
  <c r="AA763" i="34"/>
  <c r="P763" i="34"/>
  <c r="Q763" i="34"/>
  <c r="R767" i="34"/>
  <c r="V767" i="34"/>
  <c r="AA767" i="34"/>
  <c r="P767" i="34"/>
  <c r="Q767" i="34"/>
  <c r="P253" i="34"/>
  <c r="T253" i="34"/>
  <c r="Q253" i="34"/>
  <c r="U253" i="34"/>
  <c r="R253" i="34"/>
  <c r="V253" i="34"/>
  <c r="S253" i="34"/>
  <c r="AA253" i="34"/>
  <c r="R242" i="34"/>
  <c r="V242" i="34"/>
  <c r="S242" i="34"/>
  <c r="AA242" i="34"/>
  <c r="P242" i="34"/>
  <c r="T242" i="34"/>
  <c r="Q242" i="34"/>
  <c r="U242" i="34"/>
  <c r="R209" i="34"/>
  <c r="V209" i="34"/>
  <c r="T209" i="34"/>
  <c r="P209" i="34"/>
  <c r="U209" i="34"/>
  <c r="Q209" i="34"/>
  <c r="AA209" i="34"/>
  <c r="S209" i="34"/>
  <c r="R244" i="34"/>
  <c r="V244" i="34"/>
  <c r="S244" i="34"/>
  <c r="AA244" i="34"/>
  <c r="P244" i="34"/>
  <c r="T244" i="34"/>
  <c r="Q244" i="34"/>
  <c r="U244" i="34"/>
  <c r="R258" i="34"/>
  <c r="V258" i="34"/>
  <c r="S258" i="34"/>
  <c r="AA258" i="34"/>
  <c r="P258" i="34"/>
  <c r="T258" i="34"/>
  <c r="Q258" i="34"/>
  <c r="U258" i="34"/>
  <c r="R252" i="34"/>
  <c r="V252" i="34"/>
  <c r="S252" i="34"/>
  <c r="AA252" i="34"/>
  <c r="P252" i="34"/>
  <c r="T252" i="34"/>
  <c r="Q252" i="34"/>
  <c r="U252" i="34"/>
  <c r="R240" i="34"/>
  <c r="V240" i="34"/>
  <c r="S240" i="34"/>
  <c r="AA240" i="34"/>
  <c r="P240" i="34"/>
  <c r="T240" i="34"/>
  <c r="Q240" i="34"/>
  <c r="U240" i="34"/>
  <c r="S195" i="34"/>
  <c r="AA195" i="34"/>
  <c r="P195" i="34"/>
  <c r="T195" i="34"/>
  <c r="R195" i="34"/>
  <c r="V195" i="34"/>
  <c r="Q195" i="34"/>
  <c r="U195" i="34"/>
  <c r="P245" i="34"/>
  <c r="T245" i="34"/>
  <c r="Q245" i="34"/>
  <c r="U245" i="34"/>
  <c r="R245" i="34"/>
  <c r="V245" i="34"/>
  <c r="S245" i="34"/>
  <c r="AA245" i="34"/>
  <c r="P257" i="34"/>
  <c r="T257" i="34"/>
  <c r="Q257" i="34"/>
  <c r="U257" i="34"/>
  <c r="R257" i="34"/>
  <c r="V257" i="34"/>
  <c r="S257" i="34"/>
  <c r="AA257" i="34"/>
  <c r="P251" i="34"/>
  <c r="T251" i="34"/>
  <c r="Q251" i="34"/>
  <c r="U251" i="34"/>
  <c r="R251" i="34"/>
  <c r="V251" i="34"/>
  <c r="S251" i="34"/>
  <c r="AA251" i="34"/>
  <c r="P239" i="34"/>
  <c r="T239" i="34"/>
  <c r="Q239" i="34"/>
  <c r="U239" i="34"/>
  <c r="R239" i="34"/>
  <c r="V239" i="34"/>
  <c r="S239" i="34"/>
  <c r="AA239" i="34"/>
  <c r="R226" i="34"/>
  <c r="V226" i="34"/>
  <c r="S226" i="34"/>
  <c r="AA226" i="34"/>
  <c r="P226" i="34"/>
  <c r="T226" i="34"/>
  <c r="Q226" i="34"/>
  <c r="U226" i="34"/>
  <c r="P247" i="34"/>
  <c r="T247" i="34"/>
  <c r="Q247" i="34"/>
  <c r="U247" i="34"/>
  <c r="R247" i="34"/>
  <c r="V247" i="34"/>
  <c r="S247" i="34"/>
  <c r="AA247" i="34"/>
  <c r="R254" i="34"/>
  <c r="V254" i="34"/>
  <c r="S254" i="34"/>
  <c r="AA254" i="34"/>
  <c r="P254" i="34"/>
  <c r="T254" i="34"/>
  <c r="Q254" i="34"/>
  <c r="U254" i="34"/>
  <c r="P243" i="34"/>
  <c r="T243" i="34"/>
  <c r="Q243" i="34"/>
  <c r="U243" i="34"/>
  <c r="R243" i="34"/>
  <c r="V243" i="34"/>
  <c r="S243" i="34"/>
  <c r="AA243" i="34"/>
  <c r="R238" i="34"/>
  <c r="V238" i="34"/>
  <c r="S238" i="34"/>
  <c r="AA238" i="34"/>
  <c r="P238" i="34"/>
  <c r="T238" i="34"/>
  <c r="Q238" i="34"/>
  <c r="U238" i="34"/>
  <c r="P241" i="34"/>
  <c r="T241" i="34"/>
  <c r="Q241" i="34"/>
  <c r="U241" i="34"/>
  <c r="R241" i="34"/>
  <c r="V241" i="34"/>
  <c r="S241" i="34"/>
  <c r="AA241" i="34"/>
  <c r="A978" i="34"/>
  <c r="A921" i="34"/>
  <c r="A976" i="34"/>
  <c r="A972" i="34"/>
  <c r="A965" i="34"/>
  <c r="A961" i="34"/>
  <c r="A934" i="34"/>
  <c r="A945" i="34"/>
  <c r="A936" i="34"/>
  <c r="A930" i="34"/>
  <c r="A926" i="34"/>
  <c r="A899" i="34"/>
  <c r="A895" i="34"/>
  <c r="A831" i="34"/>
  <c r="A809" i="34"/>
  <c r="A916" i="34"/>
  <c r="A858" i="34"/>
  <c r="A854" i="34"/>
  <c r="A836" i="34"/>
  <c r="A805" i="34"/>
  <c r="A798" i="34"/>
  <c r="A791" i="34"/>
  <c r="A786" i="34"/>
  <c r="A774" i="34"/>
  <c r="A769" i="34"/>
  <c r="A1272" i="34"/>
  <c r="A841" i="34"/>
  <c r="A806" i="34"/>
  <c r="A760" i="34"/>
  <c r="A764" i="34"/>
  <c r="A924" i="34"/>
  <c r="A920" i="34"/>
  <c r="A975" i="34"/>
  <c r="A968" i="34"/>
  <c r="A964" i="34"/>
  <c r="A950" i="34"/>
  <c r="A933" i="34"/>
  <c r="A944" i="34"/>
  <c r="A935" i="34"/>
  <c r="A929" i="34"/>
  <c r="A905" i="34"/>
  <c r="A898" i="34"/>
  <c r="A834" i="34"/>
  <c r="A812" i="34"/>
  <c r="A808" i="34"/>
  <c r="A915" i="34"/>
  <c r="A857" i="34"/>
  <c r="A839" i="34"/>
  <c r="A835" i="34"/>
  <c r="A804" i="34"/>
  <c r="A797" i="34"/>
  <c r="A790" i="34"/>
  <c r="A785" i="34"/>
  <c r="A772" i="34"/>
  <c r="A768" i="34"/>
  <c r="A741" i="34"/>
  <c r="A807" i="34"/>
  <c r="A761" i="34"/>
  <c r="A753" i="34"/>
  <c r="A980" i="34"/>
  <c r="A923" i="34"/>
  <c r="A919" i="34"/>
  <c r="A974" i="34"/>
  <c r="A967" i="34"/>
  <c r="A963" i="34"/>
  <c r="A949" i="34"/>
  <c r="A947" i="34"/>
  <c r="A943" i="34"/>
  <c r="A932" i="34"/>
  <c r="A928" i="34"/>
  <c r="A904" i="34"/>
  <c r="A897" i="34"/>
  <c r="A833" i="34"/>
  <c r="A811" i="34"/>
  <c r="A918" i="34"/>
  <c r="A860" i="34"/>
  <c r="A856" i="34"/>
  <c r="A838" i="34"/>
  <c r="A823" i="34"/>
  <c r="A803" i="34"/>
  <c r="A796" i="34"/>
  <c r="A789" i="34"/>
  <c r="A776" i="34"/>
  <c r="A771" i="34"/>
  <c r="A754" i="34"/>
  <c r="A793" i="34"/>
  <c r="A1271" i="34"/>
  <c r="A762" i="34"/>
  <c r="A766" i="34"/>
  <c r="A979" i="34"/>
  <c r="A922" i="34"/>
  <c r="A977" i="34"/>
  <c r="A973" i="34"/>
  <c r="A966" i="34"/>
  <c r="A962" i="34"/>
  <c r="A948" i="34"/>
  <c r="A946" i="34"/>
  <c r="A937" i="34"/>
  <c r="A931" i="34"/>
  <c r="A927" i="34"/>
  <c r="A903" i="34"/>
  <c r="A896" i="34"/>
  <c r="A832" i="34"/>
  <c r="A810" i="34"/>
  <c r="A917" i="34"/>
  <c r="A859" i="34"/>
  <c r="A855" i="34"/>
  <c r="A825" i="34"/>
  <c r="A822" i="34"/>
  <c r="A799" i="34"/>
  <c r="A792" i="34"/>
  <c r="A788" i="34"/>
  <c r="A775" i="34"/>
  <c r="A770" i="34"/>
  <c r="A1273" i="34"/>
  <c r="A840" i="34"/>
  <c r="A794" i="34"/>
  <c r="A759" i="34"/>
  <c r="A763" i="34"/>
  <c r="A767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S131" i="34" l="1"/>
  <c r="AA131" i="34"/>
  <c r="P131" i="34"/>
  <c r="T131" i="34"/>
  <c r="Q131" i="34"/>
  <c r="U131" i="34"/>
  <c r="R131" i="34"/>
  <c r="V131" i="34"/>
  <c r="Q162" i="34"/>
  <c r="U162" i="34"/>
  <c r="R162" i="34"/>
  <c r="V162" i="34"/>
  <c r="S162" i="34"/>
  <c r="AA162" i="34"/>
  <c r="P162" i="34"/>
  <c r="T162" i="34"/>
  <c r="Q194" i="34"/>
  <c r="U194" i="34"/>
  <c r="R194" i="34"/>
  <c r="V194" i="34"/>
  <c r="P194" i="34"/>
  <c r="T194" i="34"/>
  <c r="S194" i="34"/>
  <c r="AA194" i="34"/>
  <c r="P127" i="34"/>
  <c r="T127" i="34"/>
  <c r="Q127" i="34"/>
  <c r="V127" i="34"/>
  <c r="AA127" i="34"/>
  <c r="R127" i="34"/>
  <c r="S127" i="34"/>
  <c r="U127" i="34"/>
  <c r="P155" i="34"/>
  <c r="T155" i="34"/>
  <c r="Q155" i="34"/>
  <c r="R155" i="34"/>
  <c r="V155" i="34"/>
  <c r="U155" i="34"/>
  <c r="AA155" i="34"/>
  <c r="S155" i="34"/>
  <c r="S193" i="34"/>
  <c r="AA193" i="34"/>
  <c r="P193" i="34"/>
  <c r="T193" i="34"/>
  <c r="R193" i="34"/>
  <c r="V193" i="34"/>
  <c r="Q193" i="34"/>
  <c r="U193" i="34"/>
  <c r="S165" i="34"/>
  <c r="AA165" i="34"/>
  <c r="P165" i="34"/>
  <c r="T165" i="34"/>
  <c r="Q165" i="34"/>
  <c r="U165" i="34"/>
  <c r="R165" i="34"/>
  <c r="V165" i="34"/>
  <c r="R152" i="34"/>
  <c r="V152" i="34"/>
  <c r="S152" i="34"/>
  <c r="AA152" i="34"/>
  <c r="P152" i="34"/>
  <c r="T152" i="34"/>
  <c r="Q152" i="34"/>
  <c r="U152" i="34"/>
  <c r="Q192" i="34"/>
  <c r="U192" i="34"/>
  <c r="R192" i="34"/>
  <c r="V192" i="34"/>
  <c r="S192" i="34"/>
  <c r="P192" i="34"/>
  <c r="T192" i="34"/>
  <c r="AA192" i="34"/>
  <c r="S163" i="34"/>
  <c r="AA163" i="34"/>
  <c r="P163" i="34"/>
  <c r="T163" i="34"/>
  <c r="Q163" i="34"/>
  <c r="U163" i="34"/>
  <c r="R163" i="34"/>
  <c r="V163" i="34"/>
  <c r="P151" i="34"/>
  <c r="T151" i="34"/>
  <c r="Q151" i="34"/>
  <c r="U151" i="34"/>
  <c r="R151" i="34"/>
  <c r="V151" i="34"/>
  <c r="S151" i="34"/>
  <c r="AA151" i="34"/>
  <c r="A131" i="34"/>
  <c r="A127" i="34"/>
  <c r="A155" i="34"/>
  <c r="A152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P123" i="34" l="1"/>
  <c r="T123" i="34"/>
  <c r="S123" i="34"/>
  <c r="U123" i="34"/>
  <c r="Q123" i="34"/>
  <c r="V123" i="34"/>
  <c r="AA123" i="34"/>
  <c r="R123" i="34"/>
  <c r="Q121" i="34"/>
  <c r="U121" i="34"/>
  <c r="R121" i="34"/>
  <c r="V121" i="34"/>
  <c r="P121" i="34"/>
  <c r="T121" i="34"/>
  <c r="S121" i="34"/>
  <c r="AA121" i="34"/>
  <c r="Q134" i="34"/>
  <c r="R134" i="34"/>
  <c r="V134" i="34"/>
  <c r="AA134" i="34"/>
  <c r="P134" i="34"/>
  <c r="R89" i="34"/>
  <c r="V89" i="34"/>
  <c r="S89" i="34"/>
  <c r="AA89" i="34"/>
  <c r="P89" i="34"/>
  <c r="T89" i="34"/>
  <c r="Q89" i="34"/>
  <c r="U89" i="34"/>
  <c r="S175" i="34"/>
  <c r="AA175" i="34"/>
  <c r="P175" i="34"/>
  <c r="T175" i="34"/>
  <c r="Q175" i="34"/>
  <c r="U175" i="34"/>
  <c r="R175" i="34"/>
  <c r="V175" i="34"/>
  <c r="S120" i="34"/>
  <c r="AA120" i="34"/>
  <c r="P120" i="34"/>
  <c r="T120" i="34"/>
  <c r="R120" i="34"/>
  <c r="V120" i="34"/>
  <c r="Q120" i="34"/>
  <c r="U120" i="34"/>
  <c r="Q132" i="34"/>
  <c r="U132" i="34"/>
  <c r="R132" i="34"/>
  <c r="V132" i="34"/>
  <c r="S132" i="34"/>
  <c r="AA132" i="34"/>
  <c r="P132" i="34"/>
  <c r="T132" i="34"/>
  <c r="P159" i="34"/>
  <c r="R159" i="34"/>
  <c r="V159" i="34"/>
  <c r="Q159" i="34"/>
  <c r="AA159" i="34"/>
  <c r="AA133" i="34"/>
  <c r="P133" i="34"/>
  <c r="Q133" i="34"/>
  <c r="R133" i="34"/>
  <c r="V133" i="34"/>
  <c r="P70" i="34"/>
  <c r="T70" i="34"/>
  <c r="Q70" i="34"/>
  <c r="U70" i="34"/>
  <c r="R70" i="34"/>
  <c r="V70" i="34"/>
  <c r="S70" i="34"/>
  <c r="AA70" i="34"/>
  <c r="P97" i="34"/>
  <c r="T97" i="34"/>
  <c r="U97" i="34"/>
  <c r="Q97" i="34"/>
  <c r="V97" i="34"/>
  <c r="R97" i="34"/>
  <c r="AA97" i="34"/>
  <c r="S97" i="34"/>
  <c r="S110" i="34"/>
  <c r="AA110" i="34"/>
  <c r="P110" i="34"/>
  <c r="T110" i="34"/>
  <c r="Q110" i="34"/>
  <c r="U110" i="34"/>
  <c r="R110" i="34"/>
  <c r="V110" i="34"/>
  <c r="Q130" i="34"/>
  <c r="U130" i="34"/>
  <c r="R130" i="34"/>
  <c r="V130" i="34"/>
  <c r="S130" i="34"/>
  <c r="AA130" i="34"/>
  <c r="P130" i="34"/>
  <c r="T130" i="34"/>
  <c r="S171" i="34"/>
  <c r="AA171" i="34"/>
  <c r="P171" i="34"/>
  <c r="T171" i="34"/>
  <c r="Q171" i="34"/>
  <c r="U171" i="34"/>
  <c r="R171" i="34"/>
  <c r="V171" i="34"/>
  <c r="P229" i="34"/>
  <c r="T229" i="34"/>
  <c r="Q229" i="34"/>
  <c r="U229" i="34"/>
  <c r="R229" i="34"/>
  <c r="V229" i="34"/>
  <c r="S229" i="34"/>
  <c r="AA229" i="34"/>
  <c r="P82" i="34"/>
  <c r="Q82" i="34"/>
  <c r="R82" i="34"/>
  <c r="V82" i="34"/>
  <c r="AA82" i="34"/>
  <c r="AA143" i="34"/>
  <c r="P143" i="34"/>
  <c r="Q143" i="34"/>
  <c r="R143" i="34"/>
  <c r="V143" i="34"/>
  <c r="P221" i="34"/>
  <c r="T221" i="34"/>
  <c r="Q221" i="34"/>
  <c r="U221" i="34"/>
  <c r="R221" i="34"/>
  <c r="V221" i="34"/>
  <c r="S221" i="34"/>
  <c r="AA221" i="34"/>
  <c r="R264" i="34"/>
  <c r="V264" i="34"/>
  <c r="S264" i="34"/>
  <c r="AA264" i="34"/>
  <c r="P264" i="34"/>
  <c r="T264" i="34"/>
  <c r="Q264" i="34"/>
  <c r="U264" i="34"/>
  <c r="R85" i="34"/>
  <c r="V85" i="34"/>
  <c r="S85" i="34"/>
  <c r="AA85" i="34"/>
  <c r="P85" i="34"/>
  <c r="T85" i="34"/>
  <c r="Q85" i="34"/>
  <c r="U85" i="34"/>
  <c r="R156" i="34"/>
  <c r="V156" i="34"/>
  <c r="P156" i="34"/>
  <c r="T156" i="34"/>
  <c r="S156" i="34"/>
  <c r="U156" i="34"/>
  <c r="AA156" i="34"/>
  <c r="Q156" i="34"/>
  <c r="S173" i="34"/>
  <c r="AA173" i="34"/>
  <c r="P173" i="34"/>
  <c r="T173" i="34"/>
  <c r="Q173" i="34"/>
  <c r="U173" i="34"/>
  <c r="R173" i="34"/>
  <c r="V173" i="34"/>
  <c r="Q164" i="34"/>
  <c r="U164" i="34"/>
  <c r="R164" i="34"/>
  <c r="V164" i="34"/>
  <c r="S164" i="34"/>
  <c r="AA164" i="34"/>
  <c r="P164" i="34"/>
  <c r="T164" i="34"/>
  <c r="Q148" i="34"/>
  <c r="U148" i="34"/>
  <c r="R148" i="34"/>
  <c r="V148" i="34"/>
  <c r="S148" i="34"/>
  <c r="AA148" i="34"/>
  <c r="P148" i="34"/>
  <c r="T148" i="34"/>
  <c r="R65" i="34"/>
  <c r="V65" i="34"/>
  <c r="S65" i="34"/>
  <c r="AA65" i="34"/>
  <c r="P65" i="34"/>
  <c r="T65" i="34"/>
  <c r="Q65" i="34"/>
  <c r="U65" i="34"/>
  <c r="Q146" i="34"/>
  <c r="R146" i="34"/>
  <c r="V146" i="34"/>
  <c r="AA146" i="34"/>
  <c r="P146" i="34"/>
  <c r="Q160" i="34"/>
  <c r="R160" i="34"/>
  <c r="V160" i="34"/>
  <c r="AA160" i="34"/>
  <c r="P160" i="34"/>
  <c r="R87" i="34"/>
  <c r="V87" i="34"/>
  <c r="S87" i="34"/>
  <c r="AA87" i="34"/>
  <c r="P87" i="34"/>
  <c r="T87" i="34"/>
  <c r="Q87" i="34"/>
  <c r="U87" i="34"/>
  <c r="R232" i="34"/>
  <c r="V232" i="34"/>
  <c r="S232" i="34"/>
  <c r="AA232" i="34"/>
  <c r="P232" i="34"/>
  <c r="T232" i="34"/>
  <c r="Q232" i="34"/>
  <c r="U232" i="34"/>
  <c r="S147" i="34"/>
  <c r="AA147" i="34"/>
  <c r="P147" i="34"/>
  <c r="T147" i="34"/>
  <c r="Q147" i="34"/>
  <c r="U147" i="34"/>
  <c r="R147" i="34"/>
  <c r="V147" i="34"/>
  <c r="P122" i="34"/>
  <c r="T122" i="34"/>
  <c r="R122" i="34"/>
  <c r="V122" i="34"/>
  <c r="Q122" i="34"/>
  <c r="S122" i="34"/>
  <c r="U122" i="34"/>
  <c r="AA122" i="34"/>
  <c r="R158" i="34"/>
  <c r="V158" i="34"/>
  <c r="P158" i="34"/>
  <c r="AA158" i="34"/>
  <c r="Q158" i="34"/>
  <c r="R75" i="34"/>
  <c r="V75" i="34"/>
  <c r="S75" i="34"/>
  <c r="AA75" i="34"/>
  <c r="P75" i="34"/>
  <c r="T75" i="34"/>
  <c r="Q75" i="34"/>
  <c r="U75" i="34"/>
  <c r="R69" i="34"/>
  <c r="V69" i="34"/>
  <c r="S69" i="34"/>
  <c r="AA69" i="34"/>
  <c r="P69" i="34"/>
  <c r="T69" i="34"/>
  <c r="Q69" i="34"/>
  <c r="U69" i="34"/>
  <c r="R93" i="34"/>
  <c r="V93" i="34"/>
  <c r="P93" i="34"/>
  <c r="T93" i="34"/>
  <c r="S93" i="34"/>
  <c r="U93" i="34"/>
  <c r="AA93" i="34"/>
  <c r="Q93" i="34"/>
  <c r="Q107" i="34"/>
  <c r="U107" i="34"/>
  <c r="R107" i="34"/>
  <c r="V107" i="34"/>
  <c r="S107" i="34"/>
  <c r="AA107" i="34"/>
  <c r="P107" i="34"/>
  <c r="T107" i="34"/>
  <c r="P208" i="34"/>
  <c r="T208" i="34"/>
  <c r="S208" i="34"/>
  <c r="U208" i="34"/>
  <c r="Q208" i="34"/>
  <c r="V208" i="34"/>
  <c r="AA208" i="34"/>
  <c r="R208" i="34"/>
  <c r="S137" i="34"/>
  <c r="AA137" i="34"/>
  <c r="P137" i="34"/>
  <c r="T137" i="34"/>
  <c r="Q137" i="34"/>
  <c r="U137" i="34"/>
  <c r="R137" i="34"/>
  <c r="V137" i="34"/>
  <c r="AA129" i="34"/>
  <c r="P129" i="34"/>
  <c r="Q129" i="34"/>
  <c r="R129" i="34"/>
  <c r="V129" i="34"/>
  <c r="R81" i="34"/>
  <c r="V81" i="34"/>
  <c r="AA81" i="34"/>
  <c r="P81" i="34"/>
  <c r="Q81" i="34"/>
  <c r="Q142" i="34"/>
  <c r="R142" i="34"/>
  <c r="V142" i="34"/>
  <c r="AA142" i="34"/>
  <c r="P142" i="34"/>
  <c r="R222" i="34"/>
  <c r="V222" i="34"/>
  <c r="S222" i="34"/>
  <c r="AA222" i="34"/>
  <c r="P222" i="34"/>
  <c r="T222" i="34"/>
  <c r="Q222" i="34"/>
  <c r="U222" i="34"/>
  <c r="P267" i="34"/>
  <c r="T267" i="34"/>
  <c r="R267" i="34"/>
  <c r="V267" i="34"/>
  <c r="S267" i="34"/>
  <c r="AA267" i="34"/>
  <c r="Q267" i="34"/>
  <c r="U267" i="34"/>
  <c r="P86" i="34"/>
  <c r="T86" i="34"/>
  <c r="Q86" i="34"/>
  <c r="U86" i="34"/>
  <c r="R86" i="34"/>
  <c r="V86" i="34"/>
  <c r="S86" i="34"/>
  <c r="AA86" i="34"/>
  <c r="R63" i="34"/>
  <c r="V63" i="34"/>
  <c r="S63" i="34"/>
  <c r="AA63" i="34"/>
  <c r="P63" i="34"/>
  <c r="T63" i="34"/>
  <c r="Q63" i="34"/>
  <c r="U63" i="34"/>
  <c r="Q170" i="34"/>
  <c r="U170" i="34"/>
  <c r="R170" i="34"/>
  <c r="V170" i="34"/>
  <c r="S170" i="34"/>
  <c r="AA170" i="34"/>
  <c r="P170" i="34"/>
  <c r="T170" i="34"/>
  <c r="S161" i="34"/>
  <c r="AA161" i="34"/>
  <c r="P161" i="34"/>
  <c r="T161" i="34"/>
  <c r="Q161" i="34"/>
  <c r="U161" i="34"/>
  <c r="R161" i="34"/>
  <c r="V161" i="34"/>
  <c r="S141" i="34"/>
  <c r="AA141" i="34"/>
  <c r="P141" i="34"/>
  <c r="T141" i="34"/>
  <c r="Q141" i="34"/>
  <c r="U141" i="34"/>
  <c r="R141" i="34"/>
  <c r="V141" i="34"/>
  <c r="P64" i="34"/>
  <c r="T64" i="34"/>
  <c r="Q64" i="34"/>
  <c r="U64" i="34"/>
  <c r="R64" i="34"/>
  <c r="V64" i="34"/>
  <c r="S64" i="34"/>
  <c r="AA64" i="34"/>
  <c r="Q144" i="34"/>
  <c r="U144" i="34"/>
  <c r="R144" i="34"/>
  <c r="V144" i="34"/>
  <c r="S144" i="34"/>
  <c r="AA144" i="34"/>
  <c r="P144" i="34"/>
  <c r="T144" i="34"/>
  <c r="P74" i="34"/>
  <c r="T74" i="34"/>
  <c r="Q74" i="34"/>
  <c r="U74" i="34"/>
  <c r="R74" i="34"/>
  <c r="V74" i="34"/>
  <c r="S74" i="34"/>
  <c r="AA74" i="34"/>
  <c r="P88" i="34"/>
  <c r="T88" i="34"/>
  <c r="Q88" i="34"/>
  <c r="U88" i="34"/>
  <c r="R88" i="34"/>
  <c r="V88" i="34"/>
  <c r="S88" i="34"/>
  <c r="AA88" i="34"/>
  <c r="P90" i="34"/>
  <c r="T90" i="34"/>
  <c r="Q90" i="34"/>
  <c r="U90" i="34"/>
  <c r="R90" i="34"/>
  <c r="V90" i="34"/>
  <c r="S90" i="34"/>
  <c r="AA90" i="34"/>
  <c r="S114" i="34"/>
  <c r="AA114" i="34"/>
  <c r="P114" i="34"/>
  <c r="T114" i="34"/>
  <c r="Q114" i="34"/>
  <c r="U114" i="34"/>
  <c r="R114" i="34"/>
  <c r="V114" i="34"/>
  <c r="R203" i="34"/>
  <c r="V203" i="34"/>
  <c r="S203" i="34"/>
  <c r="T203" i="34"/>
  <c r="P203" i="34"/>
  <c r="U203" i="34"/>
  <c r="Q203" i="34"/>
  <c r="AA203" i="34"/>
  <c r="Q136" i="34"/>
  <c r="U136" i="34"/>
  <c r="R136" i="34"/>
  <c r="V136" i="34"/>
  <c r="S136" i="34"/>
  <c r="AA136" i="34"/>
  <c r="P136" i="34"/>
  <c r="T136" i="34"/>
  <c r="Q128" i="34"/>
  <c r="R128" i="34"/>
  <c r="V128" i="34"/>
  <c r="AA128" i="34"/>
  <c r="P128" i="34"/>
  <c r="Q166" i="34"/>
  <c r="R166" i="34"/>
  <c r="V166" i="34"/>
  <c r="AA166" i="34"/>
  <c r="P166" i="34"/>
  <c r="AA167" i="34"/>
  <c r="P167" i="34"/>
  <c r="Q167" i="34"/>
  <c r="R167" i="34"/>
  <c r="V167" i="34"/>
  <c r="P233" i="34"/>
  <c r="T233" i="34"/>
  <c r="Q233" i="34"/>
  <c r="U233" i="34"/>
  <c r="R233" i="34"/>
  <c r="V233" i="34"/>
  <c r="S233" i="34"/>
  <c r="AA233" i="34"/>
  <c r="P273" i="34"/>
  <c r="T273" i="34"/>
  <c r="U273" i="34"/>
  <c r="Q273" i="34"/>
  <c r="V273" i="34"/>
  <c r="AA273" i="34"/>
  <c r="R273" i="34"/>
  <c r="S273" i="34"/>
  <c r="R154" i="34"/>
  <c r="V154" i="34"/>
  <c r="S154" i="34"/>
  <c r="AA154" i="34"/>
  <c r="P154" i="34"/>
  <c r="T154" i="34"/>
  <c r="Q154" i="34"/>
  <c r="U154" i="34"/>
  <c r="S179" i="34"/>
  <c r="AA179" i="34"/>
  <c r="P179" i="34"/>
  <c r="T179" i="34"/>
  <c r="Q179" i="34"/>
  <c r="U179" i="34"/>
  <c r="R179" i="34"/>
  <c r="V179" i="34"/>
  <c r="S169" i="34"/>
  <c r="AA169" i="34"/>
  <c r="P169" i="34"/>
  <c r="T169" i="34"/>
  <c r="Q169" i="34"/>
  <c r="U169" i="34"/>
  <c r="R169" i="34"/>
  <c r="V169" i="34"/>
  <c r="Q150" i="34"/>
  <c r="U150" i="34"/>
  <c r="R150" i="34"/>
  <c r="V150" i="34"/>
  <c r="S150" i="34"/>
  <c r="AA150" i="34"/>
  <c r="P150" i="34"/>
  <c r="T150" i="34"/>
  <c r="R73" i="34"/>
  <c r="V73" i="34"/>
  <c r="S73" i="34"/>
  <c r="AA73" i="34"/>
  <c r="P73" i="34"/>
  <c r="T73" i="34"/>
  <c r="Q73" i="34"/>
  <c r="U73" i="34"/>
  <c r="P80" i="34"/>
  <c r="T80" i="34"/>
  <c r="Q80" i="34"/>
  <c r="U80" i="34"/>
  <c r="R80" i="34"/>
  <c r="V80" i="34"/>
  <c r="S80" i="34"/>
  <c r="AA80" i="34"/>
  <c r="S135" i="34"/>
  <c r="AA135" i="34"/>
  <c r="P135" i="34"/>
  <c r="T135" i="34"/>
  <c r="Q135" i="34"/>
  <c r="U135" i="34"/>
  <c r="R135" i="34"/>
  <c r="V135" i="34"/>
  <c r="P72" i="34"/>
  <c r="T72" i="34"/>
  <c r="Q72" i="34"/>
  <c r="U72" i="34"/>
  <c r="R72" i="34"/>
  <c r="V72" i="34"/>
  <c r="S72" i="34"/>
  <c r="AA72" i="34"/>
  <c r="Q113" i="34"/>
  <c r="U113" i="34"/>
  <c r="R113" i="34"/>
  <c r="V113" i="34"/>
  <c r="S113" i="34"/>
  <c r="AA113" i="34"/>
  <c r="P113" i="34"/>
  <c r="T113" i="34"/>
  <c r="R83" i="34"/>
  <c r="V83" i="34"/>
  <c r="AA83" i="34"/>
  <c r="P83" i="34"/>
  <c r="Q83" i="34"/>
  <c r="P157" i="34"/>
  <c r="R157" i="34"/>
  <c r="V157" i="34"/>
  <c r="Q157" i="34"/>
  <c r="AA157" i="34"/>
  <c r="S183" i="34"/>
  <c r="AA183" i="34"/>
  <c r="P183" i="34"/>
  <c r="T183" i="34"/>
  <c r="Q183" i="34"/>
  <c r="U183" i="34"/>
  <c r="R183" i="34"/>
  <c r="V183" i="34"/>
  <c r="R256" i="34"/>
  <c r="V256" i="34"/>
  <c r="S256" i="34"/>
  <c r="AA256" i="34"/>
  <c r="P256" i="34"/>
  <c r="T256" i="34"/>
  <c r="Q256" i="34"/>
  <c r="U256" i="34"/>
  <c r="R268" i="34"/>
  <c r="V268" i="34"/>
  <c r="P268" i="34"/>
  <c r="T268" i="34"/>
  <c r="Q268" i="34"/>
  <c r="U268" i="34"/>
  <c r="S268" i="34"/>
  <c r="AA268" i="34"/>
  <c r="P66" i="34"/>
  <c r="T66" i="34"/>
  <c r="Q66" i="34"/>
  <c r="U66" i="34"/>
  <c r="R66" i="34"/>
  <c r="V66" i="34"/>
  <c r="S66" i="34"/>
  <c r="AA66" i="34"/>
  <c r="Q174" i="34"/>
  <c r="U174" i="34"/>
  <c r="R174" i="34"/>
  <c r="V174" i="34"/>
  <c r="S174" i="34"/>
  <c r="AA174" i="34"/>
  <c r="P174" i="34"/>
  <c r="T174" i="34"/>
  <c r="Q168" i="34"/>
  <c r="U168" i="34"/>
  <c r="R168" i="34"/>
  <c r="V168" i="34"/>
  <c r="S168" i="34"/>
  <c r="AA168" i="34"/>
  <c r="P168" i="34"/>
  <c r="T168" i="34"/>
  <c r="S149" i="34"/>
  <c r="AA149" i="34"/>
  <c r="P149" i="34"/>
  <c r="T149" i="34"/>
  <c r="Q149" i="34"/>
  <c r="U149" i="34"/>
  <c r="R149" i="34"/>
  <c r="V149" i="34"/>
  <c r="R71" i="34"/>
  <c r="V71" i="34"/>
  <c r="S71" i="34"/>
  <c r="AA71" i="34"/>
  <c r="P71" i="34"/>
  <c r="T71" i="34"/>
  <c r="Q71" i="34"/>
  <c r="U71" i="34"/>
  <c r="A70" i="34"/>
  <c r="A144" i="34"/>
  <c r="A146" i="34"/>
  <c r="A121" i="34"/>
  <c r="A135" i="34"/>
  <c r="A134" i="34"/>
  <c r="A72" i="34"/>
  <c r="A87" i="34"/>
  <c r="A89" i="34"/>
  <c r="A113" i="34"/>
  <c r="A83" i="34"/>
  <c r="A157" i="34"/>
  <c r="A66" i="34"/>
  <c r="A149" i="34"/>
  <c r="A71" i="34"/>
  <c r="A110" i="34"/>
  <c r="A82" i="34"/>
  <c r="A156" i="34"/>
  <c r="A148" i="34"/>
  <c r="A65" i="34"/>
  <c r="A132" i="34"/>
  <c r="A133" i="34"/>
  <c r="A130" i="34"/>
  <c r="A143" i="34"/>
  <c r="A85" i="34"/>
  <c r="A147" i="34"/>
  <c r="A122" i="34"/>
  <c r="A75" i="34"/>
  <c r="A69" i="34"/>
  <c r="A93" i="34"/>
  <c r="A107" i="34"/>
  <c r="A137" i="34"/>
  <c r="A129" i="34"/>
  <c r="A81" i="34"/>
  <c r="A142" i="34"/>
  <c r="A86" i="34"/>
  <c r="A63" i="34"/>
  <c r="A141" i="34"/>
  <c r="A64" i="34"/>
  <c r="A120" i="34"/>
  <c r="A97" i="34"/>
  <c r="A123" i="34"/>
  <c r="A80" i="34"/>
  <c r="A74" i="34"/>
  <c r="A88" i="34"/>
  <c r="A90" i="34"/>
  <c r="A114" i="34"/>
  <c r="A136" i="34"/>
  <c r="A128" i="34"/>
  <c r="A154" i="34"/>
  <c r="A150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894" i="34"/>
  <c r="B853" i="34"/>
  <c r="B852" i="34"/>
  <c r="B851" i="34"/>
  <c r="B827" i="34"/>
  <c r="B826" i="34"/>
  <c r="B758" i="34"/>
  <c r="B757" i="34"/>
  <c r="B274" i="34"/>
  <c r="B263" i="34"/>
  <c r="B262" i="34"/>
  <c r="B189" i="34"/>
  <c r="B139" i="34"/>
  <c r="B138" i="34"/>
  <c r="B105" i="34"/>
  <c r="B108" i="34"/>
  <c r="B111" i="34"/>
  <c r="Q853" i="34" l="1"/>
  <c r="R853" i="34"/>
  <c r="V853" i="34"/>
  <c r="P853" i="34"/>
  <c r="AA853" i="34"/>
  <c r="R894" i="34"/>
  <c r="V894" i="34"/>
  <c r="AA894" i="34"/>
  <c r="P894" i="34"/>
  <c r="Q894" i="34"/>
  <c r="R757" i="34"/>
  <c r="V757" i="34"/>
  <c r="AA757" i="34"/>
  <c r="P757" i="34"/>
  <c r="Q757" i="34"/>
  <c r="Q851" i="34"/>
  <c r="R851" i="34"/>
  <c r="V851" i="34"/>
  <c r="P851" i="34"/>
  <c r="AA851" i="34"/>
  <c r="AA826" i="34"/>
  <c r="P826" i="34"/>
  <c r="Q826" i="34"/>
  <c r="R826" i="34"/>
  <c r="V826" i="34"/>
  <c r="P758" i="34"/>
  <c r="Q758" i="34"/>
  <c r="R758" i="34"/>
  <c r="V758" i="34"/>
  <c r="AA758" i="34"/>
  <c r="AA852" i="34"/>
  <c r="P852" i="34"/>
  <c r="R852" i="34"/>
  <c r="V852" i="34"/>
  <c r="Q852" i="34"/>
  <c r="Q827" i="34"/>
  <c r="R827" i="34"/>
  <c r="V827" i="34"/>
  <c r="AA827" i="34"/>
  <c r="P827" i="34"/>
  <c r="Q111" i="34"/>
  <c r="U111" i="34"/>
  <c r="R111" i="34"/>
  <c r="V111" i="34"/>
  <c r="S111" i="34"/>
  <c r="AA111" i="34"/>
  <c r="P111" i="34"/>
  <c r="T111" i="34"/>
  <c r="R274" i="34"/>
  <c r="V274" i="34"/>
  <c r="P274" i="34"/>
  <c r="U274" i="34"/>
  <c r="Q274" i="34"/>
  <c r="AA274" i="34"/>
  <c r="S274" i="34"/>
  <c r="T274" i="34"/>
  <c r="S108" i="34"/>
  <c r="AA108" i="34"/>
  <c r="P108" i="34"/>
  <c r="T108" i="34"/>
  <c r="Q108" i="34"/>
  <c r="U108" i="34"/>
  <c r="R108" i="34"/>
  <c r="V108" i="34"/>
  <c r="S189" i="34"/>
  <c r="AA189" i="34"/>
  <c r="P189" i="34"/>
  <c r="T189" i="34"/>
  <c r="Q189" i="34"/>
  <c r="U189" i="34"/>
  <c r="R189" i="34"/>
  <c r="V189" i="34"/>
  <c r="P263" i="34"/>
  <c r="T263" i="34"/>
  <c r="Q263" i="34"/>
  <c r="U263" i="34"/>
  <c r="R263" i="34"/>
  <c r="V263" i="34"/>
  <c r="S263" i="34"/>
  <c r="AA263" i="34"/>
  <c r="Q105" i="34"/>
  <c r="U105" i="34"/>
  <c r="R105" i="34"/>
  <c r="V105" i="34"/>
  <c r="S105" i="34"/>
  <c r="AA105" i="34"/>
  <c r="P105" i="34"/>
  <c r="T105" i="34"/>
  <c r="R262" i="34"/>
  <c r="V262" i="34"/>
  <c r="S262" i="34"/>
  <c r="AA262" i="34"/>
  <c r="P262" i="34"/>
  <c r="T262" i="34"/>
  <c r="Q262" i="34"/>
  <c r="U262" i="34"/>
  <c r="Q138" i="34"/>
  <c r="U138" i="34"/>
  <c r="R138" i="34"/>
  <c r="V138" i="34"/>
  <c r="S138" i="34"/>
  <c r="AA138" i="34"/>
  <c r="P138" i="34"/>
  <c r="T138" i="34"/>
  <c r="S139" i="34"/>
  <c r="AA139" i="34"/>
  <c r="P139" i="34"/>
  <c r="T139" i="34"/>
  <c r="Q139" i="34"/>
  <c r="U139" i="34"/>
  <c r="R139" i="34"/>
  <c r="V139" i="34"/>
  <c r="A108" i="34"/>
  <c r="A105" i="34"/>
  <c r="A138" i="34"/>
  <c r="A111" i="34"/>
  <c r="A139" i="34"/>
  <c r="A826" i="34"/>
  <c r="A757" i="34"/>
  <c r="A851" i="34"/>
  <c r="A758" i="34"/>
  <c r="A852" i="34"/>
  <c r="A853" i="34"/>
  <c r="A827" i="34"/>
  <c r="A894" i="34"/>
  <c r="A189" i="34"/>
  <c r="A262" i="34"/>
  <c r="A263" i="34"/>
  <c r="A274" i="34"/>
  <c r="A14" i="71"/>
  <c r="E37" i="71" s="1"/>
  <c r="A19" i="71"/>
  <c r="A20" i="71"/>
  <c r="A17" i="71"/>
  <c r="B190" i="34"/>
  <c r="A18" i="71"/>
  <c r="B881" i="34"/>
  <c r="A16" i="71"/>
  <c r="A15" i="71"/>
  <c r="U10" i="34"/>
  <c r="P881" i="34" l="1"/>
  <c r="Q881" i="34"/>
  <c r="R881" i="34"/>
  <c r="V881" i="34"/>
  <c r="AA881" i="34"/>
  <c r="Q190" i="34"/>
  <c r="U190" i="34"/>
  <c r="R190" i="34"/>
  <c r="V190" i="34"/>
  <c r="S190" i="34"/>
  <c r="AA190" i="34"/>
  <c r="P190" i="34"/>
  <c r="T190" i="34"/>
  <c r="A881" i="34"/>
  <c r="A190" i="34"/>
  <c r="A36" i="71"/>
  <c r="H2" i="71"/>
  <c r="S10" i="34"/>
  <c r="E6" i="43" l="1"/>
  <c r="O8" i="43"/>
  <c r="N8" i="43"/>
  <c r="S612" i="34" l="1"/>
  <c r="U622" i="34"/>
  <c r="T622" i="34"/>
  <c r="U621" i="34"/>
  <c r="U612" i="34"/>
  <c r="S622" i="34"/>
  <c r="S603" i="34"/>
  <c r="S621" i="34"/>
  <c r="T612" i="34"/>
  <c r="T617" i="34"/>
  <c r="S598" i="34"/>
  <c r="U598" i="34"/>
  <c r="S597" i="34"/>
  <c r="T583" i="34"/>
  <c r="T621" i="34"/>
  <c r="U593" i="34"/>
  <c r="U591" i="34"/>
  <c r="S583" i="34"/>
  <c r="U583" i="34"/>
  <c r="S590" i="34"/>
  <c r="U617" i="34"/>
  <c r="U597" i="34"/>
  <c r="T594" i="34"/>
  <c r="T592" i="34"/>
  <c r="T590" i="34"/>
  <c r="U603" i="34"/>
  <c r="T603" i="34"/>
  <c r="S617" i="34"/>
  <c r="T598" i="34"/>
  <c r="T597" i="34"/>
  <c r="S593" i="34"/>
  <c r="S594" i="34"/>
  <c r="U594" i="34"/>
  <c r="T593" i="34"/>
  <c r="S591" i="34"/>
  <c r="S592" i="34"/>
  <c r="U592" i="34"/>
  <c r="T591" i="34"/>
  <c r="U590" i="34"/>
  <c r="S568" i="34"/>
  <c r="T569" i="34"/>
  <c r="U570" i="34"/>
  <c r="S572" i="34"/>
  <c r="T573" i="34"/>
  <c r="U574" i="34"/>
  <c r="T576" i="34"/>
  <c r="U577" i="34"/>
  <c r="S579" i="34"/>
  <c r="T580" i="34"/>
  <c r="U581" i="34"/>
  <c r="S584" i="34"/>
  <c r="T585" i="34"/>
  <c r="U586" i="34"/>
  <c r="S588" i="34"/>
  <c r="T589" i="34"/>
  <c r="T568" i="34"/>
  <c r="U569" i="34"/>
  <c r="S571" i="34"/>
  <c r="T572" i="34"/>
  <c r="U573" i="34"/>
  <c r="S575" i="34"/>
  <c r="U576" i="34"/>
  <c r="S578" i="34"/>
  <c r="T579" i="34"/>
  <c r="U580" i="34"/>
  <c r="S582" i="34"/>
  <c r="T584" i="34"/>
  <c r="U585" i="34"/>
  <c r="S587" i="34"/>
  <c r="T588" i="34"/>
  <c r="U589" i="34"/>
  <c r="U568" i="34"/>
  <c r="S570" i="34"/>
  <c r="T571" i="34"/>
  <c r="U572" i="34"/>
  <c r="S574" i="34"/>
  <c r="T575" i="34"/>
  <c r="S577" i="34"/>
  <c r="T578" i="34"/>
  <c r="U579" i="34"/>
  <c r="S581" i="34"/>
  <c r="T582" i="34"/>
  <c r="U584" i="34"/>
  <c r="S586" i="34"/>
  <c r="T587" i="34"/>
  <c r="U588" i="34"/>
  <c r="S569" i="34"/>
  <c r="T570" i="34"/>
  <c r="U571" i="34"/>
  <c r="S573" i="34"/>
  <c r="T574" i="34"/>
  <c r="U575" i="34"/>
  <c r="S576" i="34"/>
  <c r="T577" i="34"/>
  <c r="U578" i="34"/>
  <c r="S580" i="34"/>
  <c r="T581" i="34"/>
  <c r="U582" i="34"/>
  <c r="S585" i="34"/>
  <c r="T586" i="34"/>
  <c r="U587" i="34"/>
  <c r="S589" i="34"/>
  <c r="D13" i="15"/>
  <c r="C13" i="15"/>
  <c r="B140" i="34"/>
  <c r="B237" i="34"/>
  <c r="B255" i="34"/>
  <c r="B742" i="34"/>
  <c r="B752" i="34"/>
  <c r="B773" i="34"/>
  <c r="B824" i="34"/>
  <c r="B837" i="34"/>
  <c r="B850" i="34"/>
  <c r="B877" i="34"/>
  <c r="B925" i="34"/>
  <c r="B67" i="34"/>
  <c r="R773" i="34" l="1"/>
  <c r="V773" i="34"/>
  <c r="AA773" i="34"/>
  <c r="P773" i="34"/>
  <c r="Q773" i="34"/>
  <c r="P877" i="34"/>
  <c r="Q877" i="34"/>
  <c r="R877" i="34"/>
  <c r="V877" i="34"/>
  <c r="AA877" i="34"/>
  <c r="AA850" i="34"/>
  <c r="P850" i="34"/>
  <c r="R850" i="34"/>
  <c r="V850" i="34"/>
  <c r="Q850" i="34"/>
  <c r="P752" i="34"/>
  <c r="Q752" i="34"/>
  <c r="R752" i="34"/>
  <c r="V752" i="34"/>
  <c r="AA752" i="34"/>
  <c r="Q837" i="34"/>
  <c r="R837" i="34"/>
  <c r="V837" i="34"/>
  <c r="AA837" i="34"/>
  <c r="P837" i="34"/>
  <c r="P742" i="34"/>
  <c r="Q742" i="34"/>
  <c r="R742" i="34"/>
  <c r="V742" i="34"/>
  <c r="AA742" i="34"/>
  <c r="P925" i="34"/>
  <c r="Q925" i="34"/>
  <c r="R925" i="34"/>
  <c r="V925" i="34"/>
  <c r="AA925" i="34"/>
  <c r="AA824" i="34"/>
  <c r="P824" i="34"/>
  <c r="Q824" i="34"/>
  <c r="R824" i="34"/>
  <c r="V824" i="34"/>
  <c r="P237" i="34"/>
  <c r="T237" i="34"/>
  <c r="Q237" i="34"/>
  <c r="U237" i="34"/>
  <c r="R237" i="34"/>
  <c r="V237" i="34"/>
  <c r="S237" i="34"/>
  <c r="AA237" i="34"/>
  <c r="Q140" i="34"/>
  <c r="U140" i="34"/>
  <c r="R140" i="34"/>
  <c r="V140" i="34"/>
  <c r="S140" i="34"/>
  <c r="AA140" i="34"/>
  <c r="P140" i="34"/>
  <c r="T140" i="34"/>
  <c r="R67" i="34"/>
  <c r="V67" i="34"/>
  <c r="S67" i="34"/>
  <c r="AA67" i="34"/>
  <c r="P67" i="34"/>
  <c r="T67" i="34"/>
  <c r="Q67" i="34"/>
  <c r="U67" i="34"/>
  <c r="P255" i="34"/>
  <c r="T255" i="34"/>
  <c r="Q255" i="34"/>
  <c r="U255" i="34"/>
  <c r="R255" i="34"/>
  <c r="V255" i="34"/>
  <c r="S255" i="34"/>
  <c r="AA255" i="34"/>
  <c r="A140" i="34"/>
  <c r="A67" i="34"/>
  <c r="A925" i="34"/>
  <c r="A824" i="34"/>
  <c r="A877" i="34"/>
  <c r="A752" i="34"/>
  <c r="A773" i="34"/>
  <c r="A850" i="34"/>
  <c r="A837" i="34"/>
  <c r="A742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T153" i="34"/>
  <c r="Q153" i="34"/>
  <c r="U153" i="34"/>
  <c r="R153" i="34"/>
  <c r="V153" i="34"/>
  <c r="S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151" i="34" l="1"/>
  <c r="B3152" i="34"/>
  <c r="B3153" i="34"/>
  <c r="B3154" i="34"/>
  <c r="B3155" i="34"/>
  <c r="B3156" i="34"/>
  <c r="R3154" i="34" l="1"/>
  <c r="V3154" i="34"/>
  <c r="AA3154" i="34"/>
  <c r="P3154" i="34"/>
  <c r="Q3154" i="34"/>
  <c r="P3153" i="34"/>
  <c r="Q3153" i="34"/>
  <c r="AA3153" i="34"/>
  <c r="R3153" i="34"/>
  <c r="V3153" i="34"/>
  <c r="R3156" i="34"/>
  <c r="V3156" i="34"/>
  <c r="AA3156" i="34"/>
  <c r="P3156" i="34"/>
  <c r="Q3156" i="34"/>
  <c r="R3152" i="34"/>
  <c r="V3152" i="34"/>
  <c r="AA3152" i="34"/>
  <c r="P3152" i="34"/>
  <c r="Q3152" i="34"/>
  <c r="P3155" i="34"/>
  <c r="Q3155" i="34"/>
  <c r="R3155" i="34"/>
  <c r="V3155" i="34"/>
  <c r="AA3155" i="34"/>
  <c r="P3151" i="34"/>
  <c r="AA3151" i="34"/>
  <c r="Q3151" i="34"/>
  <c r="R3151" i="34"/>
  <c r="V3151" i="34"/>
  <c r="A3153" i="34"/>
  <c r="A3152" i="34"/>
  <c r="A3151" i="34"/>
  <c r="A3154" i="34"/>
  <c r="A3155" i="34"/>
  <c r="A3156" i="34"/>
  <c r="I6" i="43"/>
  <c r="G103" i="55" l="1" a="1"/>
  <c r="G103" i="55" s="1"/>
  <c r="I40" i="55" a="1"/>
  <c r="I40" i="55" s="1"/>
  <c r="I98" i="55" a="1"/>
  <c r="I98" i="55" s="1"/>
  <c r="I73" i="55" a="1"/>
  <c r="I73" i="55" s="1"/>
  <c r="I176" i="55" a="1"/>
  <c r="I176" i="55" s="1"/>
  <c r="I306" i="55" a="1"/>
  <c r="I306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46" i="55" a="1"/>
  <c r="G346" i="55" s="1"/>
  <c r="G259" i="55" a="1"/>
  <c r="G259" i="55" s="1"/>
  <c r="G139" i="55" a="1"/>
  <c r="G139" i="55" s="1"/>
  <c r="G207" i="55" a="1"/>
  <c r="G207" i="55" s="1"/>
  <c r="I96" i="55" a="1"/>
  <c r="I96" i="55" s="1"/>
  <c r="I165" i="55" a="1"/>
  <c r="I165" i="55" s="1"/>
  <c r="I344" i="55" a="1"/>
  <c r="I344" i="55" s="1"/>
  <c r="I60" i="55" a="1"/>
  <c r="I60" i="55" s="1"/>
  <c r="I360" i="55" a="1"/>
  <c r="I360" i="55" s="1"/>
  <c r="I377" i="55" a="1"/>
  <c r="I377" i="55" s="1"/>
  <c r="I322" i="55" a="1"/>
  <c r="I322" i="55" s="1"/>
  <c r="I238" i="55" a="1"/>
  <c r="I238" i="55" s="1"/>
  <c r="I180" i="55" a="1"/>
  <c r="I180" i="55" s="1"/>
  <c r="I216" i="55" a="1"/>
  <c r="I216" i="55" s="1"/>
  <c r="G76" i="55" a="1"/>
  <c r="G76" i="55" s="1"/>
  <c r="G198" i="55" a="1"/>
  <c r="G198" i="55" s="1"/>
  <c r="G241" i="55" a="1"/>
  <c r="G241" i="55" s="1"/>
  <c r="G69" i="55" a="1"/>
  <c r="G69" i="55" s="1"/>
  <c r="G244" i="55" a="1"/>
  <c r="G244" i="55" s="1"/>
  <c r="I366" i="55" a="1"/>
  <c r="I366" i="55" s="1"/>
  <c r="I42" i="55" a="1"/>
  <c r="I42" i="55" s="1"/>
  <c r="I346" i="55" a="1"/>
  <c r="I346" i="55" s="1"/>
  <c r="I259" i="55" a="1"/>
  <c r="I259" i="55" s="1"/>
  <c r="I139" i="55" a="1"/>
  <c r="I139" i="55" s="1"/>
  <c r="I207" i="55" a="1"/>
  <c r="I207" i="55" s="1"/>
  <c r="G366" i="55" a="1"/>
  <c r="G366" i="55" s="1"/>
  <c r="I76" i="55" a="1"/>
  <c r="I76" i="55" s="1"/>
  <c r="I198" i="55" a="1"/>
  <c r="I198" i="55" s="1"/>
  <c r="I241" i="55" a="1"/>
  <c r="I241" i="55" s="1"/>
  <c r="I69" i="55" a="1"/>
  <c r="I69" i="55" s="1"/>
  <c r="I178" i="55" a="1"/>
  <c r="I178" i="55" s="1"/>
  <c r="I101" i="55" a="1"/>
  <c r="I101" i="55" s="1"/>
  <c r="I278" i="55" a="1"/>
  <c r="I278" i="55" s="1"/>
  <c r="I111" i="55" a="1"/>
  <c r="I111" i="55" s="1"/>
  <c r="I193" i="55" a="1"/>
  <c r="I193" i="55" s="1"/>
  <c r="G216" i="55" a="1"/>
  <c r="G216" i="55" s="1"/>
  <c r="G96" i="55" a="1"/>
  <c r="G96" i="55" s="1"/>
  <c r="G165" i="55" a="1"/>
  <c r="G165" i="55" s="1"/>
  <c r="G344" i="55" a="1"/>
  <c r="G344" i="55" s="1"/>
  <c r="G40" i="55" a="1"/>
  <c r="G40" i="55" s="1"/>
  <c r="G306" i="55" a="1"/>
  <c r="G306" i="55" s="1"/>
  <c r="G377" i="55" a="1"/>
  <c r="G377" i="55" s="1"/>
  <c r="G58" i="55" a="1"/>
  <c r="G58" i="55" s="1"/>
  <c r="G184" i="55" a="1"/>
  <c r="G184" i="55" s="1"/>
  <c r="I53" i="55" a="1"/>
  <c r="I53" i="55" s="1"/>
  <c r="I187" i="55" a="1"/>
  <c r="I187" i="55" s="1"/>
  <c r="G179" i="55" a="1"/>
  <c r="G179" i="55" s="1"/>
  <c r="G219" i="55" a="1"/>
  <c r="G219" i="55" s="1"/>
  <c r="G243" i="55" a="1"/>
  <c r="G243" i="55" s="1"/>
  <c r="G381" i="55" a="1"/>
  <c r="G381" i="55" s="1"/>
  <c r="G107" i="55" a="1"/>
  <c r="G107" i="55" s="1"/>
  <c r="I14" i="55" a="1"/>
  <c r="I14" i="55" s="1"/>
  <c r="G39" i="55" a="1"/>
  <c r="G39" i="55" s="1"/>
  <c r="G296" i="55" a="1"/>
  <c r="G296" i="55" s="1"/>
  <c r="I162" i="55" a="1"/>
  <c r="I162" i="55" s="1"/>
  <c r="I382" i="55" a="1"/>
  <c r="I382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78" i="55" a="1"/>
  <c r="G278" i="55" s="1"/>
  <c r="G238" i="55" a="1"/>
  <c r="G238" i="55" s="1"/>
  <c r="I323" i="55" a="1"/>
  <c r="I323" i="55" s="1"/>
  <c r="I179" i="55" a="1"/>
  <c r="I179" i="55" s="1"/>
  <c r="I219" i="55" a="1"/>
  <c r="I219" i="55" s="1"/>
  <c r="I243" i="55" a="1"/>
  <c r="I243" i="55" s="1"/>
  <c r="I381" i="55" a="1"/>
  <c r="I381" i="55" s="1"/>
  <c r="I107" i="55" a="1"/>
  <c r="I107" i="55" s="1"/>
  <c r="G255" i="55" a="1"/>
  <c r="G255" i="55" s="1"/>
  <c r="G286" i="55" a="1"/>
  <c r="G286" i="55" s="1"/>
  <c r="G194" i="55" a="1"/>
  <c r="G194" i="55" s="1"/>
  <c r="G290" i="55" a="1"/>
  <c r="G290" i="55" s="1"/>
  <c r="G125" i="55" a="1"/>
  <c r="G125" i="55" s="1"/>
  <c r="G280" i="55" a="1"/>
  <c r="G280" i="55" s="1"/>
  <c r="G146" i="55" a="1"/>
  <c r="G146" i="55" s="1"/>
  <c r="G309" i="55" a="1"/>
  <c r="G309" i="55" s="1"/>
  <c r="G208" i="55" a="1"/>
  <c r="G208" i="55" s="1"/>
  <c r="I147" i="55" a="1"/>
  <c r="I147" i="55" s="1"/>
  <c r="I330" i="55" a="1"/>
  <c r="I330" i="55" s="1"/>
  <c r="G175" i="55" a="1"/>
  <c r="G175" i="55" s="1"/>
  <c r="I175" i="55" a="1"/>
  <c r="I175" i="55" s="1"/>
  <c r="I19" i="55" a="1"/>
  <c r="I19" i="55" s="1"/>
  <c r="G73" i="55" a="1"/>
  <c r="G73" i="55" s="1"/>
  <c r="G178" i="55" a="1"/>
  <c r="G178" i="55" s="1"/>
  <c r="G101" i="55" a="1"/>
  <c r="G101" i="55" s="1"/>
  <c r="G322" i="55" a="1"/>
  <c r="G322" i="55" s="1"/>
  <c r="G180" i="55" a="1"/>
  <c r="G180" i="55" s="1"/>
  <c r="I255" i="55" a="1"/>
  <c r="I255" i="55" s="1"/>
  <c r="I286" i="55" a="1"/>
  <c r="I286" i="55" s="1"/>
  <c r="I194" i="55" a="1"/>
  <c r="I194" i="55" s="1"/>
  <c r="I290" i="55" a="1"/>
  <c r="I290" i="55" s="1"/>
  <c r="I125" i="55" a="1"/>
  <c r="I125" i="55" s="1"/>
  <c r="I280" i="55" a="1"/>
  <c r="I280" i="55" s="1"/>
  <c r="I244" i="55" a="1"/>
  <c r="I244" i="55" s="1"/>
  <c r="G359" i="55" a="1"/>
  <c r="G359" i="55" s="1"/>
  <c r="G162" i="55" a="1"/>
  <c r="G162" i="55" s="1"/>
  <c r="G382" i="55" a="1"/>
  <c r="G382" i="55" s="1"/>
  <c r="G46" i="55" a="1"/>
  <c r="G46" i="55" s="1"/>
  <c r="I39" i="55" a="1"/>
  <c r="I39" i="55" s="1"/>
  <c r="G231" i="55" a="1"/>
  <c r="G231" i="55" s="1"/>
  <c r="I231" i="55" a="1"/>
  <c r="I231" i="55" s="1"/>
  <c r="G27" i="55" a="1"/>
  <c r="G27" i="55" s="1"/>
  <c r="G176" i="55" a="1"/>
  <c r="G176" i="55" s="1"/>
  <c r="G360" i="55" a="1"/>
  <c r="G360" i="55" s="1"/>
  <c r="G84" i="55" a="1"/>
  <c r="G84" i="55" s="1"/>
  <c r="K84" i="55" s="1"/>
  <c r="G111" i="55" a="1"/>
  <c r="G111" i="55" s="1"/>
  <c r="G119" i="55" a="1"/>
  <c r="G119" i="55" s="1"/>
  <c r="K119" i="55" s="1"/>
  <c r="G193" i="55" a="1"/>
  <c r="G193" i="55" s="1"/>
  <c r="I359" i="55" a="1"/>
  <c r="I359" i="55" s="1"/>
  <c r="G323" i="55" a="1"/>
  <c r="G323" i="55" s="1"/>
  <c r="G53" i="55" a="1"/>
  <c r="G53" i="55" s="1"/>
  <c r="G187" i="55" a="1"/>
  <c r="G187" i="55" s="1"/>
  <c r="G14" i="55" a="1"/>
  <c r="G14" i="55" s="1"/>
  <c r="G147" i="55" a="1"/>
  <c r="G147" i="55" s="1"/>
  <c r="G330" i="55" a="1"/>
  <c r="G330" i="55" s="1"/>
  <c r="I296" i="55" a="1"/>
  <c r="I296" i="55" s="1"/>
  <c r="I146" i="55" a="1"/>
  <c r="I146" i="55" s="1"/>
  <c r="I309" i="55" a="1"/>
  <c r="I309" i="55" s="1"/>
  <c r="I208" i="55" a="1"/>
  <c r="I208" i="55" s="1"/>
  <c r="G316" i="55" a="1"/>
  <c r="G316" i="55" s="1"/>
  <c r="G268" i="55" a="1"/>
  <c r="G268" i="55" s="1"/>
  <c r="I316" i="55" a="1"/>
  <c r="I316" i="55" s="1"/>
  <c r="I268" i="55" a="1"/>
  <c r="I268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F62" i="43" l="1"/>
  <c r="G65" i="43"/>
  <c r="F69" i="43"/>
  <c r="F63" i="43"/>
  <c r="G66" i="43"/>
  <c r="F70" i="43"/>
  <c r="F64" i="43"/>
  <c r="G67" i="43"/>
  <c r="F71" i="43"/>
  <c r="F65" i="43"/>
  <c r="G68" i="43"/>
  <c r="G62" i="43"/>
  <c r="F66" i="43"/>
  <c r="G69" i="43"/>
  <c r="G63" i="43"/>
  <c r="F67" i="43"/>
  <c r="G70" i="43"/>
  <c r="G64" i="43"/>
  <c r="F68" i="43"/>
  <c r="G71" i="43"/>
  <c r="G93" i="43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C68" i="43"/>
  <c r="C69" i="43"/>
  <c r="B61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D77" i="43"/>
  <c r="D78" i="43"/>
  <c r="C70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D68" i="43"/>
  <c r="F60" i="43"/>
  <c r="F61" i="43"/>
  <c r="C63" i="43"/>
  <c r="G72" i="43"/>
  <c r="G73" i="43"/>
  <c r="C67" i="43"/>
  <c r="G77" i="43"/>
  <c r="G78" i="43"/>
  <c r="D80" i="43"/>
  <c r="F72" i="43"/>
  <c r="G82" i="43"/>
  <c r="D84" i="43"/>
  <c r="G84" i="43"/>
  <c r="D92" i="43"/>
  <c r="A76" i="43"/>
  <c r="E77" i="43"/>
  <c r="A78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A58" i="43"/>
  <c r="A59" i="43"/>
  <c r="B69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C71" i="43"/>
  <c r="E62" i="43"/>
  <c r="E63" i="43"/>
  <c r="F73" i="43"/>
  <c r="C75" i="43"/>
  <c r="F75" i="43"/>
  <c r="A94" i="43"/>
  <c r="D94" i="43"/>
  <c r="D88" i="43"/>
  <c r="H11" i="43"/>
  <c r="K14" i="55"/>
  <c r="K162" i="55"/>
  <c r="K147" i="55"/>
  <c r="K180" i="55"/>
  <c r="K306" i="55"/>
  <c r="K323" i="55"/>
  <c r="K98" i="55"/>
  <c r="K360" i="55"/>
  <c r="K46" i="55"/>
  <c r="K322" i="55"/>
  <c r="K184" i="55"/>
  <c r="K377" i="55"/>
  <c r="K309" i="55"/>
  <c r="K207" i="55"/>
  <c r="K259" i="55"/>
  <c r="K139" i="55"/>
  <c r="K243" i="55"/>
  <c r="K19" i="55"/>
  <c r="K382" i="55"/>
  <c r="K60" i="55"/>
  <c r="K111" i="55"/>
  <c r="K176" i="55"/>
  <c r="K187" i="55"/>
  <c r="K193" i="55"/>
  <c r="K178" i="55"/>
  <c r="K73" i="55"/>
  <c r="K238" i="55"/>
  <c r="K330" i="55"/>
  <c r="K165" i="55"/>
  <c r="K344" i="55"/>
  <c r="K96" i="55"/>
  <c r="K278" i="55"/>
  <c r="K216" i="55"/>
  <c r="K20" i="55"/>
  <c r="K101" i="55"/>
  <c r="K53" i="55"/>
  <c r="K40" i="55"/>
  <c r="K366" i="55"/>
  <c r="K58" i="55"/>
  <c r="K268" i="55"/>
  <c r="K146" i="55"/>
  <c r="K255" i="55"/>
  <c r="K39" i="55"/>
  <c r="K107" i="55"/>
  <c r="K198" i="55"/>
  <c r="K346" i="55"/>
  <c r="K208" i="55"/>
  <c r="K280" i="55"/>
  <c r="K290" i="55"/>
  <c r="K21" i="55"/>
  <c r="K381" i="55"/>
  <c r="K244" i="55"/>
  <c r="K42" i="55"/>
  <c r="K103" i="55"/>
  <c r="K359" i="55"/>
  <c r="K175" i="55"/>
  <c r="K125" i="55"/>
  <c r="K194" i="55"/>
  <c r="K69" i="55"/>
  <c r="K76" i="55"/>
  <c r="K316" i="55"/>
  <c r="K27" i="55"/>
  <c r="K231" i="55"/>
  <c r="K286" i="55"/>
  <c r="K134" i="55"/>
  <c r="K296" i="55"/>
  <c r="K219" i="55"/>
  <c r="K179" i="55"/>
  <c r="K241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Q20" i="34"/>
  <c r="R20" i="34"/>
  <c r="V20" i="34"/>
  <c r="AA20" i="34"/>
  <c r="R19" i="34"/>
  <c r="V19" i="34"/>
  <c r="AA19" i="34"/>
  <c r="P19" i="34"/>
  <c r="Q19" i="34"/>
  <c r="R21" i="34"/>
  <c r="V21" i="34"/>
  <c r="AA21" i="34"/>
  <c r="P21" i="34"/>
  <c r="Q21" i="34"/>
  <c r="P22" i="34"/>
  <c r="Q22" i="34"/>
  <c r="R22" i="34"/>
  <c r="V22" i="34"/>
  <c r="AA22" i="34"/>
  <c r="R17" i="34"/>
  <c r="V17" i="34"/>
  <c r="AA17" i="34"/>
  <c r="P17" i="34"/>
  <c r="Q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AA16" i="34"/>
  <c r="P16" i="34"/>
  <c r="Q16" i="34"/>
  <c r="R16" i="34"/>
  <c r="V16" i="34"/>
  <c r="Q15" i="34"/>
  <c r="R15" i="34"/>
  <c r="V15" i="34"/>
  <c r="AA15" i="34"/>
  <c r="P15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G7" i="57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9" i="15" s="1"/>
  <c r="C59" i="15" l="1"/>
  <c r="D61" i="15" s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87" i="55" a="1"/>
  <c r="I287" i="55" s="1"/>
  <c r="G287" i="55" a="1"/>
  <c r="G287" i="55" s="1"/>
  <c r="I137" i="55" a="1"/>
  <c r="I137" i="55" s="1"/>
  <c r="G137" i="55" a="1"/>
  <c r="G137" i="55" s="1"/>
  <c r="I292" i="55" a="1"/>
  <c r="I292" i="55" s="1"/>
  <c r="G292" i="55" a="1"/>
  <c r="G292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X632" i="34" l="1"/>
  <c r="X628" i="34"/>
  <c r="X630" i="34"/>
  <c r="X631" i="34"/>
  <c r="X624" i="34"/>
  <c r="X625" i="34"/>
  <c r="X629" i="34"/>
  <c r="X627" i="34"/>
  <c r="X626" i="34"/>
  <c r="X623" i="34"/>
  <c r="X633" i="34"/>
  <c r="X640" i="34"/>
  <c r="X614" i="34"/>
  <c r="X616" i="34"/>
  <c r="X617" i="34"/>
  <c r="X635" i="34"/>
  <c r="X593" i="34"/>
  <c r="X592" i="34"/>
  <c r="X604" i="34"/>
  <c r="X485" i="34"/>
  <c r="X488" i="34"/>
  <c r="X539" i="34"/>
  <c r="X497" i="34"/>
  <c r="X495" i="34"/>
  <c r="X502" i="34"/>
  <c r="X513" i="34"/>
  <c r="X564" i="34"/>
  <c r="X609" i="34"/>
  <c r="X509" i="34"/>
  <c r="X510" i="34"/>
  <c r="X606" i="34"/>
  <c r="X515" i="34"/>
  <c r="X560" i="34"/>
  <c r="X500" i="34"/>
  <c r="X522" i="34"/>
  <c r="X506" i="34"/>
  <c r="X512" i="34"/>
  <c r="X527" i="34"/>
  <c r="X550" i="34"/>
  <c r="X555" i="34"/>
  <c r="X547" i="34"/>
  <c r="X597" i="34"/>
  <c r="X619" i="34"/>
  <c r="X611" i="34"/>
  <c r="X638" i="34"/>
  <c r="X641" i="34"/>
  <c r="X639" i="34"/>
  <c r="X596" i="34"/>
  <c r="X583" i="34"/>
  <c r="X590" i="34"/>
  <c r="X521" i="34"/>
  <c r="X494" i="34"/>
  <c r="X504" i="34"/>
  <c r="X487" i="34"/>
  <c r="X528" i="34"/>
  <c r="X517" i="34"/>
  <c r="X605" i="34"/>
  <c r="X556" i="34"/>
  <c r="X644" i="34"/>
  <c r="X499" i="34"/>
  <c r="X514" i="34"/>
  <c r="X562" i="34"/>
  <c r="X549" i="34"/>
  <c r="X543" i="34"/>
  <c r="X534" i="34"/>
  <c r="X526" i="34"/>
  <c r="X484" i="34"/>
  <c r="X501" i="34"/>
  <c r="X516" i="34"/>
  <c r="X567" i="34"/>
  <c r="X561" i="34"/>
  <c r="X559" i="34"/>
  <c r="X551" i="34"/>
  <c r="X566" i="34"/>
  <c r="X600" i="34"/>
  <c r="X602" i="34"/>
  <c r="X618" i="34"/>
  <c r="X620" i="34"/>
  <c r="X621" i="34"/>
  <c r="X636" i="34"/>
  <c r="X598" i="34"/>
  <c r="X594" i="34"/>
  <c r="X591" i="34"/>
  <c r="X595" i="34"/>
  <c r="X507" i="34"/>
  <c r="X642" i="34"/>
  <c r="X486" i="34"/>
  <c r="X643" i="34"/>
  <c r="X490" i="34"/>
  <c r="X532" i="34"/>
  <c r="X524" i="34"/>
  <c r="X548" i="34"/>
  <c r="X492" i="34"/>
  <c r="X529" i="34"/>
  <c r="X518" i="34"/>
  <c r="X542" i="34"/>
  <c r="X493" i="34"/>
  <c r="X554" i="34"/>
  <c r="X537" i="34"/>
  <c r="X511" i="34"/>
  <c r="X608" i="34"/>
  <c r="X531" i="34"/>
  <c r="X520" i="34"/>
  <c r="X558" i="34"/>
  <c r="X540" i="34"/>
  <c r="X563" i="34"/>
  <c r="X541" i="34"/>
  <c r="X637" i="34"/>
  <c r="X601" i="34"/>
  <c r="X610" i="34"/>
  <c r="X612" i="34"/>
  <c r="X613" i="34"/>
  <c r="X615" i="34"/>
  <c r="X622" i="34"/>
  <c r="X634" i="34"/>
  <c r="X603" i="34"/>
  <c r="X599" i="34"/>
  <c r="X503" i="34"/>
  <c r="X607" i="34"/>
  <c r="X508" i="34"/>
  <c r="X489" i="34"/>
  <c r="X491" i="34"/>
  <c r="X498" i="34"/>
  <c r="X536" i="34"/>
  <c r="X553" i="34"/>
  <c r="X538" i="34"/>
  <c r="X496" i="34"/>
  <c r="X533" i="34"/>
  <c r="X525" i="34"/>
  <c r="X546" i="34"/>
  <c r="X530" i="34"/>
  <c r="X557" i="34"/>
  <c r="X505" i="34"/>
  <c r="X519" i="34"/>
  <c r="X535" i="34"/>
  <c r="X523" i="34"/>
  <c r="X544" i="34"/>
  <c r="X565" i="34"/>
  <c r="X545" i="34"/>
  <c r="X552" i="34"/>
  <c r="X971" i="34"/>
  <c r="X1018" i="34"/>
  <c r="X1015" i="34"/>
  <c r="X1067" i="34"/>
  <c r="X1260" i="34"/>
  <c r="X902" i="34"/>
  <c r="X875" i="34"/>
  <c r="X953" i="34"/>
  <c r="X1021" i="34"/>
  <c r="X1515" i="34"/>
  <c r="X888" i="34"/>
  <c r="X1512" i="34"/>
  <c r="X880" i="34"/>
  <c r="X985" i="34"/>
  <c r="X1001" i="34"/>
  <c r="X994" i="34"/>
  <c r="X872" i="34"/>
  <c r="X988" i="34"/>
  <c r="X1579" i="34"/>
  <c r="X1580" i="34"/>
  <c r="X1581" i="34"/>
  <c r="X56" i="34"/>
  <c r="X34" i="34"/>
  <c r="X32" i="34"/>
  <c r="X47" i="34"/>
  <c r="X35" i="34"/>
  <c r="X24" i="34"/>
  <c r="X30" i="34"/>
  <c r="X36" i="34"/>
  <c r="X27" i="34"/>
  <c r="X50" i="34"/>
  <c r="X23" i="34"/>
  <c r="X33" i="34"/>
  <c r="X42" i="34"/>
  <c r="X48" i="34"/>
  <c r="X29" i="34"/>
  <c r="X43" i="34"/>
  <c r="X49" i="34"/>
  <c r="X55" i="34"/>
  <c r="X58" i="34"/>
  <c r="X53" i="34"/>
  <c r="X62" i="34"/>
  <c r="X46" i="34"/>
  <c r="X38" i="34"/>
  <c r="X59" i="34"/>
  <c r="X26" i="34"/>
  <c r="X28" i="34"/>
  <c r="X39" i="34"/>
  <c r="X45" i="34"/>
  <c r="X54" i="34"/>
  <c r="X60" i="34"/>
  <c r="X44" i="34"/>
  <c r="X51" i="34"/>
  <c r="X57" i="34"/>
  <c r="X25" i="34"/>
  <c r="X31" i="34"/>
  <c r="X40" i="34"/>
  <c r="X61" i="34"/>
  <c r="X41" i="34"/>
  <c r="X37" i="34"/>
  <c r="X52" i="34"/>
  <c r="X18" i="34"/>
  <c r="X1542" i="34"/>
  <c r="X1540" i="34"/>
  <c r="X1544" i="34"/>
  <c r="X1541" i="34"/>
  <c r="X1543" i="34"/>
  <c r="X1545" i="34"/>
  <c r="X1538" i="34"/>
  <c r="X1547" i="34"/>
  <c r="X1539" i="34"/>
  <c r="X1546" i="34"/>
  <c r="X99" i="34"/>
  <c r="X220" i="34"/>
  <c r="X577" i="34"/>
  <c r="X584" i="34"/>
  <c r="X570" i="34"/>
  <c r="X581" i="34"/>
  <c r="X568" i="34"/>
  <c r="X586" i="34"/>
  <c r="X579" i="34"/>
  <c r="X574" i="34"/>
  <c r="X571" i="34"/>
  <c r="X589" i="34"/>
  <c r="X578" i="34"/>
  <c r="X573" i="34"/>
  <c r="X585" i="34"/>
  <c r="X572" i="34"/>
  <c r="X582" i="34"/>
  <c r="X569" i="34"/>
  <c r="X575" i="34"/>
  <c r="X587" i="34"/>
  <c r="X576" i="34"/>
  <c r="X580" i="34"/>
  <c r="X588" i="34"/>
  <c r="X1508" i="34"/>
  <c r="X1509" i="34"/>
  <c r="X483" i="34"/>
  <c r="X458" i="34"/>
  <c r="X467" i="34"/>
  <c r="X389" i="34"/>
  <c r="X397" i="34"/>
  <c r="X405" i="34"/>
  <c r="X413" i="34"/>
  <c r="X421" i="34"/>
  <c r="X437" i="34"/>
  <c r="X459" i="34"/>
  <c r="X390" i="34"/>
  <c r="X422" i="34"/>
  <c r="X438" i="34"/>
  <c r="X460" i="34"/>
  <c r="X469" i="34"/>
  <c r="X391" i="34"/>
  <c r="X399" i="34"/>
  <c r="X423" i="34"/>
  <c r="X439" i="34"/>
  <c r="X461" i="34"/>
  <c r="X392" i="34"/>
  <c r="X400" i="34"/>
  <c r="X412" i="34"/>
  <c r="X424" i="34"/>
  <c r="X440" i="34"/>
  <c r="X482" i="34"/>
  <c r="X416" i="34"/>
  <c r="X471" i="34"/>
  <c r="X479" i="34"/>
  <c r="X425" i="34"/>
  <c r="X441" i="34"/>
  <c r="X447" i="34"/>
  <c r="X394" i="34"/>
  <c r="X402" i="34"/>
  <c r="X410" i="34"/>
  <c r="X426" i="34"/>
  <c r="X442" i="34"/>
  <c r="X481" i="34"/>
  <c r="X448" i="34"/>
  <c r="X465" i="34"/>
  <c r="X473" i="34"/>
  <c r="X477" i="34"/>
  <c r="X427" i="34"/>
  <c r="X443" i="34"/>
  <c r="X449" i="34"/>
  <c r="X474" i="34"/>
  <c r="X396" i="34"/>
  <c r="X404" i="34"/>
  <c r="X428" i="34"/>
  <c r="X445" i="34"/>
  <c r="X415" i="34"/>
  <c r="X463" i="34"/>
  <c r="X453" i="34"/>
  <c r="X384" i="34"/>
  <c r="X432" i="34"/>
  <c r="X450" i="34"/>
  <c r="X429" i="34"/>
  <c r="X446" i="34"/>
  <c r="X480" i="34"/>
  <c r="X451" i="34"/>
  <c r="X468" i="34"/>
  <c r="X382" i="34"/>
  <c r="X398" i="34"/>
  <c r="X406" i="34"/>
  <c r="X414" i="34"/>
  <c r="X430" i="34"/>
  <c r="X444" i="34"/>
  <c r="X452" i="34"/>
  <c r="X383" i="34"/>
  <c r="X407" i="34"/>
  <c r="X431" i="34"/>
  <c r="X470" i="34"/>
  <c r="X454" i="34"/>
  <c r="X462" i="34"/>
  <c r="X475" i="34"/>
  <c r="X385" i="34"/>
  <c r="X393" i="34"/>
  <c r="X401" i="34"/>
  <c r="X409" i="34"/>
  <c r="X417" i="34"/>
  <c r="X433" i="34"/>
  <c r="X455" i="34"/>
  <c r="X464" i="34"/>
  <c r="X472" i="34"/>
  <c r="X476" i="34"/>
  <c r="X386" i="34"/>
  <c r="X418" i="34"/>
  <c r="X434" i="34"/>
  <c r="X456" i="34"/>
  <c r="X387" i="34"/>
  <c r="X395" i="34"/>
  <c r="X403" i="34"/>
  <c r="X411" i="34"/>
  <c r="X419" i="34"/>
  <c r="X435" i="34"/>
  <c r="X457" i="34"/>
  <c r="X466" i="34"/>
  <c r="X478" i="34"/>
  <c r="X388" i="34"/>
  <c r="X408" i="34"/>
  <c r="X420" i="34"/>
  <c r="X436" i="34"/>
  <c r="X380" i="34"/>
  <c r="X370" i="34"/>
  <c r="X371" i="34"/>
  <c r="X369" i="34"/>
  <c r="X381" i="34"/>
  <c r="X372" i="34"/>
  <c r="X379" i="34"/>
  <c r="X373" i="34"/>
  <c r="X378" i="34"/>
  <c r="X317" i="34"/>
  <c r="X348" i="34"/>
  <c r="X329" i="34"/>
  <c r="X364" i="34"/>
  <c r="X362" i="34"/>
  <c r="X332" i="34"/>
  <c r="X363" i="34"/>
  <c r="X318" i="34"/>
  <c r="X345" i="34"/>
  <c r="X366" i="34"/>
  <c r="X331" i="34"/>
  <c r="X330" i="34"/>
  <c r="X365" i="34"/>
  <c r="X328" i="34"/>
  <c r="X367" i="34"/>
  <c r="X343" i="34"/>
  <c r="X361" i="34"/>
  <c r="X344" i="34"/>
  <c r="X1498" i="34"/>
  <c r="X1497" i="34"/>
  <c r="X1560" i="34"/>
  <c r="X1561" i="34"/>
  <c r="X205" i="34"/>
  <c r="X260" i="34"/>
  <c r="X368" i="34"/>
  <c r="X207" i="34"/>
  <c r="X215" i="34"/>
  <c r="X288" i="34"/>
  <c r="X377" i="34"/>
  <c r="X269" i="34"/>
  <c r="X270" i="34"/>
  <c r="X375" i="34"/>
  <c r="X279" i="34"/>
  <c r="X374" i="34"/>
  <c r="X287" i="34"/>
  <c r="X376" i="34"/>
  <c r="X271" i="34"/>
  <c r="X206" i="34"/>
  <c r="X204" i="34"/>
  <c r="X278" i="34"/>
  <c r="X2506" i="34"/>
  <c r="X2558" i="34"/>
  <c r="X2466" i="34"/>
  <c r="X2520" i="34"/>
  <c r="X2582" i="34"/>
  <c r="X2450" i="34"/>
  <c r="X2540" i="34"/>
  <c r="X2478" i="34"/>
  <c r="X2522" i="34"/>
  <c r="X2598" i="34"/>
  <c r="X2441" i="34"/>
  <c r="X2433" i="34"/>
  <c r="X2499" i="34"/>
  <c r="X2523" i="34"/>
  <c r="X2599" i="34"/>
  <c r="X2467" i="34"/>
  <c r="X2583" i="34"/>
  <c r="X2539" i="34"/>
  <c r="X2565" i="34"/>
  <c r="X2605" i="34"/>
  <c r="X2505" i="34"/>
  <c r="X2569" i="34"/>
  <c r="X2568" i="34"/>
  <c r="X2564" i="34"/>
  <c r="X2440" i="34"/>
  <c r="X2500" i="34"/>
  <c r="X2604" i="34"/>
  <c r="X2454" i="34"/>
  <c r="X2504" i="34"/>
  <c r="X2456" i="34"/>
  <c r="X2562" i="34"/>
  <c r="X2606" i="34"/>
  <c r="X2521" i="34"/>
  <c r="X2309" i="34"/>
  <c r="X2457" i="34"/>
  <c r="X2563" i="34"/>
  <c r="X2581" i="34"/>
  <c r="X2573" i="34"/>
  <c r="X2403" i="34"/>
  <c r="X2557" i="34"/>
  <c r="X2408" i="34"/>
  <c r="X2430" i="34"/>
  <c r="X2559" i="34"/>
  <c r="X2443" i="34"/>
  <c r="X1639" i="34"/>
  <c r="X1274" i="34"/>
  <c r="X1832" i="34"/>
  <c r="X1834" i="34"/>
  <c r="X2687" i="34"/>
  <c r="X2133" i="34"/>
  <c r="X2685" i="34"/>
  <c r="X2131" i="34"/>
  <c r="X2022" i="34"/>
  <c r="X1747" i="34"/>
  <c r="X1663" i="34"/>
  <c r="X1671" i="34"/>
  <c r="X1697" i="34"/>
  <c r="X1737" i="34"/>
  <c r="X1847" i="34"/>
  <c r="X1907" i="34"/>
  <c r="X1933" i="34"/>
  <c r="X1961" i="34"/>
  <c r="X1589" i="34"/>
  <c r="X1727" i="34"/>
  <c r="X1456" i="34"/>
  <c r="X1464" i="34"/>
  <c r="X3028" i="34"/>
  <c r="X1981" i="34"/>
  <c r="X1989" i="34"/>
  <c r="X1500" i="34"/>
  <c r="X1532" i="34"/>
  <c r="X1633" i="34"/>
  <c r="X1334" i="34"/>
  <c r="X1376" i="34"/>
  <c r="X1426" i="34"/>
  <c r="X1745" i="34"/>
  <c r="X1669" i="34"/>
  <c r="X1695" i="34"/>
  <c r="X1735" i="34"/>
  <c r="X1743" i="34"/>
  <c r="X1853" i="34"/>
  <c r="X1905" i="34"/>
  <c r="X1931" i="34"/>
  <c r="X1959" i="34"/>
  <c r="X1587" i="34"/>
  <c r="X1661" i="34"/>
  <c r="X1462" i="34"/>
  <c r="X1470" i="34"/>
  <c r="X1983" i="34"/>
  <c r="X1991" i="34"/>
  <c r="X1887" i="34"/>
  <c r="X1979" i="34"/>
  <c r="X1526" i="34"/>
  <c r="X1534" i="34"/>
  <c r="X1336" i="34"/>
  <c r="X1378" i="34"/>
  <c r="X1420" i="34"/>
  <c r="X1428" i="34"/>
  <c r="X1741" i="34"/>
  <c r="X1888" i="34"/>
  <c r="X1980" i="34"/>
  <c r="X1527" i="34"/>
  <c r="X1566" i="34"/>
  <c r="X1333" i="34"/>
  <c r="X1375" i="34"/>
  <c r="X1421" i="34"/>
  <c r="X1744" i="34"/>
  <c r="X1668" i="34"/>
  <c r="X1694" i="34"/>
  <c r="X1734" i="34"/>
  <c r="X1742" i="34"/>
  <c r="X1852" i="34"/>
  <c r="X1904" i="34"/>
  <c r="X1930" i="34"/>
  <c r="X1958" i="34"/>
  <c r="X1966" i="34"/>
  <c r="X1571" i="34"/>
  <c r="X1461" i="34"/>
  <c r="X1469" i="34"/>
  <c r="X1982" i="34"/>
  <c r="X1990" i="34"/>
  <c r="X1978" i="34"/>
  <c r="X1501" i="34"/>
  <c r="X1533" i="34"/>
  <c r="X1331" i="34"/>
  <c r="X1373" i="34"/>
  <c r="X1381" i="34"/>
  <c r="X1427" i="34"/>
  <c r="X1746" i="34"/>
  <c r="X1670" i="34"/>
  <c r="X1696" i="34"/>
  <c r="X1736" i="34"/>
  <c r="X1846" i="34"/>
  <c r="X1906" i="34"/>
  <c r="X1932" i="34"/>
  <c r="X1960" i="34"/>
  <c r="X1588" i="34"/>
  <c r="X1662" i="34"/>
  <c r="X1463" i="34"/>
  <c r="X2261" i="34"/>
  <c r="X1667" i="34"/>
  <c r="X1693" i="34"/>
  <c r="X1733" i="34"/>
  <c r="X1851" i="34"/>
  <c r="X1903" i="34"/>
  <c r="X1929" i="34"/>
  <c r="X1937" i="34"/>
  <c r="X1965" i="34"/>
  <c r="X1570" i="34"/>
  <c r="X1845" i="34"/>
  <c r="X1460" i="34"/>
  <c r="X1468" i="34"/>
  <c r="X1985" i="34"/>
  <c r="X1528" i="34"/>
  <c r="X1330" i="34"/>
  <c r="X1338" i="34"/>
  <c r="X1380" i="34"/>
  <c r="X1422" i="34"/>
  <c r="X1781" i="34"/>
  <c r="X1779" i="34"/>
  <c r="X1665" i="34"/>
  <c r="X1691" i="34"/>
  <c r="X1731" i="34"/>
  <c r="X1739" i="34"/>
  <c r="X1849" i="34"/>
  <c r="X1901" i="34"/>
  <c r="X1909" i="34"/>
  <c r="X1935" i="34"/>
  <c r="X1963" i="34"/>
  <c r="X1472" i="34"/>
  <c r="X1597" i="34"/>
  <c r="X1458" i="34"/>
  <c r="X1466" i="34"/>
  <c r="X721" i="34"/>
  <c r="X1987" i="34"/>
  <c r="X1530" i="34"/>
  <c r="X1825" i="34"/>
  <c r="X1332" i="34"/>
  <c r="X1374" i="34"/>
  <c r="X1424" i="34"/>
  <c r="X1988" i="34"/>
  <c r="X1499" i="34"/>
  <c r="X1531" i="34"/>
  <c r="X1632" i="34"/>
  <c r="X1337" i="34"/>
  <c r="X1379" i="34"/>
  <c r="X1425" i="34"/>
  <c r="X1984" i="34"/>
  <c r="X1778" i="34"/>
  <c r="X1664" i="34"/>
  <c r="X1690" i="34"/>
  <c r="X1698" i="34"/>
  <c r="X1738" i="34"/>
  <c r="X1848" i="34"/>
  <c r="X1900" i="34"/>
  <c r="X1908" i="34"/>
  <c r="X1934" i="34"/>
  <c r="X1962" i="34"/>
  <c r="X1471" i="34"/>
  <c r="X1567" i="34"/>
  <c r="X1590" i="34"/>
  <c r="X1728" i="34"/>
  <c r="X1457" i="34"/>
  <c r="X1465" i="34"/>
  <c r="X1986" i="34"/>
  <c r="X1529" i="34"/>
  <c r="X1568" i="34"/>
  <c r="X1824" i="34"/>
  <c r="X1335" i="34"/>
  <c r="X1377" i="34"/>
  <c r="X1423" i="34"/>
  <c r="X1780" i="34"/>
  <c r="X1666" i="34"/>
  <c r="X1692" i="34"/>
  <c r="X1732" i="34"/>
  <c r="X1740" i="34"/>
  <c r="X1850" i="34"/>
  <c r="X1902" i="34"/>
  <c r="X1910" i="34"/>
  <c r="X1936" i="34"/>
  <c r="X1964" i="34"/>
  <c r="X1473" i="34"/>
  <c r="X1569" i="34"/>
  <c r="X1598" i="34"/>
  <c r="X1459" i="34"/>
  <c r="X1467" i="34"/>
  <c r="X1022" i="34"/>
  <c r="X1195" i="34"/>
  <c r="X1278" i="34"/>
  <c r="X1034" i="34"/>
  <c r="X1044" i="34"/>
  <c r="X1052" i="34"/>
  <c r="X723" i="34"/>
  <c r="X1006" i="34"/>
  <c r="X1038" i="34"/>
  <c r="X1085" i="34"/>
  <c r="X1089" i="34"/>
  <c r="X1147" i="34"/>
  <c r="X1208" i="34"/>
  <c r="X996" i="34"/>
  <c r="X1024" i="34"/>
  <c r="X1081" i="34"/>
  <c r="X1155" i="34"/>
  <c r="X1197" i="34"/>
  <c r="X1214" i="34"/>
  <c r="X1069" i="34"/>
  <c r="X1036" i="34"/>
  <c r="X1046" i="34"/>
  <c r="X1054" i="34"/>
  <c r="X1258" i="34"/>
  <c r="X725" i="34"/>
  <c r="X1008" i="34"/>
  <c r="X1091" i="34"/>
  <c r="X301" i="34"/>
  <c r="X309" i="34"/>
  <c r="X346" i="34"/>
  <c r="X281" i="34"/>
  <c r="X298" i="34"/>
  <c r="X322" i="34"/>
  <c r="X299" i="34"/>
  <c r="X307" i="34"/>
  <c r="X315" i="34"/>
  <c r="X291" i="34"/>
  <c r="X312" i="34"/>
  <c r="X277" i="34"/>
  <c r="X295" i="34"/>
  <c r="X326" i="34"/>
  <c r="X1039" i="34"/>
  <c r="X1051" i="34"/>
  <c r="X1059" i="34"/>
  <c r="X722" i="34"/>
  <c r="X991" i="34"/>
  <c r="X1005" i="34"/>
  <c r="X1031" i="34"/>
  <c r="X1094" i="34"/>
  <c r="X1043" i="34"/>
  <c r="X1060" i="34"/>
  <c r="X995" i="34"/>
  <c r="X1023" i="34"/>
  <c r="X1084" i="34"/>
  <c r="X1158" i="34"/>
  <c r="X1070" i="34"/>
  <c r="X1061" i="34"/>
  <c r="X1072" i="34"/>
  <c r="X1035" i="34"/>
  <c r="X1045" i="34"/>
  <c r="X1053" i="34"/>
  <c r="X724" i="34"/>
  <c r="X1007" i="34"/>
  <c r="X1078" i="34"/>
  <c r="X1086" i="34"/>
  <c r="X1096" i="34"/>
  <c r="X1063" i="34"/>
  <c r="X1062" i="34"/>
  <c r="X1487" i="34"/>
  <c r="X997" i="34"/>
  <c r="X1025" i="34"/>
  <c r="X1188" i="34"/>
  <c r="X293" i="34"/>
  <c r="X313" i="34"/>
  <c r="X292" i="34"/>
  <c r="X306" i="34"/>
  <c r="X314" i="34"/>
  <c r="X290" i="34"/>
  <c r="X311" i="34"/>
  <c r="X276" i="34"/>
  <c r="X296" i="34"/>
  <c r="X327" i="34"/>
  <c r="X302" i="34"/>
  <c r="X324" i="34"/>
  <c r="X1488" i="34"/>
  <c r="X998" i="34"/>
  <c r="X1026" i="34"/>
  <c r="X1083" i="34"/>
  <c r="X1157" i="34"/>
  <c r="X1207" i="34"/>
  <c r="X1216" i="34"/>
  <c r="X1071" i="34"/>
  <c r="X1040" i="34"/>
  <c r="X1048" i="34"/>
  <c r="X1056" i="34"/>
  <c r="X982" i="34"/>
  <c r="X1002" i="34"/>
  <c r="X1010" i="34"/>
  <c r="X1095" i="34"/>
  <c r="X1217" i="34"/>
  <c r="X1490" i="34"/>
  <c r="X1028" i="34"/>
  <c r="X1187" i="34"/>
  <c r="X735" i="34"/>
  <c r="X1073" i="34"/>
  <c r="X1032" i="34"/>
  <c r="X1042" i="34"/>
  <c r="X1050" i="34"/>
  <c r="X990" i="34"/>
  <c r="X1004" i="34"/>
  <c r="X1012" i="34"/>
  <c r="X1079" i="34"/>
  <c r="X1087" i="34"/>
  <c r="X1097" i="34"/>
  <c r="X1215" i="34"/>
  <c r="X297" i="34"/>
  <c r="X304" i="34"/>
  <c r="X1047" i="34"/>
  <c r="X1055" i="34"/>
  <c r="X726" i="34"/>
  <c r="X1009" i="34"/>
  <c r="X1080" i="34"/>
  <c r="X1088" i="34"/>
  <c r="X1146" i="34"/>
  <c r="X1064" i="34"/>
  <c r="X1489" i="34"/>
  <c r="X1027" i="34"/>
  <c r="X1196" i="34"/>
  <c r="X734" i="34"/>
  <c r="X1074" i="34"/>
  <c r="X1068" i="34"/>
  <c r="X1279" i="34"/>
  <c r="X1041" i="34"/>
  <c r="X1049" i="34"/>
  <c r="X1057" i="34"/>
  <c r="X989" i="34"/>
  <c r="X1003" i="34"/>
  <c r="X1011" i="34"/>
  <c r="X1090" i="34"/>
  <c r="X1033" i="34"/>
  <c r="X1058" i="34"/>
  <c r="X1029" i="34"/>
  <c r="X1082" i="34"/>
  <c r="X1156" i="34"/>
  <c r="X1198" i="34"/>
  <c r="X736" i="34"/>
  <c r="X289" i="34"/>
  <c r="X305" i="34"/>
  <c r="X333" i="34"/>
  <c r="X294" i="34"/>
  <c r="X323" i="34"/>
  <c r="X275" i="34"/>
  <c r="X282" i="34"/>
  <c r="X303" i="34"/>
  <c r="X325" i="34"/>
  <c r="X300" i="34"/>
  <c r="X308" i="34"/>
  <c r="X310" i="34"/>
  <c r="X283" i="34"/>
  <c r="X2996" i="34"/>
  <c r="X1836" i="34"/>
  <c r="X2994" i="34"/>
  <c r="X68" i="34"/>
  <c r="X2995" i="34"/>
  <c r="X2572" i="34"/>
  <c r="X2584" i="34"/>
  <c r="X2404" i="34"/>
  <c r="X2334" i="34"/>
  <c r="X2514" i="34"/>
  <c r="X2316" i="34"/>
  <c r="X3100" i="34"/>
  <c r="X2780" i="34"/>
  <c r="X2910" i="34"/>
  <c r="X2918" i="34"/>
  <c r="X2926" i="34"/>
  <c r="X2934" i="34"/>
  <c r="X2970" i="34"/>
  <c r="X2978" i="34"/>
  <c r="X3084" i="34"/>
  <c r="X2798" i="34"/>
  <c r="X2812" i="34"/>
  <c r="X2828" i="34"/>
  <c r="X2836" i="34"/>
  <c r="X2844" i="34"/>
  <c r="X2852" i="34"/>
  <c r="X2940" i="34"/>
  <c r="X2954" i="34"/>
  <c r="X2820" i="34"/>
  <c r="X3018" i="34"/>
  <c r="X3010" i="34"/>
  <c r="X3002" i="34"/>
  <c r="X2966" i="34"/>
  <c r="X2866" i="34"/>
  <c r="X2858" i="34"/>
  <c r="X2808" i="34"/>
  <c r="X2772" i="34"/>
  <c r="X3090" i="34"/>
  <c r="X2656" i="34"/>
  <c r="X2648" i="34"/>
  <c r="X2338" i="34"/>
  <c r="X2757" i="34"/>
  <c r="X2700" i="34"/>
  <c r="X2640" i="34"/>
  <c r="X2632" i="34"/>
  <c r="X2624" i="34"/>
  <c r="X2538" i="34"/>
  <c r="X2524" i="34"/>
  <c r="X2502" i="34"/>
  <c r="X2388" i="34"/>
  <c r="X2380" i="34"/>
  <c r="X2324" i="34"/>
  <c r="X2344" i="34"/>
  <c r="X2946" i="34"/>
  <c r="X2988" i="34"/>
  <c r="X2880" i="34"/>
  <c r="X2888" i="34"/>
  <c r="X2896" i="34"/>
  <c r="X2942" i="34"/>
  <c r="X3030" i="34"/>
  <c r="X3038" i="34"/>
  <c r="X3046" i="34"/>
  <c r="X3054" i="34"/>
  <c r="X3062" i="34"/>
  <c r="X2782" i="34"/>
  <c r="X3150" i="34"/>
  <c r="X2870" i="34"/>
  <c r="X2657" i="34"/>
  <c r="X2649" i="34"/>
  <c r="X2461" i="34"/>
  <c r="X2579" i="34"/>
  <c r="X2397" i="34"/>
  <c r="X2305" i="34"/>
  <c r="X2758" i="34"/>
  <c r="X2701" i="34"/>
  <c r="X2641" i="34"/>
  <c r="X2633" i="34"/>
  <c r="X2625" i="34"/>
  <c r="X2617" i="34"/>
  <c r="X2525" i="34"/>
  <c r="X2503" i="34"/>
  <c r="X2385" i="34"/>
  <c r="X2377" i="34"/>
  <c r="X2341" i="34"/>
  <c r="X2586" i="34"/>
  <c r="X2392" i="34"/>
  <c r="X2340" i="34"/>
  <c r="X2326" i="34"/>
  <c r="X2518" i="34"/>
  <c r="X3092" i="34"/>
  <c r="X3104" i="34"/>
  <c r="X2906" i="34"/>
  <c r="X2914" i="34"/>
  <c r="X2922" i="34"/>
  <c r="X2930" i="34"/>
  <c r="X2974" i="34"/>
  <c r="X3070" i="34"/>
  <c r="X2768" i="34"/>
  <c r="X2824" i="34"/>
  <c r="X2832" i="34"/>
  <c r="X2840" i="34"/>
  <c r="X2848" i="34"/>
  <c r="X2856" i="34"/>
  <c r="X2950" i="34"/>
  <c r="X2958" i="34"/>
  <c r="X3022" i="34"/>
  <c r="X3014" i="34"/>
  <c r="X3006" i="34"/>
  <c r="X2998" i="34"/>
  <c r="X2962" i="34"/>
  <c r="X2862" i="34"/>
  <c r="X2804" i="34"/>
  <c r="X2794" i="34"/>
  <c r="X3086" i="34"/>
  <c r="X2652" i="34"/>
  <c r="X2452" i="34"/>
  <c r="X2578" i="34"/>
  <c r="X2402" i="34"/>
  <c r="X2396" i="34"/>
  <c r="X2304" i="34"/>
  <c r="X2704" i="34"/>
  <c r="X2644" i="34"/>
  <c r="X2636" i="34"/>
  <c r="X2628" i="34"/>
  <c r="X2620" i="34"/>
  <c r="X2532" i="34"/>
  <c r="X2548" i="34"/>
  <c r="X2384" i="34"/>
  <c r="X2376" i="34"/>
  <c r="X2984" i="34"/>
  <c r="X2992" i="34"/>
  <c r="X2884" i="34"/>
  <c r="X2892" i="34"/>
  <c r="X2900" i="34"/>
  <c r="X2960" i="34"/>
  <c r="X3034" i="34"/>
  <c r="X3042" i="34"/>
  <c r="X3050" i="34"/>
  <c r="X3058" i="34"/>
  <c r="X3066" i="34"/>
  <c r="X2800" i="34"/>
  <c r="X2778" i="34"/>
  <c r="X2874" i="34"/>
  <c r="X2788" i="34"/>
  <c r="X3080" i="34"/>
  <c r="X2448" i="34"/>
  <c r="X2566" i="34"/>
  <c r="X2596" i="34"/>
  <c r="X2406" i="34"/>
  <c r="X2336" i="34"/>
  <c r="X2552" i="34"/>
  <c r="X2516" i="34"/>
  <c r="X2318" i="34"/>
  <c r="X2653" i="34"/>
  <c r="X2453" i="34"/>
  <c r="X2575" i="34"/>
  <c r="X2399" i="34"/>
  <c r="X2705" i="34"/>
  <c r="X2645" i="34"/>
  <c r="X2637" i="34"/>
  <c r="X2629" i="34"/>
  <c r="X2621" i="34"/>
  <c r="X2533" i="34"/>
  <c r="X2549" i="34"/>
  <c r="X2389" i="34"/>
  <c r="X2381" i="34"/>
  <c r="X2373" i="34"/>
  <c r="X2345" i="34"/>
  <c r="X2945" i="34"/>
  <c r="X2987" i="34"/>
  <c r="X2879" i="34"/>
  <c r="X2887" i="34"/>
  <c r="X2895" i="34"/>
  <c r="X2941" i="34"/>
  <c r="X3029" i="34"/>
  <c r="X3037" i="34"/>
  <c r="X3045" i="34"/>
  <c r="X3053" i="34"/>
  <c r="X3061" i="34"/>
  <c r="X2781" i="34"/>
  <c r="X3149" i="34"/>
  <c r="X2871" i="34"/>
  <c r="X2817" i="34"/>
  <c r="X2785" i="34"/>
  <c r="X3095" i="34"/>
  <c r="X3077" i="34"/>
  <c r="X2449" i="34"/>
  <c r="X2567" i="34"/>
  <c r="X2597" i="34"/>
  <c r="X2333" i="34"/>
  <c r="X2517" i="34"/>
  <c r="X2313" i="34"/>
  <c r="X2331" i="34"/>
  <c r="X3101" i="34"/>
  <c r="X2903" i="34"/>
  <c r="X2911" i="34"/>
  <c r="X2919" i="34"/>
  <c r="X2927" i="34"/>
  <c r="X2935" i="34"/>
  <c r="X2971" i="34"/>
  <c r="X2979" i="34"/>
  <c r="X2813" i="34"/>
  <c r="X2829" i="34"/>
  <c r="X2837" i="34"/>
  <c r="X2845" i="34"/>
  <c r="X2853" i="34"/>
  <c r="X2947" i="34"/>
  <c r="X2955" i="34"/>
  <c r="X3025" i="34"/>
  <c r="X3017" i="34"/>
  <c r="X3009" i="34"/>
  <c r="X3001" i="34"/>
  <c r="X2965" i="34"/>
  <c r="X2865" i="34"/>
  <c r="X2857" i="34"/>
  <c r="X2807" i="34"/>
  <c r="X2797" i="34"/>
  <c r="X2771" i="34"/>
  <c r="X3089" i="34"/>
  <c r="X2651" i="34"/>
  <c r="X2451" i="34"/>
  <c r="X2577" i="34"/>
  <c r="X2337" i="34"/>
  <c r="X2307" i="34"/>
  <c r="X2760" i="34"/>
  <c r="X2703" i="34"/>
  <c r="X2643" i="34"/>
  <c r="X2635" i="34"/>
  <c r="X2627" i="34"/>
  <c r="X2619" i="34"/>
  <c r="X2531" i="34"/>
  <c r="X2547" i="34"/>
  <c r="X2387" i="34"/>
  <c r="X2379" i="34"/>
  <c r="X2343" i="34"/>
  <c r="X2981" i="34"/>
  <c r="X2989" i="34"/>
  <c r="X2881" i="34"/>
  <c r="X2991" i="34"/>
  <c r="X3049" i="34"/>
  <c r="X2875" i="34"/>
  <c r="X2393" i="34"/>
  <c r="X2407" i="34"/>
  <c r="X2339" i="34"/>
  <c r="X2509" i="34"/>
  <c r="X2915" i="34"/>
  <c r="X3071" i="34"/>
  <c r="X2825" i="34"/>
  <c r="X2937" i="34"/>
  <c r="X2997" i="34"/>
  <c r="X2816" i="34"/>
  <c r="X2803" i="34"/>
  <c r="X3094" i="34"/>
  <c r="X3085" i="34"/>
  <c r="X2401" i="34"/>
  <c r="X2332" i="34"/>
  <c r="X2756" i="34"/>
  <c r="X2623" i="34"/>
  <c r="X3098" i="34"/>
  <c r="X3106" i="34"/>
  <c r="X2908" i="34"/>
  <c r="X2916" i="34"/>
  <c r="X2924" i="34"/>
  <c r="X2932" i="34"/>
  <c r="X2885" i="34"/>
  <c r="X2893" i="34"/>
  <c r="X2901" i="34"/>
  <c r="X3035" i="34"/>
  <c r="X3043" i="34"/>
  <c r="X3051" i="34"/>
  <c r="X3059" i="34"/>
  <c r="X3067" i="34"/>
  <c r="X2775" i="34"/>
  <c r="X2993" i="34"/>
  <c r="X2873" i="34"/>
  <c r="X2819" i="34"/>
  <c r="X2787" i="34"/>
  <c r="X3079" i="34"/>
  <c r="X2587" i="34"/>
  <c r="X2405" i="34"/>
  <c r="X2335" i="34"/>
  <c r="X2759" i="34"/>
  <c r="X2519" i="34"/>
  <c r="X2507" i="34"/>
  <c r="X2317" i="34"/>
  <c r="X3099" i="34"/>
  <c r="X2821" i="34"/>
  <c r="X2909" i="34"/>
  <c r="X2917" i="34"/>
  <c r="X2925" i="34"/>
  <c r="X2933" i="34"/>
  <c r="X2969" i="34"/>
  <c r="X2977" i="34"/>
  <c r="X3073" i="34"/>
  <c r="X2791" i="34"/>
  <c r="X2811" i="34"/>
  <c r="X2815" i="34"/>
  <c r="X2827" i="34"/>
  <c r="X2835" i="34"/>
  <c r="X2843" i="34"/>
  <c r="X2851" i="34"/>
  <c r="X2939" i="34"/>
  <c r="X2953" i="34"/>
  <c r="X2779" i="34"/>
  <c r="X3019" i="34"/>
  <c r="X3011" i="34"/>
  <c r="X3003" i="34"/>
  <c r="X2967" i="34"/>
  <c r="X2867" i="34"/>
  <c r="X2859" i="34"/>
  <c r="X2809" i="34"/>
  <c r="X2801" i="34"/>
  <c r="X2773" i="34"/>
  <c r="X3091" i="34"/>
  <c r="X2983" i="34"/>
  <c r="X2899" i="34"/>
  <c r="X3041" i="34"/>
  <c r="X2777" i="34"/>
  <c r="X3081" i="34"/>
  <c r="X2391" i="34"/>
  <c r="X2907" i="34"/>
  <c r="X2975" i="34"/>
  <c r="X2767" i="34"/>
  <c r="X2849" i="34"/>
  <c r="X3005" i="34"/>
  <c r="X2784" i="34"/>
  <c r="X2631" i="34"/>
  <c r="X2375" i="34"/>
  <c r="X3107" i="34"/>
  <c r="X2976" i="34"/>
  <c r="X3072" i="34"/>
  <c r="X2814" i="34"/>
  <c r="X2826" i="34"/>
  <c r="X2834" i="34"/>
  <c r="X2842" i="34"/>
  <c r="X2850" i="34"/>
  <c r="X2938" i="34"/>
  <c r="X2952" i="34"/>
  <c r="X3020" i="34"/>
  <c r="X3012" i="34"/>
  <c r="X3004" i="34"/>
  <c r="X2968" i="34"/>
  <c r="X2868" i="34"/>
  <c r="X2860" i="34"/>
  <c r="X2810" i="34"/>
  <c r="X2802" i="34"/>
  <c r="X2792" i="34"/>
  <c r="X2774" i="34"/>
  <c r="X2650" i="34"/>
  <c r="X2462" i="34"/>
  <c r="X2580" i="34"/>
  <c r="X2400" i="34"/>
  <c r="X2394" i="34"/>
  <c r="X2328" i="34"/>
  <c r="X2702" i="34"/>
  <c r="X2642" i="34"/>
  <c r="X2634" i="34"/>
  <c r="X2626" i="34"/>
  <c r="X2618" i="34"/>
  <c r="X2526" i="34"/>
  <c r="X2390" i="34"/>
  <c r="X2382" i="34"/>
  <c r="X2374" i="34"/>
  <c r="X2346" i="34"/>
  <c r="X2944" i="34"/>
  <c r="X2986" i="34"/>
  <c r="X2878" i="34"/>
  <c r="X2886" i="34"/>
  <c r="X2894" i="34"/>
  <c r="X2902" i="34"/>
  <c r="X3036" i="34"/>
  <c r="X3044" i="34"/>
  <c r="X3052" i="34"/>
  <c r="X3060" i="34"/>
  <c r="X3068" i="34"/>
  <c r="X2776" i="34"/>
  <c r="X3148" i="34"/>
  <c r="X2872" i="34"/>
  <c r="X2818" i="34"/>
  <c r="X2786" i="34"/>
  <c r="X3096" i="34"/>
  <c r="X3078" i="34"/>
  <c r="X2891" i="34"/>
  <c r="X3033" i="34"/>
  <c r="X3065" i="34"/>
  <c r="X2789" i="34"/>
  <c r="X3105" i="34"/>
  <c r="X2931" i="34"/>
  <c r="X2841" i="34"/>
  <c r="X2959" i="34"/>
  <c r="X3013" i="34"/>
  <c r="X2861" i="34"/>
  <c r="X3076" i="34"/>
  <c r="X2550" i="34"/>
  <c r="X2647" i="34"/>
  <c r="X2329" i="34"/>
  <c r="X2270" i="34"/>
  <c r="X2639" i="34"/>
  <c r="X2508" i="34"/>
  <c r="X2383" i="34"/>
  <c r="X2330" i="34"/>
  <c r="X3102" i="34"/>
  <c r="X2904" i="34"/>
  <c r="X2912" i="34"/>
  <c r="X2920" i="34"/>
  <c r="X2928" i="34"/>
  <c r="X2936" i="34"/>
  <c r="X2985" i="34"/>
  <c r="X2889" i="34"/>
  <c r="X2897" i="34"/>
  <c r="X2943" i="34"/>
  <c r="X3031" i="34"/>
  <c r="X3039" i="34"/>
  <c r="X3047" i="34"/>
  <c r="X3055" i="34"/>
  <c r="X3063" i="34"/>
  <c r="X2769" i="34"/>
  <c r="X2783" i="34"/>
  <c r="X2877" i="34"/>
  <c r="X2869" i="34"/>
  <c r="X3093" i="34"/>
  <c r="X3083" i="34"/>
  <c r="X3075" i="34"/>
  <c r="X2455" i="34"/>
  <c r="X2585" i="34"/>
  <c r="X2327" i="34"/>
  <c r="X2551" i="34"/>
  <c r="X2515" i="34"/>
  <c r="X2323" i="34"/>
  <c r="X3103" i="34"/>
  <c r="X2905" i="34"/>
  <c r="X2913" i="34"/>
  <c r="X2921" i="34"/>
  <c r="X2929" i="34"/>
  <c r="X2973" i="34"/>
  <c r="X3069" i="34"/>
  <c r="X3027" i="34"/>
  <c r="X2823" i="34"/>
  <c r="X2831" i="34"/>
  <c r="X2839" i="34"/>
  <c r="X2847" i="34"/>
  <c r="X2855" i="34"/>
  <c r="X2949" i="34"/>
  <c r="X2957" i="34"/>
  <c r="X3023" i="34"/>
  <c r="X3015" i="34"/>
  <c r="X3007" i="34"/>
  <c r="X2999" i="34"/>
  <c r="X2963" i="34"/>
  <c r="X2863" i="34"/>
  <c r="X2805" i="34"/>
  <c r="X2795" i="34"/>
  <c r="X3087" i="34"/>
  <c r="X2883" i="34"/>
  <c r="X3057" i="34"/>
  <c r="X2799" i="34"/>
  <c r="X2601" i="34"/>
  <c r="X2325" i="34"/>
  <c r="X3097" i="34"/>
  <c r="X2923" i="34"/>
  <c r="X2833" i="34"/>
  <c r="X2951" i="34"/>
  <c r="X3021" i="34"/>
  <c r="X2961" i="34"/>
  <c r="X2793" i="34"/>
  <c r="X2655" i="34"/>
  <c r="X2600" i="34"/>
  <c r="X2395" i="34"/>
  <c r="X2537" i="34"/>
  <c r="X2501" i="34"/>
  <c r="X2312" i="34"/>
  <c r="X2972" i="34"/>
  <c r="X2980" i="34"/>
  <c r="X3026" i="34"/>
  <c r="X2822" i="34"/>
  <c r="X2830" i="34"/>
  <c r="X2838" i="34"/>
  <c r="X2846" i="34"/>
  <c r="X2854" i="34"/>
  <c r="X2948" i="34"/>
  <c r="X2956" i="34"/>
  <c r="X3024" i="34"/>
  <c r="X3016" i="34"/>
  <c r="X3008" i="34"/>
  <c r="X3000" i="34"/>
  <c r="X2964" i="34"/>
  <c r="X2864" i="34"/>
  <c r="X2806" i="34"/>
  <c r="X2796" i="34"/>
  <c r="X2770" i="34"/>
  <c r="X3088" i="34"/>
  <c r="X2322" i="34"/>
  <c r="X2654" i="34"/>
  <c r="X2574" i="34"/>
  <c r="X2576" i="34"/>
  <c r="X2398" i="34"/>
  <c r="X2306" i="34"/>
  <c r="X2706" i="34"/>
  <c r="X2646" i="34"/>
  <c r="X2638" i="34"/>
  <c r="X2630" i="34"/>
  <c r="X2622" i="34"/>
  <c r="X2536" i="34"/>
  <c r="X2386" i="34"/>
  <c r="X2378" i="34"/>
  <c r="X2342" i="34"/>
  <c r="X2982" i="34"/>
  <c r="X2990" i="34"/>
  <c r="X2882" i="34"/>
  <c r="X2890" i="34"/>
  <c r="X2898" i="34"/>
  <c r="X3032" i="34"/>
  <c r="X3040" i="34"/>
  <c r="X3048" i="34"/>
  <c r="X3056" i="34"/>
  <c r="X3064" i="34"/>
  <c r="X2876" i="34"/>
  <c r="X2790" i="34"/>
  <c r="X3082" i="34"/>
  <c r="X3074" i="34"/>
  <c r="X3146" i="34"/>
  <c r="X2194" i="34"/>
  <c r="X2186" i="34"/>
  <c r="X2184" i="34"/>
  <c r="X2216" i="34"/>
  <c r="X2735" i="34"/>
  <c r="X2190" i="34"/>
  <c r="X2191" i="34"/>
  <c r="X2215" i="34"/>
  <c r="X2187" i="34"/>
  <c r="X2219" i="34"/>
  <c r="X2152" i="34"/>
  <c r="X2220" i="34"/>
  <c r="X2192" i="34"/>
  <c r="X2218" i="34"/>
  <c r="X2252" i="34"/>
  <c r="X2150" i="34"/>
  <c r="X2188" i="34"/>
  <c r="X2151" i="34"/>
  <c r="X2189" i="34"/>
  <c r="X2153" i="34"/>
  <c r="X2217" i="34"/>
  <c r="X2368" i="34"/>
  <c r="X2480" i="34"/>
  <c r="X2510" i="34"/>
  <c r="X2692" i="34"/>
  <c r="X2268" i="34"/>
  <c r="X2280" i="34"/>
  <c r="X2288" i="34"/>
  <c r="X2200" i="34"/>
  <c r="X2210" i="34"/>
  <c r="X2272" i="34"/>
  <c r="X2688" i="34"/>
  <c r="X2718" i="34"/>
  <c r="X2358" i="34"/>
  <c r="X2023" i="34"/>
  <c r="X2734" i="34"/>
  <c r="X2029" i="34"/>
  <c r="X2256" i="34"/>
  <c r="X2088" i="34"/>
  <c r="X2242" i="34"/>
  <c r="X2051" i="34"/>
  <c r="X2059" i="34"/>
  <c r="X1635" i="34"/>
  <c r="X1713" i="34"/>
  <c r="X1769" i="34"/>
  <c r="X1777" i="34"/>
  <c r="X1827" i="34"/>
  <c r="X1869" i="34"/>
  <c r="X1955" i="34"/>
  <c r="X2468" i="34"/>
  <c r="X2476" i="34"/>
  <c r="X2488" i="34"/>
  <c r="X2528" i="34"/>
  <c r="X2608" i="34"/>
  <c r="X2616" i="34"/>
  <c r="X2412" i="34"/>
  <c r="X2420" i="34"/>
  <c r="X2434" i="34"/>
  <c r="X2224" i="34"/>
  <c r="X2120" i="34"/>
  <c r="X2170" i="34"/>
  <c r="X2178" i="34"/>
  <c r="X2232" i="34"/>
  <c r="X2719" i="34"/>
  <c r="X2728" i="34"/>
  <c r="X2296" i="34"/>
  <c r="X2134" i="34"/>
  <c r="X2250" i="34"/>
  <c r="X2146" i="34"/>
  <c r="X2098" i="34"/>
  <c r="X2110" i="34"/>
  <c r="X2158" i="34"/>
  <c r="X2166" i="34"/>
  <c r="X1450" i="34"/>
  <c r="X1524" i="34"/>
  <c r="X1564" i="34"/>
  <c r="X1595" i="34"/>
  <c r="X1685" i="34"/>
  <c r="X1793" i="34"/>
  <c r="X1923" i="34"/>
  <c r="X1975" i="34"/>
  <c r="X2009" i="34"/>
  <c r="X2366" i="34"/>
  <c r="X2560" i="34"/>
  <c r="X2698" i="34"/>
  <c r="X2266" i="34"/>
  <c r="X2278" i="34"/>
  <c r="X2286" i="34"/>
  <c r="X2198" i="34"/>
  <c r="X2244" i="34"/>
  <c r="X2208" i="34"/>
  <c r="X2246" i="34"/>
  <c r="X2684" i="34"/>
  <c r="X2716" i="34"/>
  <c r="X2733" i="34"/>
  <c r="X2320" i="34"/>
  <c r="X2356" i="34"/>
  <c r="X2364" i="34"/>
  <c r="X2465" i="34"/>
  <c r="X2475" i="34"/>
  <c r="X2527" i="34"/>
  <c r="X2607" i="34"/>
  <c r="X2615" i="34"/>
  <c r="X2749" i="34"/>
  <c r="X2349" i="34"/>
  <c r="X2415" i="34"/>
  <c r="X2423" i="34"/>
  <c r="X2167" i="34"/>
  <c r="X2227" i="34"/>
  <c r="X2072" i="34"/>
  <c r="X2123" i="34"/>
  <c r="X2173" i="34"/>
  <c r="X2181" i="34"/>
  <c r="X2235" i="34"/>
  <c r="X2746" i="34"/>
  <c r="X2299" i="34"/>
  <c r="X2060" i="34"/>
  <c r="X2137" i="34"/>
  <c r="X2141" i="34"/>
  <c r="X2149" i="34"/>
  <c r="X2061" i="34"/>
  <c r="X2070" i="34"/>
  <c r="X2101" i="34"/>
  <c r="X2078" i="34"/>
  <c r="X2105" i="34"/>
  <c r="X2113" i="34"/>
  <c r="X2161" i="34"/>
  <c r="X1402" i="34"/>
  <c r="X1445" i="34"/>
  <c r="X1519" i="34"/>
  <c r="X1557" i="34"/>
  <c r="X1582" i="34"/>
  <c r="X1688" i="34"/>
  <c r="X1926" i="34"/>
  <c r="X2004" i="34"/>
  <c r="X2012" i="34"/>
  <c r="X2481" i="34"/>
  <c r="X2485" i="34"/>
  <c r="X2511" i="34"/>
  <c r="X2693" i="34"/>
  <c r="X2750" i="34"/>
  <c r="X2265" i="34"/>
  <c r="X2277" i="34"/>
  <c r="X2285" i="34"/>
  <c r="X2315" i="34"/>
  <c r="X2428" i="34"/>
  <c r="X2197" i="34"/>
  <c r="X2243" i="34"/>
  <c r="X2207" i="34"/>
  <c r="X2245" i="34"/>
  <c r="X2410" i="34"/>
  <c r="X2689" i="34"/>
  <c r="X2747" i="34"/>
  <c r="X2319" i="34"/>
  <c r="X2355" i="34"/>
  <c r="X2363" i="34"/>
  <c r="X2038" i="34"/>
  <c r="X2085" i="34"/>
  <c r="X2093" i="34"/>
  <c r="X2223" i="34"/>
  <c r="X2044" i="34"/>
  <c r="X2048" i="34"/>
  <c r="X2056" i="34"/>
  <c r="X2067" i="34"/>
  <c r="X2075" i="34"/>
  <c r="X2034" i="34"/>
  <c r="X1407" i="34"/>
  <c r="X1710" i="34"/>
  <c r="X1766" i="34"/>
  <c r="X1774" i="34"/>
  <c r="X1866" i="34"/>
  <c r="X1952" i="34"/>
  <c r="X2463" i="34"/>
  <c r="X2473" i="34"/>
  <c r="X2553" i="34"/>
  <c r="X2613" i="34"/>
  <c r="X2755" i="34"/>
  <c r="X2347" i="34"/>
  <c r="X2413" i="34"/>
  <c r="X2421" i="34"/>
  <c r="X2429" i="34"/>
  <c r="X2439" i="34"/>
  <c r="X2225" i="34"/>
  <c r="X2372" i="34"/>
  <c r="X2484" i="34"/>
  <c r="X2602" i="34"/>
  <c r="X2696" i="34"/>
  <c r="X2264" i="34"/>
  <c r="X2276" i="34"/>
  <c r="X2284" i="34"/>
  <c r="X2314" i="34"/>
  <c r="X2432" i="34"/>
  <c r="X2196" i="34"/>
  <c r="X2204" i="34"/>
  <c r="X2206" i="34"/>
  <c r="X2214" i="34"/>
  <c r="X2682" i="34"/>
  <c r="X2714" i="34"/>
  <c r="X2722" i="34"/>
  <c r="X2731" i="34"/>
  <c r="X2738" i="34"/>
  <c r="X2530" i="34"/>
  <c r="X2354" i="34"/>
  <c r="X2362" i="34"/>
  <c r="X2037" i="34"/>
  <c r="X2132" i="34"/>
  <c r="X2084" i="34"/>
  <c r="X2092" i="34"/>
  <c r="X2222" i="34"/>
  <c r="X2043" i="34"/>
  <c r="X2047" i="34"/>
  <c r="X2055" i="34"/>
  <c r="X1709" i="34"/>
  <c r="X1765" i="34"/>
  <c r="X1773" i="34"/>
  <c r="X1865" i="34"/>
  <c r="X1951" i="34"/>
  <c r="X2460" i="34"/>
  <c r="X2472" i="34"/>
  <c r="X2544" i="34"/>
  <c r="X2612" i="34"/>
  <c r="X2350" i="34"/>
  <c r="X2438" i="34"/>
  <c r="X2168" i="34"/>
  <c r="X2228" i="34"/>
  <c r="X2116" i="34"/>
  <c r="X2124" i="34"/>
  <c r="X2174" i="34"/>
  <c r="X2182" i="34"/>
  <c r="X2236" i="34"/>
  <c r="X2715" i="34"/>
  <c r="X2732" i="34"/>
  <c r="X2739" i="34"/>
  <c r="X2300" i="34"/>
  <c r="X2308" i="34"/>
  <c r="X2736" i="34"/>
  <c r="X2128" i="34"/>
  <c r="X2138" i="34"/>
  <c r="X2142" i="34"/>
  <c r="X2027" i="34"/>
  <c r="X2094" i="34"/>
  <c r="X2102" i="34"/>
  <c r="X2106" i="34"/>
  <c r="X2114" i="34"/>
  <c r="X2162" i="34"/>
  <c r="X1446" i="34"/>
  <c r="X1520" i="34"/>
  <c r="X1558" i="34"/>
  <c r="X1583" i="34"/>
  <c r="X1681" i="34"/>
  <c r="X1689" i="34"/>
  <c r="X1789" i="34"/>
  <c r="X1897" i="34"/>
  <c r="X1927" i="34"/>
  <c r="X2005" i="34"/>
  <c r="X2013" i="34"/>
  <c r="X2370" i="34"/>
  <c r="X2482" i="34"/>
  <c r="X2486" i="34"/>
  <c r="X2512" i="34"/>
  <c r="X2694" i="34"/>
  <c r="X2274" i="34"/>
  <c r="X2282" i="34"/>
  <c r="X2290" i="34"/>
  <c r="X2202" i="34"/>
  <c r="X2471" i="34"/>
  <c r="X2543" i="34"/>
  <c r="X2535" i="34"/>
  <c r="X2611" i="34"/>
  <c r="X2753" i="34"/>
  <c r="X2353" i="34"/>
  <c r="X2419" i="34"/>
  <c r="X2427" i="34"/>
  <c r="X2437" i="34"/>
  <c r="X2231" i="34"/>
  <c r="X2119" i="34"/>
  <c r="X2127" i="34"/>
  <c r="X2177" i="34"/>
  <c r="X2239" i="34"/>
  <c r="X2409" i="34"/>
  <c r="X2742" i="34"/>
  <c r="X2295" i="34"/>
  <c r="X2303" i="34"/>
  <c r="X2249" i="34"/>
  <c r="X2145" i="34"/>
  <c r="X2066" i="34"/>
  <c r="X2097" i="34"/>
  <c r="X2074" i="34"/>
  <c r="X2155" i="34"/>
  <c r="X2109" i="34"/>
  <c r="X2157" i="34"/>
  <c r="X2165" i="34"/>
  <c r="X1406" i="34"/>
  <c r="X1449" i="34"/>
  <c r="X1523" i="34"/>
  <c r="X1563" i="34"/>
  <c r="X1594" i="34"/>
  <c r="X1684" i="34"/>
  <c r="X1792" i="34"/>
  <c r="X1922" i="34"/>
  <c r="X1974" i="34"/>
  <c r="X2008" i="34"/>
  <c r="X2369" i="34"/>
  <c r="X2603" i="34"/>
  <c r="X2697" i="34"/>
  <c r="X2754" i="34"/>
  <c r="X2269" i="34"/>
  <c r="X2281" i="34"/>
  <c r="X2289" i="34"/>
  <c r="X2416" i="34"/>
  <c r="X2424" i="34"/>
  <c r="X2201" i="34"/>
  <c r="X2211" i="34"/>
  <c r="X2273" i="34"/>
  <c r="X2683" i="34"/>
  <c r="X2743" i="34"/>
  <c r="X2359" i="34"/>
  <c r="X2024" i="34"/>
  <c r="X2030" i="34"/>
  <c r="X2081" i="34"/>
  <c r="X2089" i="34"/>
  <c r="X2185" i="34"/>
  <c r="X2062" i="34"/>
  <c r="X2052" i="34"/>
  <c r="X2063" i="34"/>
  <c r="X2079" i="34"/>
  <c r="X1403" i="34"/>
  <c r="X1730" i="34"/>
  <c r="X1770" i="34"/>
  <c r="X1862" i="34"/>
  <c r="X1956" i="34"/>
  <c r="X2469" i="34"/>
  <c r="X2477" i="34"/>
  <c r="X2489" i="34"/>
  <c r="X2529" i="34"/>
  <c r="X2609" i="34"/>
  <c r="X2259" i="34"/>
  <c r="X2751" i="34"/>
  <c r="X2351" i="34"/>
  <c r="X2417" i="34"/>
  <c r="X2425" i="34"/>
  <c r="X2435" i="34"/>
  <c r="X2169" i="34"/>
  <c r="X2229" i="34"/>
  <c r="X2117" i="34"/>
  <c r="X2233" i="34"/>
  <c r="X2292" i="34"/>
  <c r="X2744" i="34"/>
  <c r="X2297" i="34"/>
  <c r="X2310" i="34"/>
  <c r="X2039" i="34"/>
  <c r="X2254" i="34"/>
  <c r="X2086" i="34"/>
  <c r="X2240" i="34"/>
  <c r="X2049" i="34"/>
  <c r="X2057" i="34"/>
  <c r="X1711" i="34"/>
  <c r="X1767" i="34"/>
  <c r="X1775" i="34"/>
  <c r="X1867" i="34"/>
  <c r="X1953" i="34"/>
  <c r="X2464" i="34"/>
  <c r="X2474" i="34"/>
  <c r="X2554" i="34"/>
  <c r="X2614" i="34"/>
  <c r="X2260" i="34"/>
  <c r="X2352" i="34"/>
  <c r="X2458" i="34"/>
  <c r="X2230" i="34"/>
  <c r="X2118" i="34"/>
  <c r="X2126" i="34"/>
  <c r="X2176" i="34"/>
  <c r="X2238" i="34"/>
  <c r="X2717" i="34"/>
  <c r="X2294" i="34"/>
  <c r="X2302" i="34"/>
  <c r="X2130" i="34"/>
  <c r="X2248" i="34"/>
  <c r="X2144" i="34"/>
  <c r="X2096" i="34"/>
  <c r="X2154" i="34"/>
  <c r="X2108" i="34"/>
  <c r="X2156" i="34"/>
  <c r="X2164" i="34"/>
  <c r="X1448" i="34"/>
  <c r="X1522" i="34"/>
  <c r="X1562" i="34"/>
  <c r="X1585" i="34"/>
  <c r="X1683" i="34"/>
  <c r="X1791" i="34"/>
  <c r="X1921" i="34"/>
  <c r="X1973" i="34"/>
  <c r="X2007" i="34"/>
  <c r="X2121" i="34"/>
  <c r="X2171" i="34"/>
  <c r="X2179" i="34"/>
  <c r="X2212" i="34"/>
  <c r="X3145" i="34"/>
  <c r="X2135" i="34"/>
  <c r="X2139" i="34"/>
  <c r="X2147" i="34"/>
  <c r="X2032" i="34"/>
  <c r="X2068" i="34"/>
  <c r="X2099" i="34"/>
  <c r="X2076" i="34"/>
  <c r="X2071" i="34"/>
  <c r="X2111" i="34"/>
  <c r="X2159" i="34"/>
  <c r="X1408" i="34"/>
  <c r="X1451" i="34"/>
  <c r="X1525" i="34"/>
  <c r="X1565" i="34"/>
  <c r="X1596" i="34"/>
  <c r="X1686" i="34"/>
  <c r="X1794" i="34"/>
  <c r="X1924" i="34"/>
  <c r="X1976" i="34"/>
  <c r="X2010" i="34"/>
  <c r="X2371" i="34"/>
  <c r="X2479" i="34"/>
  <c r="X2561" i="34"/>
  <c r="X2699" i="34"/>
  <c r="X2263" i="34"/>
  <c r="X2275" i="34"/>
  <c r="X2283" i="34"/>
  <c r="X2291" i="34"/>
  <c r="X2418" i="34"/>
  <c r="X2426" i="34"/>
  <c r="X2195" i="34"/>
  <c r="X2203" i="34"/>
  <c r="X2205" i="34"/>
  <c r="X2213" i="34"/>
  <c r="X2293" i="34"/>
  <c r="X2745" i="34"/>
  <c r="X2311" i="34"/>
  <c r="X2361" i="34"/>
  <c r="X2253" i="34"/>
  <c r="X2036" i="34"/>
  <c r="X2083" i="34"/>
  <c r="X2091" i="34"/>
  <c r="X2221" i="34"/>
  <c r="X2042" i="34"/>
  <c r="X2046" i="34"/>
  <c r="X2054" i="34"/>
  <c r="X2065" i="34"/>
  <c r="X2073" i="34"/>
  <c r="X1405" i="34"/>
  <c r="X1708" i="34"/>
  <c r="X1764" i="34"/>
  <c r="X1772" i="34"/>
  <c r="X1864" i="34"/>
  <c r="X1950" i="34"/>
  <c r="X2237" i="34"/>
  <c r="X2720" i="34"/>
  <c r="X2729" i="34"/>
  <c r="X2740" i="34"/>
  <c r="X2748" i="34"/>
  <c r="X2301" i="34"/>
  <c r="X2031" i="34"/>
  <c r="X2082" i="34"/>
  <c r="X2090" i="34"/>
  <c r="X2045" i="34"/>
  <c r="X2053" i="34"/>
  <c r="X2080" i="34"/>
  <c r="X1370" i="34"/>
  <c r="X1707" i="34"/>
  <c r="X1763" i="34"/>
  <c r="X1771" i="34"/>
  <c r="X1863" i="34"/>
  <c r="X1957" i="34"/>
  <c r="X2470" i="34"/>
  <c r="X2490" i="34"/>
  <c r="X2534" i="34"/>
  <c r="X2610" i="34"/>
  <c r="X2348" i="34"/>
  <c r="X2436" i="34"/>
  <c r="X2226" i="34"/>
  <c r="X2035" i="34"/>
  <c r="X2122" i="34"/>
  <c r="X2172" i="34"/>
  <c r="X2180" i="34"/>
  <c r="X2234" i="34"/>
  <c r="X2258" i="34"/>
  <c r="X2686" i="34"/>
  <c r="X2721" i="34"/>
  <c r="X2730" i="34"/>
  <c r="X2737" i="34"/>
  <c r="X2298" i="34"/>
  <c r="X2136" i="34"/>
  <c r="X2140" i="34"/>
  <c r="X2148" i="34"/>
  <c r="X2033" i="34"/>
  <c r="X2100" i="34"/>
  <c r="X2104" i="34"/>
  <c r="X2112" i="34"/>
  <c r="X2160" i="34"/>
  <c r="X1452" i="34"/>
  <c r="X1556" i="34"/>
  <c r="X1687" i="34"/>
  <c r="X1795" i="34"/>
  <c r="X1925" i="34"/>
  <c r="X2003" i="34"/>
  <c r="X2011" i="34"/>
  <c r="X2125" i="34"/>
  <c r="X2175" i="34"/>
  <c r="X2183" i="34"/>
  <c r="X2411" i="34"/>
  <c r="X2690" i="34"/>
  <c r="X2360" i="34"/>
  <c r="X2251" i="34"/>
  <c r="X2129" i="34"/>
  <c r="X2247" i="34"/>
  <c r="X2143" i="34"/>
  <c r="X2193" i="34"/>
  <c r="X2028" i="34"/>
  <c r="X2064" i="34"/>
  <c r="X2095" i="34"/>
  <c r="X2103" i="34"/>
  <c r="X2107" i="34"/>
  <c r="X2115" i="34"/>
  <c r="X2163" i="34"/>
  <c r="X1404" i="34"/>
  <c r="X1447" i="34"/>
  <c r="X1521" i="34"/>
  <c r="X1559" i="34"/>
  <c r="X1584" i="34"/>
  <c r="X1682" i="34"/>
  <c r="X1790" i="34"/>
  <c r="X1920" i="34"/>
  <c r="X1928" i="34"/>
  <c r="X2006" i="34"/>
  <c r="X2367" i="34"/>
  <c r="X2483" i="34"/>
  <c r="X2487" i="34"/>
  <c r="X2513" i="34"/>
  <c r="X2695" i="34"/>
  <c r="X2752" i="34"/>
  <c r="X2267" i="34"/>
  <c r="X2279" i="34"/>
  <c r="X2287" i="34"/>
  <c r="X2414" i="34"/>
  <c r="X2422" i="34"/>
  <c r="X2431" i="34"/>
  <c r="X2199" i="34"/>
  <c r="X2209" i="34"/>
  <c r="X2459" i="34"/>
  <c r="X2691" i="34"/>
  <c r="X2741" i="34"/>
  <c r="X2321" i="34"/>
  <c r="X2357" i="34"/>
  <c r="X2365" i="34"/>
  <c r="X3147" i="34"/>
  <c r="X2040" i="34"/>
  <c r="X2255" i="34"/>
  <c r="X2087" i="34"/>
  <c r="X2241" i="34"/>
  <c r="X2050" i="34"/>
  <c r="X2058" i="34"/>
  <c r="X2069" i="34"/>
  <c r="X2077" i="34"/>
  <c r="X1371" i="34"/>
  <c r="X1409" i="34"/>
  <c r="X1578" i="34"/>
  <c r="X1600" i="34"/>
  <c r="X1712" i="34"/>
  <c r="X1768" i="34"/>
  <c r="X1776" i="34"/>
  <c r="X1868" i="34"/>
  <c r="X1954" i="34"/>
  <c r="X2041" i="34"/>
  <c r="X2710" i="34"/>
  <c r="X3110" i="34"/>
  <c r="X3118" i="34"/>
  <c r="X2725" i="34"/>
  <c r="X2590" i="34"/>
  <c r="X2676" i="34"/>
  <c r="X1364" i="34"/>
  <c r="X1759" i="34"/>
  <c r="X1679" i="34"/>
  <c r="X1705" i="34"/>
  <c r="X1753" i="34"/>
  <c r="X1554" i="34"/>
  <c r="X1394" i="34"/>
  <c r="X1939" i="34"/>
  <c r="X1889" i="34"/>
  <c r="X1837" i="34"/>
  <c r="X1803" i="34"/>
  <c r="X1721" i="34"/>
  <c r="X1536" i="34"/>
  <c r="X1418" i="34"/>
  <c r="X1388" i="34"/>
  <c r="X1344" i="34"/>
  <c r="X1318" i="34"/>
  <c r="X870" i="34"/>
  <c r="X1296" i="34"/>
  <c r="X1492" i="34"/>
  <c r="X1494" i="34"/>
  <c r="X3128" i="34"/>
  <c r="X3136" i="34"/>
  <c r="X3144" i="34"/>
  <c r="X2711" i="34"/>
  <c r="X2766" i="34"/>
  <c r="X2726" i="34"/>
  <c r="X2664" i="34"/>
  <c r="X2672" i="34"/>
  <c r="X2707" i="34"/>
  <c r="X2542" i="34"/>
  <c r="X2498" i="34"/>
  <c r="X1915" i="34"/>
  <c r="X1945" i="34"/>
  <c r="X1783" i="34"/>
  <c r="X1855" i="34"/>
  <c r="X1911" i="34"/>
  <c r="X1442" i="34"/>
  <c r="X1480" i="34"/>
  <c r="X1356" i="34"/>
  <c r="X1877" i="34"/>
  <c r="X1815" i="34"/>
  <c r="X1655" i="34"/>
  <c r="X1647" i="34"/>
  <c r="X1629" i="34"/>
  <c r="X1619" i="34"/>
  <c r="X1430" i="34"/>
  <c r="X1306" i="34"/>
  <c r="X1298" i="34"/>
  <c r="X1324" i="34"/>
  <c r="X1358" i="34"/>
  <c r="X1386" i="34"/>
  <c r="X1075" i="34"/>
  <c r="X1101" i="34"/>
  <c r="X1109" i="34"/>
  <c r="X1117" i="34"/>
  <c r="X1125" i="34"/>
  <c r="X1133" i="34"/>
  <c r="X1141" i="34"/>
  <c r="X1151" i="34"/>
  <c r="X1163" i="34"/>
  <c r="X1171" i="34"/>
  <c r="X2025" i="34"/>
  <c r="X2708" i="34"/>
  <c r="X3108" i="34"/>
  <c r="X3116" i="34"/>
  <c r="X2723" i="34"/>
  <c r="X2588" i="34"/>
  <c r="X2592" i="34"/>
  <c r="X2001" i="34"/>
  <c r="X2442" i="34"/>
  <c r="X1971" i="34"/>
  <c r="X1757" i="34"/>
  <c r="X1677" i="34"/>
  <c r="X1703" i="34"/>
  <c r="X1751" i="34"/>
  <c r="X1514" i="34"/>
  <c r="X1552" i="34"/>
  <c r="X3123" i="34"/>
  <c r="X3131" i="34"/>
  <c r="X3139" i="34"/>
  <c r="X2761" i="34"/>
  <c r="X2663" i="34"/>
  <c r="X2671" i="34"/>
  <c r="X2541" i="34"/>
  <c r="X2497" i="34"/>
  <c r="X1918" i="34"/>
  <c r="X1948" i="34"/>
  <c r="X1992" i="34"/>
  <c r="X1786" i="34"/>
  <c r="X1858" i="34"/>
  <c r="X1634" i="34"/>
  <c r="X1517" i="34"/>
  <c r="X1592" i="34"/>
  <c r="X1437" i="34"/>
  <c r="X1475" i="34"/>
  <c r="X1483" i="34"/>
  <c r="X1355" i="34"/>
  <c r="X1874" i="34"/>
  <c r="X1812" i="34"/>
  <c r="X1652" i="34"/>
  <c r="X1644" i="34"/>
  <c r="X1626" i="34"/>
  <c r="X1616" i="34"/>
  <c r="X1435" i="34"/>
  <c r="X1307" i="34"/>
  <c r="X1299" i="34"/>
  <c r="X1259" i="34"/>
  <c r="X1361" i="34"/>
  <c r="X738" i="34"/>
  <c r="X1100" i="34"/>
  <c r="X1108" i="34"/>
  <c r="X1116" i="34"/>
  <c r="X1124" i="34"/>
  <c r="X1132" i="34"/>
  <c r="X1140" i="34"/>
  <c r="X1150" i="34"/>
  <c r="X1162" i="34"/>
  <c r="X1170" i="34"/>
  <c r="X3115" i="34"/>
  <c r="X2681" i="34"/>
  <c r="X2677" i="34"/>
  <c r="X2000" i="34"/>
  <c r="X1365" i="34"/>
  <c r="X1970" i="34"/>
  <c r="X1756" i="34"/>
  <c r="X1676" i="34"/>
  <c r="X1702" i="34"/>
  <c r="X1750" i="34"/>
  <c r="X1513" i="34"/>
  <c r="X1551" i="34"/>
  <c r="X1576" i="34"/>
  <c r="X1395" i="34"/>
  <c r="X1892" i="34"/>
  <c r="X1840" i="34"/>
  <c r="X1806" i="34"/>
  <c r="X1724" i="34"/>
  <c r="X1606" i="34"/>
  <c r="X1503" i="34"/>
  <c r="X1413" i="34"/>
  <c r="X1351" i="34"/>
  <c r="X1343" i="34"/>
  <c r="X1317" i="34"/>
  <c r="X871" i="34"/>
  <c r="X1293" i="34"/>
  <c r="X1495" i="34"/>
  <c r="X728" i="34"/>
  <c r="X3129" i="34"/>
  <c r="X3137" i="34"/>
  <c r="X2661" i="34"/>
  <c r="X2669" i="34"/>
  <c r="X2595" i="34"/>
  <c r="X2495" i="34"/>
  <c r="X1916" i="34"/>
  <c r="X1946" i="34"/>
  <c r="X1784" i="34"/>
  <c r="X1856" i="34"/>
  <c r="X1912" i="34"/>
  <c r="X1400" i="34"/>
  <c r="X1443" i="34"/>
  <c r="X3114" i="34"/>
  <c r="X3122" i="34"/>
  <c r="X2446" i="34"/>
  <c r="X2556" i="34"/>
  <c r="X2680" i="34"/>
  <c r="X1999" i="34"/>
  <c r="X1284" i="34"/>
  <c r="X1368" i="34"/>
  <c r="X1969" i="34"/>
  <c r="X1755" i="34"/>
  <c r="X1675" i="34"/>
  <c r="X1701" i="34"/>
  <c r="X1749" i="34"/>
  <c r="X1550" i="34"/>
  <c r="X1575" i="34"/>
  <c r="X1941" i="34"/>
  <c r="X1893" i="34"/>
  <c r="X1841" i="34"/>
  <c r="X1807" i="34"/>
  <c r="X1799" i="34"/>
  <c r="X1504" i="34"/>
  <c r="X1414" i="34"/>
  <c r="X1392" i="34"/>
  <c r="X1348" i="34"/>
  <c r="X1322" i="34"/>
  <c r="X878" i="34"/>
  <c r="X727" i="34"/>
  <c r="X3132" i="34"/>
  <c r="X3140" i="34"/>
  <c r="X2762" i="34"/>
  <c r="X2660" i="34"/>
  <c r="X2668" i="34"/>
  <c r="X2594" i="34"/>
  <c r="X2546" i="34"/>
  <c r="X1474" i="34"/>
  <c r="X2494" i="34"/>
  <c r="X1919" i="34"/>
  <c r="X1949" i="34"/>
  <c r="X1993" i="34"/>
  <c r="X1787" i="34"/>
  <c r="X1859" i="34"/>
  <c r="X1518" i="34"/>
  <c r="X1593" i="34"/>
  <c r="X1438" i="34"/>
  <c r="X1476" i="34"/>
  <c r="X1484" i="34"/>
  <c r="X1352" i="34"/>
  <c r="X1881" i="34"/>
  <c r="X1819" i="34"/>
  <c r="X1811" i="34"/>
  <c r="X1651" i="34"/>
  <c r="X1643" i="34"/>
  <c r="X1625" i="34"/>
  <c r="X1615" i="34"/>
  <c r="X1434" i="34"/>
  <c r="X1302" i="34"/>
  <c r="X1340" i="34"/>
  <c r="X1382" i="34"/>
  <c r="X1093" i="34"/>
  <c r="X1105" i="34"/>
  <c r="X1113" i="34"/>
  <c r="X1121" i="34"/>
  <c r="X1129" i="34"/>
  <c r="X1137" i="34"/>
  <c r="X1145" i="34"/>
  <c r="X1159" i="34"/>
  <c r="X1167" i="34"/>
  <c r="X1175" i="34"/>
  <c r="X2712" i="34"/>
  <c r="X3112" i="34"/>
  <c r="X3120" i="34"/>
  <c r="X2727" i="34"/>
  <c r="X2444" i="34"/>
  <c r="X2570" i="34"/>
  <c r="X2262" i="34"/>
  <c r="X2678" i="34"/>
  <c r="X1997" i="34"/>
  <c r="X1366" i="34"/>
  <c r="X1967" i="34"/>
  <c r="X1761" i="34"/>
  <c r="X1673" i="34"/>
  <c r="X1699" i="34"/>
  <c r="X1729" i="34"/>
  <c r="X1548" i="34"/>
  <c r="X3127" i="34"/>
  <c r="X3135" i="34"/>
  <c r="X3143" i="34"/>
  <c r="X2765" i="34"/>
  <c r="X2659" i="34"/>
  <c r="X2667" i="34"/>
  <c r="X2271" i="34"/>
  <c r="X2545" i="34"/>
  <c r="X2493" i="34"/>
  <c r="X1914" i="34"/>
  <c r="X1944" i="34"/>
  <c r="X1782" i="34"/>
  <c r="X1854" i="34"/>
  <c r="X1896" i="34"/>
  <c r="X1511" i="34"/>
  <c r="X1398" i="34"/>
  <c r="X1441" i="34"/>
  <c r="X1479" i="34"/>
  <c r="X1878" i="34"/>
  <c r="X1816" i="34"/>
  <c r="X1656" i="34"/>
  <c r="X1648" i="34"/>
  <c r="X1630" i="34"/>
  <c r="X1620" i="34"/>
  <c r="X1612" i="34"/>
  <c r="X1431" i="34"/>
  <c r="X1303" i="34"/>
  <c r="X1291" i="34"/>
  <c r="X1357" i="34"/>
  <c r="X1385" i="34"/>
  <c r="X1092" i="34"/>
  <c r="X1104" i="34"/>
  <c r="X1112" i="34"/>
  <c r="X1120" i="34"/>
  <c r="X1128" i="34"/>
  <c r="X1136" i="34"/>
  <c r="X1144" i="34"/>
  <c r="X1154" i="34"/>
  <c r="X1166" i="34"/>
  <c r="X1174" i="34"/>
  <c r="X2026" i="34"/>
  <c r="X3111" i="34"/>
  <c r="X3119" i="34"/>
  <c r="X2447" i="34"/>
  <c r="X2591" i="34"/>
  <c r="X1996" i="34"/>
  <c r="X1369" i="34"/>
  <c r="X1760" i="34"/>
  <c r="X1672" i="34"/>
  <c r="X1680" i="34"/>
  <c r="X1706" i="34"/>
  <c r="X1754" i="34"/>
  <c r="X1555" i="34"/>
  <c r="X1399" i="34"/>
  <c r="X1938" i="34"/>
  <c r="X1844" i="34"/>
  <c r="X1802" i="34"/>
  <c r="X1720" i="34"/>
  <c r="X1535" i="34"/>
  <c r="X1417" i="34"/>
  <c r="X1391" i="34"/>
  <c r="X1347" i="34"/>
  <c r="X1321" i="34"/>
  <c r="X879" i="34"/>
  <c r="X661" i="34"/>
  <c r="X3125" i="34"/>
  <c r="X3133" i="34"/>
  <c r="X3141" i="34"/>
  <c r="X2763" i="34"/>
  <c r="X2665" i="34"/>
  <c r="X2673" i="34"/>
  <c r="X1285" i="34"/>
  <c r="X2491" i="34"/>
  <c r="X1942" i="34"/>
  <c r="X1994" i="34"/>
  <c r="X1788" i="34"/>
  <c r="X1860" i="34"/>
  <c r="X1507" i="34"/>
  <c r="X1573" i="34"/>
  <c r="X1396" i="34"/>
  <c r="X1577" i="34"/>
  <c r="X1477" i="34"/>
  <c r="X1485" i="34"/>
  <c r="X1880" i="34"/>
  <c r="X1818" i="34"/>
  <c r="X1810" i="34"/>
  <c r="X1650" i="34"/>
  <c r="X1642" i="34"/>
  <c r="X1624" i="34"/>
  <c r="X1614" i="34"/>
  <c r="X1433" i="34"/>
  <c r="X1305" i="34"/>
  <c r="X1297" i="34"/>
  <c r="X1325" i="34"/>
  <c r="X1359" i="34"/>
  <c r="X1387" i="34"/>
  <c r="X1076" i="34"/>
  <c r="X1102" i="34"/>
  <c r="X1110" i="34"/>
  <c r="X1118" i="34"/>
  <c r="X1126" i="34"/>
  <c r="X1134" i="34"/>
  <c r="X1142" i="34"/>
  <c r="X1152" i="34"/>
  <c r="X1164" i="34"/>
  <c r="X1172" i="34"/>
  <c r="X2257" i="34"/>
  <c r="X3109" i="34"/>
  <c r="X3117" i="34"/>
  <c r="X2445" i="34"/>
  <c r="X2555" i="34"/>
  <c r="X2571" i="34"/>
  <c r="X2679" i="34"/>
  <c r="X2002" i="34"/>
  <c r="X1367" i="34"/>
  <c r="X1972" i="34"/>
  <c r="X1758" i="34"/>
  <c r="X1678" i="34"/>
  <c r="X1704" i="34"/>
  <c r="X1752" i="34"/>
  <c r="X1553" i="34"/>
  <c r="X1397" i="34"/>
  <c r="X1401" i="34"/>
  <c r="X1940" i="34"/>
  <c r="X1890" i="34"/>
  <c r="X1838" i="34"/>
  <c r="X1804" i="34"/>
  <c r="X1722" i="34"/>
  <c r="X1537" i="34"/>
  <c r="X1419" i="34"/>
  <c r="X1393" i="34"/>
  <c r="X1349" i="34"/>
  <c r="X1323" i="34"/>
  <c r="X869" i="34"/>
  <c r="X969" i="34"/>
  <c r="X1491" i="34"/>
  <c r="X1493" i="34"/>
  <c r="X337" i="34"/>
  <c r="X357" i="34"/>
  <c r="X648" i="34"/>
  <c r="X656" i="34"/>
  <c r="X342" i="34"/>
  <c r="X352" i="34"/>
  <c r="X649" i="34"/>
  <c r="X657" i="34"/>
  <c r="X359" i="34"/>
  <c r="X650" i="34"/>
  <c r="X658" i="34"/>
  <c r="X336" i="34"/>
  <c r="X349" i="34"/>
  <c r="X1439" i="34"/>
  <c r="X1362" i="34"/>
  <c r="X1891" i="34"/>
  <c r="X1839" i="34"/>
  <c r="X1805" i="34"/>
  <c r="X1723" i="34"/>
  <c r="X1572" i="34"/>
  <c r="X1502" i="34"/>
  <c r="X1390" i="34"/>
  <c r="X1346" i="34"/>
  <c r="X1320" i="34"/>
  <c r="X1496" i="34"/>
  <c r="X662" i="34"/>
  <c r="X729" i="34"/>
  <c r="X3126" i="34"/>
  <c r="X3134" i="34"/>
  <c r="X3142" i="34"/>
  <c r="X2709" i="34"/>
  <c r="X2764" i="34"/>
  <c r="X2724" i="34"/>
  <c r="X2662" i="34"/>
  <c r="X2670" i="34"/>
  <c r="X2496" i="34"/>
  <c r="X1913" i="34"/>
  <c r="X1943" i="34"/>
  <c r="X1995" i="34"/>
  <c r="X1861" i="34"/>
  <c r="X1510" i="34"/>
  <c r="X1574" i="34"/>
  <c r="X1440" i="34"/>
  <c r="X1478" i="34"/>
  <c r="X1486" i="34"/>
  <c r="X1354" i="34"/>
  <c r="X1879" i="34"/>
  <c r="X1817" i="34"/>
  <c r="X1809" i="34"/>
  <c r="X1649" i="34"/>
  <c r="X1641" i="34"/>
  <c r="X1623" i="34"/>
  <c r="X1613" i="34"/>
  <c r="X1432" i="34"/>
  <c r="X1308" i="34"/>
  <c r="X1300" i="34"/>
  <c r="X874" i="34"/>
  <c r="X1360" i="34"/>
  <c r="X1099" i="34"/>
  <c r="X1107" i="34"/>
  <c r="X1115" i="34"/>
  <c r="X1123" i="34"/>
  <c r="X1131" i="34"/>
  <c r="X1139" i="34"/>
  <c r="X1149" i="34"/>
  <c r="X1161" i="34"/>
  <c r="X1169" i="34"/>
  <c r="X1280" i="34"/>
  <c r="X351" i="34"/>
  <c r="X316" i="34"/>
  <c r="X356" i="34"/>
  <c r="X353" i="34"/>
  <c r="X340" i="34"/>
  <c r="X350" i="34"/>
  <c r="X647" i="34"/>
  <c r="X655" i="34"/>
  <c r="X1481" i="34"/>
  <c r="X1353" i="34"/>
  <c r="X1876" i="34"/>
  <c r="X1814" i="34"/>
  <c r="X1654" i="34"/>
  <c r="X1646" i="34"/>
  <c r="X1628" i="34"/>
  <c r="X1618" i="34"/>
  <c r="X1429" i="34"/>
  <c r="X1412" i="34"/>
  <c r="X1339" i="34"/>
  <c r="X1301" i="34"/>
  <c r="X873" i="34"/>
  <c r="X1341" i="34"/>
  <c r="X1383" i="34"/>
  <c r="X1098" i="34"/>
  <c r="X1106" i="34"/>
  <c r="X1114" i="34"/>
  <c r="X1122" i="34"/>
  <c r="X1130" i="34"/>
  <c r="X1138" i="34"/>
  <c r="X1148" i="34"/>
  <c r="X1160" i="34"/>
  <c r="X1168" i="34"/>
  <c r="X1176" i="34"/>
  <c r="X3113" i="34"/>
  <c r="X3121" i="34"/>
  <c r="X2589" i="34"/>
  <c r="X2593" i="34"/>
  <c r="X2675" i="34"/>
  <c r="X1998" i="34"/>
  <c r="X1968" i="34"/>
  <c r="X1762" i="34"/>
  <c r="X1826" i="34"/>
  <c r="X1674" i="34"/>
  <c r="X1700" i="34"/>
  <c r="X1748" i="34"/>
  <c r="X1549" i="34"/>
  <c r="X1363" i="34"/>
  <c r="X1894" i="34"/>
  <c r="X1842" i="34"/>
  <c r="X1800" i="34"/>
  <c r="X1718" i="34"/>
  <c r="X1505" i="34"/>
  <c r="X1415" i="34"/>
  <c r="X1389" i="34"/>
  <c r="X1345" i="34"/>
  <c r="X1319" i="34"/>
  <c r="X1295" i="34"/>
  <c r="X663" i="34"/>
  <c r="X341" i="34"/>
  <c r="X355" i="34"/>
  <c r="X652" i="34"/>
  <c r="X660" i="34"/>
  <c r="X334" i="34"/>
  <c r="X653" i="34"/>
  <c r="X319" i="34"/>
  <c r="X339" i="34"/>
  <c r="X360" i="34"/>
  <c r="X654" i="34"/>
  <c r="X354" i="34"/>
  <c r="X1290" i="34"/>
  <c r="X1895" i="34"/>
  <c r="X1843" i="34"/>
  <c r="X1801" i="34"/>
  <c r="X1719" i="34"/>
  <c r="X1506" i="34"/>
  <c r="X1416" i="34"/>
  <c r="X1350" i="34"/>
  <c r="X1316" i="34"/>
  <c r="X952" i="34"/>
  <c r="X1294" i="34"/>
  <c r="X3124" i="34"/>
  <c r="X3130" i="34"/>
  <c r="X3138" i="34"/>
  <c r="X2713" i="34"/>
  <c r="X2658" i="34"/>
  <c r="X2666" i="34"/>
  <c r="X2674" i="34"/>
  <c r="X1286" i="34"/>
  <c r="X2492" i="34"/>
  <c r="X1917" i="34"/>
  <c r="X1947" i="34"/>
  <c r="X1785" i="34"/>
  <c r="X1857" i="34"/>
  <c r="X1599" i="34"/>
  <c r="X1516" i="34"/>
  <c r="X1591" i="34"/>
  <c r="X1444" i="34"/>
  <c r="X1482" i="34"/>
  <c r="X1875" i="34"/>
  <c r="X1813" i="34"/>
  <c r="X1653" i="34"/>
  <c r="X1645" i="34"/>
  <c r="X1627" i="34"/>
  <c r="X1617" i="34"/>
  <c r="X1436" i="34"/>
  <c r="X1304" i="34"/>
  <c r="X1292" i="34"/>
  <c r="X1342" i="34"/>
  <c r="X1384" i="34"/>
  <c r="X737" i="34"/>
  <c r="X1077" i="34"/>
  <c r="X1103" i="34"/>
  <c r="X1111" i="34"/>
  <c r="X1119" i="34"/>
  <c r="X1127" i="34"/>
  <c r="X1135" i="34"/>
  <c r="X1143" i="34"/>
  <c r="X1153" i="34"/>
  <c r="X1165" i="34"/>
  <c r="X1173" i="34"/>
  <c r="X321" i="34"/>
  <c r="X338" i="34"/>
  <c r="X358" i="34"/>
  <c r="X335" i="34"/>
  <c r="X347" i="34"/>
  <c r="X320" i="34"/>
  <c r="X651" i="34"/>
  <c r="X659" i="34"/>
  <c r="X720" i="34"/>
  <c r="X733" i="34"/>
  <c r="X981" i="34"/>
  <c r="X1277" i="34"/>
  <c r="X1183" i="34"/>
  <c r="X1191" i="34"/>
  <c r="X1201" i="34"/>
  <c r="X672" i="34"/>
  <c r="X689" i="34"/>
  <c r="X684" i="34"/>
  <c r="X955" i="34"/>
  <c r="X646" i="34"/>
  <c r="X941" i="34"/>
  <c r="X191" i="34"/>
  <c r="X112" i="34"/>
  <c r="X126" i="34"/>
  <c r="X795" i="34"/>
  <c r="X787" i="34"/>
  <c r="X765" i="34"/>
  <c r="X106" i="34"/>
  <c r="X914" i="34"/>
  <c r="X101" i="34"/>
  <c r="X95" i="34"/>
  <c r="X1218" i="34"/>
  <c r="X1226" i="34"/>
  <c r="X1236" i="34"/>
  <c r="X1246" i="34"/>
  <c r="X1254" i="34"/>
  <c r="X1314" i="34"/>
  <c r="X1621" i="34"/>
  <c r="X1821" i="34"/>
  <c r="X942" i="34"/>
  <c r="X670" i="34"/>
  <c r="X688" i="34"/>
  <c r="X731" i="34"/>
  <c r="X1177" i="34"/>
  <c r="X960" i="34"/>
  <c r="X1014" i="34"/>
  <c r="X668" i="34"/>
  <c r="X900" i="34"/>
  <c r="X710" i="34"/>
  <c r="X849" i="34"/>
  <c r="X868" i="34"/>
  <c r="X1871" i="34"/>
  <c r="X2015" i="34"/>
  <c r="X1223" i="34"/>
  <c r="X1266" i="34"/>
  <c r="X954" i="34"/>
  <c r="X680" i="34"/>
  <c r="X690" i="34"/>
  <c r="X698" i="34"/>
  <c r="X1189" i="34"/>
  <c r="X986" i="34"/>
  <c r="X1016" i="34"/>
  <c r="X1065" i="34"/>
  <c r="X830" i="34"/>
  <c r="X1211" i="34"/>
  <c r="X745" i="34"/>
  <c r="X818" i="34"/>
  <c r="X846" i="34"/>
  <c r="X865" i="34"/>
  <c r="X876" i="34"/>
  <c r="X892" i="34"/>
  <c r="X912" i="34"/>
  <c r="X1220" i="34"/>
  <c r="X1240" i="34"/>
  <c r="X1248" i="34"/>
  <c r="X1256" i="34"/>
  <c r="X1288" i="34"/>
  <c r="X1326" i="34"/>
  <c r="X1603" i="34"/>
  <c r="X1715" i="34"/>
  <c r="X703" i="34"/>
  <c r="X739" i="34"/>
  <c r="X1179" i="34"/>
  <c r="X886" i="34"/>
  <c r="X708" i="34"/>
  <c r="X847" i="34"/>
  <c r="X866" i="34"/>
  <c r="X1873" i="34"/>
  <c r="X2021" i="34"/>
  <c r="X1225" i="34"/>
  <c r="X1268" i="34"/>
  <c r="X2019" i="34"/>
  <c r="X1607" i="34"/>
  <c r="X1637" i="34"/>
  <c r="X1829" i="34"/>
  <c r="X678" i="34"/>
  <c r="X696" i="34"/>
  <c r="X704" i="34"/>
  <c r="X1185" i="34"/>
  <c r="X828" i="34"/>
  <c r="X1209" i="34"/>
  <c r="X970" i="34"/>
  <c r="X747" i="34"/>
  <c r="X820" i="34"/>
  <c r="X848" i="34"/>
  <c r="X906" i="34"/>
  <c r="X938" i="34"/>
  <c r="X217" i="34"/>
  <c r="X230" i="34"/>
  <c r="X266" i="34"/>
  <c r="X94" i="34"/>
  <c r="X117" i="34"/>
  <c r="X186" i="34"/>
  <c r="X218" i="34"/>
  <c r="X231" i="34"/>
  <c r="X272" i="34"/>
  <c r="X118" i="34"/>
  <c r="X187" i="34"/>
  <c r="X219" i="34"/>
  <c r="X234" i="34"/>
  <c r="X645" i="34"/>
  <c r="X228" i="34"/>
  <c r="X1870" i="34"/>
  <c r="X1898" i="34"/>
  <c r="X1261" i="34"/>
  <c r="X1269" i="34"/>
  <c r="X1798" i="34"/>
  <c r="X1586" i="34"/>
  <c r="X1658" i="34"/>
  <c r="X683" i="34"/>
  <c r="X693" i="34"/>
  <c r="X701" i="34"/>
  <c r="X1204" i="34"/>
  <c r="X744" i="34"/>
  <c r="X777" i="34"/>
  <c r="X813" i="34"/>
  <c r="X821" i="34"/>
  <c r="X891" i="34"/>
  <c r="X911" i="34"/>
  <c r="X1235" i="34"/>
  <c r="X1243" i="34"/>
  <c r="X1251" i="34"/>
  <c r="X1281" i="34"/>
  <c r="X1796" i="34"/>
  <c r="X1311" i="34"/>
  <c r="X1329" i="34"/>
  <c r="X1602" i="34"/>
  <c r="X1622" i="34"/>
  <c r="X1714" i="34"/>
  <c r="X1822" i="34"/>
  <c r="X685" i="34"/>
  <c r="X732" i="34"/>
  <c r="X1182" i="34"/>
  <c r="X1194" i="34"/>
  <c r="X801" i="34"/>
  <c r="X665" i="34"/>
  <c r="X901" i="34"/>
  <c r="X711" i="34"/>
  <c r="X778" i="34"/>
  <c r="X1872" i="34"/>
  <c r="X2020" i="34"/>
  <c r="X1228" i="34"/>
  <c r="X1263" i="34"/>
  <c r="X2018" i="34"/>
  <c r="X1636" i="34"/>
  <c r="X1828" i="34"/>
  <c r="X1066" i="34"/>
  <c r="X677" i="34"/>
  <c r="X695" i="34"/>
  <c r="X1184" i="34"/>
  <c r="X987" i="34"/>
  <c r="X1017" i="34"/>
  <c r="X1206" i="34"/>
  <c r="X716" i="34"/>
  <c r="X750" i="34"/>
  <c r="X783" i="34"/>
  <c r="X819" i="34"/>
  <c r="X889" i="34"/>
  <c r="X909" i="34"/>
  <c r="X1229" i="34"/>
  <c r="X1239" i="34"/>
  <c r="X1245" i="34"/>
  <c r="X1253" i="34"/>
  <c r="X1283" i="34"/>
  <c r="X1313" i="34"/>
  <c r="X1410" i="34"/>
  <c r="X1716" i="34"/>
  <c r="X730" i="34"/>
  <c r="X1180" i="34"/>
  <c r="X1192" i="34"/>
  <c r="X959" i="34"/>
  <c r="X1013" i="34"/>
  <c r="X756" i="34"/>
  <c r="X1037" i="34"/>
  <c r="X713" i="34"/>
  <c r="X780" i="34"/>
  <c r="X883" i="34"/>
  <c r="X211" i="34"/>
  <c r="X236" i="34"/>
  <c r="X198" i="34"/>
  <c r="X199" i="34"/>
  <c r="X212" i="34"/>
  <c r="X259" i="34"/>
  <c r="X176" i="34"/>
  <c r="X202" i="34"/>
  <c r="X213" i="34"/>
  <c r="X261" i="34"/>
  <c r="X91" i="34"/>
  <c r="X177" i="34"/>
  <c r="X250" i="34"/>
  <c r="X1222" i="34"/>
  <c r="X1234" i="34"/>
  <c r="X1242" i="34"/>
  <c r="X1250" i="34"/>
  <c r="X1310" i="34"/>
  <c r="X1328" i="34"/>
  <c r="X1717" i="34"/>
  <c r="X705" i="34"/>
  <c r="X1181" i="34"/>
  <c r="X1193" i="34"/>
  <c r="X956" i="34"/>
  <c r="X1020" i="34"/>
  <c r="X800" i="34"/>
  <c r="X664" i="34"/>
  <c r="X1210" i="34"/>
  <c r="X714" i="34"/>
  <c r="X845" i="34"/>
  <c r="X884" i="34"/>
  <c r="X1885" i="34"/>
  <c r="X2017" i="34"/>
  <c r="X1219" i="34"/>
  <c r="X1227" i="34"/>
  <c r="X1262" i="34"/>
  <c r="X1605" i="34"/>
  <c r="X1454" i="34"/>
  <c r="X1609" i="34"/>
  <c r="X1725" i="34"/>
  <c r="X1831" i="34"/>
  <c r="X676" i="34"/>
  <c r="X694" i="34"/>
  <c r="X702" i="34"/>
  <c r="X1205" i="34"/>
  <c r="X984" i="34"/>
  <c r="X715" i="34"/>
  <c r="X749" i="34"/>
  <c r="X814" i="34"/>
  <c r="X842" i="34"/>
  <c r="X861" i="34"/>
  <c r="X908" i="34"/>
  <c r="X940" i="34"/>
  <c r="X1631" i="34"/>
  <c r="X1224" i="34"/>
  <c r="X1238" i="34"/>
  <c r="X1244" i="34"/>
  <c r="X1252" i="34"/>
  <c r="X1282" i="34"/>
  <c r="X1601" i="34"/>
  <c r="X1312" i="34"/>
  <c r="X1372" i="34"/>
  <c r="X1659" i="34"/>
  <c r="X1833" i="34"/>
  <c r="X686" i="34"/>
  <c r="X1199" i="34"/>
  <c r="X958" i="34"/>
  <c r="X1000" i="34"/>
  <c r="X755" i="34"/>
  <c r="X802" i="34"/>
  <c r="X1030" i="34"/>
  <c r="X666" i="34"/>
  <c r="X1212" i="34"/>
  <c r="X712" i="34"/>
  <c r="X882" i="34"/>
  <c r="X1883" i="34"/>
  <c r="X1221" i="34"/>
  <c r="X1264" i="34"/>
  <c r="X1797" i="34"/>
  <c r="X1611" i="34"/>
  <c r="X1657" i="34"/>
  <c r="X1835" i="34"/>
  <c r="X674" i="34"/>
  <c r="X682" i="34"/>
  <c r="X692" i="34"/>
  <c r="X700" i="34"/>
  <c r="X992" i="34"/>
  <c r="X1203" i="34"/>
  <c r="X1213" i="34"/>
  <c r="X743" i="34"/>
  <c r="X751" i="34"/>
  <c r="X816" i="34"/>
  <c r="X844" i="34"/>
  <c r="X863" i="34"/>
  <c r="X890" i="34"/>
  <c r="X910" i="34"/>
  <c r="X223" i="34"/>
  <c r="X180" i="34"/>
  <c r="X1884" i="34"/>
  <c r="X2016" i="34"/>
  <c r="X1230" i="34"/>
  <c r="X1265" i="34"/>
  <c r="X1604" i="34"/>
  <c r="X2014" i="34"/>
  <c r="X1411" i="34"/>
  <c r="X1608" i="34"/>
  <c r="X1638" i="34"/>
  <c r="X1830" i="34"/>
  <c r="X675" i="34"/>
  <c r="X679" i="34"/>
  <c r="X697" i="34"/>
  <c r="X1186" i="34"/>
  <c r="X993" i="34"/>
  <c r="X829" i="34"/>
  <c r="X983" i="34"/>
  <c r="X748" i="34"/>
  <c r="X781" i="34"/>
  <c r="X817" i="34"/>
  <c r="X864" i="34"/>
  <c r="X907" i="34"/>
  <c r="X939" i="34"/>
  <c r="X1231" i="34"/>
  <c r="X1237" i="34"/>
  <c r="X1247" i="34"/>
  <c r="X1255" i="34"/>
  <c r="X1287" i="34"/>
  <c r="X1315" i="34"/>
  <c r="X1640" i="34"/>
  <c r="X671" i="34"/>
  <c r="X706" i="34"/>
  <c r="X1178" i="34"/>
  <c r="X957" i="34"/>
  <c r="X999" i="34"/>
  <c r="X669" i="34"/>
  <c r="X782" i="34"/>
  <c r="X885" i="34"/>
  <c r="X1882" i="34"/>
  <c r="X1232" i="34"/>
  <c r="X1267" i="34"/>
  <c r="X1455" i="34"/>
  <c r="X1610" i="34"/>
  <c r="X1808" i="34"/>
  <c r="X673" i="34"/>
  <c r="X681" i="34"/>
  <c r="X691" i="34"/>
  <c r="X699" i="34"/>
  <c r="X707" i="34"/>
  <c r="X1190" i="34"/>
  <c r="X1202" i="34"/>
  <c r="X951" i="34"/>
  <c r="X746" i="34"/>
  <c r="X779" i="34"/>
  <c r="X815" i="34"/>
  <c r="X843" i="34"/>
  <c r="X862" i="34"/>
  <c r="X893" i="34"/>
  <c r="X913" i="34"/>
  <c r="X1660" i="34"/>
  <c r="X1233" i="34"/>
  <c r="X1241" i="34"/>
  <c r="X1249" i="34"/>
  <c r="X1257" i="34"/>
  <c r="X1309" i="34"/>
  <c r="X1327" i="34"/>
  <c r="X1453" i="34"/>
  <c r="X1820" i="34"/>
  <c r="X687" i="34"/>
  <c r="X740" i="34"/>
  <c r="X1200" i="34"/>
  <c r="X1019" i="34"/>
  <c r="X667" i="34"/>
  <c r="X887" i="34"/>
  <c r="X709" i="34"/>
  <c r="X784" i="34"/>
  <c r="X867" i="34"/>
  <c r="X246" i="34"/>
  <c r="X285" i="34"/>
  <c r="X104" i="34"/>
  <c r="X125" i="34"/>
  <c r="X248" i="34"/>
  <c r="X286" i="34"/>
  <c r="X109" i="34"/>
  <c r="X249" i="34"/>
  <c r="X115" i="34"/>
  <c r="X184" i="34"/>
  <c r="X201" i="34"/>
  <c r="X214" i="34"/>
  <c r="X96" i="34"/>
  <c r="X210" i="34"/>
  <c r="X92" i="34"/>
  <c r="X116" i="34"/>
  <c r="X185" i="34"/>
  <c r="X224" i="34"/>
  <c r="X181" i="34"/>
  <c r="X227" i="34"/>
  <c r="X100" i="34"/>
  <c r="X235" i="34"/>
  <c r="X124" i="34"/>
  <c r="X197" i="34"/>
  <c r="X280" i="34"/>
  <c r="X196" i="34"/>
  <c r="X265" i="34"/>
  <c r="X178" i="34"/>
  <c r="X200" i="34"/>
  <c r="X182" i="34"/>
  <c r="X284" i="34"/>
  <c r="X102" i="34"/>
  <c r="X188" i="34"/>
  <c r="X119" i="34"/>
  <c r="X216" i="34"/>
  <c r="X98" i="34"/>
  <c r="X1276" i="34"/>
  <c r="X172" i="34"/>
  <c r="X103" i="34"/>
  <c r="X719" i="34"/>
  <c r="X1823" i="34"/>
  <c r="X1977" i="34"/>
  <c r="X1899" i="34"/>
  <c r="X1289" i="34"/>
  <c r="X1886" i="34"/>
  <c r="X1726" i="34"/>
  <c r="X145" i="34"/>
  <c r="X717" i="34"/>
  <c r="X1270" i="34"/>
  <c r="X718" i="34"/>
  <c r="X1275" i="34"/>
  <c r="X76" i="34"/>
  <c r="X77" i="34"/>
  <c r="X78" i="34"/>
  <c r="X225" i="34"/>
  <c r="X79" i="34"/>
  <c r="X84" i="34"/>
  <c r="X978" i="34"/>
  <c r="X976" i="34"/>
  <c r="X934" i="34"/>
  <c r="X936" i="34"/>
  <c r="X926" i="34"/>
  <c r="X769" i="34"/>
  <c r="X1272" i="34"/>
  <c r="X806" i="34"/>
  <c r="X924" i="34"/>
  <c r="X964" i="34"/>
  <c r="X812" i="34"/>
  <c r="X804" i="34"/>
  <c r="X790" i="34"/>
  <c r="X753" i="34"/>
  <c r="X974" i="34"/>
  <c r="X932" i="34"/>
  <c r="X904" i="34"/>
  <c r="X918" i="34"/>
  <c r="X838" i="34"/>
  <c r="X922" i="34"/>
  <c r="X962" i="34"/>
  <c r="X810" i="34"/>
  <c r="X788" i="34"/>
  <c r="X775" i="34"/>
  <c r="X840" i="34"/>
  <c r="X763" i="34"/>
  <c r="X240" i="34"/>
  <c r="X251" i="34"/>
  <c r="X254" i="34"/>
  <c r="X965" i="34"/>
  <c r="X895" i="34"/>
  <c r="X809" i="34"/>
  <c r="X858" i="34"/>
  <c r="X841" i="34"/>
  <c r="X760" i="34"/>
  <c r="X975" i="34"/>
  <c r="X933" i="34"/>
  <c r="X935" i="34"/>
  <c r="X905" i="34"/>
  <c r="X835" i="34"/>
  <c r="X797" i="34"/>
  <c r="X785" i="34"/>
  <c r="X768" i="34"/>
  <c r="X807" i="34"/>
  <c r="X923" i="34"/>
  <c r="X963" i="34"/>
  <c r="X833" i="34"/>
  <c r="X856" i="34"/>
  <c r="X823" i="34"/>
  <c r="X776" i="34"/>
  <c r="X754" i="34"/>
  <c r="X1271" i="34"/>
  <c r="X766" i="34"/>
  <c r="X973" i="34"/>
  <c r="X946" i="34"/>
  <c r="X931" i="34"/>
  <c r="X903" i="34"/>
  <c r="X917" i="34"/>
  <c r="X859" i="34"/>
  <c r="X1273" i="34"/>
  <c r="X244" i="34"/>
  <c r="X239" i="34"/>
  <c r="X243" i="34"/>
  <c r="X972" i="34"/>
  <c r="X930" i="34"/>
  <c r="X916" i="34"/>
  <c r="X836" i="34"/>
  <c r="X798" i="34"/>
  <c r="X786" i="34"/>
  <c r="X920" i="34"/>
  <c r="X968" i="34"/>
  <c r="X950" i="34"/>
  <c r="X944" i="34"/>
  <c r="X898" i="34"/>
  <c r="X834" i="34"/>
  <c r="X808" i="34"/>
  <c r="X741" i="34"/>
  <c r="X761" i="34"/>
  <c r="X980" i="34"/>
  <c r="X947" i="34"/>
  <c r="X928" i="34"/>
  <c r="X796" i="34"/>
  <c r="X771" i="34"/>
  <c r="X966" i="34"/>
  <c r="X948" i="34"/>
  <c r="X896" i="34"/>
  <c r="X832" i="34"/>
  <c r="X822" i="34"/>
  <c r="X792" i="34"/>
  <c r="X794" i="34"/>
  <c r="X759" i="34"/>
  <c r="X767" i="34"/>
  <c r="X253" i="34"/>
  <c r="X209" i="34"/>
  <c r="X258" i="34"/>
  <c r="X245" i="34"/>
  <c r="X226" i="34"/>
  <c r="X238" i="34"/>
  <c r="X921" i="34"/>
  <c r="X961" i="34"/>
  <c r="X945" i="34"/>
  <c r="X899" i="34"/>
  <c r="X831" i="34"/>
  <c r="X854" i="34"/>
  <c r="X805" i="34"/>
  <c r="X791" i="34"/>
  <c r="X774" i="34"/>
  <c r="X764" i="34"/>
  <c r="X929" i="34"/>
  <c r="X915" i="34"/>
  <c r="X857" i="34"/>
  <c r="X839" i="34"/>
  <c r="X772" i="34"/>
  <c r="X919" i="34"/>
  <c r="X967" i="34"/>
  <c r="X949" i="34"/>
  <c r="X943" i="34"/>
  <c r="X897" i="34"/>
  <c r="X811" i="34"/>
  <c r="X860" i="34"/>
  <c r="X803" i="34"/>
  <c r="X789" i="34"/>
  <c r="X793" i="34"/>
  <c r="X762" i="34"/>
  <c r="X979" i="34"/>
  <c r="X977" i="34"/>
  <c r="X937" i="34"/>
  <c r="X927" i="34"/>
  <c r="X855" i="34"/>
  <c r="X825" i="34"/>
  <c r="X799" i="34"/>
  <c r="X770" i="34"/>
  <c r="X242" i="34"/>
  <c r="X252" i="34"/>
  <c r="X195" i="34"/>
  <c r="X257" i="34"/>
  <c r="X247" i="34"/>
  <c r="X241" i="34"/>
  <c r="X131" i="34"/>
  <c r="X194" i="34"/>
  <c r="X151" i="34"/>
  <c r="X162" i="34"/>
  <c r="X127" i="34"/>
  <c r="X193" i="34"/>
  <c r="X152" i="34"/>
  <c r="X163" i="34"/>
  <c r="X155" i="34"/>
  <c r="X165" i="34"/>
  <c r="X192" i="34"/>
  <c r="X133" i="34"/>
  <c r="X171" i="34"/>
  <c r="X221" i="34"/>
  <c r="X148" i="34"/>
  <c r="X87" i="34"/>
  <c r="X147" i="34"/>
  <c r="X129" i="34"/>
  <c r="X81" i="34"/>
  <c r="X86" i="34"/>
  <c r="X170" i="34"/>
  <c r="X144" i="34"/>
  <c r="X88" i="34"/>
  <c r="X114" i="34"/>
  <c r="X203" i="34"/>
  <c r="X128" i="34"/>
  <c r="X273" i="34"/>
  <c r="X179" i="34"/>
  <c r="X72" i="34"/>
  <c r="X83" i="34"/>
  <c r="X183" i="34"/>
  <c r="X174" i="34"/>
  <c r="X175" i="34"/>
  <c r="X159" i="34"/>
  <c r="X97" i="34"/>
  <c r="X264" i="34"/>
  <c r="X156" i="34"/>
  <c r="X160" i="34"/>
  <c r="X232" i="34"/>
  <c r="X158" i="34"/>
  <c r="X137" i="34"/>
  <c r="X63" i="34"/>
  <c r="X161" i="34"/>
  <c r="X64" i="34"/>
  <c r="X90" i="34"/>
  <c r="X167" i="34"/>
  <c r="X154" i="34"/>
  <c r="X169" i="34"/>
  <c r="X73" i="34"/>
  <c r="X135" i="34"/>
  <c r="X66" i="34"/>
  <c r="X168" i="34"/>
  <c r="X71" i="34"/>
  <c r="X123" i="34"/>
  <c r="X89" i="34"/>
  <c r="X120" i="34"/>
  <c r="X70" i="34"/>
  <c r="X110" i="34"/>
  <c r="X143" i="34"/>
  <c r="X85" i="34"/>
  <c r="X173" i="34"/>
  <c r="X122" i="34"/>
  <c r="X75" i="34"/>
  <c r="X93" i="34"/>
  <c r="X208" i="34"/>
  <c r="X222" i="34"/>
  <c r="X141" i="34"/>
  <c r="X136" i="34"/>
  <c r="X166" i="34"/>
  <c r="X150" i="34"/>
  <c r="X80" i="34"/>
  <c r="X268" i="34"/>
  <c r="X149" i="34"/>
  <c r="X121" i="34"/>
  <c r="X134" i="34"/>
  <c r="X132" i="34"/>
  <c r="X130" i="34"/>
  <c r="X229" i="34"/>
  <c r="X82" i="34"/>
  <c r="X164" i="34"/>
  <c r="X65" i="34"/>
  <c r="X146" i="34"/>
  <c r="X69" i="34"/>
  <c r="X107" i="34"/>
  <c r="X142" i="34"/>
  <c r="X267" i="34"/>
  <c r="X74" i="34"/>
  <c r="X233" i="34"/>
  <c r="X113" i="34"/>
  <c r="X157" i="34"/>
  <c r="X256" i="34"/>
  <c r="X853" i="34"/>
  <c r="X757" i="34"/>
  <c r="X111" i="34"/>
  <c r="X274" i="34"/>
  <c r="X262" i="34"/>
  <c r="X139" i="34"/>
  <c r="X105" i="34"/>
  <c r="X894" i="34"/>
  <c r="X851" i="34"/>
  <c r="X826" i="34"/>
  <c r="X852" i="34"/>
  <c r="X108" i="34"/>
  <c r="X263" i="34"/>
  <c r="X758" i="34"/>
  <c r="X827" i="34"/>
  <c r="X189" i="34"/>
  <c r="X138" i="34"/>
  <c r="X881" i="34"/>
  <c r="X190" i="34"/>
  <c r="X773" i="34"/>
  <c r="X824" i="34"/>
  <c r="X67" i="34"/>
  <c r="X837" i="34"/>
  <c r="X925" i="34"/>
  <c r="X140" i="34"/>
  <c r="X255" i="34"/>
  <c r="X850" i="34"/>
  <c r="X237" i="34"/>
  <c r="X877" i="34"/>
  <c r="X752" i="34"/>
  <c r="X742" i="34"/>
  <c r="X153" i="34"/>
  <c r="X3154" i="34"/>
  <c r="X3156" i="34"/>
  <c r="X3155" i="34"/>
  <c r="X3151" i="34"/>
  <c r="X3152" i="34"/>
  <c r="X3153" i="34"/>
  <c r="X21" i="34"/>
  <c r="X17" i="34"/>
  <c r="X19" i="34"/>
  <c r="X20" i="34"/>
  <c r="X22" i="34"/>
  <c r="W633" i="34"/>
  <c r="W629" i="34"/>
  <c r="W625" i="34"/>
  <c r="W618" i="34"/>
  <c r="W632" i="34"/>
  <c r="W628" i="34"/>
  <c r="W624" i="34"/>
  <c r="W631" i="34"/>
  <c r="W627" i="34"/>
  <c r="W623" i="34"/>
  <c r="W630" i="34"/>
  <c r="W626" i="34"/>
  <c r="W619" i="34"/>
  <c r="W621" i="34"/>
  <c r="W617" i="34"/>
  <c r="W613" i="34"/>
  <c r="W620" i="34"/>
  <c r="W616" i="34"/>
  <c r="W612" i="34"/>
  <c r="W615" i="34"/>
  <c r="W611" i="34"/>
  <c r="W614" i="34"/>
  <c r="W610" i="34"/>
  <c r="W638" i="34"/>
  <c r="W634" i="34"/>
  <c r="W637" i="34"/>
  <c r="W622" i="34"/>
  <c r="W636" i="34"/>
  <c r="W635" i="34"/>
  <c r="W641" i="34"/>
  <c r="W640" i="34"/>
  <c r="W601" i="34"/>
  <c r="W639" i="34"/>
  <c r="W602" i="34"/>
  <c r="W600" i="34"/>
  <c r="W598" i="34"/>
  <c r="W597" i="34"/>
  <c r="W594" i="34"/>
  <c r="W593" i="34"/>
  <c r="W592" i="34"/>
  <c r="W591" i="34"/>
  <c r="W583" i="34"/>
  <c r="W596" i="34"/>
  <c r="W604" i="34"/>
  <c r="W603" i="34"/>
  <c r="W599" i="34"/>
  <c r="W595" i="34"/>
  <c r="W590" i="34"/>
  <c r="W17" i="34"/>
  <c r="W19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5" i="34"/>
  <c r="W56" i="34"/>
  <c r="W65" i="34"/>
  <c r="W69" i="34"/>
  <c r="W73" i="34"/>
  <c r="W77" i="34"/>
  <c r="W84" i="34"/>
  <c r="W88" i="34"/>
  <c r="W92" i="34"/>
  <c r="W96" i="34"/>
  <c r="W100" i="34"/>
  <c r="W104" i="34"/>
  <c r="W108" i="34"/>
  <c r="W112" i="34"/>
  <c r="W116" i="34"/>
  <c r="W120" i="34"/>
  <c r="W124" i="34"/>
  <c r="W130" i="34"/>
  <c r="W136" i="34"/>
  <c r="W140" i="34"/>
  <c r="W148" i="34"/>
  <c r="W152" i="34"/>
  <c r="W156" i="34"/>
  <c r="W157" i="34"/>
  <c r="W158" i="34"/>
  <c r="W159" i="34"/>
  <c r="W160" i="34"/>
  <c r="W164" i="34"/>
  <c r="W170" i="34"/>
  <c r="W174" i="34"/>
  <c r="W178" i="34"/>
  <c r="W182" i="34"/>
  <c r="W186" i="34"/>
  <c r="W190" i="34"/>
  <c r="W194" i="34"/>
  <c r="W198" i="34"/>
  <c r="W202" i="34"/>
  <c r="W210" i="34"/>
  <c r="W214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0" i="34"/>
  <c r="W264" i="34"/>
  <c r="W268" i="34"/>
  <c r="W269" i="34"/>
  <c r="W270" i="34"/>
  <c r="W271" i="34"/>
  <c r="W275" i="34"/>
  <c r="W281" i="34"/>
  <c r="W285" i="34"/>
  <c r="W291" i="34"/>
  <c r="W295" i="34"/>
  <c r="W299" i="34"/>
  <c r="W303" i="34"/>
  <c r="W307" i="34"/>
  <c r="W311" i="34"/>
  <c r="W315" i="34"/>
  <c r="W321" i="34"/>
  <c r="W325" i="34"/>
  <c r="W334" i="34"/>
  <c r="W57" i="34"/>
  <c r="W59" i="34"/>
  <c r="W61" i="34"/>
  <c r="W66" i="34"/>
  <c r="W70" i="34"/>
  <c r="W74" i="34"/>
  <c r="W78" i="34"/>
  <c r="W85" i="34"/>
  <c r="W89" i="34"/>
  <c r="W93" i="34"/>
  <c r="W97" i="34"/>
  <c r="W101" i="34"/>
  <c r="W105" i="34"/>
  <c r="W109" i="34"/>
  <c r="W113" i="34"/>
  <c r="W117" i="34"/>
  <c r="W121" i="34"/>
  <c r="W125" i="34"/>
  <c r="W131" i="34"/>
  <c r="W137" i="34"/>
  <c r="W141" i="34"/>
  <c r="W142" i="34"/>
  <c r="W143" i="34"/>
  <c r="W149" i="34"/>
  <c r="W153" i="34"/>
  <c r="W161" i="34"/>
  <c r="W165" i="34"/>
  <c r="W166" i="34"/>
  <c r="W167" i="34"/>
  <c r="W171" i="34"/>
  <c r="W175" i="34"/>
  <c r="W179" i="34"/>
  <c r="W183" i="34"/>
  <c r="W187" i="34"/>
  <c r="W191" i="34"/>
  <c r="W195" i="34"/>
  <c r="W199" i="34"/>
  <c r="W203" i="34"/>
  <c r="W204" i="34"/>
  <c r="W205" i="34"/>
  <c r="W206" i="34"/>
  <c r="W207" i="34"/>
  <c r="W211" i="34"/>
  <c r="W216" i="34"/>
  <c r="W220" i="34"/>
  <c r="W224" i="34"/>
  <c r="W228" i="34"/>
  <c r="W232" i="34"/>
  <c r="W236" i="34"/>
  <c r="W240" i="34"/>
  <c r="W244" i="34"/>
  <c r="W248" i="34"/>
  <c r="W252" i="34"/>
  <c r="W256" i="34"/>
  <c r="W261" i="34"/>
  <c r="W265" i="34"/>
  <c r="W272" i="34"/>
  <c r="W276" i="34"/>
  <c r="W282" i="34"/>
  <c r="W286" i="34"/>
  <c r="W287" i="34"/>
  <c r="W288" i="34"/>
  <c r="W292" i="34"/>
  <c r="W296" i="34"/>
  <c r="W300" i="34"/>
  <c r="W304" i="34"/>
  <c r="W308" i="34"/>
  <c r="W312" i="34"/>
  <c r="W316" i="34"/>
  <c r="W317" i="34"/>
  <c r="W318" i="34"/>
  <c r="W322" i="34"/>
  <c r="W326" i="34"/>
  <c r="W335" i="34"/>
  <c r="W339" i="34"/>
  <c r="W54" i="34"/>
  <c r="W63" i="34"/>
  <c r="W67" i="34"/>
  <c r="W71" i="34"/>
  <c r="W75" i="34"/>
  <c r="W79" i="34"/>
  <c r="W86" i="34"/>
  <c r="W90" i="34"/>
  <c r="W94" i="34"/>
  <c r="W98" i="34"/>
  <c r="W102" i="34"/>
  <c r="W106" i="34"/>
  <c r="W110" i="34"/>
  <c r="W114" i="34"/>
  <c r="W118" i="34"/>
  <c r="W122" i="34"/>
  <c r="W126" i="34"/>
  <c r="W132" i="34"/>
  <c r="W133" i="34"/>
  <c r="W134" i="34"/>
  <c r="W138" i="34"/>
  <c r="W144" i="34"/>
  <c r="W145" i="34"/>
  <c r="W146" i="34"/>
  <c r="W150" i="34"/>
  <c r="W154" i="34"/>
  <c r="W162" i="34"/>
  <c r="W168" i="34"/>
  <c r="W172" i="34"/>
  <c r="W176" i="34"/>
  <c r="W180" i="34"/>
  <c r="W184" i="34"/>
  <c r="W188" i="34"/>
  <c r="W192" i="34"/>
  <c r="W196" i="34"/>
  <c r="W200" i="34"/>
  <c r="W208" i="34"/>
  <c r="W212" i="34"/>
  <c r="W217" i="34"/>
  <c r="W221" i="34"/>
  <c r="W225" i="34"/>
  <c r="W229" i="34"/>
  <c r="W233" i="34"/>
  <c r="W237" i="34"/>
  <c r="W241" i="34"/>
  <c r="W245" i="34"/>
  <c r="W249" i="34"/>
  <c r="W253" i="34"/>
  <c r="W257" i="34"/>
  <c r="W262" i="34"/>
  <c r="W266" i="34"/>
  <c r="W273" i="34"/>
  <c r="W277" i="34"/>
  <c r="W278" i="34"/>
  <c r="W279" i="34"/>
  <c r="W283" i="34"/>
  <c r="W289" i="34"/>
  <c r="W293" i="34"/>
  <c r="W297" i="34"/>
  <c r="W301" i="34"/>
  <c r="W305" i="34"/>
  <c r="W309" i="34"/>
  <c r="W313" i="34"/>
  <c r="W319" i="34"/>
  <c r="W323" i="34"/>
  <c r="W327" i="34"/>
  <c r="W328" i="34"/>
  <c r="W329" i="34"/>
  <c r="W330" i="34"/>
  <c r="W331" i="34"/>
  <c r="W58" i="34"/>
  <c r="W60" i="34"/>
  <c r="W62" i="34"/>
  <c r="W64" i="34"/>
  <c r="W68" i="34"/>
  <c r="W72" i="34"/>
  <c r="W76" i="34"/>
  <c r="W80" i="34"/>
  <c r="W81" i="34"/>
  <c r="W82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28" i="34"/>
  <c r="W129" i="34"/>
  <c r="W135" i="34"/>
  <c r="W139" i="34"/>
  <c r="W147" i="34"/>
  <c r="W151" i="34"/>
  <c r="W155" i="34"/>
  <c r="W163" i="34"/>
  <c r="W169" i="34"/>
  <c r="W173" i="34"/>
  <c r="W177" i="34"/>
  <c r="W181" i="34"/>
  <c r="W185" i="34"/>
  <c r="W189" i="34"/>
  <c r="W193" i="34"/>
  <c r="W197" i="34"/>
  <c r="W201" i="34"/>
  <c r="W209" i="34"/>
  <c r="W213" i="34"/>
  <c r="W218" i="34"/>
  <c r="W222" i="34"/>
  <c r="W226" i="34"/>
  <c r="W230" i="34"/>
  <c r="W234" i="34"/>
  <c r="W238" i="34"/>
  <c r="W242" i="34"/>
  <c r="W246" i="34"/>
  <c r="W250" i="34"/>
  <c r="W254" i="34"/>
  <c r="W258" i="34"/>
  <c r="W263" i="34"/>
  <c r="W267" i="34"/>
  <c r="W274" i="34"/>
  <c r="W280" i="34"/>
  <c r="W284" i="34"/>
  <c r="W290" i="34"/>
  <c r="W294" i="34"/>
  <c r="W298" i="34"/>
  <c r="W302" i="34"/>
  <c r="W306" i="34"/>
  <c r="W310" i="34"/>
  <c r="W314" i="34"/>
  <c r="W320" i="34"/>
  <c r="W324" i="34"/>
  <c r="W333" i="34"/>
  <c r="W340" i="34"/>
  <c r="W347" i="34"/>
  <c r="W348" i="34"/>
  <c r="W352" i="34"/>
  <c r="W356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1" i="34"/>
  <c r="W545" i="34"/>
  <c r="W549" i="34"/>
  <c r="W553" i="34"/>
  <c r="W557" i="34"/>
  <c r="W561" i="34"/>
  <c r="W565" i="34"/>
  <c r="W606" i="34"/>
  <c r="W642" i="34"/>
  <c r="W662" i="34"/>
  <c r="W664" i="34"/>
  <c r="W666" i="34"/>
  <c r="W668" i="34"/>
  <c r="W670" i="34"/>
  <c r="W672" i="34"/>
  <c r="W674" i="34"/>
  <c r="W336" i="34"/>
  <c r="W341" i="34"/>
  <c r="W349" i="34"/>
  <c r="W353" i="34"/>
  <c r="W357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2" i="34"/>
  <c r="W546" i="34"/>
  <c r="W550" i="34"/>
  <c r="W554" i="34"/>
  <c r="W558" i="34"/>
  <c r="W562" i="34"/>
  <c r="W566" i="34"/>
  <c r="W607" i="34"/>
  <c r="W643" i="34"/>
  <c r="W337" i="34"/>
  <c r="W342" i="34"/>
  <c r="W343" i="34"/>
  <c r="W344" i="34"/>
  <c r="W345" i="34"/>
  <c r="W350" i="34"/>
  <c r="W354" i="34"/>
  <c r="W358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3" i="34"/>
  <c r="W547" i="34"/>
  <c r="W551" i="34"/>
  <c r="W555" i="34"/>
  <c r="W559" i="34"/>
  <c r="W563" i="34"/>
  <c r="W567" i="34"/>
  <c r="W608" i="34"/>
  <c r="W644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4" i="34"/>
  <c r="W585" i="34"/>
  <c r="W586" i="34"/>
  <c r="W587" i="34"/>
  <c r="W588" i="34"/>
  <c r="W589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3" i="34"/>
  <c r="W665" i="34"/>
  <c r="W667" i="34"/>
  <c r="W669" i="34"/>
  <c r="W671" i="34"/>
  <c r="W332" i="34"/>
  <c r="W338" i="34"/>
  <c r="W346" i="34"/>
  <c r="W351" i="34"/>
  <c r="W355" i="34"/>
  <c r="W359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4" i="34"/>
  <c r="W548" i="34"/>
  <c r="W552" i="34"/>
  <c r="W556" i="34"/>
  <c r="W560" i="34"/>
  <c r="W564" i="34"/>
  <c r="W605" i="34"/>
  <c r="W609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673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675" i="34"/>
  <c r="W706" i="34"/>
  <c r="W708" i="34"/>
  <c r="W710" i="34"/>
  <c r="W712" i="34"/>
  <c r="W714" i="34"/>
  <c r="W703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05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780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782" i="34"/>
  <c r="W784" i="34"/>
  <c r="W847" i="34"/>
  <c r="W860" i="34"/>
  <c r="W862" i="34"/>
  <c r="W864" i="34"/>
  <c r="W849" i="34"/>
  <c r="W854" i="34"/>
  <c r="W856" i="34"/>
  <c r="W858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851" i="34"/>
  <c r="W845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063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6" i="34"/>
  <c r="W1224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210" i="34"/>
  <c r="W1218" i="34"/>
  <c r="W1226" i="34"/>
  <c r="W1228" i="34"/>
  <c r="W1230" i="34"/>
  <c r="W1232" i="34"/>
  <c r="W1212" i="34"/>
  <c r="W1220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214" i="34"/>
  <c r="W1222" i="34"/>
  <c r="W1396" i="34"/>
  <c r="W1398" i="34"/>
  <c r="W1401" i="34"/>
  <c r="W1403" i="34"/>
  <c r="W1405" i="34"/>
  <c r="W1407" i="34"/>
  <c r="W1409" i="34"/>
  <c r="W1411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397" i="34"/>
  <c r="W1399" i="34"/>
  <c r="W1400" i="34"/>
  <c r="W1402" i="34"/>
  <c r="W1404" i="34"/>
  <c r="W1406" i="34"/>
  <c r="W1408" i="34"/>
  <c r="W1410" i="34"/>
  <c r="W1412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3" i="34"/>
  <c r="W1567" i="34"/>
  <c r="W1570" i="34"/>
  <c r="W1572" i="34"/>
  <c r="W1574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561" i="34"/>
  <c r="W1565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4" i="34"/>
  <c r="W1743" i="34"/>
  <c r="W1736" i="34"/>
  <c r="W1741" i="34"/>
  <c r="W1742" i="34"/>
  <c r="W1744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1730" i="34"/>
  <c r="W1738" i="34"/>
  <c r="W1732" i="34"/>
  <c r="W1740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4" i="34"/>
  <c r="W2056" i="34"/>
  <c r="W2061" i="34"/>
  <c r="W2063" i="34"/>
  <c r="W2065" i="34"/>
  <c r="W2067" i="34"/>
  <c r="W2069" i="34"/>
  <c r="W2071" i="34"/>
  <c r="W2073" i="34"/>
  <c r="W2075" i="34"/>
  <c r="W2077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050" i="34"/>
  <c r="W2058" i="34"/>
  <c r="W2062" i="34"/>
  <c r="W2064" i="34"/>
  <c r="W2066" i="34"/>
  <c r="W2068" i="34"/>
  <c r="W2070" i="34"/>
  <c r="W2072" i="34"/>
  <c r="W2074" i="34"/>
  <c r="W2076" i="34"/>
  <c r="W2078" i="34"/>
  <c r="W2052" i="34"/>
  <c r="W2060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7" i="34"/>
  <c r="W2409" i="34"/>
  <c r="W2417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411" i="34"/>
  <c r="W2419" i="34"/>
  <c r="W2413" i="34"/>
  <c r="W2421" i="34"/>
  <c r="W2424" i="34"/>
  <c r="W2426" i="34"/>
  <c r="W2428" i="34"/>
  <c r="W2430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405" i="34"/>
  <c r="W2415" i="34"/>
  <c r="W2423" i="34"/>
  <c r="W2425" i="34"/>
  <c r="W2427" i="34"/>
  <c r="W2429" i="34"/>
  <c r="W2431" i="34"/>
  <c r="W2713" i="34"/>
  <c r="W2721" i="34"/>
  <c r="W2729" i="34"/>
  <c r="W2737" i="34"/>
  <c r="W2707" i="34"/>
  <c r="W2715" i="34"/>
  <c r="W2723" i="34"/>
  <c r="W2731" i="34"/>
  <c r="W2739" i="34"/>
  <c r="W2741" i="34"/>
  <c r="W2743" i="34"/>
  <c r="W2745" i="34"/>
  <c r="W2747" i="34"/>
  <c r="W2749" i="34"/>
  <c r="W2751" i="34"/>
  <c r="W2753" i="34"/>
  <c r="W2755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1" i="34"/>
  <c r="W2709" i="34"/>
  <c r="W2717" i="34"/>
  <c r="W2725" i="34"/>
  <c r="W2733" i="34"/>
  <c r="W2757" i="34"/>
  <c r="W2759" i="34"/>
  <c r="W3153" i="34"/>
  <c r="W2711" i="34"/>
  <c r="W2719" i="34"/>
  <c r="W2727" i="34"/>
  <c r="W2735" i="34"/>
  <c r="W2740" i="34"/>
  <c r="W2742" i="34"/>
  <c r="W2744" i="34"/>
  <c r="W2746" i="34"/>
  <c r="W2748" i="34"/>
  <c r="W2750" i="34"/>
  <c r="W2752" i="34"/>
  <c r="W2754" i="34"/>
  <c r="W2756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5" i="34"/>
  <c r="A11" i="56"/>
  <c r="X14" i="34"/>
  <c r="X13" i="34"/>
  <c r="X16" i="34"/>
  <c r="X15" i="34"/>
  <c r="X10" i="34"/>
  <c r="W13" i="34"/>
  <c r="W14" i="34"/>
  <c r="W15" i="34"/>
  <c r="W16" i="34"/>
  <c r="G408" i="55"/>
  <c r="I408" i="55"/>
  <c r="I32" i="55"/>
  <c r="W11" i="34"/>
  <c r="W12" i="34"/>
  <c r="X12" i="34"/>
  <c r="X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2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87" i="55"/>
  <c r="G16" i="55"/>
  <c r="K12" i="55"/>
  <c r="K23" i="55"/>
  <c r="I13" i="61"/>
  <c r="I14" i="61" s="1"/>
  <c r="C13" i="61"/>
  <c r="C14" i="61" s="1"/>
  <c r="B26" i="56" l="1"/>
  <c r="D26" i="56" s="1"/>
  <c r="F26" i="56"/>
  <c r="G26" i="56"/>
  <c r="B27" i="56"/>
  <c r="F27" i="56"/>
  <c r="H27" i="56" s="1"/>
  <c r="G27" i="56"/>
  <c r="K3162" i="34"/>
  <c r="F13" i="79" s="1" a="1"/>
  <c r="F13" i="79" s="1"/>
  <c r="A30" i="47"/>
  <c r="K408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15" i="79" l="1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H14" i="79" s="1"/>
  <c r="F19" i="79" a="1"/>
  <c r="F19" i="79" s="1"/>
  <c r="G19" i="79" a="1"/>
  <c r="G19" i="79" s="1"/>
  <c r="F20" i="79" a="1"/>
  <c r="F20" i="79" s="1"/>
  <c r="H20" i="79" s="1"/>
  <c r="F15" i="79" a="1"/>
  <c r="F15" i="79" s="1"/>
  <c r="H15" i="79" s="1"/>
  <c r="G12" i="79" a="1"/>
  <c r="G12" i="79" s="1"/>
  <c r="I12" i="79" s="1"/>
  <c r="G17" i="79" a="1"/>
  <c r="G17" i="79" s="1"/>
  <c r="I17" i="79" s="1"/>
  <c r="F18" i="79" a="1"/>
  <c r="F18" i="79" s="1"/>
  <c r="H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19" i="79" l="1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A20" i="55"/>
  <c r="I57" i="47" l="1"/>
  <c r="A28" i="55"/>
  <c r="B29" i="55"/>
  <c r="H57" i="47"/>
  <c r="H58" i="47" l="1"/>
  <c r="A29" i="55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J179" i="55" l="1" a="1"/>
  <c r="J179" i="55" s="1"/>
  <c r="F55" i="15" a="1"/>
  <c r="F55" i="15" s="1"/>
  <c r="J331" i="55" a="1"/>
  <c r="J331" i="55" s="1"/>
  <c r="J366" i="55" a="1"/>
  <c r="J366" i="55" s="1"/>
  <c r="D13" i="39"/>
  <c r="J222" i="55" a="1"/>
  <c r="J222" i="55" s="1"/>
  <c r="J380" i="55" a="1"/>
  <c r="J380" i="55" s="1"/>
  <c r="J184" i="55" a="1"/>
  <c r="J184" i="55" s="1"/>
  <c r="J360" i="55" a="1"/>
  <c r="J360" i="55" s="1"/>
  <c r="J119" i="55" a="1"/>
  <c r="J119" i="55" s="1"/>
  <c r="J278" i="55" a="1"/>
  <c r="J278" i="55" s="1"/>
  <c r="J299" i="55" a="1"/>
  <c r="J299" i="55" s="1"/>
  <c r="J128" i="55" a="1"/>
  <c r="J128" i="55" s="1"/>
  <c r="F56" i="15" a="1"/>
  <c r="F56" i="15" s="1"/>
  <c r="F58" i="15" a="1"/>
  <c r="F58" i="15" s="1"/>
  <c r="J231" i="55" a="1"/>
  <c r="J231" i="55" s="1"/>
  <c r="J287" i="55" a="1"/>
  <c r="J287" i="55" s="1"/>
  <c r="J180" i="55" a="1"/>
  <c r="J180" i="55" s="1"/>
  <c r="J396" i="55" a="1"/>
  <c r="J396" i="55" s="1"/>
  <c r="J305" i="55" a="1"/>
  <c r="J305" i="55" s="1"/>
  <c r="J18" i="55" a="1"/>
  <c r="J18" i="55" s="1"/>
  <c r="J13" i="55" a="1"/>
  <c r="J13" i="55" s="1"/>
  <c r="J25" i="55" a="1"/>
  <c r="J25" i="55" s="1"/>
  <c r="J146" i="55" a="1"/>
  <c r="J146" i="55" s="1"/>
  <c r="J53" i="55" a="1"/>
  <c r="J53" i="55" s="1"/>
  <c r="J39" i="55" a="1"/>
  <c r="J39" i="55" s="1"/>
  <c r="F53" i="15" a="1"/>
  <c r="F53" i="15" s="1"/>
  <c r="J219" i="55" a="1"/>
  <c r="J219" i="55" s="1"/>
  <c r="J322" i="55" a="1"/>
  <c r="J322" i="55" s="1"/>
  <c r="J377" i="55" a="1"/>
  <c r="J377" i="55" s="1"/>
  <c r="J153" i="55" a="1"/>
  <c r="J153" i="55" s="1"/>
  <c r="J371" i="55" a="1"/>
  <c r="J371" i="55" s="1"/>
  <c r="J280" i="55" a="1"/>
  <c r="J280" i="55" s="1"/>
  <c r="J226" i="55" a="1"/>
  <c r="J226" i="55" s="1"/>
  <c r="J286" i="55" a="1"/>
  <c r="J286" i="55" s="1"/>
  <c r="J97" i="55" a="1"/>
  <c r="J97" i="55" s="1"/>
  <c r="J21" i="55" a="1"/>
  <c r="J21" i="55" s="1"/>
  <c r="J248" i="55" a="1"/>
  <c r="J248" i="55" s="1"/>
  <c r="J175" i="55" a="1"/>
  <c r="J175" i="55" s="1"/>
  <c r="J42" i="55" a="1"/>
  <c r="J42" i="55" s="1"/>
  <c r="J292" i="55" a="1"/>
  <c r="J292" i="55" s="1"/>
  <c r="J174" i="55" a="1"/>
  <c r="J174" i="55" s="1"/>
  <c r="J265" i="55" a="1"/>
  <c r="J265" i="55" s="1"/>
  <c r="J14" i="55" a="1"/>
  <c r="J14" i="55" s="1"/>
  <c r="J185" i="55" a="1"/>
  <c r="J185" i="55" s="1"/>
  <c r="J143" i="55" a="1"/>
  <c r="J143" i="55" s="1"/>
  <c r="J346" i="55" a="1"/>
  <c r="J346" i="55" s="1"/>
  <c r="J367" i="55" a="1"/>
  <c r="J367" i="55" s="1"/>
  <c r="J224" i="55" a="1"/>
  <c r="J224" i="55" s="1"/>
  <c r="J62" i="55" a="1"/>
  <c r="J62" i="55" s="1"/>
  <c r="J71" i="55" a="1"/>
  <c r="J71" i="55" s="1"/>
  <c r="J159" i="55" a="1"/>
  <c r="J159" i="55" s="1"/>
  <c r="J26" i="55" a="1"/>
  <c r="J26" i="55" s="1"/>
  <c r="J239" i="55" a="1"/>
  <c r="J239" i="55" s="1"/>
  <c r="J208" i="55" a="1"/>
  <c r="J208" i="55" s="1"/>
  <c r="J27" i="55" a="1"/>
  <c r="J27" i="55" s="1"/>
  <c r="J381" i="55" a="1"/>
  <c r="J381" i="55" s="1"/>
  <c r="J40" i="55" a="1"/>
  <c r="J40" i="55" s="1"/>
  <c r="J232" i="55" a="1"/>
  <c r="J232" i="55" s="1"/>
  <c r="J350" i="55" a="1"/>
  <c r="J350" i="55" s="1"/>
  <c r="J254" i="55" a="1"/>
  <c r="J254" i="55" s="1"/>
  <c r="J156" i="55" a="1"/>
  <c r="J156" i="55" s="1"/>
  <c r="J294" i="55" a="1"/>
  <c r="J294" i="55" s="1"/>
  <c r="J363" i="55" a="1"/>
  <c r="J363" i="55" s="1"/>
  <c r="J336" i="55" a="1"/>
  <c r="J336" i="55" s="1"/>
  <c r="J94" i="55" a="1"/>
  <c r="J94" i="55" s="1"/>
  <c r="J285" i="55" a="1"/>
  <c r="J285" i="55" s="1"/>
  <c r="J116" i="55" a="1"/>
  <c r="J116" i="55" s="1"/>
  <c r="J193" i="55" a="1"/>
  <c r="J193" i="55" s="1"/>
  <c r="J134" i="55" a="1"/>
  <c r="J134" i="55" s="1"/>
  <c r="J73" i="55" a="1"/>
  <c r="J73" i="55" s="1"/>
  <c r="J198" i="55" a="1"/>
  <c r="J198" i="55" s="1"/>
  <c r="J137" i="55" a="1"/>
  <c r="J137" i="55" s="1"/>
  <c r="J84" i="55" a="1"/>
  <c r="J84" i="55" s="1"/>
  <c r="J238" i="55" a="1"/>
  <c r="J238" i="55" s="1"/>
  <c r="J170" i="55" a="1"/>
  <c r="J170" i="55" s="1"/>
  <c r="J188" i="55" a="1"/>
  <c r="J188" i="55" s="1"/>
  <c r="J204" i="55" a="1"/>
  <c r="J204" i="55" s="1"/>
  <c r="J79" i="55" a="1"/>
  <c r="J79" i="55" s="1"/>
  <c r="J87" i="55" a="1"/>
  <c r="J87" i="55" s="1"/>
  <c r="J272" i="55" a="1"/>
  <c r="J272" i="55" s="1"/>
  <c r="J225" i="55" a="1"/>
  <c r="J225" i="55" s="1"/>
  <c r="J340" i="55" a="1"/>
  <c r="J340" i="55" s="1"/>
  <c r="J106" i="55" a="1"/>
  <c r="J106" i="55" s="1"/>
  <c r="J163" i="55" a="1"/>
  <c r="J163" i="55" s="1"/>
  <c r="J150" i="55" a="1"/>
  <c r="J150" i="55" s="1"/>
  <c r="J122" i="55" a="1"/>
  <c r="J122" i="55" s="1"/>
  <c r="J77" i="55" a="1"/>
  <c r="J77" i="55" s="1"/>
  <c r="J395" i="55" a="1"/>
  <c r="J395" i="55" s="1"/>
  <c r="J44" i="55" a="1"/>
  <c r="J44" i="55" s="1"/>
  <c r="J290" i="55" a="1"/>
  <c r="J290" i="55" s="1"/>
  <c r="J67" i="55" a="1"/>
  <c r="J67" i="55" s="1"/>
  <c r="J252" i="55" a="1"/>
  <c r="J252" i="55" s="1"/>
  <c r="J216" i="55" a="1"/>
  <c r="J216" i="55" s="1"/>
  <c r="J304" i="55" a="1"/>
  <c r="J304" i="55" s="1"/>
  <c r="J141" i="55" a="1"/>
  <c r="J141" i="55" s="1"/>
  <c r="J270" i="55" a="1"/>
  <c r="J270" i="55" s="1"/>
  <c r="J313" i="55" a="1"/>
  <c r="J313" i="55" s="1"/>
  <c r="J307" i="55" a="1"/>
  <c r="J307" i="55" s="1"/>
  <c r="J117" i="55" a="1"/>
  <c r="J117" i="55" s="1"/>
  <c r="J386" i="55" a="1"/>
  <c r="J386" i="55" s="1"/>
  <c r="J201" i="55" a="1"/>
  <c r="J201" i="55" s="1"/>
  <c r="J258" i="55" a="1"/>
  <c r="J258" i="55" s="1"/>
  <c r="J240" i="55" a="1"/>
  <c r="J240" i="55" s="1"/>
  <c r="J105" i="55" a="1"/>
  <c r="J105" i="55" s="1"/>
  <c r="J384" i="55" a="1"/>
  <c r="J384" i="55" s="1"/>
  <c r="J268" i="55" a="1"/>
  <c r="J268" i="55" s="1"/>
  <c r="J234" i="55" a="1"/>
  <c r="J234" i="55" s="1"/>
  <c r="J359" i="55" a="1"/>
  <c r="J359" i="55" s="1"/>
  <c r="J114" i="55" a="1"/>
  <c r="J114" i="55" s="1"/>
  <c r="J164" i="55" a="1"/>
  <c r="J164" i="55" s="1"/>
  <c r="J271" i="55" a="1"/>
  <c r="J271" i="55" s="1"/>
  <c r="J387" i="55" a="1"/>
  <c r="J387" i="55" s="1"/>
  <c r="J253" i="55" a="1"/>
  <c r="J253" i="55" s="1"/>
  <c r="J339" i="55" a="1"/>
  <c r="J339" i="55" s="1"/>
  <c r="J389" i="55" a="1"/>
  <c r="J389" i="55" s="1"/>
  <c r="J157" i="55" a="1"/>
  <c r="J157" i="55" s="1"/>
  <c r="J303" i="55" a="1"/>
  <c r="J303" i="55" s="1"/>
  <c r="J246" i="55" a="1"/>
  <c r="J246" i="55" s="1"/>
  <c r="J312" i="55" a="1"/>
  <c r="J312" i="55" s="1"/>
  <c r="J364" i="55" a="1"/>
  <c r="J364" i="55" s="1"/>
  <c r="J145" i="55" a="1"/>
  <c r="J145" i="55" s="1"/>
  <c r="J337" i="55" a="1"/>
  <c r="J337" i="55" s="1"/>
  <c r="J107" i="55" a="1"/>
  <c r="J107" i="55" s="1"/>
  <c r="J279" i="55" a="1"/>
  <c r="J279" i="55" s="1"/>
  <c r="J273" i="55" a="1"/>
  <c r="J273" i="55" s="1"/>
  <c r="J308" i="55" a="1"/>
  <c r="J308" i="55" s="1"/>
  <c r="J323" i="55" a="1"/>
  <c r="J323" i="55" s="1"/>
  <c r="J194" i="55" a="1"/>
  <c r="J194" i="55" s="1"/>
  <c r="J255" i="55" a="1"/>
  <c r="J255" i="55" s="1"/>
  <c r="J68" i="55" a="1"/>
  <c r="J68" i="55" s="1"/>
  <c r="J45" i="55" a="1"/>
  <c r="J45" i="55" s="1"/>
  <c r="J144" i="55" a="1"/>
  <c r="J144" i="55" s="1"/>
  <c r="J385" i="55" a="1"/>
  <c r="J385" i="55" s="1"/>
  <c r="J35" i="55" a="1"/>
  <c r="J35" i="55" s="1"/>
  <c r="F23" i="12" a="1"/>
  <c r="F23" i="12" s="1"/>
  <c r="H366" i="55" a="1"/>
  <c r="H366" i="55" s="1"/>
  <c r="L366" i="55" s="1"/>
  <c r="H178" i="55" a="1"/>
  <c r="H178" i="55" s="1"/>
  <c r="E55" i="15" a="1"/>
  <c r="E55" i="15" s="1"/>
  <c r="I55" i="15" s="1"/>
  <c r="H380" i="55" a="1"/>
  <c r="H380" i="55" s="1"/>
  <c r="H139" i="55" a="1"/>
  <c r="H139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0" i="55" a="1"/>
  <c r="H330" i="55" s="1"/>
  <c r="F48" i="15" a="1"/>
  <c r="F48" i="15" s="1"/>
  <c r="E52" i="15" a="1"/>
  <c r="E52" i="15" s="1"/>
  <c r="H60" i="55" a="1"/>
  <c r="H60" i="55" s="1"/>
  <c r="H309" i="55" a="1"/>
  <c r="H309" i="55" s="1"/>
  <c r="H165" i="55" a="1"/>
  <c r="H165" i="55" s="1"/>
  <c r="H20" i="55" a="1"/>
  <c r="H20" i="55" s="1"/>
  <c r="H222" i="55" a="1"/>
  <c r="H222" i="55" s="1"/>
  <c r="L222" i="55" s="1"/>
  <c r="H299" i="55" a="1"/>
  <c r="H299" i="55" s="1"/>
  <c r="E54" i="15" a="1"/>
  <c r="E54" i="15" s="1"/>
  <c r="H296" i="55" a="1"/>
  <c r="H296" i="55" s="1"/>
  <c r="H243" i="55" a="1"/>
  <c r="H243" i="55" s="1"/>
  <c r="H98" i="55" a="1"/>
  <c r="H98" i="55" s="1"/>
  <c r="H120" i="55" a="1"/>
  <c r="H120" i="55" s="1"/>
  <c r="H245" i="55" a="1"/>
  <c r="H245" i="55" s="1"/>
  <c r="H341" i="55" a="1"/>
  <c r="H341" i="55" s="1"/>
  <c r="H152" i="55" a="1"/>
  <c r="H152" i="55" s="1"/>
  <c r="H302" i="55" a="1"/>
  <c r="H302" i="55" s="1"/>
  <c r="H73" i="55" a="1"/>
  <c r="H73" i="55" s="1"/>
  <c r="H248" i="55" a="1"/>
  <c r="H248" i="55" s="1"/>
  <c r="H198" i="55" a="1"/>
  <c r="H198" i="55" s="1"/>
  <c r="H175" i="55" a="1"/>
  <c r="H175" i="55" s="1"/>
  <c r="H344" i="55" a="1"/>
  <c r="H344" i="55" s="1"/>
  <c r="H179" i="55" a="1"/>
  <c r="H179" i="55" s="1"/>
  <c r="H103" i="55" a="1"/>
  <c r="H103" i="55" s="1"/>
  <c r="H125" i="55" a="1"/>
  <c r="H125" i="55" s="1"/>
  <c r="H159" i="55" a="1"/>
  <c r="H159" i="55" s="1"/>
  <c r="H305" i="55" a="1"/>
  <c r="H305" i="55" s="1"/>
  <c r="H273" i="55" a="1"/>
  <c r="H273" i="55" s="1"/>
  <c r="H147" i="55" a="1"/>
  <c r="H147" i="55" s="1"/>
  <c r="H184" i="55" a="1"/>
  <c r="H184" i="55" s="1"/>
  <c r="L184" i="55" s="1"/>
  <c r="H119" i="55" a="1"/>
  <c r="H119" i="55" s="1"/>
  <c r="H373" i="55" a="1"/>
  <c r="H373" i="55" s="1"/>
  <c r="H331" i="55" a="1"/>
  <c r="H331" i="55" s="1"/>
  <c r="H111" i="55" a="1"/>
  <c r="H111" i="55" s="1"/>
  <c r="H241" i="55" a="1"/>
  <c r="H241" i="55" s="1"/>
  <c r="H306" i="55" a="1"/>
  <c r="H306" i="55" s="1"/>
  <c r="H180" i="55" a="1"/>
  <c r="H180" i="55" s="1"/>
  <c r="L180" i="55" s="1"/>
  <c r="H219" i="55" a="1"/>
  <c r="H219" i="55" s="1"/>
  <c r="L219" i="55" s="1"/>
  <c r="H149" i="55" a="1"/>
  <c r="H149" i="55" s="1"/>
  <c r="H190" i="55" a="1"/>
  <c r="H190" i="55" s="1"/>
  <c r="H76" i="55" a="1"/>
  <c r="H76" i="55" s="1"/>
  <c r="H259" i="55" a="1"/>
  <c r="H259" i="55" s="1"/>
  <c r="H244" i="55" a="1"/>
  <c r="H244" i="55" s="1"/>
  <c r="H26" i="55" a="1"/>
  <c r="H26" i="55" s="1"/>
  <c r="H188" i="55" a="1"/>
  <c r="H188" i="55" s="1"/>
  <c r="H280" i="55" a="1"/>
  <c r="H280" i="55" s="1"/>
  <c r="H107" i="55" a="1"/>
  <c r="H107" i="55" s="1"/>
  <c r="H252" i="55" a="1"/>
  <c r="H252" i="55" s="1"/>
  <c r="H216" i="55" a="1"/>
  <c r="H216" i="55" s="1"/>
  <c r="H303" i="55" a="1"/>
  <c r="H303" i="55" s="1"/>
  <c r="H124" i="55" a="1"/>
  <c r="H124" i="55" s="1"/>
  <c r="H385" i="55" a="1"/>
  <c r="H385" i="55" s="1"/>
  <c r="H360" i="55" a="1"/>
  <c r="H360" i="55" s="1"/>
  <c r="H382" i="55" a="1"/>
  <c r="H382" i="55" s="1"/>
  <c r="H187" i="55" a="1"/>
  <c r="H187" i="55" s="1"/>
  <c r="H19" i="55" a="1"/>
  <c r="H19" i="55" s="1"/>
  <c r="H393" i="55" a="1"/>
  <c r="H393" i="55" s="1"/>
  <c r="H69" i="55" a="1"/>
  <c r="H69" i="55" s="1"/>
  <c r="H64" i="55" a="1"/>
  <c r="H64" i="55" s="1"/>
  <c r="H176" i="55" a="1"/>
  <c r="H176" i="55" s="1"/>
  <c r="H316" i="55" a="1"/>
  <c r="H316" i="55" s="1"/>
  <c r="H21" i="55" a="1"/>
  <c r="H21" i="55" s="1"/>
  <c r="H58" i="55" a="1"/>
  <c r="H58" i="55" s="1"/>
  <c r="H353" i="55" a="1"/>
  <c r="H353" i="55" s="1"/>
  <c r="H212" i="55" a="1"/>
  <c r="H212" i="55" s="1"/>
  <c r="H239" i="55" a="1"/>
  <c r="H239" i="55" s="1"/>
  <c r="H146" i="55" a="1"/>
  <c r="H146" i="55" s="1"/>
  <c r="H208" i="55" a="1"/>
  <c r="H208" i="55" s="1"/>
  <c r="H53" i="55" a="1"/>
  <c r="H53" i="55" s="1"/>
  <c r="H39" i="55" a="1"/>
  <c r="H39" i="55" s="1"/>
  <c r="E53" i="15" a="1"/>
  <c r="E53" i="15" s="1"/>
  <c r="H27" i="55" a="1"/>
  <c r="H27" i="55" s="1"/>
  <c r="H292" i="55" a="1"/>
  <c r="H292" i="55" s="1"/>
  <c r="L292" i="55" s="1"/>
  <c r="H25" i="55" a="1"/>
  <c r="H25" i="55" s="1"/>
  <c r="H278" i="55" a="1"/>
  <c r="H278" i="55" s="1"/>
  <c r="L278" i="55" s="1"/>
  <c r="H182" i="55" a="1"/>
  <c r="H182" i="55" s="1"/>
  <c r="H207" i="55" a="1"/>
  <c r="H207" i="55" s="1"/>
  <c r="H203" i="55" a="1"/>
  <c r="H203" i="55" s="1"/>
  <c r="H297" i="55" a="1"/>
  <c r="H297" i="55" s="1"/>
  <c r="H231" i="55" a="1"/>
  <c r="H231" i="55" s="1"/>
  <c r="H287" i="55" a="1"/>
  <c r="H287" i="55" s="1"/>
  <c r="H42" i="55" a="1"/>
  <c r="H42" i="55" s="1"/>
  <c r="H134" i="55" a="1"/>
  <c r="H134" i="55" s="1"/>
  <c r="L134" i="55" s="1"/>
  <c r="H185" i="55" a="1"/>
  <c r="H185" i="55" s="1"/>
  <c r="H193" i="55" a="1"/>
  <c r="H193" i="55" s="1"/>
  <c r="H246" i="55" a="1"/>
  <c r="H246" i="55" s="1"/>
  <c r="L246" i="55" s="1"/>
  <c r="H395" i="55" a="1"/>
  <c r="H395" i="55" s="1"/>
  <c r="H234" i="55" a="1"/>
  <c r="H234" i="55" s="1"/>
  <c r="H323" i="55" a="1"/>
  <c r="H323" i="55" s="1"/>
  <c r="H359" i="55" a="1"/>
  <c r="H359" i="55" s="1"/>
  <c r="L359" i="55" s="1"/>
  <c r="H194" i="55" a="1"/>
  <c r="H194" i="55" s="1"/>
  <c r="H114" i="55" a="1"/>
  <c r="H114" i="55" s="1"/>
  <c r="H255" i="55" a="1"/>
  <c r="H255" i="55" s="1"/>
  <c r="H271" i="55" a="1"/>
  <c r="H271" i="55" s="1"/>
  <c r="H97" i="55" a="1"/>
  <c r="H97" i="55" s="1"/>
  <c r="H61" i="55" a="1"/>
  <c r="H61" i="55" s="1"/>
  <c r="H40" i="55" a="1"/>
  <c r="H40" i="55" s="1"/>
  <c r="H174" i="55" a="1"/>
  <c r="H174" i="55" s="1"/>
  <c r="L174" i="55" s="1"/>
  <c r="H367" i="55" a="1"/>
  <c r="H367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79" i="55" a="1"/>
  <c r="H279" i="55" s="1"/>
  <c r="H94" i="55" a="1"/>
  <c r="H94" i="55" s="1"/>
  <c r="H339" i="55" a="1"/>
  <c r="H339" i="55" s="1"/>
  <c r="H272" i="55" a="1"/>
  <c r="H272" i="55" s="1"/>
  <c r="H71" i="55" a="1"/>
  <c r="H71" i="55" s="1"/>
  <c r="L71" i="55" s="1"/>
  <c r="H68" i="55" a="1"/>
  <c r="H68" i="55" s="1"/>
  <c r="H307" i="55" a="1"/>
  <c r="H307" i="55" s="1"/>
  <c r="H265" i="55" a="1"/>
  <c r="H265" i="55" s="1"/>
  <c r="H232" i="55" a="1"/>
  <c r="H232" i="55" s="1"/>
  <c r="F37" i="15" a="1"/>
  <c r="F37" i="15" s="1"/>
  <c r="H350" i="55" a="1"/>
  <c r="H350" i="55" s="1"/>
  <c r="H153" i="55" a="1"/>
  <c r="H153" i="55" s="1"/>
  <c r="H106" i="55" a="1"/>
  <c r="H106" i="55" s="1"/>
  <c r="H363" i="55" a="1"/>
  <c r="H363" i="55" s="1"/>
  <c r="L363" i="55" s="1"/>
  <c r="H389" i="55" a="1"/>
  <c r="H389" i="55" s="1"/>
  <c r="H384" i="55" a="1"/>
  <c r="H384" i="55" s="1"/>
  <c r="H387" i="55" a="1"/>
  <c r="H387" i="55" s="1"/>
  <c r="H128" i="55" a="1"/>
  <c r="H128" i="55" s="1"/>
  <c r="H346" i="55" a="1"/>
  <c r="H346" i="55" s="1"/>
  <c r="H13" i="55" a="1"/>
  <c r="H13" i="55" s="1"/>
  <c r="L13" i="55" s="1"/>
  <c r="H14" i="55" a="1"/>
  <c r="H14" i="55" s="1"/>
  <c r="H377" i="55" a="1"/>
  <c r="H377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86" i="55" a="1"/>
  <c r="H386" i="55" s="1"/>
  <c r="H304" i="55" a="1"/>
  <c r="H304" i="55" s="1"/>
  <c r="H294" i="55" a="1"/>
  <c r="H294" i="55" s="1"/>
  <c r="F19" i="15" a="1"/>
  <c r="F19" i="15" s="1"/>
  <c r="H62" i="55" a="1"/>
  <c r="H62" i="55" s="1"/>
  <c r="H201" i="55" a="1"/>
  <c r="H201" i="55" s="1"/>
  <c r="L201" i="55" s="1"/>
  <c r="H145" i="55" a="1"/>
  <c r="H145" i="55" s="1"/>
  <c r="H87" i="55" a="1"/>
  <c r="H87" i="55" s="1"/>
  <c r="H364" i="55" a="1"/>
  <c r="H364" i="55" s="1"/>
  <c r="E35" i="15" a="1"/>
  <c r="E35" i="15" s="1"/>
  <c r="H286" i="55" a="1"/>
  <c r="H286" i="55" s="1"/>
  <c r="H290" i="55" a="1"/>
  <c r="H290" i="55" s="1"/>
  <c r="H162" i="55" a="1"/>
  <c r="H162" i="55" s="1"/>
  <c r="H67" i="55" a="1"/>
  <c r="H67" i="55" s="1"/>
  <c r="H143" i="55" a="1"/>
  <c r="H143" i="55" s="1"/>
  <c r="H322" i="55" a="1"/>
  <c r="H322" i="55" s="1"/>
  <c r="H238" i="55" a="1"/>
  <c r="H238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4" i="55" a="1"/>
  <c r="H254" i="55" s="1"/>
  <c r="H313" i="55" a="1"/>
  <c r="H313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4" i="55" a="1"/>
  <c r="H144" i="55" s="1"/>
  <c r="H268" i="55" a="1"/>
  <c r="H268" i="55" s="1"/>
  <c r="H282" i="55" a="1"/>
  <c r="H282" i="55" s="1"/>
  <c r="H157" i="55" a="1"/>
  <c r="H157" i="55" s="1"/>
  <c r="H170" i="55" a="1"/>
  <c r="H170" i="55" s="1"/>
  <c r="H381" i="55" a="1"/>
  <c r="H381" i="55" s="1"/>
  <c r="H396" i="55" a="1"/>
  <c r="H396" i="55" s="1"/>
  <c r="L396" i="55" s="1"/>
  <c r="H206" i="55" a="1"/>
  <c r="H206" i="55" s="1"/>
  <c r="E8" i="12" a="1"/>
  <c r="E8" i="12" s="1"/>
  <c r="E14" i="15" a="1"/>
  <c r="E14" i="15" s="1"/>
  <c r="E24" i="15" a="1"/>
  <c r="E24" i="15" s="1"/>
  <c r="E25" i="15" s="1"/>
  <c r="H308" i="55" a="1"/>
  <c r="H308" i="55" s="1"/>
  <c r="H150" i="55" a="1"/>
  <c r="H150" i="55" s="1"/>
  <c r="H164" i="55" a="1"/>
  <c r="H164" i="55" s="1"/>
  <c r="L164" i="55" s="1"/>
  <c r="H131" i="55" a="1"/>
  <c r="H131" i="55" s="1"/>
  <c r="H270" i="55" a="1"/>
  <c r="H270" i="55" s="1"/>
  <c r="H163" i="55" a="1"/>
  <c r="H163" i="55" s="1"/>
  <c r="L163" i="55" s="1"/>
  <c r="H337" i="55" a="1"/>
  <c r="H337" i="55" s="1"/>
  <c r="H285" i="55" a="1"/>
  <c r="H285" i="55" s="1"/>
  <c r="H371" i="55" a="1"/>
  <c r="H371" i="55" s="1"/>
  <c r="H204" i="55" a="1"/>
  <c r="H204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0" i="55" a="1"/>
  <c r="H240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0" i="55" a="1"/>
  <c r="H340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1" i="55" a="1"/>
  <c r="H141" i="55" s="1"/>
  <c r="H23" i="55" a="1"/>
  <c r="H23" i="55" s="1"/>
  <c r="E6" i="12" a="1"/>
  <c r="E6" i="12" s="1"/>
  <c r="E45" i="15" a="1"/>
  <c r="E45" i="15" s="1"/>
  <c r="H224" i="55" a="1"/>
  <c r="H224" i="55" s="1"/>
  <c r="E58" i="15" a="1"/>
  <c r="E58" i="15" s="1"/>
  <c r="I58" i="15" s="1"/>
  <c r="H142" i="55" a="1"/>
  <c r="H142" i="55" s="1"/>
  <c r="H46" i="55" a="1"/>
  <c r="H46" i="55" s="1"/>
  <c r="F35" i="15" a="1"/>
  <c r="F35" i="15" s="1"/>
  <c r="H226" i="55" a="1"/>
  <c r="H226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8" i="55" a="1"/>
  <c r="H258" i="55" s="1"/>
  <c r="H156" i="55" a="1"/>
  <c r="H156" i="55" s="1"/>
  <c r="F8" i="12" a="1"/>
  <c r="F8" i="12" s="1"/>
  <c r="H101" i="55" a="1"/>
  <c r="H101" i="55" s="1"/>
  <c r="F12" i="12" l="1" a="1"/>
  <c r="F12" i="12" s="1"/>
  <c r="F13" i="12" a="1"/>
  <c r="F13" i="12" s="1"/>
  <c r="F20" i="12" a="1"/>
  <c r="F20" i="12" s="1"/>
  <c r="F19" i="12" a="1"/>
  <c r="F19" i="12" s="1"/>
  <c r="E15" i="12" a="1"/>
  <c r="E15" i="12" s="1"/>
  <c r="E14" i="12" a="1"/>
  <c r="E14" i="12" s="1"/>
  <c r="F15" i="12" a="1"/>
  <c r="F15" i="12" s="1"/>
  <c r="H15" i="12" s="1"/>
  <c r="E19" i="12" a="1"/>
  <c r="E19" i="12" s="1"/>
  <c r="G19" i="12" s="1"/>
  <c r="E22" i="12" a="1"/>
  <c r="E22" i="12" s="1"/>
  <c r="F10" i="12" a="1"/>
  <c r="F10" i="12" s="1"/>
  <c r="F11" i="12" a="1"/>
  <c r="F11" i="12" s="1"/>
  <c r="F21" i="12" a="1"/>
  <c r="F21" i="12" s="1"/>
  <c r="E13" i="12" a="1"/>
  <c r="E13" i="12" s="1"/>
  <c r="G13" i="12" s="1"/>
  <c r="F17" i="12" a="1"/>
  <c r="F17" i="12" s="1"/>
  <c r="F22" i="12" a="1"/>
  <c r="F22" i="12" s="1"/>
  <c r="H22" i="12" s="1"/>
  <c r="F14" i="12" a="1"/>
  <c r="F14" i="12" s="1"/>
  <c r="H14" i="12" s="1"/>
  <c r="J14" i="12" s="1"/>
  <c r="E21" i="12" a="1"/>
  <c r="E21" i="12" s="1"/>
  <c r="E17" i="12" a="1"/>
  <c r="E17" i="12" s="1"/>
  <c r="G17" i="12" s="1"/>
  <c r="E10" i="12" a="1"/>
  <c r="E10" i="12" s="1"/>
  <c r="G10" i="12" s="1"/>
  <c r="E18" i="12" a="1"/>
  <c r="E18" i="12" s="1"/>
  <c r="E16" i="12" a="1"/>
  <c r="E16" i="12" s="1"/>
  <c r="F18" i="12" a="1"/>
  <c r="F18" i="12" s="1"/>
  <c r="F16" i="12" a="1"/>
  <c r="F16" i="12" s="1"/>
  <c r="H16" i="12" s="1"/>
  <c r="J16" i="12" s="1"/>
  <c r="E12" i="12" a="1"/>
  <c r="E12" i="12" s="1"/>
  <c r="G12" i="12" s="1"/>
  <c r="F9" i="12" a="1"/>
  <c r="F9" i="12" s="1"/>
  <c r="E20" i="12" a="1"/>
  <c r="E20" i="12" s="1"/>
  <c r="G20" i="12" s="1"/>
  <c r="E9" i="12" a="1"/>
  <c r="E9" i="12" s="1"/>
  <c r="G9" i="12" s="1"/>
  <c r="E11" i="12" a="1"/>
  <c r="E11" i="12" s="1"/>
  <c r="L307" i="55"/>
  <c r="J34" i="55" a="1"/>
  <c r="J34" i="55" s="1"/>
  <c r="H34" i="55" a="1"/>
  <c r="H34" i="55" s="1"/>
  <c r="L305" i="55"/>
  <c r="L371" i="55"/>
  <c r="L194" i="55"/>
  <c r="L224" i="55"/>
  <c r="L122" i="55"/>
  <c r="L270" i="55"/>
  <c r="L346" i="55"/>
  <c r="L360" i="55"/>
  <c r="L39" i="55"/>
  <c r="L146" i="55"/>
  <c r="L381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5" i="55"/>
  <c r="L170" i="55"/>
  <c r="L77" i="55"/>
  <c r="L265" i="55"/>
  <c r="L67" i="55"/>
  <c r="L286" i="55"/>
  <c r="L294" i="55"/>
  <c r="L204" i="55"/>
  <c r="L377" i="55"/>
  <c r="L287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5" i="55"/>
  <c r="F25" i="15"/>
  <c r="J168" i="55" a="1"/>
  <c r="J168" i="55" s="1"/>
  <c r="J347" i="55" a="1"/>
  <c r="J347" i="55" s="1"/>
  <c r="J221" i="55" a="1"/>
  <c r="J221" i="55" s="1"/>
  <c r="J181" i="55" a="1"/>
  <c r="J181" i="55" s="1"/>
  <c r="H123" i="55" a="1"/>
  <c r="H123" i="55" s="1"/>
  <c r="H186" i="55" a="1"/>
  <c r="H186" i="55" s="1"/>
  <c r="H321" i="55" a="1"/>
  <c r="H321" i="55" s="1"/>
  <c r="H59" i="55" a="1"/>
  <c r="H59" i="55" s="1"/>
  <c r="H82" i="55" a="1"/>
  <c r="H82" i="55" s="1"/>
  <c r="H63" i="55" a="1"/>
  <c r="H63" i="55" s="1"/>
  <c r="H310" i="55" a="1"/>
  <c r="H310" i="55" s="1"/>
  <c r="H154" i="55" a="1"/>
  <c r="H154" i="55" s="1"/>
  <c r="H132" i="55" a="1"/>
  <c r="H132" i="55" s="1"/>
  <c r="J59" i="55" a="1"/>
  <c r="J59" i="55" s="1"/>
  <c r="J82" i="55" a="1"/>
  <c r="J82" i="55" s="1"/>
  <c r="J63" i="55" a="1"/>
  <c r="J63" i="55" s="1"/>
  <c r="J310" i="55" a="1"/>
  <c r="J310" i="55" s="1"/>
  <c r="J154" i="55" a="1"/>
  <c r="J154" i="55" s="1"/>
  <c r="J375" i="55" a="1"/>
  <c r="J375" i="55" s="1"/>
  <c r="J36" i="55" a="1"/>
  <c r="J36" i="55" s="1"/>
  <c r="J102" i="55" a="1"/>
  <c r="J102" i="55" s="1"/>
  <c r="H95" i="55" a="1"/>
  <c r="H95" i="55" s="1"/>
  <c r="H345" i="55" a="1"/>
  <c r="H345" i="55" s="1"/>
  <c r="H266" i="55" a="1"/>
  <c r="H266" i="55" s="1"/>
  <c r="H158" i="55" a="1"/>
  <c r="H158" i="55" s="1"/>
  <c r="H108" i="55" a="1"/>
  <c r="H108" i="55" s="1"/>
  <c r="H391" i="55" a="1"/>
  <c r="H391" i="55" s="1"/>
  <c r="H90" i="55" a="1"/>
  <c r="H90" i="55" s="1"/>
  <c r="J158" i="55" a="1"/>
  <c r="J158" i="55" s="1"/>
  <c r="J74" i="55" a="1"/>
  <c r="J74" i="55" s="1"/>
  <c r="J196" i="55" a="1"/>
  <c r="J196" i="55" s="1"/>
  <c r="J356" i="55" a="1"/>
  <c r="J356" i="55" s="1"/>
  <c r="J372" i="55" a="1"/>
  <c r="J372" i="55" s="1"/>
  <c r="H281" i="55" a="1"/>
  <c r="H281" i="55" s="1"/>
  <c r="H329" i="55" a="1"/>
  <c r="H329" i="55" s="1"/>
  <c r="H237" i="55" a="1"/>
  <c r="H237" i="55" s="1"/>
  <c r="H274" i="55" a="1"/>
  <c r="H274" i="55" s="1"/>
  <c r="H215" i="55" a="1"/>
  <c r="H215" i="55" s="1"/>
  <c r="H218" i="55" a="1"/>
  <c r="H218" i="55" s="1"/>
  <c r="H115" i="55" a="1"/>
  <c r="H115" i="55" s="1"/>
  <c r="H249" i="55" a="1"/>
  <c r="H249" i="55" s="1"/>
  <c r="J274" i="55" a="1"/>
  <c r="J274" i="55" s="1"/>
  <c r="J123" i="55" a="1"/>
  <c r="J123" i="55" s="1"/>
  <c r="J186" i="55" a="1"/>
  <c r="J186" i="55" s="1"/>
  <c r="J321" i="55" a="1"/>
  <c r="J321" i="55" s="1"/>
  <c r="H74" i="55" a="1"/>
  <c r="H74" i="55" s="1"/>
  <c r="H196" i="55" a="1"/>
  <c r="H196" i="55" s="1"/>
  <c r="H356" i="55" a="1"/>
  <c r="H356" i="55" s="1"/>
  <c r="H372" i="55" a="1"/>
  <c r="H372" i="55" s="1"/>
  <c r="H334" i="55" a="1"/>
  <c r="H334" i="55" s="1"/>
  <c r="H358" i="55" a="1"/>
  <c r="H358" i="55" s="1"/>
  <c r="H230" i="55" a="1"/>
  <c r="H230" i="55" s="1"/>
  <c r="H100" i="55" a="1"/>
  <c r="H100" i="55" s="1"/>
  <c r="H365" i="55" a="1"/>
  <c r="H365" i="55" s="1"/>
  <c r="J334" i="55" a="1"/>
  <c r="J334" i="55" s="1"/>
  <c r="J358" i="55" a="1"/>
  <c r="J358" i="55" s="1"/>
  <c r="H355" i="55" a="1"/>
  <c r="H355" i="55" s="1"/>
  <c r="J349" i="55" a="1"/>
  <c r="J349" i="55" s="1"/>
  <c r="J262" i="55" a="1"/>
  <c r="J262" i="55" s="1"/>
  <c r="H293" i="55" a="1"/>
  <c r="H293" i="55" s="1"/>
  <c r="J379" i="55" a="1"/>
  <c r="J379" i="55" s="1"/>
  <c r="J362" i="55" a="1"/>
  <c r="J362" i="55" s="1"/>
  <c r="J99" i="55" a="1"/>
  <c r="J99" i="55" s="1"/>
  <c r="J108" i="55" a="1"/>
  <c r="J108" i="55" s="1"/>
  <c r="J132" i="55" a="1"/>
  <c r="J132" i="55" s="1"/>
  <c r="H362" i="55" a="1"/>
  <c r="H362" i="55" s="1"/>
  <c r="J66" i="55" a="1"/>
  <c r="J66" i="55" s="1"/>
  <c r="J135" i="55" a="1"/>
  <c r="J135" i="55" s="1"/>
  <c r="J354" i="55" a="1"/>
  <c r="J354" i="55" s="1"/>
  <c r="J95" i="55" a="1"/>
  <c r="J95" i="55" s="1"/>
  <c r="J345" i="55" a="1"/>
  <c r="J345" i="55" s="1"/>
  <c r="J266" i="55" a="1"/>
  <c r="J266" i="55" s="1"/>
  <c r="H256" i="55" a="1"/>
  <c r="H256" i="55" s="1"/>
  <c r="H275" i="55" a="1"/>
  <c r="H275" i="55" s="1"/>
  <c r="H333" i="55" a="1"/>
  <c r="H333" i="55" s="1"/>
  <c r="H177" i="55" a="1"/>
  <c r="H177" i="55" s="1"/>
  <c r="H311" i="55" a="1"/>
  <c r="H311" i="55" s="1"/>
  <c r="J333" i="55" a="1"/>
  <c r="J333" i="55" s="1"/>
  <c r="J177" i="55" a="1"/>
  <c r="J177" i="55" s="1"/>
  <c r="J55" i="55" a="1"/>
  <c r="J55" i="55" s="1"/>
  <c r="J52" i="55" a="1"/>
  <c r="J52" i="55" s="1"/>
  <c r="J390" i="55" a="1"/>
  <c r="J390" i="55" s="1"/>
  <c r="H374" i="55" a="1"/>
  <c r="H374" i="55" s="1"/>
  <c r="H89" i="55" a="1"/>
  <c r="H89" i="55" s="1"/>
  <c r="H37" i="55" a="1"/>
  <c r="H37" i="55" s="1"/>
  <c r="H181" i="55" a="1"/>
  <c r="H181" i="55" s="1"/>
  <c r="H210" i="55" a="1"/>
  <c r="H210" i="55" s="1"/>
  <c r="H300" i="55" a="1"/>
  <c r="H300" i="55" s="1"/>
  <c r="H161" i="55" a="1"/>
  <c r="H161" i="55" s="1"/>
  <c r="J37" i="55" a="1"/>
  <c r="J37" i="55" s="1"/>
  <c r="H327" i="55" a="1"/>
  <c r="H327" i="55" s="1"/>
  <c r="J140" i="55" a="1"/>
  <c r="J140" i="55" s="1"/>
  <c r="J388" i="55" a="1"/>
  <c r="J388" i="55" s="1"/>
  <c r="H261" i="55" a="1"/>
  <c r="H261" i="55" s="1"/>
  <c r="H151" i="55" a="1"/>
  <c r="H151" i="55" s="1"/>
  <c r="H236" i="55" a="1"/>
  <c r="H236" i="55" s="1"/>
  <c r="H72" i="55" a="1"/>
  <c r="H72" i="55" s="1"/>
  <c r="H49" i="55" a="1"/>
  <c r="H49" i="55" s="1"/>
  <c r="H167" i="55" a="1"/>
  <c r="H167" i="55" s="1"/>
  <c r="J256" i="55" a="1"/>
  <c r="J256" i="55" s="1"/>
  <c r="J275" i="55" a="1"/>
  <c r="J275" i="55" s="1"/>
  <c r="J269" i="55" a="1"/>
  <c r="J269" i="55" s="1"/>
  <c r="H140" i="55" a="1"/>
  <c r="H140" i="55" s="1"/>
  <c r="H388" i="55" a="1"/>
  <c r="H388" i="55" s="1"/>
  <c r="H342" i="55" a="1"/>
  <c r="H342" i="55" s="1"/>
  <c r="H65" i="55" a="1"/>
  <c r="H65" i="55" s="1"/>
  <c r="H406" i="55" a="1"/>
  <c r="H406" i="55" s="1"/>
  <c r="H160" i="55" a="1"/>
  <c r="H160" i="55" s="1"/>
  <c r="H202" i="55" a="1"/>
  <c r="H202" i="55" s="1"/>
  <c r="H262" i="55" a="1"/>
  <c r="H262" i="55" s="1"/>
  <c r="J342" i="55" a="1"/>
  <c r="J342" i="55" s="1"/>
  <c r="J65" i="55" a="1"/>
  <c r="J65" i="55" s="1"/>
  <c r="J406" i="55" a="1"/>
  <c r="J406" i="55" s="1"/>
  <c r="J47" i="55" a="1"/>
  <c r="J47" i="55" s="1"/>
  <c r="J300" i="55" a="1"/>
  <c r="J300" i="55" s="1"/>
  <c r="J332" i="55" a="1"/>
  <c r="J332" i="55" s="1"/>
  <c r="J374" i="55" a="1"/>
  <c r="J374" i="55" s="1"/>
  <c r="J89" i="55" a="1"/>
  <c r="J89" i="55" s="1"/>
  <c r="H133" i="55" a="1"/>
  <c r="H133" i="55" s="1"/>
  <c r="H288" i="55" a="1"/>
  <c r="H288" i="55" s="1"/>
  <c r="H51" i="55" a="1"/>
  <c r="H51" i="55" s="1"/>
  <c r="H171" i="55" a="1"/>
  <c r="H171" i="55" s="1"/>
  <c r="H235" i="55" a="1"/>
  <c r="H235" i="55" s="1"/>
  <c r="H295" i="55" a="1"/>
  <c r="H295" i="55" s="1"/>
  <c r="H113" i="55" a="1"/>
  <c r="H113" i="55" s="1"/>
  <c r="H48" i="55" a="1"/>
  <c r="H48" i="55" s="1"/>
  <c r="H85" i="55" a="1"/>
  <c r="H85" i="55" s="1"/>
  <c r="J235" i="55" a="1"/>
  <c r="J235" i="55" s="1"/>
  <c r="J295" i="55" a="1"/>
  <c r="J295" i="55" s="1"/>
  <c r="J113" i="55" a="1"/>
  <c r="J113" i="55" s="1"/>
  <c r="J48" i="55" a="1"/>
  <c r="J48" i="55" s="1"/>
  <c r="J281" i="55" a="1"/>
  <c r="J281" i="55" s="1"/>
  <c r="J329" i="55" a="1"/>
  <c r="J329" i="55" s="1"/>
  <c r="J237" i="55" a="1"/>
  <c r="J237" i="55" s="1"/>
  <c r="H86" i="55" a="1"/>
  <c r="H86" i="55" s="1"/>
  <c r="H172" i="55" a="1"/>
  <c r="H172" i="55" s="1"/>
  <c r="H173" i="55" a="1"/>
  <c r="H173" i="55" s="1"/>
  <c r="H136" i="55" a="1"/>
  <c r="H136" i="55" s="1"/>
  <c r="H392" i="55" a="1"/>
  <c r="H392" i="55" s="1"/>
  <c r="H38" i="55" a="1"/>
  <c r="H38" i="55" s="1"/>
  <c r="H242" i="55" a="1"/>
  <c r="H242" i="55" s="1"/>
  <c r="H112" i="55" a="1"/>
  <c r="H112" i="55" s="1"/>
  <c r="J392" i="55" a="1"/>
  <c r="J392" i="55" s="1"/>
  <c r="J38" i="55" a="1"/>
  <c r="J38" i="55" s="1"/>
  <c r="J242" i="55" a="1"/>
  <c r="J242" i="55" s="1"/>
  <c r="J75" i="55" a="1"/>
  <c r="J75" i="55" s="1"/>
  <c r="J352" i="55" a="1"/>
  <c r="J352" i="55" s="1"/>
  <c r="J277" i="55" a="1"/>
  <c r="J277" i="55" s="1"/>
  <c r="J327" i="55" a="1"/>
  <c r="J327" i="55" s="1"/>
  <c r="H375" i="55" a="1"/>
  <c r="H375" i="55" s="1"/>
  <c r="H36" i="55" a="1"/>
  <c r="H36" i="55" s="1"/>
  <c r="H102" i="55" a="1"/>
  <c r="H102" i="55" s="1"/>
  <c r="H197" i="55" a="1"/>
  <c r="H197" i="55" s="1"/>
  <c r="H351" i="55" a="1"/>
  <c r="H351" i="55" s="1"/>
  <c r="H138" i="55" a="1"/>
  <c r="H138" i="55" s="1"/>
  <c r="J197" i="55" a="1"/>
  <c r="J197" i="55" s="1"/>
  <c r="J133" i="55" a="1"/>
  <c r="J133" i="55" s="1"/>
  <c r="J288" i="55" a="1"/>
  <c r="J288" i="55" s="1"/>
  <c r="J51" i="55" a="1"/>
  <c r="J51" i="55" s="1"/>
  <c r="J171" i="55" a="1"/>
  <c r="J171" i="55" s="1"/>
  <c r="J383" i="55" a="1"/>
  <c r="J383" i="55" s="1"/>
  <c r="H75" i="55" a="1"/>
  <c r="H75" i="55" s="1"/>
  <c r="H352" i="55" a="1"/>
  <c r="H352" i="55" s="1"/>
  <c r="H277" i="55" a="1"/>
  <c r="H277" i="55" s="1"/>
  <c r="H404" i="55" a="1"/>
  <c r="H404" i="55" s="1"/>
  <c r="H276" i="55" a="1"/>
  <c r="H276" i="55" s="1"/>
  <c r="H220" i="55" a="1"/>
  <c r="H220" i="55" s="1"/>
  <c r="H383" i="55" a="1"/>
  <c r="H383" i="55" s="1"/>
  <c r="J86" i="55" a="1"/>
  <c r="J86" i="55" s="1"/>
  <c r="J172" i="55" a="1"/>
  <c r="J172" i="55" s="1"/>
  <c r="J173" i="55" a="1"/>
  <c r="J173" i="55" s="1"/>
  <c r="J136" i="55" a="1"/>
  <c r="J136" i="55" s="1"/>
  <c r="H328" i="55" a="1"/>
  <c r="H328" i="55" s="1"/>
  <c r="H301" i="55" a="1"/>
  <c r="H301" i="55" s="1"/>
  <c r="H169" i="55" a="1"/>
  <c r="H169" i="55" s="1"/>
  <c r="H54" i="55" a="1"/>
  <c r="H54" i="55" s="1"/>
  <c r="H318" i="55" a="1"/>
  <c r="H318" i="55" s="1"/>
  <c r="H283" i="55" a="1"/>
  <c r="H283" i="55" s="1"/>
  <c r="H227" i="55" a="1"/>
  <c r="H227" i="55" s="1"/>
  <c r="H209" i="55" a="1"/>
  <c r="H209" i="55" s="1"/>
  <c r="J54" i="55" a="1"/>
  <c r="J54" i="55" s="1"/>
  <c r="J318" i="55" a="1"/>
  <c r="J318" i="55" s="1"/>
  <c r="J283" i="55" a="1"/>
  <c r="J283" i="55" s="1"/>
  <c r="J227" i="55" a="1"/>
  <c r="J227" i="55" s="1"/>
  <c r="J261" i="55" a="1"/>
  <c r="J261" i="55" s="1"/>
  <c r="J151" i="55" a="1"/>
  <c r="J151" i="55" s="1"/>
  <c r="H168" i="55" a="1"/>
  <c r="H168" i="55" s="1"/>
  <c r="H347" i="55" a="1"/>
  <c r="H347" i="55" s="1"/>
  <c r="L347" i="55" s="1"/>
  <c r="H221" i="55" a="1"/>
  <c r="H221" i="55" s="1"/>
  <c r="H320" i="55" a="1"/>
  <c r="H320" i="55" s="1"/>
  <c r="H325" i="55" a="1"/>
  <c r="H325" i="55" s="1"/>
  <c r="H229" i="55" a="1"/>
  <c r="H229" i="55" s="1"/>
  <c r="H135" i="55" a="1"/>
  <c r="H135" i="55" s="1"/>
  <c r="H354" i="55" a="1"/>
  <c r="H354" i="55" s="1"/>
  <c r="J320" i="55" a="1"/>
  <c r="J320" i="55" s="1"/>
  <c r="J397" i="55" a="1"/>
  <c r="J397" i="55" s="1"/>
  <c r="J192" i="55" a="1"/>
  <c r="J192" i="55" s="1"/>
  <c r="J260" i="55" a="1"/>
  <c r="J260" i="55" s="1"/>
  <c r="J284" i="55" a="1"/>
  <c r="J284" i="55" s="1"/>
  <c r="J355" i="55" a="1"/>
  <c r="J355" i="55" s="1"/>
  <c r="H55" i="55" a="1"/>
  <c r="H55" i="55" s="1"/>
  <c r="H52" i="55" a="1"/>
  <c r="H52" i="55" s="1"/>
  <c r="H390" i="55" a="1"/>
  <c r="H390" i="55" s="1"/>
  <c r="H223" i="55" a="1"/>
  <c r="H223" i="55" s="1"/>
  <c r="H298" i="55" a="1"/>
  <c r="H298" i="55" s="1"/>
  <c r="H99" i="55" a="1"/>
  <c r="H99" i="55" s="1"/>
  <c r="H332" i="55" a="1"/>
  <c r="H332" i="55" s="1"/>
  <c r="L332" i="55" s="1"/>
  <c r="H269" i="55" a="1"/>
  <c r="H269" i="55" s="1"/>
  <c r="J223" i="55" a="1"/>
  <c r="J223" i="55" s="1"/>
  <c r="J328" i="55" a="1"/>
  <c r="J328" i="55" s="1"/>
  <c r="J301" i="55" a="1"/>
  <c r="J301" i="55" s="1"/>
  <c r="J169" i="55" a="1"/>
  <c r="J169" i="55" s="1"/>
  <c r="H397" i="55" a="1"/>
  <c r="H397" i="55" s="1"/>
  <c r="H192" i="55" a="1"/>
  <c r="H192" i="55" s="1"/>
  <c r="H260" i="55" a="1"/>
  <c r="H260" i="55" s="1"/>
  <c r="H284" i="55" a="1"/>
  <c r="H284" i="55" s="1"/>
  <c r="H378" i="55" a="1"/>
  <c r="H378" i="55" s="1"/>
  <c r="H370" i="55" a="1"/>
  <c r="H370" i="55" s="1"/>
  <c r="H47" i="55" a="1"/>
  <c r="H47" i="55" s="1"/>
  <c r="L47" i="55" s="1"/>
  <c r="H349" i="55" a="1"/>
  <c r="H349" i="55" s="1"/>
  <c r="H267" i="55" a="1"/>
  <c r="H267" i="55" s="1"/>
  <c r="H78" i="55" a="1"/>
  <c r="H78" i="55" s="1"/>
  <c r="H155" i="55" a="1"/>
  <c r="H155" i="55" s="1"/>
  <c r="J378" i="55" a="1"/>
  <c r="J378" i="55" s="1"/>
  <c r="J370" i="55" a="1"/>
  <c r="J370" i="55" s="1"/>
  <c r="J267" i="55" a="1"/>
  <c r="J267" i="55" s="1"/>
  <c r="J365" i="55" a="1"/>
  <c r="J365" i="55" s="1"/>
  <c r="H379" i="55" a="1"/>
  <c r="H379" i="55" s="1"/>
  <c r="L379" i="55" s="1"/>
  <c r="J404" i="55" a="1"/>
  <c r="J404" i="55" s="1"/>
  <c r="J78" i="55" a="1"/>
  <c r="J78" i="55" s="1"/>
  <c r="H199" i="55" a="1"/>
  <c r="H199" i="55" s="1"/>
  <c r="J199" i="55" a="1"/>
  <c r="J199" i="55" s="1"/>
  <c r="J298" i="55" a="1"/>
  <c r="J298" i="55" s="1"/>
  <c r="J85" i="55" a="1"/>
  <c r="J85" i="55" s="1"/>
  <c r="J209" i="55" a="1"/>
  <c r="J209" i="55" s="1"/>
  <c r="H66" i="55" a="1"/>
  <c r="H66" i="55" s="1"/>
  <c r="L66" i="55" s="1"/>
  <c r="J72" i="55" a="1"/>
  <c r="J72" i="55" s="1"/>
  <c r="J90" i="55" a="1"/>
  <c r="J90" i="55" s="1"/>
  <c r="J83" i="55" a="1"/>
  <c r="J83" i="55" s="1"/>
  <c r="J115" i="55" a="1"/>
  <c r="J115" i="55" s="1"/>
  <c r="J167" i="55" a="1"/>
  <c r="J167" i="55" s="1"/>
  <c r="H394" i="55" a="1"/>
  <c r="H394" i="55" s="1"/>
  <c r="J195" i="55" a="1"/>
  <c r="J195" i="55" s="1"/>
  <c r="J276" i="55" a="1"/>
  <c r="J276" i="55" s="1"/>
  <c r="J155" i="55" a="1"/>
  <c r="J155" i="55" s="1"/>
  <c r="J57" i="55" a="1"/>
  <c r="J57" i="55" s="1"/>
  <c r="J43" i="55" a="1"/>
  <c r="J43" i="55" s="1"/>
  <c r="J325" i="55" a="1"/>
  <c r="J325" i="55" s="1"/>
  <c r="J229" i="55" a="1"/>
  <c r="J229" i="55" s="1"/>
  <c r="J161" i="55" a="1"/>
  <c r="J161" i="55" s="1"/>
  <c r="J236" i="55" a="1"/>
  <c r="J236" i="55" s="1"/>
  <c r="J218" i="55" a="1"/>
  <c r="J218" i="55" s="1"/>
  <c r="J100" i="55" a="1"/>
  <c r="J100" i="55" s="1"/>
  <c r="J138" i="55" a="1"/>
  <c r="J138" i="55" s="1"/>
  <c r="H369" i="55" a="1"/>
  <c r="H369" i="55" s="1"/>
  <c r="J394" i="55" a="1"/>
  <c r="J394" i="55" s="1"/>
  <c r="J210" i="55" a="1"/>
  <c r="J210" i="55" s="1"/>
  <c r="H57" i="55" a="1"/>
  <c r="H57" i="55" s="1"/>
  <c r="J191" i="55" a="1"/>
  <c r="J191" i="55" s="1"/>
  <c r="J351" i="55" a="1"/>
  <c r="J351" i="55" s="1"/>
  <c r="J391" i="55" a="1"/>
  <c r="J391" i="55" s="1"/>
  <c r="J311" i="55" a="1"/>
  <c r="J311" i="55" s="1"/>
  <c r="H43" i="55" a="1"/>
  <c r="H43" i="55" s="1"/>
  <c r="J160" i="55" a="1"/>
  <c r="J160" i="55" s="1"/>
  <c r="J49" i="55" a="1"/>
  <c r="J49" i="55" s="1"/>
  <c r="H130" i="55" a="1"/>
  <c r="H130" i="55" s="1"/>
  <c r="J215" i="55" a="1"/>
  <c r="J215" i="55" s="1"/>
  <c r="J112" i="55" a="1"/>
  <c r="J112" i="55" s="1"/>
  <c r="H228" i="55" a="1"/>
  <c r="H228" i="55" s="1"/>
  <c r="H41" i="55" a="1"/>
  <c r="H41" i="55" s="1"/>
  <c r="J369" i="55" a="1"/>
  <c r="J369" i="55" s="1"/>
  <c r="H191" i="55" a="1"/>
  <c r="H191" i="55" s="1"/>
  <c r="J293" i="55" a="1"/>
  <c r="J293" i="55" s="1"/>
  <c r="J220" i="55" a="1"/>
  <c r="J220" i="55" s="1"/>
  <c r="J202" i="55" a="1"/>
  <c r="J202" i="55" s="1"/>
  <c r="H83" i="55" a="1"/>
  <c r="H83" i="55" s="1"/>
  <c r="J130" i="55" a="1"/>
  <c r="J130" i="55" s="1"/>
  <c r="J230" i="55" a="1"/>
  <c r="J230" i="55" s="1"/>
  <c r="J249" i="55" a="1"/>
  <c r="J249" i="55" s="1"/>
  <c r="H195" i="55" a="1"/>
  <c r="H195" i="55" s="1"/>
  <c r="J228" i="55" a="1"/>
  <c r="J228" i="55" s="1"/>
  <c r="J41" i="55" a="1"/>
  <c r="J41" i="55" s="1"/>
  <c r="H200" i="55" a="1"/>
  <c r="H200" i="55" s="1"/>
  <c r="J80" i="55" a="1"/>
  <c r="J80" i="55" s="1"/>
  <c r="J319" i="55" a="1"/>
  <c r="J319" i="55" s="1"/>
  <c r="J205" i="55" a="1"/>
  <c r="J205" i="55" s="1"/>
  <c r="H291" i="55" a="1"/>
  <c r="H291" i="55" s="1"/>
  <c r="J129" i="55" a="1"/>
  <c r="J129" i="55" s="1"/>
  <c r="H217" i="55" a="1"/>
  <c r="H217" i="55" s="1"/>
  <c r="H251" i="55" a="1"/>
  <c r="H251" i="55" s="1"/>
  <c r="H56" i="55" a="1"/>
  <c r="H56" i="55" s="1"/>
  <c r="H343" i="55" a="1"/>
  <c r="H343" i="55" s="1"/>
  <c r="H326" i="55" a="1"/>
  <c r="H326" i="55" s="1"/>
  <c r="H93" i="55" a="1"/>
  <c r="H93" i="55" s="1"/>
  <c r="H81" i="55" a="1"/>
  <c r="H81" i="55" s="1"/>
  <c r="H189" i="55" a="1"/>
  <c r="H189" i="55" s="1"/>
  <c r="J118" i="55" a="1"/>
  <c r="J118" i="55" s="1"/>
  <c r="J368" i="55" a="1"/>
  <c r="J368" i="55" s="1"/>
  <c r="J263" i="55" a="1"/>
  <c r="J263" i="55" s="1"/>
  <c r="J127" i="55" a="1"/>
  <c r="J127" i="55" s="1"/>
  <c r="H121" i="55" a="1"/>
  <c r="H121" i="55" s="1"/>
  <c r="H398" i="55" a="1"/>
  <c r="H398" i="55" s="1"/>
  <c r="J81" i="55" a="1"/>
  <c r="J81" i="55" s="1"/>
  <c r="J211" i="55" a="1"/>
  <c r="J211" i="55" s="1"/>
  <c r="H400" i="55" a="1"/>
  <c r="H400" i="55" s="1"/>
  <c r="J92" i="55" a="1"/>
  <c r="J92" i="55" s="1"/>
  <c r="H257" i="55" a="1"/>
  <c r="H257" i="55" s="1"/>
  <c r="H213" i="55" a="1"/>
  <c r="H213" i="55" s="1"/>
  <c r="H110" i="55" a="1"/>
  <c r="H110" i="55" s="1"/>
  <c r="J289" i="55" a="1"/>
  <c r="J289" i="55" s="1"/>
  <c r="H250" i="55" a="1"/>
  <c r="H250" i="55" s="1"/>
  <c r="H109" i="55" a="1"/>
  <c r="H109" i="55" s="1"/>
  <c r="J189" i="55" a="1"/>
  <c r="J189" i="55" s="1"/>
  <c r="J213" i="55" a="1"/>
  <c r="J213" i="55" s="1"/>
  <c r="H80" i="55" a="1"/>
  <c r="H80" i="55" s="1"/>
  <c r="J335" i="55" a="1"/>
  <c r="J335" i="55" s="1"/>
  <c r="H92" i="55" a="1"/>
  <c r="H92" i="55" s="1"/>
  <c r="H348" i="55" a="1"/>
  <c r="H348" i="55" s="1"/>
  <c r="H335" i="55" a="1"/>
  <c r="H335" i="55" s="1"/>
  <c r="H361" i="55" a="1"/>
  <c r="H361" i="55" s="1"/>
  <c r="J56" i="55" a="1"/>
  <c r="J56" i="55" s="1"/>
  <c r="H126" i="55" a="1"/>
  <c r="H126" i="55" s="1"/>
  <c r="J91" i="55" a="1"/>
  <c r="J91" i="55" s="1"/>
  <c r="J326" i="55" a="1"/>
  <c r="J326" i="55" s="1"/>
  <c r="J233" i="55" a="1"/>
  <c r="J233" i="55" s="1"/>
  <c r="H315" i="55" a="1"/>
  <c r="H315" i="55" s="1"/>
  <c r="H263" i="55" a="1"/>
  <c r="H263" i="55" s="1"/>
  <c r="J183" i="55" a="1"/>
  <c r="J183" i="55" s="1"/>
  <c r="H317" i="55" a="1"/>
  <c r="H317" i="55" s="1"/>
  <c r="J338" i="55" a="1"/>
  <c r="J338" i="55" s="1"/>
  <c r="H183" i="55" a="1"/>
  <c r="H183" i="55" s="1"/>
  <c r="H211" i="55" a="1"/>
  <c r="H211" i="55" s="1"/>
  <c r="J400" i="55" a="1"/>
  <c r="J400" i="55" s="1"/>
  <c r="J104" i="55" a="1"/>
  <c r="J104" i="55" s="1"/>
  <c r="J247" i="55" a="1"/>
  <c r="J247" i="55" s="1"/>
  <c r="J214" i="55" a="1"/>
  <c r="J214" i="55" s="1"/>
  <c r="H289" i="55" a="1"/>
  <c r="H289" i="55" s="1"/>
  <c r="J250" i="55" a="1"/>
  <c r="J250" i="55" s="1"/>
  <c r="J343" i="55" a="1"/>
  <c r="J343" i="55" s="1"/>
  <c r="J251" i="55" a="1"/>
  <c r="J251" i="55" s="1"/>
  <c r="H405" i="55" a="1"/>
  <c r="H405" i="55" s="1"/>
  <c r="H324" i="55" a="1"/>
  <c r="H324" i="55" s="1"/>
  <c r="H401" i="55" a="1"/>
  <c r="H401" i="55" s="1"/>
  <c r="H129" i="55" a="1"/>
  <c r="H129" i="55" s="1"/>
  <c r="J405" i="55" a="1"/>
  <c r="J405" i="55" s="1"/>
  <c r="J324" i="55" a="1"/>
  <c r="J324" i="55" s="1"/>
  <c r="J348" i="55" a="1"/>
  <c r="J348" i="55" s="1"/>
  <c r="H91" i="55" a="1"/>
  <c r="H91" i="55" s="1"/>
  <c r="H399" i="55" a="1"/>
  <c r="H399" i="55" s="1"/>
  <c r="J109" i="55" a="1"/>
  <c r="J109" i="55" s="1"/>
  <c r="J399" i="55" a="1"/>
  <c r="J399" i="55" s="1"/>
  <c r="H127" i="55" a="1"/>
  <c r="H127" i="55" s="1"/>
  <c r="H338" i="55" a="1"/>
  <c r="H338" i="55" s="1"/>
  <c r="H314" i="55" a="1"/>
  <c r="H314" i="55" s="1"/>
  <c r="J217" i="55" a="1"/>
  <c r="J217" i="55" s="1"/>
  <c r="H264" i="55" a="1"/>
  <c r="H264" i="55" s="1"/>
  <c r="H368" i="55" a="1"/>
  <c r="H368" i="55" s="1"/>
  <c r="J314" i="55" a="1"/>
  <c r="J314" i="55" s="1"/>
  <c r="J317" i="55" a="1"/>
  <c r="J317" i="55" s="1"/>
  <c r="J200" i="55" a="1"/>
  <c r="J200" i="55" s="1"/>
  <c r="J403" i="55" a="1"/>
  <c r="J403" i="55" s="1"/>
  <c r="H104" i="55" a="1"/>
  <c r="H104" i="55" s="1"/>
  <c r="J376" i="55" a="1"/>
  <c r="J376" i="55" s="1"/>
  <c r="J291" i="55" a="1"/>
  <c r="J291" i="55" s="1"/>
  <c r="H118" i="55" a="1"/>
  <c r="H118" i="55" s="1"/>
  <c r="H403" i="55" a="1"/>
  <c r="H403" i="55" s="1"/>
  <c r="H247" i="55" a="1"/>
  <c r="H247" i="55" s="1"/>
  <c r="H214" i="55" a="1"/>
  <c r="H214" i="55" s="1"/>
  <c r="J361" i="55" a="1"/>
  <c r="J361" i="55" s="1"/>
  <c r="H376" i="55" a="1"/>
  <c r="H376" i="55" s="1"/>
  <c r="H166" i="55" a="1"/>
  <c r="H166" i="55" s="1"/>
  <c r="J148" i="55" a="1"/>
  <c r="J148" i="55" s="1"/>
  <c r="J93" i="55" a="1"/>
  <c r="J93" i="55" s="1"/>
  <c r="H148" i="55" a="1"/>
  <c r="H148" i="55" s="1"/>
  <c r="H233" i="55" a="1"/>
  <c r="H233" i="55" s="1"/>
  <c r="J401" i="55" a="1"/>
  <c r="J401" i="55" s="1"/>
  <c r="H205" i="55" a="1"/>
  <c r="H205" i="55" s="1"/>
  <c r="H319" i="55" a="1"/>
  <c r="H319" i="55" s="1"/>
  <c r="H357" i="55" a="1"/>
  <c r="H357" i="55" s="1"/>
  <c r="J121" i="55" a="1"/>
  <c r="J121" i="55" s="1"/>
  <c r="J398" i="55" a="1"/>
  <c r="J398" i="55" s="1"/>
  <c r="J315" i="55" a="1"/>
  <c r="J315" i="55" s="1"/>
  <c r="J257" i="55" a="1"/>
  <c r="J257" i="55" s="1"/>
  <c r="J357" i="55" a="1"/>
  <c r="J357" i="55" s="1"/>
  <c r="J402" i="55" a="1"/>
  <c r="J402" i="55" s="1"/>
  <c r="J88" i="55" a="1"/>
  <c r="J88" i="55" s="1"/>
  <c r="J126" i="55" a="1"/>
  <c r="J126" i="55" s="1"/>
  <c r="J166" i="55" a="1"/>
  <c r="J166" i="55" s="1"/>
  <c r="H402" i="55" a="1"/>
  <c r="H402" i="55" s="1"/>
  <c r="H88" i="55" a="1"/>
  <c r="H88" i="55" s="1"/>
  <c r="J264" i="55" a="1"/>
  <c r="J264" i="55" s="1"/>
  <c r="J110" i="55" a="1"/>
  <c r="J110" i="55" s="1"/>
  <c r="L185" i="55"/>
  <c r="L299" i="55"/>
  <c r="L106" i="55"/>
  <c r="L350" i="55"/>
  <c r="L137" i="55"/>
  <c r="L234" i="55"/>
  <c r="L271" i="55"/>
  <c r="L179" i="55"/>
  <c r="L73" i="55"/>
  <c r="L87" i="55"/>
  <c r="L304" i="55"/>
  <c r="L337" i="55"/>
  <c r="L226" i="55"/>
  <c r="L367" i="55"/>
  <c r="L258" i="55"/>
  <c r="L144" i="55"/>
  <c r="L117" i="55"/>
  <c r="L119" i="55"/>
  <c r="L313" i="55"/>
  <c r="L322" i="55"/>
  <c r="L145" i="55"/>
  <c r="L395" i="55"/>
  <c r="L252" i="55"/>
  <c r="L156" i="55"/>
  <c r="L116" i="55"/>
  <c r="L97" i="55"/>
  <c r="L25" i="55"/>
  <c r="I53" i="15"/>
  <c r="L280" i="55"/>
  <c r="L331" i="55"/>
  <c r="L279" i="55"/>
  <c r="L231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89" i="55"/>
  <c r="L193" i="55"/>
  <c r="L232" i="55"/>
  <c r="L255" i="55"/>
  <c r="L364" i="55"/>
  <c r="L387" i="55"/>
  <c r="L272" i="55"/>
  <c r="L188" i="55"/>
  <c r="J203" i="55" a="1"/>
  <c r="J203" i="55" s="1"/>
  <c r="L203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1" i="55" a="1"/>
  <c r="J241" i="55" s="1"/>
  <c r="L241" i="55" s="1"/>
  <c r="J382" i="55" a="1"/>
  <c r="J382" i="55" s="1"/>
  <c r="L382" i="55" s="1"/>
  <c r="J103" i="55" a="1"/>
  <c r="J103" i="55" s="1"/>
  <c r="L103" i="55" s="1"/>
  <c r="J344" i="55" a="1"/>
  <c r="J344" i="55" s="1"/>
  <c r="L344" i="55" s="1"/>
  <c r="J22" i="55" a="1"/>
  <c r="J22" i="55" s="1"/>
  <c r="L22" i="55" s="1"/>
  <c r="J178" i="55" a="1"/>
  <c r="J178" i="55" s="1"/>
  <c r="L178" i="55" s="1"/>
  <c r="J282" i="55" a="1"/>
  <c r="J282" i="55" s="1"/>
  <c r="L282" i="55" s="1"/>
  <c r="J306" i="55" a="1"/>
  <c r="J306" i="55" s="1"/>
  <c r="L306" i="55" s="1"/>
  <c r="J206" i="55" a="1"/>
  <c r="J206" i="55" s="1"/>
  <c r="L206" i="55" s="1"/>
  <c r="L323" i="55"/>
  <c r="L35" i="55"/>
  <c r="L150" i="55"/>
  <c r="L268" i="55"/>
  <c r="L290" i="55"/>
  <c r="L384" i="55"/>
  <c r="L339" i="55"/>
  <c r="L27" i="55"/>
  <c r="L208" i="55"/>
  <c r="L248" i="55"/>
  <c r="L238" i="55"/>
  <c r="L62" i="55"/>
  <c r="L153" i="55"/>
  <c r="L94" i="55"/>
  <c r="L114" i="55"/>
  <c r="L385" i="55"/>
  <c r="L216" i="55"/>
  <c r="L303" i="55"/>
  <c r="L308" i="55"/>
  <c r="L254" i="55"/>
  <c r="L143" i="55"/>
  <c r="L128" i="55"/>
  <c r="L40" i="55"/>
  <c r="L42" i="55"/>
  <c r="L239" i="55"/>
  <c r="L380" i="55"/>
  <c r="L340" i="55"/>
  <c r="L157" i="55"/>
  <c r="L45" i="55"/>
  <c r="L79" i="55"/>
  <c r="L105" i="55"/>
  <c r="L141" i="55"/>
  <c r="L240" i="55"/>
  <c r="L44" i="55"/>
  <c r="L386" i="55"/>
  <c r="L61" i="55"/>
  <c r="L53" i="55"/>
  <c r="L159" i="55"/>
  <c r="L198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3" i="55"/>
  <c r="H7" i="12"/>
  <c r="H8" i="12"/>
  <c r="G23" i="12"/>
  <c r="G22" i="15"/>
  <c r="H24" i="15"/>
  <c r="H44" i="15"/>
  <c r="J142" i="55" a="1"/>
  <c r="J142" i="55" s="1"/>
  <c r="L142" i="55" s="1"/>
  <c r="J207" i="55" a="1"/>
  <c r="J207" i="55" s="1"/>
  <c r="L207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0" i="55" a="1"/>
  <c r="J330" i="55" s="1"/>
  <c r="L330" i="55" s="1"/>
  <c r="J297" i="55" a="1"/>
  <c r="J297" i="55" s="1"/>
  <c r="L297" i="55" s="1"/>
  <c r="J101" i="55" a="1"/>
  <c r="J101" i="55" s="1"/>
  <c r="L101" i="55" s="1"/>
  <c r="J60" i="55" a="1"/>
  <c r="J60" i="55" s="1"/>
  <c r="L60" i="55" s="1"/>
  <c r="J147" i="55" a="1"/>
  <c r="J147" i="55" s="1"/>
  <c r="L147" i="55" s="1"/>
  <c r="J341" i="55" a="1"/>
  <c r="J341" i="55" s="1"/>
  <c r="L341" i="55" s="1"/>
  <c r="J302" i="55" a="1"/>
  <c r="J302" i="55" s="1"/>
  <c r="L302" i="55" s="1"/>
  <c r="F51" i="15" a="1"/>
  <c r="F51" i="15" s="1"/>
  <c r="I51" i="15" s="1"/>
  <c r="J316" i="55" a="1"/>
  <c r="J316" i="55" s="1"/>
  <c r="L316" i="55" s="1"/>
  <c r="J165" i="55" a="1"/>
  <c r="J165" i="55" s="1"/>
  <c r="L165" i="55" s="1"/>
  <c r="J19" i="55" a="1"/>
  <c r="J19" i="55" s="1"/>
  <c r="L19" i="55" s="1"/>
  <c r="N19" i="55" s="1"/>
  <c r="J373" i="55" a="1"/>
  <c r="J373" i="55" s="1"/>
  <c r="L373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39" i="55" a="1"/>
  <c r="J139" i="55" s="1"/>
  <c r="L139" i="55" s="1"/>
  <c r="J64" i="55" a="1"/>
  <c r="J64" i="55" s="1"/>
  <c r="L64" i="55" s="1"/>
  <c r="J96" i="55" a="1"/>
  <c r="J96" i="55" s="1"/>
  <c r="L96" i="55" s="1"/>
  <c r="J353" i="55" a="1"/>
  <c r="J353" i="55" s="1"/>
  <c r="L353" i="55" s="1"/>
  <c r="J243" i="55" a="1"/>
  <c r="J243" i="55" s="1"/>
  <c r="L243" i="55" s="1"/>
  <c r="J70" i="55" a="1"/>
  <c r="J70" i="55" s="1"/>
  <c r="L70" i="55" s="1"/>
  <c r="J259" i="55" a="1"/>
  <c r="J259" i="55" s="1"/>
  <c r="L259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7" i="55" a="1"/>
  <c r="J187" i="55" s="1"/>
  <c r="L187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6" i="55" a="1"/>
  <c r="J296" i="55" s="1"/>
  <c r="L296" i="55" s="1"/>
  <c r="F57" i="15" a="1"/>
  <c r="F57" i="15" s="1"/>
  <c r="I57" i="15" s="1"/>
  <c r="J182" i="55" a="1"/>
  <c r="J182" i="55" s="1"/>
  <c r="L182" i="55" s="1"/>
  <c r="J212" i="55" a="1"/>
  <c r="J212" i="55" s="1"/>
  <c r="L212" i="55" s="1"/>
  <c r="J393" i="55" a="1"/>
  <c r="J393" i="55" s="1"/>
  <c r="L393" i="55" s="1"/>
  <c r="F50" i="15" a="1"/>
  <c r="F50" i="15" s="1"/>
  <c r="I50" i="15" s="1"/>
  <c r="J98" i="55" a="1"/>
  <c r="J98" i="55" s="1"/>
  <c r="L98" i="55" s="1"/>
  <c r="J149" i="55" a="1"/>
  <c r="J149" i="55" s="1"/>
  <c r="L149" i="55" s="1"/>
  <c r="J244" i="55" a="1"/>
  <c r="J244" i="55" s="1"/>
  <c r="L244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36" i="55" a="1"/>
  <c r="H336" i="55" s="1"/>
  <c r="L336" i="55" s="1"/>
  <c r="J12" i="55" a="1"/>
  <c r="J12" i="55" s="1"/>
  <c r="J16" i="55" s="1"/>
  <c r="J17" i="55" s="1"/>
  <c r="H312" i="55" a="1"/>
  <c r="H312" i="55" s="1"/>
  <c r="L312" i="55" s="1"/>
  <c r="H225" i="55" a="1"/>
  <c r="H225" i="55" s="1"/>
  <c r="L225" i="55" s="1"/>
  <c r="F9" i="70" a="1"/>
  <c r="F9" i="70" s="1"/>
  <c r="G9" i="70" s="1"/>
  <c r="H18" i="55" a="1"/>
  <c r="H18" i="55" s="1"/>
  <c r="H253" i="55" a="1"/>
  <c r="H253" i="55" s="1"/>
  <c r="L253" i="55" s="1"/>
  <c r="J162" i="55" a="1"/>
  <c r="J162" i="55" s="1"/>
  <c r="L162" i="55" s="1"/>
  <c r="J245" i="55" a="1"/>
  <c r="J245" i="55" s="1"/>
  <c r="L245" i="55" s="1"/>
  <c r="J152" i="55" a="1"/>
  <c r="J152" i="55" s="1"/>
  <c r="L152" i="55" s="1"/>
  <c r="J176" i="55" a="1"/>
  <c r="J176" i="55" s="1"/>
  <c r="L176" i="55" s="1"/>
  <c r="J309" i="55" a="1"/>
  <c r="J309" i="55" s="1"/>
  <c r="L309" i="55" s="1"/>
  <c r="J58" i="55" a="1"/>
  <c r="J58" i="55" s="1"/>
  <c r="L58" i="55" s="1"/>
  <c r="J69" i="55" a="1"/>
  <c r="J69" i="55" s="1"/>
  <c r="L69" i="55" s="1"/>
  <c r="J190" i="55" a="1"/>
  <c r="J190" i="55" s="1"/>
  <c r="L190" i="55" s="1"/>
  <c r="H18" i="12" l="1"/>
  <c r="J18" i="12" s="1"/>
  <c r="G21" i="12"/>
  <c r="G11" i="12"/>
  <c r="G18" i="12"/>
  <c r="H21" i="12"/>
  <c r="H19" i="12"/>
  <c r="H11" i="12"/>
  <c r="H20" i="12"/>
  <c r="J20" i="12" s="1"/>
  <c r="H17" i="12"/>
  <c r="J17" i="12" s="1"/>
  <c r="H10" i="12"/>
  <c r="G14" i="12"/>
  <c r="H13" i="12"/>
  <c r="H9" i="12"/>
  <c r="G16" i="12"/>
  <c r="G22" i="12"/>
  <c r="G15" i="12"/>
  <c r="H12" i="12"/>
  <c r="J12" i="12" s="1"/>
  <c r="L319" i="55"/>
  <c r="L34" i="55"/>
  <c r="L191" i="55"/>
  <c r="L57" i="55"/>
  <c r="L247" i="55"/>
  <c r="L168" i="55"/>
  <c r="L289" i="55"/>
  <c r="L349" i="55"/>
  <c r="L28" i="55"/>
  <c r="H54" i="70"/>
  <c r="L29" i="55"/>
  <c r="L30" i="55"/>
  <c r="G49" i="70"/>
  <c r="H52" i="70"/>
  <c r="G55" i="70"/>
  <c r="G53" i="70"/>
  <c r="L354" i="55"/>
  <c r="L181" i="55"/>
  <c r="L102" i="55"/>
  <c r="L375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6" i="55"/>
  <c r="L390" i="55"/>
  <c r="L55" i="55"/>
  <c r="L99" i="55"/>
  <c r="I10" i="79"/>
  <c r="H10" i="79"/>
  <c r="H11" i="79"/>
  <c r="H41" i="70"/>
  <c r="H39" i="70"/>
  <c r="G42" i="70"/>
  <c r="H42" i="70"/>
  <c r="G39" i="70"/>
  <c r="G41" i="70"/>
  <c r="H43" i="70"/>
  <c r="G40" i="70"/>
  <c r="L269" i="55"/>
  <c r="L52" i="55"/>
  <c r="L135" i="55"/>
  <c r="I8" i="79"/>
  <c r="E27" i="12"/>
  <c r="E28" i="12" s="1"/>
  <c r="L80" i="55"/>
  <c r="L205" i="55"/>
  <c r="H9" i="79"/>
  <c r="H5" i="79"/>
  <c r="L196" i="55"/>
  <c r="L221" i="55"/>
  <c r="L262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7" i="55"/>
  <c r="L83" i="55"/>
  <c r="L388" i="55"/>
  <c r="L356" i="55"/>
  <c r="L372" i="55"/>
  <c r="L74" i="55"/>
  <c r="L211" i="55"/>
  <c r="L192" i="55"/>
  <c r="L352" i="55"/>
  <c r="G25" i="15"/>
  <c r="H25" i="15"/>
  <c r="L118" i="55"/>
  <c r="F27" i="12"/>
  <c r="F28" i="12" s="1"/>
  <c r="L228" i="55"/>
  <c r="L369" i="55"/>
  <c r="L260" i="55"/>
  <c r="L277" i="55"/>
  <c r="L195" i="55"/>
  <c r="L140" i="55"/>
  <c r="G36" i="70"/>
  <c r="L129" i="55"/>
  <c r="L41" i="55"/>
  <c r="L43" i="55"/>
  <c r="L78" i="55"/>
  <c r="L284" i="55"/>
  <c r="L298" i="55"/>
  <c r="L325" i="55"/>
  <c r="L209" i="55"/>
  <c r="L318" i="55"/>
  <c r="L169" i="55"/>
  <c r="L328" i="55"/>
  <c r="L276" i="55"/>
  <c r="L138" i="55"/>
  <c r="L136" i="55"/>
  <c r="L86" i="55"/>
  <c r="L113" i="55"/>
  <c r="L288" i="55"/>
  <c r="L202" i="55"/>
  <c r="L65" i="55"/>
  <c r="L49" i="55"/>
  <c r="L327" i="55"/>
  <c r="L161" i="55"/>
  <c r="L311" i="55"/>
  <c r="L333" i="55"/>
  <c r="L355" i="55"/>
  <c r="L365" i="55"/>
  <c r="L230" i="55"/>
  <c r="L215" i="55"/>
  <c r="L281" i="55"/>
  <c r="L108" i="55"/>
  <c r="L345" i="55"/>
  <c r="L59" i="55"/>
  <c r="L123" i="55"/>
  <c r="L267" i="55"/>
  <c r="L370" i="55"/>
  <c r="L223" i="55"/>
  <c r="L54" i="55"/>
  <c r="L404" i="55"/>
  <c r="L242" i="55"/>
  <c r="L173" i="55"/>
  <c r="L133" i="55"/>
  <c r="L342" i="55"/>
  <c r="L72" i="55"/>
  <c r="L261" i="55"/>
  <c r="L374" i="55"/>
  <c r="L358" i="55"/>
  <c r="L249" i="55"/>
  <c r="L95" i="55"/>
  <c r="L310" i="55"/>
  <c r="L321" i="55"/>
  <c r="L394" i="55"/>
  <c r="L378" i="55"/>
  <c r="L229" i="55"/>
  <c r="L320" i="55"/>
  <c r="L227" i="55"/>
  <c r="L301" i="55"/>
  <c r="L197" i="55"/>
  <c r="L112" i="55"/>
  <c r="L38" i="55"/>
  <c r="L172" i="55"/>
  <c r="L85" i="55"/>
  <c r="L295" i="55"/>
  <c r="L171" i="55"/>
  <c r="L160" i="55"/>
  <c r="L300" i="55"/>
  <c r="L37" i="55"/>
  <c r="L275" i="55"/>
  <c r="L100" i="55"/>
  <c r="L334" i="55"/>
  <c r="L115" i="55"/>
  <c r="L274" i="55"/>
  <c r="L237" i="55"/>
  <c r="L90" i="55"/>
  <c r="L132" i="55"/>
  <c r="L63" i="55"/>
  <c r="L104" i="55"/>
  <c r="L263" i="55"/>
  <c r="L130" i="55"/>
  <c r="L199" i="55"/>
  <c r="L155" i="55"/>
  <c r="L397" i="55"/>
  <c r="L283" i="55"/>
  <c r="L383" i="55"/>
  <c r="L220" i="55"/>
  <c r="L75" i="55"/>
  <c r="L351" i="55"/>
  <c r="L392" i="55"/>
  <c r="L48" i="55"/>
  <c r="L235" i="55"/>
  <c r="L51" i="55"/>
  <c r="L406" i="55"/>
  <c r="L167" i="55"/>
  <c r="L236" i="55"/>
  <c r="L151" i="55"/>
  <c r="L210" i="55"/>
  <c r="L89" i="55"/>
  <c r="L177" i="55"/>
  <c r="L256" i="55"/>
  <c r="L362" i="55"/>
  <c r="L293" i="55"/>
  <c r="L218" i="55"/>
  <c r="L329" i="55"/>
  <c r="L391" i="55"/>
  <c r="L158" i="55"/>
  <c r="L266" i="55"/>
  <c r="L154" i="55"/>
  <c r="L82" i="55"/>
  <c r="L186" i="55"/>
  <c r="H408" i="55"/>
  <c r="H409" i="55" s="1"/>
  <c r="L91" i="55"/>
  <c r="L338" i="55"/>
  <c r="L92" i="55"/>
  <c r="L403" i="55"/>
  <c r="L88" i="55"/>
  <c r="L214" i="55"/>
  <c r="L233" i="55"/>
  <c r="L335" i="55"/>
  <c r="G26" i="70"/>
  <c r="H31" i="70"/>
  <c r="L183" i="55"/>
  <c r="L148" i="55"/>
  <c r="L376" i="55"/>
  <c r="L399" i="55"/>
  <c r="L401" i="55"/>
  <c r="L317" i="55"/>
  <c r="L109" i="55"/>
  <c r="L213" i="55"/>
  <c r="L400" i="55"/>
  <c r="L368" i="55"/>
  <c r="L343" i="55"/>
  <c r="L200" i="55"/>
  <c r="L348" i="55"/>
  <c r="L250" i="55"/>
  <c r="L257" i="55"/>
  <c r="L398" i="55"/>
  <c r="L93" i="55"/>
  <c r="L56" i="55"/>
  <c r="L291" i="55"/>
  <c r="L264" i="55"/>
  <c r="L314" i="55"/>
  <c r="L324" i="55"/>
  <c r="L315" i="55"/>
  <c r="L126" i="55"/>
  <c r="L121" i="55"/>
  <c r="L189" i="55"/>
  <c r="L402" i="55"/>
  <c r="L357" i="55"/>
  <c r="L166" i="55"/>
  <c r="L405" i="55"/>
  <c r="L361" i="55"/>
  <c r="L110" i="55"/>
  <c r="L81" i="55"/>
  <c r="L326" i="55"/>
  <c r="L251" i="55"/>
  <c r="L217" i="55"/>
  <c r="J408" i="55"/>
  <c r="J409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22" i="79"/>
  <c r="H22" i="79"/>
  <c r="L408" i="55"/>
  <c r="L409" i="55" s="1"/>
  <c r="H27" i="12"/>
  <c r="G27" i="12"/>
  <c r="L32" i="55"/>
  <c r="L33" i="55" s="1"/>
  <c r="G57" i="70"/>
  <c r="H57" i="70"/>
  <c r="H58" i="70" l="1"/>
  <c r="H61" i="15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5" i="55"/>
  <c r="A405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A177" i="55" l="1"/>
  <c r="B178" i="55"/>
  <c r="B179" i="55" l="1"/>
  <c r="A178" i="55"/>
  <c r="A179" i="55" l="1"/>
  <c r="B180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B196" i="55" l="1"/>
  <c r="A195" i="55"/>
  <c r="A196" i="55" l="1"/>
  <c r="B197" i="55"/>
  <c r="A197" i="55" l="1"/>
  <c r="B198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B218" i="55" l="1"/>
  <c r="A217" i="55"/>
  <c r="B219" i="55" l="1"/>
  <c r="A218" i="55"/>
  <c r="A219" i="55" l="1"/>
  <c r="B220" i="55"/>
  <c r="B221" i="55" l="1"/>
  <c r="A220" i="55"/>
  <c r="B222" i="55" l="1"/>
  <c r="A221" i="55"/>
  <c r="A222" i="55" l="1"/>
  <c r="B223" i="55"/>
  <c r="B224" i="55" l="1"/>
  <c r="A223" i="55"/>
  <c r="B225" i="55" l="1"/>
  <c r="A224" i="55"/>
  <c r="B226" i="55" l="1"/>
  <c r="A225" i="55"/>
  <c r="B227" i="55" l="1"/>
  <c r="A226" i="55"/>
  <c r="B228" i="55" l="1"/>
  <c r="A227" i="55"/>
  <c r="A228" i="55" l="1"/>
  <c r="B229" i="55"/>
  <c r="B230" i="55" l="1"/>
  <c r="A229" i="55"/>
  <c r="B231" i="55" l="1"/>
  <c r="A230" i="55"/>
  <c r="A231" i="55" l="1"/>
  <c r="B232" i="55"/>
  <c r="B233" i="55" l="1"/>
  <c r="A232" i="55"/>
  <c r="B234" i="55" l="1"/>
  <c r="A233" i="55"/>
  <c r="B235" i="55" l="1"/>
  <c r="A234" i="55"/>
  <c r="B236" i="55" l="1"/>
  <c r="A235" i="55"/>
  <c r="A236" i="55" l="1"/>
  <c r="B237" i="55"/>
  <c r="B238" i="55" l="1"/>
  <c r="A237" i="55"/>
  <c r="B239" i="55" l="1"/>
  <c r="A238" i="55"/>
  <c r="B240" i="55" l="1"/>
  <c r="A239" i="55"/>
  <c r="B241" i="55" l="1"/>
  <c r="A240" i="55"/>
  <c r="A241" i="55" l="1"/>
  <c r="B242" i="55"/>
  <c r="A242" i="55" l="1"/>
  <c r="B243" i="55"/>
  <c r="B244" i="55" l="1"/>
  <c r="A243" i="55"/>
  <c r="A244" i="55" l="1"/>
  <c r="B245" i="55"/>
  <c r="A245" i="55" l="1"/>
  <c r="B246" i="55"/>
  <c r="A246" i="55" l="1"/>
  <c r="B247" i="55"/>
  <c r="B248" i="55" l="1"/>
  <c r="B249" i="55" s="1"/>
  <c r="A247" i="55"/>
  <c r="A249" i="55" l="1"/>
  <c r="B250" i="55"/>
  <c r="A248" i="55"/>
  <c r="B251" i="55" l="1"/>
  <c r="A250" i="55"/>
  <c r="A251" i="55" l="1"/>
  <c r="B252" i="55"/>
  <c r="A252" i="55" l="1"/>
  <c r="B253" i="55"/>
  <c r="A253" i="55" l="1"/>
  <c r="B254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B261" i="55" s="1"/>
  <c r="A259" i="55"/>
  <c r="A261" i="55" l="1"/>
  <c r="B262" i="55"/>
  <c r="A260" i="55"/>
  <c r="B263" i="55" l="1"/>
  <c r="A262" i="55"/>
  <c r="B264" i="55" l="1"/>
  <c r="A263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B276" i="55" l="1"/>
  <c r="A275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A296" i="55" l="1"/>
  <c r="B297" i="55"/>
  <c r="B298" i="55" l="1"/>
  <c r="A297" i="55"/>
  <c r="A298" i="55" l="1"/>
  <c r="B299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A309" i="55" l="1"/>
  <c r="B310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B355" i="55" l="1"/>
  <c r="A354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A364" i="55" l="1"/>
  <c r="B365" i="55"/>
  <c r="A365" i="55" l="1"/>
  <c r="B366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9" i="55" l="1"/>
  <c r="B380" i="55" l="1"/>
  <c r="A379" i="55"/>
  <c r="B381" i="55" l="1"/>
  <c r="A380" i="55"/>
  <c r="A381" i="55" l="1"/>
  <c r="B382" i="55"/>
  <c r="A382" i="55" l="1"/>
  <c r="B383" i="55"/>
  <c r="B384" i="55" l="1"/>
  <c r="A383" i="55"/>
  <c r="A384" i="55" l="1"/>
  <c r="B385" i="55"/>
  <c r="B386" i="55" l="1"/>
  <c r="A385" i="55"/>
  <c r="B387" i="55" l="1"/>
  <c r="A386" i="55"/>
  <c r="B388" i="55" l="1"/>
  <c r="A387" i="55"/>
  <c r="B389" i="55" l="1"/>
  <c r="A388" i="55"/>
  <c r="B390" i="55" l="1"/>
  <c r="A389" i="55"/>
  <c r="A390" i="55" l="1"/>
  <c r="B391" i="55"/>
  <c r="B392" i="55" l="1"/>
  <c r="A391" i="55"/>
  <c r="A392" i="55" l="1"/>
  <c r="B393" i="55"/>
  <c r="A393" i="55" l="1"/>
  <c r="B394" i="55"/>
  <c r="A394" i="55" l="1"/>
  <c r="B395" i="55"/>
  <c r="B396" i="55" l="1"/>
  <c r="A395" i="55"/>
  <c r="A396" i="55" l="1"/>
  <c r="B397" i="55"/>
  <c r="A397" i="55" s="1"/>
</calcChain>
</file>

<file path=xl/sharedStrings.xml><?xml version="1.0" encoding="utf-8"?>
<sst xmlns="http://schemas.openxmlformats.org/spreadsheetml/2006/main" count="13050" uniqueCount="1504">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</sst>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19" activePane="bottomLeft" state="frozen"/>
      <selection activeCell="A6" sqref="A6"/>
      <selection pane="bottomLeft" activeCell="E48" sqref="E48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3" width="14.7109375" style="162" customWidth="1"/>
    <col min="4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1106</v>
      </c>
      <c r="E6" s="630"/>
      <c r="F6" s="630"/>
      <c r="G6" s="630"/>
      <c r="H6" s="630"/>
    </row>
    <row r="7" spans="1:16" ht="6.75" customHeight="1"/>
    <row r="8" spans="1:16" ht="21.75" customHeight="1">
      <c r="A8" s="972" t="s">
        <v>416</v>
      </c>
      <c r="B8" s="972" t="s">
        <v>352</v>
      </c>
      <c r="C8" s="968" t="s">
        <v>37</v>
      </c>
      <c r="D8" s="969"/>
      <c r="E8" s="968" t="s">
        <v>38</v>
      </c>
      <c r="F8" s="969"/>
      <c r="G8" s="968" t="s">
        <v>353</v>
      </c>
      <c r="H8" s="969"/>
    </row>
    <row r="9" spans="1:16" ht="21.75" customHeight="1">
      <c r="A9" s="973"/>
      <c r="B9" s="973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1831824891</v>
      </c>
      <c r="D10" s="635"/>
      <c r="E10" s="635">
        <f t="array" ref="E10">SUM(IF(A10=KHN,TH))</f>
        <v>3759925207</v>
      </c>
      <c r="F10" s="635">
        <f t="array" ref="F10">SUM(IF(A10=KHC,TH))</f>
        <v>4194259753</v>
      </c>
      <c r="G10" s="636">
        <f>MAX(C10+E10-D10-F10,0)</f>
        <v>1397490345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1831824891</v>
      </c>
      <c r="D11" s="639">
        <f t="shared" si="0"/>
        <v>0</v>
      </c>
      <c r="E11" s="639">
        <f t="shared" si="0"/>
        <v>3759925207</v>
      </c>
      <c r="F11" s="639">
        <f t="shared" si="0"/>
        <v>4194259753</v>
      </c>
      <c r="G11" s="639">
        <f t="shared" si="0"/>
        <v>1397490345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8185894417</v>
      </c>
      <c r="F12" s="635">
        <f t="array" ref="F12">SUM(IF(A12=KHC,TH))</f>
        <v>8202383986</v>
      </c>
      <c r="G12" s="636">
        <f>MAX(C12+E12-D12-F12,0)</f>
        <v>1617549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8185894417</v>
      </c>
      <c r="F13" s="639">
        <f t="shared" si="1"/>
        <v>8202383986</v>
      </c>
      <c r="G13" s="639">
        <f t="shared" si="1"/>
        <v>1617549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2768246663</v>
      </c>
      <c r="D14" s="639"/>
      <c r="E14" s="640">
        <f t="array" ref="E14">SUM(IF(A14=KHN,TH))</f>
        <v>3531977311</v>
      </c>
      <c r="F14" s="640">
        <f t="array" ref="F14">SUM(IF(A14=KHC,TH))</f>
        <v>1626308247</v>
      </c>
      <c r="G14" s="639">
        <f>MAX(C14+E14-D14-F14,0)</f>
        <v>4673915727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307066496</v>
      </c>
      <c r="F15" s="635">
        <f t="array" ref="F15">SUM(IF(A15=KHC,TH))</f>
        <v>317763998</v>
      </c>
      <c r="G15" s="636">
        <f>MAX(C15+E15-D15-F15,0)</f>
        <v>0</v>
      </c>
      <c r="H15" s="636">
        <f>MAX(D15+F15-E15-C15,0)</f>
        <v>101325472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307066496</v>
      </c>
      <c r="F16" s="639">
        <f t="shared" si="2"/>
        <v>317763998</v>
      </c>
      <c r="G16" s="639">
        <f t="shared" si="2"/>
        <v>0</v>
      </c>
      <c r="H16" s="639">
        <f t="shared" si="2"/>
        <v>101325472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608505300</v>
      </c>
      <c r="D19" s="635"/>
      <c r="E19" s="635">
        <f t="array" ref="E19">SUM(IF(A19=KHN,TH))</f>
        <v>1451408880</v>
      </c>
      <c r="F19" s="635">
        <f t="array" ref="F19">SUM(IF(A19=KHC,TH))</f>
        <v>833900080</v>
      </c>
      <c r="G19" s="636">
        <f t="shared" si="3"/>
        <v>1226014100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49703450</v>
      </c>
      <c r="F20" s="635">
        <f t="array" ref="F20">SUM(IF(A20=KHC,TH))</f>
        <v>34503450</v>
      </c>
      <c r="G20" s="635">
        <f t="shared" si="3"/>
        <v>15200000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608505300</v>
      </c>
      <c r="D21" s="639">
        <f>D19+D20</f>
        <v>0</v>
      </c>
      <c r="E21" s="639">
        <f>E19+E20</f>
        <v>1501112330</v>
      </c>
      <c r="F21" s="639">
        <f>F19+F20</f>
        <v>868403530</v>
      </c>
      <c r="G21" s="639">
        <f t="shared" si="3"/>
        <v>1241214100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1348194530</v>
      </c>
      <c r="F22" s="640">
        <f t="array" ref="F22">SUM(IF(A22=KHC,TH))</f>
        <v>0</v>
      </c>
      <c r="G22" s="639">
        <f t="shared" si="3"/>
        <v>1348194530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746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1931571140</v>
      </c>
      <c r="E28" s="640">
        <f t="array" ref="E28">SUM(IF(A28=KHN,TH))</f>
        <v>2107437938</v>
      </c>
      <c r="F28" s="640">
        <f t="array" ref="F28">SUM(IF(A28=KHC,TH))</f>
        <v>2526389813</v>
      </c>
      <c r="G28" s="639">
        <f t="shared" si="3"/>
        <v>0</v>
      </c>
      <c r="H28" s="639">
        <f t="shared" si="4"/>
        <v>2350523015</v>
      </c>
    </row>
    <row r="29" spans="1:8" s="162" customFormat="1" ht="17.25" customHeight="1">
      <c r="A29" s="645" t="s">
        <v>370</v>
      </c>
      <c r="B29" s="634" t="s">
        <v>369</v>
      </c>
      <c r="C29" s="635"/>
      <c r="D29" s="635"/>
      <c r="E29" s="635">
        <f t="array" ref="E29">SUM(IF(A29=KHN,TH))</f>
        <v>317763998</v>
      </c>
      <c r="F29" s="635">
        <f t="array" ref="F29">SUM(IF(A29=KHC,TH))</f>
        <v>317763998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318763998</v>
      </c>
      <c r="F34" s="639">
        <f t="shared" si="10"/>
        <v>318763998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6" customFormat="1" ht="13.5">
      <c r="A39" s="892" t="s">
        <v>787</v>
      </c>
      <c r="B39" s="893" t="s">
        <v>790</v>
      </c>
      <c r="C39" s="894"/>
      <c r="D39" s="894">
        <v>1814423000</v>
      </c>
      <c r="E39" s="895">
        <f t="array" ref="E39">SUM(IF(A39=KHN,TH))</f>
        <v>2213572000</v>
      </c>
      <c r="F39" s="895">
        <f t="array" ref="F39">SUM(IF(A39=KHC,TH))</f>
        <v>399149000</v>
      </c>
      <c r="G39" s="894">
        <f>MAX(C39+E39-D39-F39,0)</f>
        <v>0</v>
      </c>
      <c r="H39" s="894">
        <f>MAX(D39+F39-E39-C39,0)</f>
        <v>0</v>
      </c>
    </row>
    <row r="40" spans="1:10" s="896" customFormat="1" ht="13.5">
      <c r="A40" s="892" t="s">
        <v>791</v>
      </c>
      <c r="B40" s="893" t="s">
        <v>792</v>
      </c>
      <c r="C40" s="895"/>
      <c r="D40" s="895"/>
      <c r="E40" s="895">
        <f t="array" ref="E40">SUM(IF(A40=KHN,TH))</f>
        <v>240000000</v>
      </c>
      <c r="F40" s="895">
        <f t="array" ref="F40">SUM(IF(A40=KHC,TH))</f>
        <v>2900000000</v>
      </c>
      <c r="G40" s="895">
        <f>MAX(C40+E40-D40-F40,0)</f>
        <v>0</v>
      </c>
      <c r="H40" s="895">
        <f>MAX(D40+F40-E40-C40,0)</f>
        <v>2660000000</v>
      </c>
    </row>
    <row r="41" spans="1:10" s="896" customFormat="1" ht="13.5">
      <c r="A41" s="897" t="s">
        <v>784</v>
      </c>
      <c r="B41" s="898" t="s">
        <v>793</v>
      </c>
      <c r="C41" s="899">
        <f t="shared" ref="C41:H41" si="14">SUM(C39:C40)</f>
        <v>0</v>
      </c>
      <c r="D41" s="899">
        <f t="shared" si="14"/>
        <v>1814423000</v>
      </c>
      <c r="E41" s="899">
        <f t="shared" si="14"/>
        <v>2453572000</v>
      </c>
      <c r="F41" s="899">
        <f t="shared" si="14"/>
        <v>3299149000</v>
      </c>
      <c r="G41" s="899">
        <f t="shared" si="14"/>
        <v>0</v>
      </c>
      <c r="H41" s="899">
        <f t="shared" si="14"/>
        <v>2660000000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39072203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39072203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SUM(IF(A45=TH!$L$10:$L$3156,TH!$K$10:$K$3156))</f>
        <v>0</v>
      </c>
      <c r="F45" s="635">
        <f t="array" ref="F45">SUM(IF(A45=TH!$M$10:$M$3156,TH!$K$10:$K$3156))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39072203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39072203</v>
      </c>
    </row>
    <row r="47" spans="1:10" s="162" customFormat="1" ht="17.25" customHeight="1">
      <c r="A47" s="633" t="s">
        <v>1394</v>
      </c>
      <c r="B47" s="634" t="s">
        <v>1395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5"/>
      <c r="H47" s="635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2361893713</v>
      </c>
      <c r="F48" s="635">
        <f t="array" ref="F48">SUM(IF(A48=KHC,TH))</f>
        <v>2361893713</v>
      </c>
      <c r="G48" s="635"/>
      <c r="H48" s="635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2374213313</v>
      </c>
      <c r="F49" s="639">
        <f t="shared" si="16"/>
        <v>2374213313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42170</v>
      </c>
      <c r="F50" s="640">
        <f t="array" ref="F50">SUM(IF(A50=KHC,TH))</f>
        <v>42170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42489000</v>
      </c>
      <c r="F51" s="640">
        <f t="array" ref="F51">SUM(IF(A51=KHC,TH))</f>
        <v>42489000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152959625</v>
      </c>
      <c r="F52" s="640">
        <f t="array" ref="F52">SUM(IF(A52=KHC,TH))</f>
        <v>152959625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354855088</v>
      </c>
      <c r="F54" s="640">
        <f t="array" ref="F54">SUM(IF(A54=KHC,TH))</f>
        <v>354855088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1000303713</v>
      </c>
      <c r="F58" s="648">
        <f t="array" ref="F58">SUM(IF(A58=TH!$M$10:$M$3156,TH!$K$10:$K$3156))</f>
        <v>3214255483</v>
      </c>
      <c r="G58" s="639"/>
      <c r="H58" s="639"/>
      <c r="I58" s="162">
        <f t="shared" si="17"/>
        <v>-2213951770</v>
      </c>
    </row>
    <row r="59" spans="1:9" s="162" customFormat="1" ht="17.25" customHeight="1">
      <c r="A59" s="970" t="s">
        <v>39</v>
      </c>
      <c r="B59" s="971"/>
      <c r="C59" s="649">
        <f>C11+C13+C14+C16+C18+C21+C22+C23+C25+C27+C28+C34+C36+C38+C41+C43+C46+C49+C50+C51+C52+C53+C54+C55+C56+C57+C58</f>
        <v>6592415451</v>
      </c>
      <c r="D59" s="649">
        <f t="shared" ref="D59:H59" si="18">D11+D13+D14+D16+D18+D21+D22+D23+D25+D27+D28+D34+D36+D38+D41+D43+D46+D49+D50+D51+D52+D53+D54+D55+D56+D57+D58</f>
        <v>6202971251</v>
      </c>
      <c r="E59" s="649">
        <f t="shared" si="18"/>
        <v>29771407136</v>
      </c>
      <c r="F59" s="649">
        <f t="shared" si="18"/>
        <v>30422484336</v>
      </c>
      <c r="G59" s="649">
        <f t="shared" si="18"/>
        <v>9163163730</v>
      </c>
      <c r="H59" s="649">
        <f t="shared" si="18"/>
        <v>7210844960</v>
      </c>
    </row>
    <row r="60" spans="1:9">
      <c r="E60" s="650"/>
      <c r="F60" s="651"/>
    </row>
    <row r="61" spans="1:9">
      <c r="D61" s="162">
        <f>C59-D59</f>
        <v>389444200</v>
      </c>
      <c r="E61" s="651"/>
      <c r="H61" s="651">
        <f>G59-H59</f>
        <v>1952318770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162"/>
  <sheetViews>
    <sheetView topLeftCell="A7" workbookViewId="0">
      <pane ySplit="3" topLeftCell="A1468" activePane="bottomLeft" state="frozen"/>
      <selection activeCell="A7" sqref="A7"/>
      <selection pane="bottomLeft" activeCell="G1594" sqref="G159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2" t="s">
        <v>93</v>
      </c>
      <c r="D4" s="992"/>
      <c r="E4" s="992"/>
      <c r="F4" s="992"/>
      <c r="G4" s="992"/>
      <c r="H4" s="992"/>
      <c r="I4" s="992"/>
      <c r="J4" s="992"/>
      <c r="K4" s="992"/>
      <c r="L4" s="992"/>
      <c r="M4" s="992"/>
    </row>
    <row r="5" spans="1:28" ht="14.25">
      <c r="B5" s="42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99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4" t="s">
        <v>117</v>
      </c>
      <c r="B7" s="976" t="s">
        <v>101</v>
      </c>
      <c r="C7" s="994" t="s">
        <v>20</v>
      </c>
      <c r="D7" s="995" t="s">
        <v>1</v>
      </c>
      <c r="E7" s="996"/>
      <c r="F7" s="994" t="s">
        <v>0</v>
      </c>
      <c r="G7" s="998" t="s">
        <v>116</v>
      </c>
      <c r="H7" s="978" t="s">
        <v>44</v>
      </c>
      <c r="I7" s="989" t="s">
        <v>258</v>
      </c>
      <c r="J7" s="990"/>
      <c r="K7" s="994" t="s">
        <v>157</v>
      </c>
      <c r="L7" s="997" t="s">
        <v>94</v>
      </c>
      <c r="M7" s="997"/>
      <c r="N7" s="981" t="s">
        <v>403</v>
      </c>
      <c r="O7" s="1000" t="s">
        <v>784</v>
      </c>
      <c r="P7" s="983" t="s">
        <v>47</v>
      </c>
      <c r="Q7" s="984"/>
      <c r="R7" s="985"/>
      <c r="S7" s="983" t="s">
        <v>51</v>
      </c>
      <c r="T7" s="984"/>
      <c r="U7" s="985"/>
      <c r="V7" s="981" t="s">
        <v>402</v>
      </c>
      <c r="W7" s="979" t="str">
        <f>CTTK!$E$7</f>
        <v>642</v>
      </c>
      <c r="X7" s="991" t="s">
        <v>163</v>
      </c>
      <c r="Y7" s="991"/>
      <c r="Z7" s="991"/>
      <c r="AA7" s="991" t="s">
        <v>351</v>
      </c>
      <c r="AB7" s="796"/>
    </row>
    <row r="8" spans="1:28" ht="24.75" customHeight="1">
      <c r="A8" s="975"/>
      <c r="B8" s="977"/>
      <c r="C8" s="994"/>
      <c r="D8" s="202" t="s">
        <v>15</v>
      </c>
      <c r="E8" s="201" t="s">
        <v>32</v>
      </c>
      <c r="F8" s="994"/>
      <c r="G8" s="999"/>
      <c r="H8" s="978"/>
      <c r="I8" s="262" t="s">
        <v>203</v>
      </c>
      <c r="J8" s="262" t="s">
        <v>204</v>
      </c>
      <c r="K8" s="994"/>
      <c r="L8" s="203" t="s">
        <v>22</v>
      </c>
      <c r="M8" s="203" t="s">
        <v>23</v>
      </c>
      <c r="N8" s="982"/>
      <c r="O8" s="1001"/>
      <c r="P8" s="986"/>
      <c r="Q8" s="987"/>
      <c r="R8" s="988"/>
      <c r="S8" s="986"/>
      <c r="T8" s="987"/>
      <c r="U8" s="988"/>
      <c r="V8" s="982"/>
      <c r="W8" s="980"/>
      <c r="X8" s="991"/>
      <c r="Y8" s="991"/>
      <c r="Z8" s="991"/>
      <c r="AA8" s="991"/>
      <c r="AB8" s="796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7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8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8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42489000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8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152959625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8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415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8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8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354855088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8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42170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8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1398</v>
      </c>
      <c r="G18" s="49"/>
      <c r="H18" s="50"/>
      <c r="I18" s="254"/>
      <c r="J18" s="254"/>
      <c r="K18" s="51">
        <f>SUMIF(KHC,L18,TH)</f>
        <v>12319600</v>
      </c>
      <c r="L18" s="52" t="s">
        <v>1394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8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2361893713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8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8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8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414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8"/>
    </row>
    <row r="23" spans="1:28" s="95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3">
        <f t="shared" si="1"/>
        <v>42371</v>
      </c>
      <c r="D23" s="913" t="s">
        <v>334</v>
      </c>
      <c r="E23" s="913">
        <v>42371</v>
      </c>
      <c r="F23" s="919" t="s">
        <v>1461</v>
      </c>
      <c r="G23" s="950"/>
      <c r="H23" s="951"/>
      <c r="I23" s="916"/>
      <c r="J23" s="916"/>
      <c r="K23" s="923">
        <v>30750000</v>
      </c>
      <c r="L23" s="952" t="s">
        <v>165</v>
      </c>
      <c r="M23" s="952" t="s">
        <v>260</v>
      </c>
      <c r="N23" s="52" t="str">
        <f>IF(AND('331-CT'!$E$7=TH!H23,OR(L23="331",M23="331")),"331",IF(AND(OR(L23="131",M23="131"),H23='131-CT'!$E$7),"131",""))</f>
        <v/>
      </c>
      <c r="O23" s="89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3">
        <f t="shared" si="1"/>
        <v>42461</v>
      </c>
      <c r="D24" s="913" t="s">
        <v>334</v>
      </c>
      <c r="E24" s="913">
        <v>42461</v>
      </c>
      <c r="F24" s="919" t="s">
        <v>1461</v>
      </c>
      <c r="G24" s="915"/>
      <c r="H24" s="951"/>
      <c r="I24" s="916"/>
      <c r="J24" s="916"/>
      <c r="K24" s="923">
        <f>30750000-750000</f>
        <v>30000000</v>
      </c>
      <c r="L24" s="952" t="s">
        <v>165</v>
      </c>
      <c r="M24" s="952" t="s">
        <v>260</v>
      </c>
      <c r="N24" s="52" t="str">
        <f>IF(AND('331-CT'!$E$7=TH!H24,OR(L24="331",M24="331")),"331",IF(AND(OR(L24="131",M24="131"),H24='131-CT'!$E$7),"131",""))</f>
        <v/>
      </c>
      <c r="O24" s="89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3">
        <f t="shared" si="1"/>
        <v>42552</v>
      </c>
      <c r="D25" s="913" t="s">
        <v>334</v>
      </c>
      <c r="E25" s="913">
        <v>42552</v>
      </c>
      <c r="F25" s="919" t="s">
        <v>1461</v>
      </c>
      <c r="G25" s="915"/>
      <c r="H25" s="951"/>
      <c r="I25" s="916"/>
      <c r="J25" s="916"/>
      <c r="K25" s="923">
        <v>6250000</v>
      </c>
      <c r="L25" s="952" t="s">
        <v>165</v>
      </c>
      <c r="M25" s="952" t="s">
        <v>260</v>
      </c>
      <c r="N25" s="52" t="str">
        <f>IF(AND('331-CT'!$E$7=TH!H25,OR(L25="331",M25="331")),"331",IF(AND(OR(L25="131",M25="131"),H25='131-CT'!$E$7),"131",""))</f>
        <v/>
      </c>
      <c r="O25" s="89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3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3">
        <f t="shared" si="1"/>
        <v>42644</v>
      </c>
      <c r="D26" s="913" t="s">
        <v>334</v>
      </c>
      <c r="E26" s="913">
        <v>42644</v>
      </c>
      <c r="F26" s="919" t="s">
        <v>1461</v>
      </c>
      <c r="G26" s="915"/>
      <c r="H26" s="951"/>
      <c r="I26" s="916"/>
      <c r="J26" s="916"/>
      <c r="K26" s="923">
        <v>6250000</v>
      </c>
      <c r="L26" s="952" t="s">
        <v>165</v>
      </c>
      <c r="M26" s="952" t="s">
        <v>260</v>
      </c>
      <c r="N26" s="52" t="str">
        <f>IF(AND('331-CT'!$E$7=TH!H26,OR(L26="331",M26="331")),"331",IF(AND(OR(L26="131",M26="131"),H26='131-CT'!$E$7),"131",""))</f>
        <v/>
      </c>
      <c r="O26" s="89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3" customFormat="1" ht="15.75" customHeight="1">
      <c r="A27" s="204" t="str">
        <f>IF(B27&lt;&gt;"",IF(AND(B27&gt;=_TM1,B27&lt;=_TM2,OR(TH!L27="1111",TH!M27="1111")),TH!D27,""),"")</f>
        <v/>
      </c>
      <c r="B27" s="954">
        <f t="shared" si="0"/>
        <v>1</v>
      </c>
      <c r="C27" s="913">
        <f t="shared" si="1"/>
        <v>42400</v>
      </c>
      <c r="D27" s="913" t="s">
        <v>334</v>
      </c>
      <c r="E27" s="913">
        <v>42400</v>
      </c>
      <c r="F27" s="919" t="s">
        <v>1462</v>
      </c>
      <c r="G27" s="950"/>
      <c r="H27" s="951"/>
      <c r="I27" s="916"/>
      <c r="J27" s="916"/>
      <c r="K27" s="923">
        <v>17225000</v>
      </c>
      <c r="L27" s="952" t="s">
        <v>83</v>
      </c>
      <c r="M27" s="952" t="s">
        <v>262</v>
      </c>
      <c r="N27" s="52" t="str">
        <f>IF(AND('331-CT'!$E$7=TH!H27,OR(L27="331",M27="331")),"331",IF(AND(OR(L27="131",M27="131"),H27='131-CT'!$E$7),"131",""))</f>
        <v/>
      </c>
      <c r="O27" s="89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3" customFormat="1" ht="15.75" customHeight="1">
      <c r="A28" s="204" t="str">
        <f>IF(B28&lt;&gt;"",IF(AND(B28&gt;=_TM1,B28&lt;=_TM2,OR(TH!L28="1111",TH!M28="1111")),TH!D28,""),"")</f>
        <v/>
      </c>
      <c r="B28" s="954">
        <f t="shared" si="0"/>
        <v>1</v>
      </c>
      <c r="C28" s="913">
        <f t="shared" si="1"/>
        <v>42400</v>
      </c>
      <c r="D28" s="913" t="s">
        <v>334</v>
      </c>
      <c r="E28" s="913">
        <v>42400</v>
      </c>
      <c r="F28" s="919" t="s">
        <v>1463</v>
      </c>
      <c r="G28" s="950"/>
      <c r="H28" s="951"/>
      <c r="I28" s="916"/>
      <c r="J28" s="916"/>
      <c r="K28" s="923">
        <v>36225000</v>
      </c>
      <c r="L28" s="952" t="s">
        <v>165</v>
      </c>
      <c r="M28" s="952" t="s">
        <v>262</v>
      </c>
      <c r="N28" s="52" t="str">
        <f>IF(AND('331-CT'!$E$7=TH!H28,OR(L28="331",M28="331")),"331",IF(AND(OR(L28="131",M28="131"),H28='131-CT'!$E$7),"131",""))</f>
        <v/>
      </c>
      <c r="O28" s="89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3" customFormat="1" ht="15.75" customHeight="1">
      <c r="A29" s="204" t="str">
        <f>IF(B29&lt;&gt;"",IF(AND(B29&gt;=_TM1,B29&lt;=_TM2,OR(TH!L29="1111",TH!M29="1111")),TH!D29,""),"")</f>
        <v/>
      </c>
      <c r="B29" s="954">
        <f t="shared" si="0"/>
        <v>1</v>
      </c>
      <c r="C29" s="913">
        <f t="shared" si="1"/>
        <v>42400</v>
      </c>
      <c r="D29" s="913" t="s">
        <v>334</v>
      </c>
      <c r="E29" s="913">
        <v>42400</v>
      </c>
      <c r="F29" s="919" t="str">
        <f>"Thanh toán tiền lương tháng "&amp;MONTH(E29)&amp;"/"&amp;YEAR(E29)</f>
        <v>Thanh toán tiền lương tháng 1/2016</v>
      </c>
      <c r="G29" s="950"/>
      <c r="H29" s="951"/>
      <c r="I29" s="916"/>
      <c r="J29" s="916"/>
      <c r="K29" s="923">
        <f>K27+K28</f>
        <v>53450000</v>
      </c>
      <c r="L29" s="952" t="s">
        <v>262</v>
      </c>
      <c r="M29" s="952" t="s">
        <v>47</v>
      </c>
      <c r="N29" s="52" t="str">
        <f>IF(AND('331-CT'!$E$7=TH!H29,OR(L29="331",M29="331")),"331",IF(AND(OR(L29="131",M29="131"),H29='131-CT'!$E$7),"131",""))</f>
        <v/>
      </c>
      <c r="O29" s="89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3">
        <f t="shared" si="1"/>
        <v>42429</v>
      </c>
      <c r="D30" s="913" t="s">
        <v>334</v>
      </c>
      <c r="E30" s="913">
        <v>42429</v>
      </c>
      <c r="F30" s="919" t="s">
        <v>1462</v>
      </c>
      <c r="G30" s="950"/>
      <c r="H30" s="951"/>
      <c r="I30" s="916"/>
      <c r="J30" s="916"/>
      <c r="K30" s="923">
        <v>16955000</v>
      </c>
      <c r="L30" s="952" t="s">
        <v>83</v>
      </c>
      <c r="M30" s="952" t="s">
        <v>262</v>
      </c>
      <c r="N30" s="52" t="str">
        <f>IF(AND('331-CT'!$E$7=TH!H30,OR(L30="331",M30="331")),"331",IF(AND(OR(L30="131",M30="131"),H30='131-CT'!$E$7),"131",""))</f>
        <v/>
      </c>
      <c r="O30" s="89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3">
        <f t="shared" si="1"/>
        <v>42429</v>
      </c>
      <c r="D31" s="913" t="s">
        <v>334</v>
      </c>
      <c r="E31" s="913">
        <v>42429</v>
      </c>
      <c r="F31" s="919" t="s">
        <v>1463</v>
      </c>
      <c r="G31" s="950"/>
      <c r="H31" s="951"/>
      <c r="I31" s="916"/>
      <c r="J31" s="916"/>
      <c r="K31" s="923">
        <v>35595000</v>
      </c>
      <c r="L31" s="952" t="s">
        <v>165</v>
      </c>
      <c r="M31" s="952" t="s">
        <v>262</v>
      </c>
      <c r="N31" s="52" t="str">
        <f>IF(AND('331-CT'!$E$7=TH!H31,OR(L31="331",M31="331")),"331",IF(AND(OR(L31="131",M31="131"),H31='131-CT'!$E$7),"131",""))</f>
        <v/>
      </c>
      <c r="O31" s="89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3">
        <f t="shared" si="1"/>
        <v>42429</v>
      </c>
      <c r="D32" s="913" t="s">
        <v>334</v>
      </c>
      <c r="E32" s="913">
        <v>42429</v>
      </c>
      <c r="F32" s="919" t="str">
        <f>"Thanh toán tiền lương tháng "&amp;MONTH(E32)&amp;"/"&amp;YEAR(E32)</f>
        <v>Thanh toán tiền lương tháng 2/2016</v>
      </c>
      <c r="G32" s="950"/>
      <c r="H32" s="951"/>
      <c r="I32" s="916"/>
      <c r="J32" s="916"/>
      <c r="K32" s="923">
        <f>K30+K31</f>
        <v>52550000</v>
      </c>
      <c r="L32" s="952" t="s">
        <v>262</v>
      </c>
      <c r="M32" s="952" t="s">
        <v>47</v>
      </c>
      <c r="N32" s="52" t="str">
        <f>IF(AND('331-CT'!$E$7=TH!H32,OR(L32="331",M32="331")),"331",IF(AND(OR(L32="131",M32="131"),H32='131-CT'!$E$7),"131",""))</f>
        <v/>
      </c>
      <c r="O32" s="89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3">
        <f t="shared" si="1"/>
        <v>42460</v>
      </c>
      <c r="D33" s="913" t="s">
        <v>334</v>
      </c>
      <c r="E33" s="913">
        <v>42460</v>
      </c>
      <c r="F33" s="919" t="s">
        <v>1462</v>
      </c>
      <c r="G33" s="950"/>
      <c r="H33" s="951"/>
      <c r="I33" s="916"/>
      <c r="J33" s="916"/>
      <c r="K33" s="923">
        <v>17315000</v>
      </c>
      <c r="L33" s="952" t="s">
        <v>83</v>
      </c>
      <c r="M33" s="952" t="s">
        <v>262</v>
      </c>
      <c r="N33" s="52" t="str">
        <f>IF(AND('331-CT'!$E$7=TH!H33,OR(L33="331",M33="331")),"331",IF(AND(OR(L33="131",M33="131"),H33='131-CT'!$E$7),"131",""))</f>
        <v/>
      </c>
      <c r="O33" s="89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3">
        <f t="shared" si="1"/>
        <v>42460</v>
      </c>
      <c r="D34" s="913" t="s">
        <v>334</v>
      </c>
      <c r="E34" s="913">
        <v>42460</v>
      </c>
      <c r="F34" s="919" t="s">
        <v>1463</v>
      </c>
      <c r="G34" s="950"/>
      <c r="H34" s="951"/>
      <c r="I34" s="916"/>
      <c r="J34" s="916"/>
      <c r="K34" s="923">
        <v>36435000</v>
      </c>
      <c r="L34" s="952" t="s">
        <v>165</v>
      </c>
      <c r="M34" s="952" t="s">
        <v>262</v>
      </c>
      <c r="N34" s="52" t="str">
        <f>IF(AND('331-CT'!$E$7=TH!H34,OR(L34="331",M34="331")),"331",IF(AND(OR(L34="131",M34="131"),H34='131-CT'!$E$7),"131",""))</f>
        <v/>
      </c>
      <c r="O34" s="89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3">
        <f t="shared" si="1"/>
        <v>42460</v>
      </c>
      <c r="D35" s="913" t="s">
        <v>334</v>
      </c>
      <c r="E35" s="913">
        <v>42460</v>
      </c>
      <c r="F35" s="919" t="str">
        <f>"Thanh toán tiền lương tháng "&amp;MONTH(E35)&amp;"/"&amp;YEAR(E35)</f>
        <v>Thanh toán tiền lương tháng 3/2016</v>
      </c>
      <c r="G35" s="950"/>
      <c r="H35" s="951"/>
      <c r="I35" s="916"/>
      <c r="J35" s="916"/>
      <c r="K35" s="923">
        <f>K33+K34</f>
        <v>53750000</v>
      </c>
      <c r="L35" s="952" t="s">
        <v>262</v>
      </c>
      <c r="M35" s="952" t="s">
        <v>47</v>
      </c>
      <c r="N35" s="52" t="str">
        <f>IF(AND('331-CT'!$E$7=TH!H35,OR(L35="331",M35="331")),"331",IF(AND(OR(L35="131",M35="131"),H35='131-CT'!$E$7),"131",""))</f>
        <v/>
      </c>
      <c r="O35" s="89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3">
        <f t="shared" si="1"/>
        <v>42490</v>
      </c>
      <c r="D36" s="913" t="s">
        <v>334</v>
      </c>
      <c r="E36" s="913">
        <v>42490</v>
      </c>
      <c r="F36" s="919" t="s">
        <v>1462</v>
      </c>
      <c r="G36" s="950"/>
      <c r="H36" s="951"/>
      <c r="I36" s="916"/>
      <c r="J36" s="916"/>
      <c r="K36" s="923">
        <v>17225000</v>
      </c>
      <c r="L36" s="952" t="s">
        <v>83</v>
      </c>
      <c r="M36" s="952" t="s">
        <v>262</v>
      </c>
      <c r="N36" s="52" t="str">
        <f>IF(AND('331-CT'!$E$7=TH!H36,OR(L36="331",M36="331")),"331",IF(AND(OR(L36="131",M36="131"),H36='131-CT'!$E$7),"131",""))</f>
        <v/>
      </c>
      <c r="O36" s="89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3">
        <f t="shared" si="1"/>
        <v>42490</v>
      </c>
      <c r="D37" s="913" t="s">
        <v>334</v>
      </c>
      <c r="E37" s="913">
        <v>42490</v>
      </c>
      <c r="F37" s="919" t="s">
        <v>1463</v>
      </c>
      <c r="G37" s="950"/>
      <c r="H37" s="951"/>
      <c r="I37" s="916"/>
      <c r="J37" s="916"/>
      <c r="K37" s="923">
        <v>36225000</v>
      </c>
      <c r="L37" s="952" t="s">
        <v>165</v>
      </c>
      <c r="M37" s="952" t="s">
        <v>262</v>
      </c>
      <c r="N37" s="52" t="str">
        <f>IF(AND('331-CT'!$E$7=TH!H37,OR(L37="331",M37="331")),"331",IF(AND(OR(L37="131",M37="131"),H37='131-CT'!$E$7),"131",""))</f>
        <v/>
      </c>
      <c r="O37" s="89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3">
        <f t="shared" si="1"/>
        <v>42490</v>
      </c>
      <c r="D38" s="913" t="s">
        <v>334</v>
      </c>
      <c r="E38" s="913">
        <v>42490</v>
      </c>
      <c r="F38" s="919" t="str">
        <f>"Thanh toán tiền lương tháng "&amp;MONTH(E38)&amp;"/"&amp;YEAR(E38)</f>
        <v>Thanh toán tiền lương tháng 4/2016</v>
      </c>
      <c r="G38" s="950"/>
      <c r="H38" s="951"/>
      <c r="I38" s="916"/>
      <c r="J38" s="916"/>
      <c r="K38" s="923">
        <f>K36+K37</f>
        <v>53450000</v>
      </c>
      <c r="L38" s="952" t="s">
        <v>262</v>
      </c>
      <c r="M38" s="952" t="s">
        <v>47</v>
      </c>
      <c r="N38" s="52" t="str">
        <f>IF(AND('331-CT'!$E$7=TH!H38,OR(L38="331",M38="331")),"331",IF(AND(OR(L38="131",M38="131"),H38='131-CT'!$E$7),"131",""))</f>
        <v/>
      </c>
      <c r="O38" s="89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3">
        <f t="shared" si="1"/>
        <v>42521</v>
      </c>
      <c r="D39" s="913" t="s">
        <v>334</v>
      </c>
      <c r="E39" s="913">
        <v>42521</v>
      </c>
      <c r="F39" s="919" t="s">
        <v>1462</v>
      </c>
      <c r="G39" s="950"/>
      <c r="H39" s="951"/>
      <c r="I39" s="916"/>
      <c r="J39" s="916"/>
      <c r="K39" s="923">
        <v>17225000</v>
      </c>
      <c r="L39" s="952" t="s">
        <v>83</v>
      </c>
      <c r="M39" s="952" t="s">
        <v>262</v>
      </c>
      <c r="N39" s="52" t="str">
        <f>IF(AND('331-CT'!$E$7=TH!H39,OR(L39="331",M39="331")),"331",IF(AND(OR(L39="131",M39="131"),H39='131-CT'!$E$7),"131",""))</f>
        <v/>
      </c>
      <c r="O39" s="89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3">
        <f t="shared" si="1"/>
        <v>42521</v>
      </c>
      <c r="D40" s="913" t="s">
        <v>334</v>
      </c>
      <c r="E40" s="913">
        <v>42521</v>
      </c>
      <c r="F40" s="919" t="s">
        <v>1463</v>
      </c>
      <c r="G40" s="950"/>
      <c r="H40" s="951"/>
      <c r="I40" s="916"/>
      <c r="J40" s="916"/>
      <c r="K40" s="923">
        <v>36225000</v>
      </c>
      <c r="L40" s="952" t="s">
        <v>165</v>
      </c>
      <c r="M40" s="952" t="s">
        <v>262</v>
      </c>
      <c r="N40" s="52" t="str">
        <f>IF(AND('331-CT'!$E$7=TH!H40,OR(L40="331",M40="331")),"331",IF(AND(OR(L40="131",M40="131"),H40='131-CT'!$E$7),"131",""))</f>
        <v/>
      </c>
      <c r="O40" s="89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3">
        <f t="shared" si="1"/>
        <v>42521</v>
      </c>
      <c r="D41" s="913" t="s">
        <v>334</v>
      </c>
      <c r="E41" s="913">
        <v>42521</v>
      </c>
      <c r="F41" s="919" t="str">
        <f>"Thanh toán tiền lương tháng "&amp;MONTH(E41)&amp;"/"&amp;YEAR(E41)</f>
        <v>Thanh toán tiền lương tháng 5/2016</v>
      </c>
      <c r="G41" s="950"/>
      <c r="H41" s="951"/>
      <c r="I41" s="916"/>
      <c r="J41" s="916"/>
      <c r="K41" s="923">
        <f>K39+K40</f>
        <v>53450000</v>
      </c>
      <c r="L41" s="952" t="s">
        <v>262</v>
      </c>
      <c r="M41" s="952" t="s">
        <v>47</v>
      </c>
      <c r="N41" s="52" t="str">
        <f>IF(AND('331-CT'!$E$7=TH!H41,OR(L41="331",M41="331")),"331",IF(AND(OR(L41="131",M41="131"),H41='131-CT'!$E$7),"131",""))</f>
        <v/>
      </c>
      <c r="O41" s="89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3">
        <f t="shared" si="1"/>
        <v>42551</v>
      </c>
      <c r="D42" s="913" t="s">
        <v>334</v>
      </c>
      <c r="E42" s="913">
        <v>42551</v>
      </c>
      <c r="F42" s="919" t="s">
        <v>1462</v>
      </c>
      <c r="G42" s="950"/>
      <c r="H42" s="951"/>
      <c r="I42" s="916"/>
      <c r="J42" s="916"/>
      <c r="K42" s="923">
        <v>17270000</v>
      </c>
      <c r="L42" s="952" t="s">
        <v>83</v>
      </c>
      <c r="M42" s="952" t="s">
        <v>262</v>
      </c>
      <c r="N42" s="52" t="str">
        <f>IF(AND('331-CT'!$E$7=TH!H42,OR(L42="331",M42="331")),"331",IF(AND(OR(L42="131",M42="131"),H42='131-CT'!$E$7),"131",""))</f>
        <v/>
      </c>
      <c r="O42" s="89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3">
        <f t="shared" si="1"/>
        <v>42551</v>
      </c>
      <c r="D43" s="913" t="s">
        <v>334</v>
      </c>
      <c r="E43" s="913">
        <v>42551</v>
      </c>
      <c r="F43" s="919" t="s">
        <v>1463</v>
      </c>
      <c r="G43" s="950"/>
      <c r="H43" s="951"/>
      <c r="I43" s="916"/>
      <c r="J43" s="916"/>
      <c r="K43" s="923">
        <v>36330000</v>
      </c>
      <c r="L43" s="952" t="s">
        <v>165</v>
      </c>
      <c r="M43" s="952" t="s">
        <v>262</v>
      </c>
      <c r="N43" s="52" t="str">
        <f>IF(AND('331-CT'!$E$7=TH!H43,OR(L43="331",M43="331")),"331",IF(AND(OR(L43="131",M43="131"),H43='131-CT'!$E$7),"131",""))</f>
        <v/>
      </c>
      <c r="O43" s="89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3">
        <f t="shared" si="1"/>
        <v>42551</v>
      </c>
      <c r="D44" s="913" t="s">
        <v>334</v>
      </c>
      <c r="E44" s="913">
        <v>42551</v>
      </c>
      <c r="F44" s="919" t="str">
        <f>"Thanh toán tiền lương tháng "&amp;MONTH(E44)&amp;"/"&amp;YEAR(E44)</f>
        <v>Thanh toán tiền lương tháng 6/2016</v>
      </c>
      <c r="G44" s="950"/>
      <c r="H44" s="951"/>
      <c r="I44" s="916"/>
      <c r="J44" s="916"/>
      <c r="K44" s="923">
        <f>K42+K43</f>
        <v>53600000</v>
      </c>
      <c r="L44" s="952" t="s">
        <v>262</v>
      </c>
      <c r="M44" s="952" t="s">
        <v>47</v>
      </c>
      <c r="N44" s="52" t="str">
        <f>IF(AND('331-CT'!$E$7=TH!H44,OR(L44="331",M44="331")),"331",IF(AND(OR(L44="131",M44="131"),H44='131-CT'!$E$7),"131",""))</f>
        <v/>
      </c>
      <c r="O44" s="89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3">
        <f t="shared" si="1"/>
        <v>42582</v>
      </c>
      <c r="D45" s="913" t="s">
        <v>334</v>
      </c>
      <c r="E45" s="913">
        <v>42582</v>
      </c>
      <c r="F45" s="919" t="s">
        <v>1462</v>
      </c>
      <c r="G45" s="950"/>
      <c r="H45" s="951"/>
      <c r="I45" s="916"/>
      <c r="J45" s="916"/>
      <c r="K45" s="923">
        <v>16715000</v>
      </c>
      <c r="L45" s="952" t="s">
        <v>83</v>
      </c>
      <c r="M45" s="952" t="s">
        <v>262</v>
      </c>
      <c r="N45" s="52" t="str">
        <f>IF(AND('331-CT'!$E$7=TH!H45,OR(L45="331",M45="331")),"331",IF(AND(OR(L45="131",M45="131"),H45='131-CT'!$E$7),"131",""))</f>
        <v/>
      </c>
      <c r="O45" s="89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3">
        <f t="shared" si="1"/>
        <v>42582</v>
      </c>
      <c r="D46" s="913" t="s">
        <v>334</v>
      </c>
      <c r="E46" s="913">
        <v>42582</v>
      </c>
      <c r="F46" s="919" t="s">
        <v>1463</v>
      </c>
      <c r="G46" s="950"/>
      <c r="H46" s="951"/>
      <c r="I46" s="916"/>
      <c r="J46" s="916"/>
      <c r="K46" s="923">
        <v>34635000</v>
      </c>
      <c r="L46" s="952" t="s">
        <v>165</v>
      </c>
      <c r="M46" s="952" t="s">
        <v>262</v>
      </c>
      <c r="N46" s="52" t="str">
        <f>IF(AND('331-CT'!$E$7=TH!H46,OR(L46="331",M46="331")),"331",IF(AND(OR(L46="131",M46="131"),H46='131-CT'!$E$7),"131",""))</f>
        <v/>
      </c>
      <c r="O46" s="89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3">
        <f t="shared" si="1"/>
        <v>42582</v>
      </c>
      <c r="D47" s="913" t="s">
        <v>334</v>
      </c>
      <c r="E47" s="913">
        <v>42582</v>
      </c>
      <c r="F47" s="919" t="str">
        <f>"Thanh toán tiền lương tháng "&amp;MONTH(E47)&amp;"/"&amp;YEAR(E47)</f>
        <v>Thanh toán tiền lương tháng 7/2016</v>
      </c>
      <c r="G47" s="950"/>
      <c r="H47" s="951"/>
      <c r="I47" s="916"/>
      <c r="J47" s="916"/>
      <c r="K47" s="923">
        <f>K45+K46</f>
        <v>51350000</v>
      </c>
      <c r="L47" s="952" t="s">
        <v>262</v>
      </c>
      <c r="M47" s="952" t="s">
        <v>47</v>
      </c>
      <c r="N47" s="52" t="str">
        <f>IF(AND('331-CT'!$E$7=TH!H47,OR(L47="331",M47="331")),"331",IF(AND(OR(L47="131",M47="131"),H47='131-CT'!$E$7),"131",""))</f>
        <v/>
      </c>
      <c r="O47" s="891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3">
        <f t="shared" si="1"/>
        <v>42613</v>
      </c>
      <c r="D48" s="913" t="s">
        <v>334</v>
      </c>
      <c r="E48" s="913">
        <v>42613</v>
      </c>
      <c r="F48" s="919" t="s">
        <v>1462</v>
      </c>
      <c r="G48" s="950"/>
      <c r="H48" s="951"/>
      <c r="I48" s="916"/>
      <c r="J48" s="916"/>
      <c r="K48" s="923">
        <v>16670000</v>
      </c>
      <c r="L48" s="952" t="s">
        <v>83</v>
      </c>
      <c r="M48" s="952" t="s">
        <v>262</v>
      </c>
      <c r="N48" s="52" t="str">
        <f>IF(AND('331-CT'!$E$7=TH!H48,OR(L48="331",M48="331")),"331",IF(AND(OR(L48="131",M48="131"),H48='131-CT'!$E$7),"131",""))</f>
        <v/>
      </c>
      <c r="O48" s="89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3">
        <f t="shared" si="1"/>
        <v>42613</v>
      </c>
      <c r="D49" s="913" t="s">
        <v>334</v>
      </c>
      <c r="E49" s="913">
        <v>42613</v>
      </c>
      <c r="F49" s="919" t="s">
        <v>1463</v>
      </c>
      <c r="G49" s="950"/>
      <c r="H49" s="951"/>
      <c r="I49" s="916"/>
      <c r="J49" s="916"/>
      <c r="K49" s="923">
        <v>34530000</v>
      </c>
      <c r="L49" s="952" t="s">
        <v>165</v>
      </c>
      <c r="M49" s="952" t="s">
        <v>262</v>
      </c>
      <c r="N49" s="52" t="str">
        <f>IF(AND('331-CT'!$E$7=TH!H49,OR(L49="331",M49="331")),"331",IF(AND(OR(L49="131",M49="131"),H49='131-CT'!$E$7),"131",""))</f>
        <v/>
      </c>
      <c r="O49" s="89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3">
        <f t="shared" si="1"/>
        <v>42613</v>
      </c>
      <c r="D50" s="913" t="s">
        <v>334</v>
      </c>
      <c r="E50" s="913">
        <v>42613</v>
      </c>
      <c r="F50" s="919" t="str">
        <f>"Thanh toán tiền lương tháng "&amp;MONTH(E50)&amp;"/"&amp;YEAR(E50)</f>
        <v>Thanh toán tiền lương tháng 8/2016</v>
      </c>
      <c r="G50" s="950"/>
      <c r="H50" s="951"/>
      <c r="I50" s="916"/>
      <c r="J50" s="916"/>
      <c r="K50" s="923">
        <f>K48+K49</f>
        <v>51200000</v>
      </c>
      <c r="L50" s="952" t="s">
        <v>262</v>
      </c>
      <c r="M50" s="952" t="s">
        <v>47</v>
      </c>
      <c r="N50" s="52" t="str">
        <f>IF(AND('331-CT'!$E$7=TH!H50,OR(L50="331",M50="331")),"331",IF(AND(OR(L50="131",M50="131"),H50='131-CT'!$E$7),"131",""))</f>
        <v/>
      </c>
      <c r="O50" s="891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3">
        <f t="shared" si="1"/>
        <v>42643</v>
      </c>
      <c r="D51" s="913" t="s">
        <v>334</v>
      </c>
      <c r="E51" s="913">
        <v>42643</v>
      </c>
      <c r="F51" s="919" t="s">
        <v>1462</v>
      </c>
      <c r="G51" s="950"/>
      <c r="H51" s="951"/>
      <c r="I51" s="916"/>
      <c r="J51" s="916"/>
      <c r="K51" s="923">
        <v>16625000</v>
      </c>
      <c r="L51" s="952" t="s">
        <v>83</v>
      </c>
      <c r="M51" s="952" t="s">
        <v>262</v>
      </c>
      <c r="N51" s="52" t="str">
        <f>IF(AND('331-CT'!$E$7=TH!H51,OR(L51="331",M51="331")),"331",IF(AND(OR(L51="131",M51="131"),H51='131-CT'!$E$7),"131",""))</f>
        <v/>
      </c>
      <c r="O51" s="89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3">
        <f t="shared" si="1"/>
        <v>42643</v>
      </c>
      <c r="D52" s="913" t="s">
        <v>334</v>
      </c>
      <c r="E52" s="913">
        <v>42643</v>
      </c>
      <c r="F52" s="919" t="s">
        <v>1463</v>
      </c>
      <c r="G52" s="950"/>
      <c r="H52" s="951"/>
      <c r="I52" s="916"/>
      <c r="J52" s="916"/>
      <c r="K52" s="923">
        <v>34425000</v>
      </c>
      <c r="L52" s="952" t="s">
        <v>165</v>
      </c>
      <c r="M52" s="952" t="s">
        <v>262</v>
      </c>
      <c r="N52" s="52" t="str">
        <f>IF(AND('331-CT'!$E$7=TH!H52,OR(L52="331",M52="331")),"331",IF(AND(OR(L52="131",M52="131"),H52='131-CT'!$E$7),"131",""))</f>
        <v/>
      </c>
      <c r="O52" s="89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3">
        <f t="shared" si="1"/>
        <v>42643</v>
      </c>
      <c r="D53" s="913" t="s">
        <v>334</v>
      </c>
      <c r="E53" s="913">
        <v>42643</v>
      </c>
      <c r="F53" s="919" t="str">
        <f>"Thanh toán tiền lương tháng "&amp;MONTH(E53)&amp;"/"&amp;YEAR(E53)</f>
        <v>Thanh toán tiền lương tháng 9/2016</v>
      </c>
      <c r="G53" s="950"/>
      <c r="H53" s="951"/>
      <c r="I53" s="916"/>
      <c r="J53" s="916"/>
      <c r="K53" s="923">
        <f>K51+K52</f>
        <v>51050000</v>
      </c>
      <c r="L53" s="952" t="s">
        <v>262</v>
      </c>
      <c r="M53" s="952" t="s">
        <v>47</v>
      </c>
      <c r="N53" s="52" t="str">
        <f>IF(AND('331-CT'!$E$7=TH!H53,OR(L53="331",M53="331")),"331",IF(AND(OR(L53="131",M53="131"),H53='131-CT'!$E$7),"131",""))</f>
        <v/>
      </c>
      <c r="O53" s="891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3">
        <f t="shared" si="1"/>
        <v>42674</v>
      </c>
      <c r="D54" s="913" t="s">
        <v>334</v>
      </c>
      <c r="E54" s="913">
        <v>42674</v>
      </c>
      <c r="F54" s="919" t="s">
        <v>1462</v>
      </c>
      <c r="G54" s="950"/>
      <c r="H54" s="951"/>
      <c r="I54" s="916"/>
      <c r="J54" s="916"/>
      <c r="K54" s="923">
        <v>16715000</v>
      </c>
      <c r="L54" s="952" t="s">
        <v>83</v>
      </c>
      <c r="M54" s="952" t="s">
        <v>262</v>
      </c>
      <c r="N54" s="52" t="str">
        <f>IF(AND('331-CT'!$E$7=TH!H54,OR(L54="331",M54="331")),"331",IF(AND(OR(L54="131",M54="131"),H54='131-CT'!$E$7),"131",""))</f>
        <v/>
      </c>
      <c r="O54" s="89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3">
        <f t="shared" si="1"/>
        <v>42674</v>
      </c>
      <c r="D55" s="913" t="s">
        <v>334</v>
      </c>
      <c r="E55" s="913">
        <v>42674</v>
      </c>
      <c r="F55" s="919" t="s">
        <v>1463</v>
      </c>
      <c r="G55" s="950"/>
      <c r="H55" s="951"/>
      <c r="I55" s="916"/>
      <c r="J55" s="916"/>
      <c r="K55" s="923">
        <v>34635000</v>
      </c>
      <c r="L55" s="952" t="s">
        <v>165</v>
      </c>
      <c r="M55" s="952" t="s">
        <v>262</v>
      </c>
      <c r="N55" s="52" t="str">
        <f>IF(AND('331-CT'!$E$7=TH!H55,OR(L55="331",M55="331")),"331",IF(AND(OR(L55="131",M55="131"),H55='131-CT'!$E$7),"131",""))</f>
        <v/>
      </c>
      <c r="O55" s="89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3">
        <f t="shared" si="1"/>
        <v>42674</v>
      </c>
      <c r="D56" s="913" t="s">
        <v>334</v>
      </c>
      <c r="E56" s="913">
        <v>42674</v>
      </c>
      <c r="F56" s="919" t="str">
        <f>"Thanh toán tiền lương tháng "&amp;MONTH(E56)&amp;"/"&amp;YEAR(E56)</f>
        <v>Thanh toán tiền lương tháng 10/2016</v>
      </c>
      <c r="G56" s="950"/>
      <c r="H56" s="951"/>
      <c r="I56" s="916"/>
      <c r="J56" s="916"/>
      <c r="K56" s="923">
        <f>K54+K55</f>
        <v>51350000</v>
      </c>
      <c r="L56" s="952" t="s">
        <v>262</v>
      </c>
      <c r="M56" s="952" t="s">
        <v>47</v>
      </c>
      <c r="N56" s="52" t="str">
        <f>IF(AND('331-CT'!$E$7=TH!H56,OR(L56="331",M56="331")),"331",IF(AND(OR(L56="131",M56="131"),H56='131-CT'!$E$7),"131",""))</f>
        <v/>
      </c>
      <c r="O56" s="89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3">
        <f t="shared" si="1"/>
        <v>42704</v>
      </c>
      <c r="D57" s="913" t="s">
        <v>334</v>
      </c>
      <c r="E57" s="913">
        <v>42704</v>
      </c>
      <c r="F57" s="919" t="s">
        <v>1462</v>
      </c>
      <c r="G57" s="950"/>
      <c r="H57" s="951"/>
      <c r="I57" s="916"/>
      <c r="J57" s="916"/>
      <c r="K57" s="923">
        <v>16625000</v>
      </c>
      <c r="L57" s="952" t="s">
        <v>83</v>
      </c>
      <c r="M57" s="952" t="s">
        <v>262</v>
      </c>
      <c r="N57" s="52" t="str">
        <f>IF(AND('331-CT'!$E$7=TH!H57,OR(L57="331",M57="331")),"331",IF(AND(OR(L57="131",M57="131"),H57='131-CT'!$E$7),"131",""))</f>
        <v/>
      </c>
      <c r="O57" s="89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3">
        <f t="shared" si="1"/>
        <v>42704</v>
      </c>
      <c r="D58" s="913" t="s">
        <v>334</v>
      </c>
      <c r="E58" s="913">
        <v>42704</v>
      </c>
      <c r="F58" s="919" t="s">
        <v>1463</v>
      </c>
      <c r="G58" s="950"/>
      <c r="H58" s="951"/>
      <c r="I58" s="916"/>
      <c r="J58" s="916"/>
      <c r="K58" s="923">
        <v>34425000</v>
      </c>
      <c r="L58" s="952" t="s">
        <v>165</v>
      </c>
      <c r="M58" s="952" t="s">
        <v>262</v>
      </c>
      <c r="N58" s="52" t="str">
        <f>IF(AND('331-CT'!$E$7=TH!H58,OR(L58="331",M58="331")),"331",IF(AND(OR(L58="131",M58="131"),H58='131-CT'!$E$7),"131",""))</f>
        <v/>
      </c>
      <c r="O58" s="89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3">
        <f t="shared" si="1"/>
        <v>42704</v>
      </c>
      <c r="D59" s="913" t="s">
        <v>334</v>
      </c>
      <c r="E59" s="913">
        <v>42704</v>
      </c>
      <c r="F59" s="919" t="str">
        <f>"Thanh toán tiền lương tháng "&amp;MONTH(E59)&amp;"/"&amp;YEAR(E59)</f>
        <v>Thanh toán tiền lương tháng 11/2016</v>
      </c>
      <c r="G59" s="950"/>
      <c r="H59" s="951"/>
      <c r="I59" s="916"/>
      <c r="J59" s="916"/>
      <c r="K59" s="923">
        <f>K57+K58</f>
        <v>51050000</v>
      </c>
      <c r="L59" s="952" t="s">
        <v>262</v>
      </c>
      <c r="M59" s="952" t="s">
        <v>47</v>
      </c>
      <c r="N59" s="52" t="str">
        <f>IF(AND('331-CT'!$E$7=TH!H59,OR(L59="331",M59="331")),"331",IF(AND(OR(L59="131",M59="131"),H59='131-CT'!$E$7),"131",""))</f>
        <v/>
      </c>
      <c r="O59" s="89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3">
        <f t="shared" si="1"/>
        <v>42735</v>
      </c>
      <c r="D60" s="913" t="s">
        <v>334</v>
      </c>
      <c r="E60" s="913">
        <v>42735</v>
      </c>
      <c r="F60" s="919" t="s">
        <v>1462</v>
      </c>
      <c r="G60" s="950"/>
      <c r="H60" s="951"/>
      <c r="I60" s="916"/>
      <c r="J60" s="916"/>
      <c r="K60" s="923">
        <v>16715000</v>
      </c>
      <c r="L60" s="952" t="s">
        <v>83</v>
      </c>
      <c r="M60" s="952" t="s">
        <v>262</v>
      </c>
      <c r="N60" s="52" t="str">
        <f>IF(AND('331-CT'!$E$7=TH!H60,OR(L60="331",M60="331")),"331",IF(AND(OR(L60="131",M60="131"),H60='131-CT'!$E$7),"131",""))</f>
        <v/>
      </c>
      <c r="O60" s="89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3">
        <f t="shared" si="1"/>
        <v>42735</v>
      </c>
      <c r="D61" s="913" t="s">
        <v>334</v>
      </c>
      <c r="E61" s="913">
        <v>42735</v>
      </c>
      <c r="F61" s="919" t="s">
        <v>1463</v>
      </c>
      <c r="G61" s="950"/>
      <c r="H61" s="951"/>
      <c r="I61" s="916"/>
      <c r="J61" s="916"/>
      <c r="K61" s="923">
        <v>34635000</v>
      </c>
      <c r="L61" s="952" t="s">
        <v>165</v>
      </c>
      <c r="M61" s="952" t="s">
        <v>262</v>
      </c>
      <c r="N61" s="52" t="str">
        <f>IF(AND('331-CT'!$E$7=TH!H61,OR(L61="331",M61="331")),"331",IF(AND(OR(L61="131",M61="131"),H61='131-CT'!$E$7),"131",""))</f>
        <v/>
      </c>
      <c r="O61" s="89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3">
        <f t="shared" si="1"/>
        <v>42735</v>
      </c>
      <c r="D62" s="913" t="s">
        <v>334</v>
      </c>
      <c r="E62" s="913">
        <v>42735</v>
      </c>
      <c r="F62" s="919" t="str">
        <f>"Thanh toán tiền lương tháng "&amp;MONTH(E62)&amp;"/"&amp;YEAR(E62)</f>
        <v>Thanh toán tiền lương tháng 12/2016</v>
      </c>
      <c r="G62" s="950"/>
      <c r="H62" s="951"/>
      <c r="I62" s="916"/>
      <c r="J62" s="916"/>
      <c r="K62" s="923">
        <f>K60+K61</f>
        <v>51350000</v>
      </c>
      <c r="L62" s="952" t="s">
        <v>262</v>
      </c>
      <c r="M62" s="952" t="s">
        <v>47</v>
      </c>
      <c r="N62" s="52" t="str">
        <f>IF(AND('331-CT'!$E$7=TH!H62,OR(L62="331",M62="331")),"331",IF(AND(OR(L62="131",M62="131"),H62='131-CT'!$E$7),"131",""))</f>
        <v/>
      </c>
      <c r="O62" s="89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customHeight="1">
      <c r="A63" s="204" t="str">
        <f>IF(B63&lt;&gt;"",IF(AND(B63&gt;=_TM1,B63&lt;=_TM2,OR(TH!L63="1111",TH!M63="1111")),TH!D63,""),"")</f>
        <v/>
      </c>
      <c r="B63" s="36">
        <f t="shared" ref="B63:B126" si="2">IF(C63&lt;&gt;"",MONTH(C63),"")</f>
        <v>1</v>
      </c>
      <c r="C63" s="184">
        <f t="shared" ref="C63:C126" si="3">E63</f>
        <v>42374</v>
      </c>
      <c r="D63" s="184" t="s">
        <v>700</v>
      </c>
      <c r="E63" s="191">
        <v>42374</v>
      </c>
      <c r="F63" s="189" t="s">
        <v>821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7"/>
      <c r="AD63" s="211"/>
      <c r="AE63" s="211"/>
      <c r="AF63" s="211"/>
      <c r="AG63" s="211"/>
    </row>
    <row r="64" spans="1:33" s="585" customFormat="1" ht="15.75" customHeight="1">
      <c r="A64" s="204" t="str">
        <f>IF(B64&lt;&gt;"",IF(AND(B64&gt;=_TM1,B64&lt;=_TM2,OR(TH!L64="1111",TH!M64="1111")),TH!D64,""),"")</f>
        <v/>
      </c>
      <c r="B64" s="36">
        <f t="shared" si="2"/>
        <v>1</v>
      </c>
      <c r="C64" s="184">
        <f t="shared" si="3"/>
        <v>42375</v>
      </c>
      <c r="D64" s="184" t="s">
        <v>700</v>
      </c>
      <c r="E64" s="191">
        <v>42375</v>
      </c>
      <c r="F64" s="192" t="s">
        <v>822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7"/>
      <c r="AE64" s="211"/>
      <c r="AF64" s="211"/>
      <c r="AG64" s="211"/>
    </row>
    <row r="65" spans="1:33" s="585" customFormat="1" ht="15.75" customHeight="1">
      <c r="A65" s="204" t="str">
        <f>IF(B65&lt;&gt;"",IF(AND(B65&gt;=_TM1,B65&lt;=_TM2,OR(TH!L65="1111",TH!M65="1111")),TH!D65,""),"")</f>
        <v/>
      </c>
      <c r="B65" s="36">
        <f t="shared" si="2"/>
        <v>1</v>
      </c>
      <c r="C65" s="184">
        <f t="shared" si="3"/>
        <v>42375</v>
      </c>
      <c r="D65" s="184" t="s">
        <v>700</v>
      </c>
      <c r="E65" s="191">
        <v>42375</v>
      </c>
      <c r="F65" s="192" t="s">
        <v>703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7"/>
      <c r="AF65" s="211"/>
      <c r="AG65" s="211"/>
    </row>
    <row r="66" spans="1:33" s="211" customFormat="1" ht="15.75" customHeight="1">
      <c r="A66" s="204" t="str">
        <f>IF(B66&lt;&gt;"",IF(AND(B66&gt;=_TM1,B66&lt;=_TM2,OR(TH!L66="1111",TH!M66="1111")),TH!D66,""),"")</f>
        <v/>
      </c>
      <c r="B66" s="36">
        <f t="shared" si="2"/>
        <v>1</v>
      </c>
      <c r="C66" s="184">
        <f t="shared" si="3"/>
        <v>42380</v>
      </c>
      <c r="D66" s="184" t="s">
        <v>696</v>
      </c>
      <c r="E66" s="184">
        <v>42380</v>
      </c>
      <c r="F66" s="189" t="s">
        <v>697</v>
      </c>
      <c r="G66" s="475" t="s">
        <v>332</v>
      </c>
      <c r="H66" s="777" t="s">
        <v>809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7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customHeight="1">
      <c r="A67" s="204" t="str">
        <f>IF(B67&lt;&gt;"",IF(AND(B67&gt;=_TM1,B67&lt;=_TM2,OR(TH!L67="1111",TH!M67="1111")),TH!D67,""),"")</f>
        <v/>
      </c>
      <c r="B67" s="36">
        <f t="shared" si="2"/>
        <v>1</v>
      </c>
      <c r="C67" s="184">
        <f t="shared" si="3"/>
        <v>42380</v>
      </c>
      <c r="D67" s="184" t="s">
        <v>696</v>
      </c>
      <c r="E67" s="184">
        <v>42380</v>
      </c>
      <c r="F67" s="189" t="s">
        <v>697</v>
      </c>
      <c r="G67" s="475" t="s">
        <v>332</v>
      </c>
      <c r="H67" s="7" t="s">
        <v>810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7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customHeight="1">
      <c r="A68" s="204" t="str">
        <f>IF(B68&lt;&gt;"",IF(AND(B68&gt;=_TM1,B68&lt;=_TM2,OR(TH!L68="1111",TH!M68="1111")),TH!D68,""),"")</f>
        <v/>
      </c>
      <c r="B68" s="36">
        <f t="shared" si="2"/>
        <v>1</v>
      </c>
      <c r="C68" s="184">
        <f t="shared" si="3"/>
        <v>42381</v>
      </c>
      <c r="D68" s="184" t="s">
        <v>696</v>
      </c>
      <c r="E68" s="184">
        <v>42381</v>
      </c>
      <c r="F68" s="189" t="s">
        <v>697</v>
      </c>
      <c r="G68" s="475" t="s">
        <v>332</v>
      </c>
      <c r="H68" s="7" t="s">
        <v>646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7"/>
      <c r="AC68" s="585" t="str">
        <f>IF(VLOOKUP(H68,DS_131,1,0)=H68,"","x")</f>
        <v/>
      </c>
    </row>
    <row r="69" spans="1:33" s="585" customFormat="1" ht="15.75" customHeight="1">
      <c r="A69" s="204" t="str">
        <f>IF(B69&lt;&gt;"",IF(AND(B69&gt;=_TM1,B69&lt;=_TM2,OR(TH!L69="1111",TH!M69="1111")),TH!D69,""),"")</f>
        <v/>
      </c>
      <c r="B69" s="36">
        <f t="shared" si="2"/>
        <v>1</v>
      </c>
      <c r="C69" s="184">
        <f t="shared" si="3"/>
        <v>42381</v>
      </c>
      <c r="D69" s="184" t="s">
        <v>696</v>
      </c>
      <c r="E69" s="184">
        <v>42381</v>
      </c>
      <c r="F69" s="189" t="s">
        <v>697</v>
      </c>
      <c r="G69" s="475" t="s">
        <v>332</v>
      </c>
      <c r="H69" s="7" t="s">
        <v>640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7"/>
      <c r="AC69" s="585" t="str">
        <f>IF(VLOOKUP(H69,DS_131,1,0)=H69,"","x")</f>
        <v/>
      </c>
    </row>
    <row r="70" spans="1:33" s="585" customFormat="1" ht="15.75" customHeight="1">
      <c r="A70" s="204" t="str">
        <f>IF(B70&lt;&gt;"",IF(AND(B70&gt;=_TM1,B70&lt;=_TM2,OR(TH!L70="1111",TH!M70="1111")),TH!D70,""),"")</f>
        <v/>
      </c>
      <c r="B70" s="36">
        <f t="shared" si="2"/>
        <v>1</v>
      </c>
      <c r="C70" s="184">
        <f t="shared" si="3"/>
        <v>42382</v>
      </c>
      <c r="D70" s="184" t="s">
        <v>696</v>
      </c>
      <c r="E70" s="184">
        <v>42382</v>
      </c>
      <c r="F70" s="189" t="s">
        <v>697</v>
      </c>
      <c r="G70" s="475" t="s">
        <v>332</v>
      </c>
      <c r="H70" s="777" t="s">
        <v>809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7"/>
      <c r="AC70" s="585" t="str">
        <f>IF(VLOOKUP(H70,DS_131,1,0)=H70,"","x")</f>
        <v/>
      </c>
    </row>
    <row r="71" spans="1:33" s="585" customFormat="1" ht="15.75" customHeight="1">
      <c r="A71" s="204" t="str">
        <f>IF(B71&lt;&gt;"",IF(AND(B71&gt;=_TM1,B71&lt;=_TM2,OR(TH!L71="1111",TH!M71="1111")),TH!D71,""),"")</f>
        <v/>
      </c>
      <c r="B71" s="36">
        <f t="shared" si="2"/>
        <v>1</v>
      </c>
      <c r="C71" s="184">
        <f t="shared" si="3"/>
        <v>42382</v>
      </c>
      <c r="D71" s="184" t="s">
        <v>700</v>
      </c>
      <c r="E71" s="191">
        <v>42382</v>
      </c>
      <c r="F71" s="189" t="s">
        <v>808</v>
      </c>
      <c r="G71" s="475" t="s">
        <v>332</v>
      </c>
      <c r="H71" s="193" t="s">
        <v>706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7"/>
    </row>
    <row r="72" spans="1:33" s="585" customFormat="1" ht="15.75" customHeight="1">
      <c r="A72" s="204" t="str">
        <f>IF(B72&lt;&gt;"",IF(AND(B72&gt;=_TM1,B72&lt;=_TM2,OR(TH!L72="1111",TH!M72="1111")),TH!D72,""),"")</f>
        <v/>
      </c>
      <c r="B72" s="36">
        <f t="shared" si="2"/>
        <v>1</v>
      </c>
      <c r="C72" s="184">
        <f t="shared" si="3"/>
        <v>42384</v>
      </c>
      <c r="D72" s="184" t="s">
        <v>696</v>
      </c>
      <c r="E72" s="184">
        <v>42384</v>
      </c>
      <c r="F72" s="189" t="s">
        <v>697</v>
      </c>
      <c r="G72" s="475" t="s">
        <v>332</v>
      </c>
      <c r="H72" s="7" t="s">
        <v>422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7"/>
      <c r="AC72" s="585" t="str">
        <f>IF(VLOOKUP(H72,DS_131,1,0)=H72,"","x")</f>
        <v/>
      </c>
      <c r="AD72" s="211"/>
    </row>
    <row r="73" spans="1:33" s="585" customFormat="1" ht="15.75" customHeight="1">
      <c r="A73" s="204" t="str">
        <f>IF(B73&lt;&gt;"",IF(AND(B73&gt;=_TM1,B73&lt;=_TM2,OR(TH!L73="1111",TH!M73="1111")),TH!D73,""),"")</f>
        <v/>
      </c>
      <c r="B73" s="36">
        <f t="shared" si="2"/>
        <v>1</v>
      </c>
      <c r="C73" s="184">
        <f t="shared" si="3"/>
        <v>42384</v>
      </c>
      <c r="D73" s="184" t="s">
        <v>700</v>
      </c>
      <c r="E73" s="191">
        <v>42384</v>
      </c>
      <c r="F73" s="189" t="s">
        <v>808</v>
      </c>
      <c r="G73" s="475" t="s">
        <v>332</v>
      </c>
      <c r="H73" s="193" t="s">
        <v>706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7"/>
      <c r="AE73" s="211"/>
    </row>
    <row r="74" spans="1:33" s="585" customFormat="1" ht="15.75" customHeight="1">
      <c r="A74" s="204" t="str">
        <f>IF(B74&lt;&gt;"",IF(AND(B74&gt;=_TM1,B74&lt;=_TM2,OR(TH!L74="1111",TH!M74="1111")),TH!D74,""),"")</f>
        <v/>
      </c>
      <c r="B74" s="36">
        <f t="shared" si="2"/>
        <v>1</v>
      </c>
      <c r="C74" s="184">
        <f t="shared" si="3"/>
        <v>42387</v>
      </c>
      <c r="D74" s="184" t="s">
        <v>696</v>
      </c>
      <c r="E74" s="184">
        <v>42387</v>
      </c>
      <c r="F74" s="189" t="s">
        <v>697</v>
      </c>
      <c r="G74" s="475" t="s">
        <v>332</v>
      </c>
      <c r="H74" s="7" t="s">
        <v>422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7"/>
      <c r="AC74" s="585" t="str">
        <f>IF(VLOOKUP(H74,DS_131,1,0)=H74,"","x")</f>
        <v/>
      </c>
    </row>
    <row r="75" spans="1:33" s="585" customFormat="1" ht="15.75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696</v>
      </c>
      <c r="E75" s="184">
        <v>42388</v>
      </c>
      <c r="F75" s="189" t="s">
        <v>786</v>
      </c>
      <c r="G75" s="475" t="s">
        <v>332</v>
      </c>
      <c r="H75" s="193" t="s">
        <v>811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7"/>
      <c r="AD75" s="211"/>
    </row>
    <row r="76" spans="1:33" s="585" customFormat="1" ht="15.75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700</v>
      </c>
      <c r="E76" s="191">
        <v>42388</v>
      </c>
      <c r="F76" s="192" t="s">
        <v>822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7"/>
    </row>
    <row r="77" spans="1:33" s="585" customFormat="1" ht="15.75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700</v>
      </c>
      <c r="E77" s="191">
        <v>42389</v>
      </c>
      <c r="F77" s="189" t="s">
        <v>821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7"/>
    </row>
    <row r="78" spans="1:33" s="585" customFormat="1" ht="15.75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700</v>
      </c>
      <c r="E78" s="191">
        <v>42389</v>
      </c>
      <c r="F78" s="189" t="s">
        <v>821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7"/>
    </row>
    <row r="79" spans="1:33" s="585" customFormat="1" ht="15.75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696</v>
      </c>
      <c r="E79" s="184">
        <v>42390</v>
      </c>
      <c r="F79" s="189" t="s">
        <v>697</v>
      </c>
      <c r="G79" s="475" t="s">
        <v>332</v>
      </c>
      <c r="H79" s="7" t="s">
        <v>646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7"/>
      <c r="AC79" s="585" t="str">
        <f>IF(VLOOKUP(H79,DS_131,1,0)=H79,"","x")</f>
        <v/>
      </c>
    </row>
    <row r="80" spans="1:33" s="585" customFormat="1" ht="15.75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696</v>
      </c>
      <c r="E80" s="184">
        <v>42391</v>
      </c>
      <c r="F80" s="189" t="s">
        <v>797</v>
      </c>
      <c r="G80" s="595" t="s">
        <v>796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7"/>
    </row>
    <row r="81" spans="1:33" s="585" customFormat="1" ht="15.75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700</v>
      </c>
      <c r="E81" s="184">
        <v>42391</v>
      </c>
      <c r="F81" s="189" t="s">
        <v>801</v>
      </c>
      <c r="G81" s="475" t="s">
        <v>788</v>
      </c>
      <c r="H81" s="193" t="s">
        <v>795</v>
      </c>
      <c r="I81" s="256"/>
      <c r="J81" s="256"/>
      <c r="K81" s="593">
        <v>16500000</v>
      </c>
      <c r="L81" s="594" t="s">
        <v>787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7"/>
    </row>
    <row r="82" spans="1:33" s="585" customFormat="1" ht="15.75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700</v>
      </c>
      <c r="E82" s="184">
        <v>42391</v>
      </c>
      <c r="F82" s="189" t="s">
        <v>802</v>
      </c>
      <c r="G82" s="475" t="s">
        <v>788</v>
      </c>
      <c r="H82" s="193" t="s">
        <v>795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7"/>
    </row>
    <row r="83" spans="1:33" s="585" customFormat="1" ht="15.75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700</v>
      </c>
      <c r="E83" s="184">
        <v>42391</v>
      </c>
      <c r="F83" s="189" t="s">
        <v>802</v>
      </c>
      <c r="G83" s="475" t="s">
        <v>788</v>
      </c>
      <c r="H83" s="193" t="s">
        <v>789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7"/>
    </row>
    <row r="84" spans="1:33" s="585" customFormat="1" ht="15.75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696</v>
      </c>
      <c r="E84" s="184">
        <v>42391</v>
      </c>
      <c r="F84" s="189" t="s">
        <v>697</v>
      </c>
      <c r="G84" s="475" t="s">
        <v>332</v>
      </c>
      <c r="H84" s="7" t="s">
        <v>640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7"/>
      <c r="AC84" s="585" t="str">
        <f>IF(VLOOKUP(H84,DS_131,1,0)=H84,"","x")</f>
        <v/>
      </c>
    </row>
    <row r="85" spans="1:33" s="211" customFormat="1" ht="15.75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700</v>
      </c>
      <c r="E85" s="191">
        <v>42391</v>
      </c>
      <c r="F85" s="189" t="s">
        <v>808</v>
      </c>
      <c r="G85" s="475" t="s">
        <v>332</v>
      </c>
      <c r="H85" s="193" t="s">
        <v>811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7"/>
      <c r="AC85" s="585"/>
      <c r="AD85" s="585"/>
      <c r="AE85" s="585"/>
      <c r="AF85" s="585"/>
      <c r="AG85" s="585"/>
    </row>
    <row r="86" spans="1:33" s="211" customFormat="1" ht="15.75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700</v>
      </c>
      <c r="E86" s="191">
        <v>42391</v>
      </c>
      <c r="F86" s="192" t="s">
        <v>703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7"/>
      <c r="AC86" s="585"/>
      <c r="AD86" s="585"/>
      <c r="AE86" s="585"/>
      <c r="AF86" s="585"/>
      <c r="AG86" s="585"/>
    </row>
    <row r="87" spans="1:33" s="585" customFormat="1" ht="15.75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696</v>
      </c>
      <c r="E87" s="184">
        <v>42392</v>
      </c>
      <c r="F87" s="189" t="s">
        <v>697</v>
      </c>
      <c r="G87" s="475" t="s">
        <v>332</v>
      </c>
      <c r="H87" s="7" t="s">
        <v>422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7"/>
      <c r="AC87" s="585" t="str">
        <f>IF(VLOOKUP(H87,DS_131,1,0)=H87,"","x")</f>
        <v/>
      </c>
    </row>
    <row r="88" spans="1:33" s="585" customFormat="1" ht="15.75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696</v>
      </c>
      <c r="E88" s="184">
        <v>42394</v>
      </c>
      <c r="F88" s="189" t="s">
        <v>697</v>
      </c>
      <c r="G88" s="475" t="s">
        <v>332</v>
      </c>
      <c r="H88" s="7" t="s">
        <v>812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7"/>
      <c r="AC88" s="585" t="str">
        <f>IF(VLOOKUP(H88,DS_131,1,0)=H88,"","x")</f>
        <v/>
      </c>
    </row>
    <row r="89" spans="1:33" s="585" customFormat="1" ht="15.75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696</v>
      </c>
      <c r="E89" s="184">
        <v>42394</v>
      </c>
      <c r="F89" s="189" t="s">
        <v>697</v>
      </c>
      <c r="G89" s="475" t="s">
        <v>332</v>
      </c>
      <c r="H89" s="7" t="s">
        <v>812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7"/>
      <c r="AC89" s="585" t="str">
        <f>IF(VLOOKUP(H89,DS_131,1,0)=H89,"","x")</f>
        <v/>
      </c>
    </row>
    <row r="90" spans="1:33" s="585" customFormat="1" ht="15.75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696</v>
      </c>
      <c r="E90" s="184">
        <v>42394</v>
      </c>
      <c r="F90" s="189" t="s">
        <v>813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7"/>
    </row>
    <row r="91" spans="1:33" s="585" customFormat="1" ht="15.75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700</v>
      </c>
      <c r="E91" s="191">
        <v>42395</v>
      </c>
      <c r="F91" s="192" t="s">
        <v>822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7"/>
      <c r="AE91" s="211"/>
    </row>
    <row r="92" spans="1:33" s="585" customFormat="1" ht="15.75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700</v>
      </c>
      <c r="E92" s="191">
        <v>42395</v>
      </c>
      <c r="F92" s="192" t="s">
        <v>703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7"/>
      <c r="AE92" s="211"/>
    </row>
    <row r="93" spans="1:33" s="585" customFormat="1" ht="15.75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696</v>
      </c>
      <c r="E93" s="184">
        <v>42396</v>
      </c>
      <c r="F93" s="189" t="s">
        <v>786</v>
      </c>
      <c r="G93" s="475" t="s">
        <v>332</v>
      </c>
      <c r="H93" s="193" t="s">
        <v>814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7"/>
    </row>
    <row r="94" spans="1:33" s="585" customFormat="1" ht="15.75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700</v>
      </c>
      <c r="E94" s="191">
        <v>42396</v>
      </c>
      <c r="F94" s="192" t="s">
        <v>822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7"/>
      <c r="AD94" s="211"/>
      <c r="AE94" s="211"/>
    </row>
    <row r="95" spans="1:33" s="585" customFormat="1" ht="15.75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700</v>
      </c>
      <c r="E95" s="191">
        <v>42396</v>
      </c>
      <c r="F95" s="192" t="s">
        <v>703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7"/>
      <c r="AE95" s="211"/>
    </row>
    <row r="96" spans="1:33" s="585" customFormat="1" ht="15.75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700</v>
      </c>
      <c r="E96" s="191">
        <v>42396</v>
      </c>
      <c r="F96" s="192" t="s">
        <v>703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7"/>
      <c r="AE96" s="211"/>
    </row>
    <row r="97" spans="1:33" s="585" customFormat="1" ht="15.75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696</v>
      </c>
      <c r="E97" s="184">
        <v>42397</v>
      </c>
      <c r="F97" s="189" t="s">
        <v>697</v>
      </c>
      <c r="G97" s="475" t="s">
        <v>332</v>
      </c>
      <c r="H97" s="7" t="s">
        <v>646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7"/>
      <c r="AC97" s="585" t="str">
        <f>IF(VLOOKUP(H97,DS_131,1,0)=H97,"","x")</f>
        <v/>
      </c>
    </row>
    <row r="98" spans="1:33" s="585" customFormat="1" ht="15.75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696</v>
      </c>
      <c r="E98" s="184">
        <v>42398</v>
      </c>
      <c r="F98" s="189" t="s">
        <v>697</v>
      </c>
      <c r="G98" s="475" t="s">
        <v>332</v>
      </c>
      <c r="H98" s="7" t="s">
        <v>695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7"/>
      <c r="AC98" s="585" t="str">
        <f>IF(VLOOKUP(H98,DS_131,1,0)=H98,"","x")</f>
        <v/>
      </c>
      <c r="AD98" s="211"/>
      <c r="AE98" s="211"/>
    </row>
    <row r="99" spans="1:33" s="585" customFormat="1" ht="15.75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696</v>
      </c>
      <c r="E99" s="184">
        <v>42398</v>
      </c>
      <c r="F99" s="189" t="s">
        <v>703</v>
      </c>
      <c r="G99" s="475" t="s">
        <v>332</v>
      </c>
      <c r="H99" s="7" t="s">
        <v>695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7"/>
      <c r="AC99" s="585" t="str">
        <f>IF(VLOOKUP(H99,DS_131,1,0)=H99,"","x")</f>
        <v/>
      </c>
      <c r="AD99" s="211"/>
      <c r="AE99" s="211"/>
    </row>
    <row r="100" spans="1:33" s="585" customFormat="1" ht="15.75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700</v>
      </c>
      <c r="E100" s="191">
        <v>42398</v>
      </c>
      <c r="F100" s="192" t="s">
        <v>822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7"/>
      <c r="AE100" s="211"/>
    </row>
    <row r="101" spans="1:33" s="585" customFormat="1" ht="15.75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700</v>
      </c>
      <c r="E101" s="191">
        <v>42398</v>
      </c>
      <c r="F101" s="192" t="s">
        <v>703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7"/>
      <c r="AD101" s="211"/>
      <c r="AE101" s="211"/>
    </row>
    <row r="102" spans="1:33" s="585" customFormat="1" ht="15.75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700</v>
      </c>
      <c r="E102" s="191">
        <v>42399</v>
      </c>
      <c r="F102" s="192" t="s">
        <v>822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7"/>
      <c r="AE102" s="211"/>
    </row>
    <row r="103" spans="1:33" s="585" customFormat="1" ht="15.75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696</v>
      </c>
      <c r="E103" s="184">
        <v>42401</v>
      </c>
      <c r="F103" s="189" t="s">
        <v>697</v>
      </c>
      <c r="G103" s="475" t="s">
        <v>332</v>
      </c>
      <c r="H103" s="7" t="s">
        <v>640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7"/>
      <c r="AC103" s="585" t="str">
        <f>IF(VLOOKUP(H103,DS_131,1,0)=H103,"","x")</f>
        <v/>
      </c>
      <c r="AE103" s="211"/>
    </row>
    <row r="104" spans="1:33" s="585" customFormat="1" ht="15.75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700</v>
      </c>
      <c r="E104" s="191">
        <v>42401</v>
      </c>
      <c r="F104" s="189" t="s">
        <v>808</v>
      </c>
      <c r="G104" s="475" t="s">
        <v>332</v>
      </c>
      <c r="H104" s="193" t="s">
        <v>814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7"/>
      <c r="AE104" s="211"/>
    </row>
    <row r="105" spans="1:33" s="585" customFormat="1" ht="15.75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700</v>
      </c>
      <c r="E105" s="191">
        <v>42402</v>
      </c>
      <c r="F105" s="189" t="s">
        <v>808</v>
      </c>
      <c r="G105" s="475" t="s">
        <v>332</v>
      </c>
      <c r="H105" s="193" t="s">
        <v>814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7"/>
      <c r="AF105" s="211"/>
      <c r="AG105" s="211"/>
    </row>
    <row r="106" spans="1:33" s="585" customFormat="1" ht="15.75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696</v>
      </c>
      <c r="E106" s="184">
        <v>42403</v>
      </c>
      <c r="F106" s="189" t="s">
        <v>697</v>
      </c>
      <c r="G106" s="475" t="s">
        <v>332</v>
      </c>
      <c r="H106" s="7" t="s">
        <v>602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7"/>
      <c r="AC106" s="585" t="str">
        <f>IF(VLOOKUP(H106,DS_131,1,0)=H106,"","x")</f>
        <v/>
      </c>
    </row>
    <row r="107" spans="1:33" s="585" customFormat="1" ht="15.75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696</v>
      </c>
      <c r="E107" s="184">
        <v>42403</v>
      </c>
      <c r="F107" s="189" t="s">
        <v>697</v>
      </c>
      <c r="G107" s="475" t="s">
        <v>332</v>
      </c>
      <c r="H107" s="193" t="s">
        <v>646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7"/>
      <c r="AC107" s="585" t="str">
        <f>IF(VLOOKUP(H107,DS_131,1,0)=H107,"","x")</f>
        <v/>
      </c>
    </row>
    <row r="108" spans="1:33" s="585" customFormat="1" ht="15.75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700</v>
      </c>
      <c r="E108" s="191">
        <v>42403</v>
      </c>
      <c r="F108" s="189" t="s">
        <v>808</v>
      </c>
      <c r="G108" s="475" t="s">
        <v>332</v>
      </c>
      <c r="H108" s="193" t="s">
        <v>706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7"/>
      <c r="AF108" s="211"/>
      <c r="AG108" s="211"/>
    </row>
    <row r="109" spans="1:33" s="585" customFormat="1" ht="15.75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700</v>
      </c>
      <c r="E109" s="191">
        <v>42403</v>
      </c>
      <c r="F109" s="192" t="s">
        <v>822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7"/>
      <c r="AD109" s="211"/>
      <c r="AE109" s="211"/>
      <c r="AF109" s="211"/>
      <c r="AG109" s="211"/>
    </row>
    <row r="110" spans="1:33" s="585" customFormat="1" ht="15.75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696</v>
      </c>
      <c r="E110" s="184">
        <v>42404</v>
      </c>
      <c r="F110" s="189" t="s">
        <v>697</v>
      </c>
      <c r="G110" s="475" t="s">
        <v>332</v>
      </c>
      <c r="H110" s="7" t="s">
        <v>422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7"/>
      <c r="AC110" s="585" t="str">
        <f>IF(VLOOKUP(H110,DS_131,1,0)=H110,"","x")</f>
        <v/>
      </c>
    </row>
    <row r="111" spans="1:33" s="585" customFormat="1" ht="15.75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696</v>
      </c>
      <c r="E111" s="184">
        <v>42404</v>
      </c>
      <c r="F111" s="189" t="s">
        <v>697</v>
      </c>
      <c r="G111" s="475" t="s">
        <v>332</v>
      </c>
      <c r="H111" s="7" t="s">
        <v>668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7"/>
      <c r="AC111" s="585" t="str">
        <f>IF(VLOOKUP(H111,DS_131,1,0)=H111,"","x")</f>
        <v/>
      </c>
    </row>
    <row r="112" spans="1:33" s="585" customFormat="1" ht="15.75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696</v>
      </c>
      <c r="E112" s="184">
        <v>42404</v>
      </c>
      <c r="F112" s="189" t="s">
        <v>697</v>
      </c>
      <c r="G112" s="475" t="s">
        <v>332</v>
      </c>
      <c r="H112" s="7" t="s">
        <v>815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7"/>
      <c r="AC112" s="585" t="str">
        <f>IF(VLOOKUP(H112,DS_131,1,0)=H112,"","x")</f>
        <v/>
      </c>
    </row>
    <row r="113" spans="1:33" s="585" customFormat="1" ht="15.75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696</v>
      </c>
      <c r="E113" s="184">
        <v>42404</v>
      </c>
      <c r="F113" s="189" t="s">
        <v>697</v>
      </c>
      <c r="G113" s="475" t="s">
        <v>332</v>
      </c>
      <c r="H113" s="7" t="s">
        <v>816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7"/>
      <c r="AC113" s="585" t="str">
        <f>IF(VLOOKUP(H113,DS_131,1,0)=H113,"","x")</f>
        <v/>
      </c>
    </row>
    <row r="114" spans="1:33" s="585" customFormat="1" ht="15.75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696</v>
      </c>
      <c r="E114" s="184">
        <v>42405</v>
      </c>
      <c r="F114" s="189" t="s">
        <v>786</v>
      </c>
      <c r="G114" s="475" t="s">
        <v>332</v>
      </c>
      <c r="H114" s="193" t="s">
        <v>814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7"/>
    </row>
    <row r="115" spans="1:33" s="585" customFormat="1" ht="15.75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700</v>
      </c>
      <c r="E115" s="191">
        <v>42405</v>
      </c>
      <c r="F115" s="192" t="s">
        <v>822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7"/>
      <c r="AE115" s="211"/>
      <c r="AF115" s="211"/>
      <c r="AG115" s="211"/>
    </row>
    <row r="116" spans="1:33" s="585" customFormat="1" ht="15.75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700</v>
      </c>
      <c r="E116" s="191">
        <v>42405</v>
      </c>
      <c r="F116" s="192" t="s">
        <v>703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7"/>
      <c r="AD116" s="211"/>
      <c r="AE116" s="211"/>
      <c r="AF116" s="211"/>
      <c r="AG116" s="211"/>
    </row>
    <row r="117" spans="1:33" s="585" customFormat="1" ht="15.75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700</v>
      </c>
      <c r="E117" s="191">
        <v>42405</v>
      </c>
      <c r="F117" s="192" t="s">
        <v>822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7"/>
      <c r="AE117" s="211"/>
      <c r="AF117" s="211"/>
      <c r="AG117" s="211"/>
    </row>
    <row r="118" spans="1:33" s="585" customFormat="1" ht="15.75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700</v>
      </c>
      <c r="E118" s="191">
        <v>42405</v>
      </c>
      <c r="F118" s="192" t="s">
        <v>822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7"/>
      <c r="AE118" s="211"/>
      <c r="AF118" s="211"/>
      <c r="AG118" s="211"/>
    </row>
    <row r="119" spans="1:33" s="585" customFormat="1" ht="15.75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700</v>
      </c>
      <c r="E119" s="191">
        <v>42405</v>
      </c>
      <c r="F119" s="192" t="s">
        <v>703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7"/>
      <c r="AE119" s="211"/>
      <c r="AF119" s="211"/>
      <c r="AG119" s="211"/>
    </row>
    <row r="120" spans="1:33" s="585" customFormat="1" ht="15.75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696</v>
      </c>
      <c r="E120" s="184">
        <v>42418</v>
      </c>
      <c r="F120" s="189" t="s">
        <v>697</v>
      </c>
      <c r="G120" s="475" t="s">
        <v>332</v>
      </c>
      <c r="H120" s="193" t="s">
        <v>640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7"/>
      <c r="AC120" s="585" t="str">
        <f>IF(VLOOKUP(H120,DS_131,1,0)=H120,"","x")</f>
        <v/>
      </c>
    </row>
    <row r="121" spans="1:33" s="585" customFormat="1" ht="15.75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696</v>
      </c>
      <c r="E121" s="184">
        <v>42418</v>
      </c>
      <c r="F121" s="189" t="s">
        <v>697</v>
      </c>
      <c r="G121" s="475" t="s">
        <v>332</v>
      </c>
      <c r="H121" s="7" t="s">
        <v>817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7"/>
      <c r="AC121" s="585" t="str">
        <f>IF(VLOOKUP(H121,DS_131,1,0)=H121,"","x")</f>
        <v/>
      </c>
    </row>
    <row r="122" spans="1:33" s="585" customFormat="1" ht="15.75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696</v>
      </c>
      <c r="E122" s="184">
        <v>42419</v>
      </c>
      <c r="F122" s="189" t="s">
        <v>797</v>
      </c>
      <c r="G122" s="595" t="s">
        <v>796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7"/>
    </row>
    <row r="123" spans="1:33" s="585" customFormat="1" ht="15.75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696</v>
      </c>
      <c r="E123" s="184">
        <v>42419</v>
      </c>
      <c r="F123" s="189" t="s">
        <v>786</v>
      </c>
      <c r="G123" s="475" t="s">
        <v>332</v>
      </c>
      <c r="H123" s="193" t="s">
        <v>706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7"/>
    </row>
    <row r="124" spans="1:33" s="585" customFormat="1" ht="15.75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700</v>
      </c>
      <c r="E124" s="191">
        <v>42419</v>
      </c>
      <c r="F124" s="192" t="s">
        <v>822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7"/>
      <c r="AE124" s="211"/>
      <c r="AF124" s="211"/>
      <c r="AG124" s="211"/>
    </row>
    <row r="125" spans="1:33" s="585" customFormat="1" ht="15.75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700</v>
      </c>
      <c r="E125" s="191">
        <v>42419</v>
      </c>
      <c r="F125" s="192" t="s">
        <v>703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7"/>
      <c r="AE125" s="211"/>
      <c r="AF125" s="211"/>
      <c r="AG125" s="211"/>
    </row>
    <row r="126" spans="1:33" s="585" customFormat="1" ht="15.75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700</v>
      </c>
      <c r="E126" s="191">
        <v>42419</v>
      </c>
      <c r="F126" s="192" t="s">
        <v>703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7"/>
      <c r="AE126" s="211"/>
      <c r="AF126" s="211"/>
      <c r="AG126" s="211"/>
    </row>
    <row r="127" spans="1:33" s="585" customFormat="1" ht="15.75" customHeight="1">
      <c r="A127" s="204" t="str">
        <f>IF(B127&lt;&gt;"",IF(AND(B127&gt;=_TM1,B127&lt;=_TM2,OR(TH!L127="1111",TH!M127="1111")),TH!D127,""),"")</f>
        <v/>
      </c>
      <c r="B127" s="36">
        <f t="shared" ref="B127:B190" si="4">IF(C127&lt;&gt;"",MONTH(C127),"")</f>
        <v>2</v>
      </c>
      <c r="C127" s="184">
        <f t="shared" ref="C127:C190" si="5">E127</f>
        <v>42419</v>
      </c>
      <c r="D127" s="184" t="s">
        <v>700</v>
      </c>
      <c r="E127" s="191">
        <v>42419</v>
      </c>
      <c r="F127" s="192" t="s">
        <v>703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7"/>
      <c r="AE127" s="211"/>
      <c r="AF127" s="211"/>
      <c r="AG127" s="211"/>
    </row>
    <row r="128" spans="1:33" s="585" customFormat="1" ht="15.75" customHeight="1">
      <c r="A128" s="204" t="str">
        <f>IF(B128&lt;&gt;"",IF(AND(B128&gt;=_TM1,B128&lt;=_TM2,OR(TH!L128="1111",TH!M128="1111")),TH!D128,""),"")</f>
        <v/>
      </c>
      <c r="B128" s="36">
        <f t="shared" si="4"/>
        <v>2</v>
      </c>
      <c r="C128" s="184">
        <f t="shared" si="5"/>
        <v>42420</v>
      </c>
      <c r="D128" s="184" t="s">
        <v>700</v>
      </c>
      <c r="E128" s="184">
        <v>42420</v>
      </c>
      <c r="F128" s="189" t="s">
        <v>802</v>
      </c>
      <c r="G128" s="475" t="s">
        <v>788</v>
      </c>
      <c r="H128" s="193" t="s">
        <v>795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7"/>
    </row>
    <row r="129" spans="1:33" s="585" customFormat="1" ht="15.75" customHeight="1">
      <c r="A129" s="204" t="str">
        <f>IF(B129&lt;&gt;"",IF(AND(B129&gt;=_TM1,B129&lt;=_TM2,OR(TH!L129="1111",TH!M129="1111")),TH!D129,""),"")</f>
        <v/>
      </c>
      <c r="B129" s="36">
        <f t="shared" si="4"/>
        <v>2</v>
      </c>
      <c r="C129" s="184">
        <f t="shared" si="5"/>
        <v>42420</v>
      </c>
      <c r="D129" s="184" t="s">
        <v>700</v>
      </c>
      <c r="E129" s="184">
        <v>42420</v>
      </c>
      <c r="F129" s="189" t="s">
        <v>802</v>
      </c>
      <c r="G129" s="475" t="s">
        <v>788</v>
      </c>
      <c r="H129" s="193" t="s">
        <v>789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7"/>
      <c r="AD129" s="211"/>
    </row>
    <row r="130" spans="1:33" s="585" customFormat="1" ht="15.75" customHeight="1">
      <c r="A130" s="204" t="str">
        <f>IF(B130&lt;&gt;"",IF(AND(B130&gt;=_TM1,B130&lt;=_TM2,OR(TH!L130="1111",TH!M130="1111")),TH!D130,""),"")</f>
        <v/>
      </c>
      <c r="B130" s="36">
        <f t="shared" si="4"/>
        <v>2</v>
      </c>
      <c r="C130" s="184">
        <f t="shared" si="5"/>
        <v>42424</v>
      </c>
      <c r="D130" s="184" t="s">
        <v>696</v>
      </c>
      <c r="E130" s="184">
        <v>42424</v>
      </c>
      <c r="F130" s="189" t="s">
        <v>697</v>
      </c>
      <c r="G130" s="475" t="s">
        <v>332</v>
      </c>
      <c r="H130" s="210" t="s">
        <v>532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7"/>
      <c r="AC130" s="585" t="str">
        <f>IF(VLOOKUP(H130,DS_131,1,0)=H130,"","x")</f>
        <v/>
      </c>
    </row>
    <row r="131" spans="1:33" s="585" customFormat="1" ht="15.75" customHeight="1">
      <c r="A131" s="204" t="str">
        <f>IF(B131&lt;&gt;"",IF(AND(B131&gt;=_TM1,B131&lt;=_TM2,OR(TH!L131="1111",TH!M131="1111")),TH!D131,""),"")</f>
        <v/>
      </c>
      <c r="B131" s="36">
        <f t="shared" si="4"/>
        <v>2</v>
      </c>
      <c r="C131" s="184">
        <f t="shared" si="5"/>
        <v>42424</v>
      </c>
      <c r="D131" s="184" t="s">
        <v>700</v>
      </c>
      <c r="E131" s="191">
        <v>42424</v>
      </c>
      <c r="F131" s="189" t="s">
        <v>808</v>
      </c>
      <c r="G131" s="475" t="s">
        <v>332</v>
      </c>
      <c r="H131" s="193" t="s">
        <v>814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7"/>
      <c r="AE131" s="211"/>
      <c r="AF131" s="211"/>
      <c r="AG131" s="211"/>
    </row>
    <row r="132" spans="1:33" s="585" customFormat="1" ht="15.75" customHeight="1">
      <c r="A132" s="204" t="str">
        <f>IF(B132&lt;&gt;"",IF(AND(B132&gt;=_TM1,B132&lt;=_TM2,OR(TH!L132="1111",TH!M132="1111")),TH!D132,""),"")</f>
        <v/>
      </c>
      <c r="B132" s="36">
        <f t="shared" si="4"/>
        <v>2</v>
      </c>
      <c r="C132" s="184">
        <f t="shared" si="5"/>
        <v>42425</v>
      </c>
      <c r="D132" s="184" t="s">
        <v>696</v>
      </c>
      <c r="E132" s="184">
        <v>42425</v>
      </c>
      <c r="F132" s="189" t="s">
        <v>813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7"/>
    </row>
    <row r="133" spans="1:33" s="585" customFormat="1" ht="15.75" customHeight="1">
      <c r="A133" s="204" t="str">
        <f>IF(B133&lt;&gt;"",IF(AND(B133&gt;=_TM1,B133&lt;=_TM2,OR(TH!L133="1111",TH!M133="1111")),TH!D133,""),"")</f>
        <v/>
      </c>
      <c r="B133" s="36">
        <f t="shared" si="4"/>
        <v>2</v>
      </c>
      <c r="C133" s="184">
        <f t="shared" si="5"/>
        <v>42426</v>
      </c>
      <c r="D133" s="184" t="s">
        <v>700</v>
      </c>
      <c r="E133" s="184">
        <v>42426</v>
      </c>
      <c r="F133" s="189" t="s">
        <v>803</v>
      </c>
      <c r="G133" s="475" t="s">
        <v>788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7">
        <v>1</v>
      </c>
    </row>
    <row r="134" spans="1:33" s="585" customFormat="1" ht="15.75" customHeight="1">
      <c r="A134" s="204" t="str">
        <f>IF(B134&lt;&gt;"",IF(AND(B134&gt;=_TM1,B134&lt;=_TM2,OR(TH!L134="1111",TH!M134="1111")),TH!D134,""),"")</f>
        <v/>
      </c>
      <c r="B134" s="36">
        <f t="shared" si="4"/>
        <v>2</v>
      </c>
      <c r="C134" s="184">
        <f t="shared" si="5"/>
        <v>42426</v>
      </c>
      <c r="D134" s="184" t="s">
        <v>700</v>
      </c>
      <c r="E134" s="184">
        <v>42426</v>
      </c>
      <c r="F134" s="189" t="s">
        <v>804</v>
      </c>
      <c r="G134" s="475" t="s">
        <v>788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7">
        <v>1</v>
      </c>
    </row>
    <row r="135" spans="1:33" s="585" customFormat="1" ht="15.75" customHeight="1">
      <c r="A135" s="204" t="str">
        <f>IF(B135&lt;&gt;"",IF(AND(B135&gt;=_TM1,B135&lt;=_TM2,OR(TH!L135="1111",TH!M135="1111")),TH!D135,""),"")</f>
        <v/>
      </c>
      <c r="B135" s="36">
        <f t="shared" si="4"/>
        <v>3</v>
      </c>
      <c r="C135" s="184">
        <f t="shared" si="5"/>
        <v>42430</v>
      </c>
      <c r="D135" s="184" t="s">
        <v>696</v>
      </c>
      <c r="E135" s="184">
        <v>42430</v>
      </c>
      <c r="F135" s="189" t="s">
        <v>697</v>
      </c>
      <c r="G135" s="475" t="s">
        <v>332</v>
      </c>
      <c r="H135" s="193" t="s">
        <v>818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7"/>
      <c r="AC135" s="585" t="str">
        <f>IF(VLOOKUP(H135,DS_131,1,0)=H135,"","x")</f>
        <v/>
      </c>
    </row>
    <row r="136" spans="1:33" s="585" customFormat="1" ht="15.75" customHeight="1">
      <c r="A136" s="204" t="str">
        <f>IF(B136&lt;&gt;"",IF(AND(B136&gt;=_TM1,B136&lt;=_TM2,OR(TH!L136="1111",TH!M136="1111")),TH!D136,""),"")</f>
        <v/>
      </c>
      <c r="B136" s="36">
        <f t="shared" si="4"/>
        <v>3</v>
      </c>
      <c r="C136" s="184">
        <f t="shared" si="5"/>
        <v>42430</v>
      </c>
      <c r="D136" s="184" t="s">
        <v>696</v>
      </c>
      <c r="E136" s="184">
        <v>42430</v>
      </c>
      <c r="F136" s="189" t="s">
        <v>697</v>
      </c>
      <c r="G136" s="475" t="s">
        <v>332</v>
      </c>
      <c r="H136" s="193" t="s">
        <v>646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7"/>
      <c r="AC136" s="585" t="str">
        <f>IF(VLOOKUP(H136,DS_131,1,0)=H136,"","x")</f>
        <v/>
      </c>
      <c r="AE136" s="211"/>
    </row>
    <row r="137" spans="1:33" s="585" customFormat="1" ht="15.75" customHeight="1">
      <c r="A137" s="204" t="str">
        <f>IF(B137&lt;&gt;"",IF(AND(B137&gt;=_TM1,B137&lt;=_TM2,OR(TH!L137="1111",TH!M137="1111")),TH!D137,""),"")</f>
        <v/>
      </c>
      <c r="B137" s="36">
        <f t="shared" si="4"/>
        <v>3</v>
      </c>
      <c r="C137" s="184">
        <f t="shared" si="5"/>
        <v>42430</v>
      </c>
      <c r="D137" s="184" t="s">
        <v>696</v>
      </c>
      <c r="E137" s="191">
        <v>42430</v>
      </c>
      <c r="F137" s="189" t="s">
        <v>697</v>
      </c>
      <c r="G137" s="475" t="s">
        <v>332</v>
      </c>
      <c r="H137" s="7" t="s">
        <v>819</v>
      </c>
      <c r="I137" s="256"/>
      <c r="J137" s="901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7"/>
      <c r="AC137" s="585" t="str">
        <f>IF(VLOOKUP(H137,DS_131,1,0)=H137,"","x")</f>
        <v/>
      </c>
      <c r="AE137" s="211"/>
    </row>
    <row r="138" spans="1:33" s="585" customFormat="1" ht="15.75" customHeight="1">
      <c r="A138" s="204" t="str">
        <f>IF(B138&lt;&gt;"",IF(AND(B138&gt;=_TM1,B138&lt;=_TM2,OR(TH!L138="1111",TH!M138="1111")),TH!D138,""),"")</f>
        <v/>
      </c>
      <c r="B138" s="36">
        <f t="shared" si="4"/>
        <v>3</v>
      </c>
      <c r="C138" s="184">
        <f t="shared" si="5"/>
        <v>42430</v>
      </c>
      <c r="D138" s="184" t="s">
        <v>700</v>
      </c>
      <c r="E138" s="191">
        <v>42430</v>
      </c>
      <c r="F138" s="189" t="s">
        <v>808</v>
      </c>
      <c r="G138" s="475" t="s">
        <v>332</v>
      </c>
      <c r="H138" s="193" t="s">
        <v>706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7"/>
      <c r="AF138" s="211"/>
      <c r="AG138" s="211"/>
    </row>
    <row r="139" spans="1:33" s="585" customFormat="1" ht="15.75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700</v>
      </c>
      <c r="E139" s="191">
        <v>42430</v>
      </c>
      <c r="F139" s="189" t="s">
        <v>808</v>
      </c>
      <c r="G139" s="475" t="s">
        <v>332</v>
      </c>
      <c r="H139" s="193" t="s">
        <v>814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7"/>
      <c r="AF139" s="211"/>
      <c r="AG139" s="211"/>
    </row>
    <row r="140" spans="1:33" s="58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696</v>
      </c>
      <c r="E140" s="191">
        <v>42432</v>
      </c>
      <c r="F140" s="189" t="s">
        <v>697</v>
      </c>
      <c r="G140" s="475" t="s">
        <v>332</v>
      </c>
      <c r="H140" s="7" t="s">
        <v>422</v>
      </c>
      <c r="I140" s="256"/>
      <c r="J140" s="901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7"/>
      <c r="AC140" s="585" t="str">
        <f>IF(VLOOKUP(H140,DS_131,1,0)=H140,"","x")</f>
        <v/>
      </c>
    </row>
    <row r="141" spans="1:33" s="58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700</v>
      </c>
      <c r="E141" s="191">
        <v>42432</v>
      </c>
      <c r="F141" s="189" t="s">
        <v>808</v>
      </c>
      <c r="G141" s="475" t="s">
        <v>332</v>
      </c>
      <c r="H141" s="193" t="s">
        <v>814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7"/>
      <c r="AE141" s="211"/>
      <c r="AF141" s="211"/>
      <c r="AG141" s="211"/>
    </row>
    <row r="142" spans="1:33" s="585" customFormat="1" ht="15.75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700</v>
      </c>
      <c r="E142" s="184">
        <v>42437</v>
      </c>
      <c r="F142" s="189" t="s">
        <v>805</v>
      </c>
      <c r="G142" s="475" t="s">
        <v>788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7">
        <v>1</v>
      </c>
    </row>
    <row r="143" spans="1:33" s="585" customFormat="1" ht="15.75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700</v>
      </c>
      <c r="E143" s="184">
        <v>42437</v>
      </c>
      <c r="F143" s="189" t="s">
        <v>806</v>
      </c>
      <c r="G143" s="475" t="s">
        <v>788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7">
        <v>1</v>
      </c>
    </row>
    <row r="144" spans="1:33" s="585" customFormat="1" ht="15.75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696</v>
      </c>
      <c r="E144" s="191">
        <v>42437</v>
      </c>
      <c r="F144" s="189" t="s">
        <v>697</v>
      </c>
      <c r="G144" s="475" t="s">
        <v>332</v>
      </c>
      <c r="H144" s="7" t="s">
        <v>812</v>
      </c>
      <c r="I144" s="256"/>
      <c r="J144" s="901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7"/>
      <c r="AC144" s="585" t="str">
        <f>IF(VLOOKUP(H144,DS_131,1,0)=H144,"","x")</f>
        <v/>
      </c>
    </row>
    <row r="145" spans="1:33" s="585" customFormat="1" ht="15.75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696</v>
      </c>
      <c r="E145" s="184">
        <v>42438</v>
      </c>
      <c r="F145" s="189" t="s">
        <v>798</v>
      </c>
      <c r="G145" s="475" t="s">
        <v>788</v>
      </c>
      <c r="H145" s="193" t="s">
        <v>799</v>
      </c>
      <c r="I145" s="256"/>
      <c r="J145" s="256"/>
      <c r="K145" s="593">
        <v>200000000</v>
      </c>
      <c r="L145" s="594" t="s">
        <v>24</v>
      </c>
      <c r="M145" s="594" t="s">
        <v>787</v>
      </c>
      <c r="N145" s="52" t="str">
        <f>IF(AND('331-CT'!$E$7=TH!H145,OR(L145="331",M145="331")),"331",IF(AND(OR(L145="131",M145="131"),H145='131-CT'!$E$7),"131",""))</f>
        <v/>
      </c>
      <c r="O145" s="89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7"/>
    </row>
    <row r="146" spans="1:33" s="585" customFormat="1" ht="15.75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700</v>
      </c>
      <c r="E146" s="184">
        <v>42438</v>
      </c>
      <c r="F146" s="189" t="s">
        <v>807</v>
      </c>
      <c r="G146" s="475" t="s">
        <v>788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7"/>
    </row>
    <row r="147" spans="1:33" s="585" customFormat="1" ht="15.75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696</v>
      </c>
      <c r="E147" s="191">
        <v>42439</v>
      </c>
      <c r="F147" s="189" t="s">
        <v>786</v>
      </c>
      <c r="G147" s="475" t="s">
        <v>332</v>
      </c>
      <c r="H147" s="193" t="s">
        <v>706</v>
      </c>
      <c r="I147" s="256"/>
      <c r="J147" s="901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7"/>
    </row>
    <row r="148" spans="1:33" s="58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700</v>
      </c>
      <c r="E148" s="191">
        <v>42439</v>
      </c>
      <c r="F148" s="192" t="s">
        <v>822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7"/>
      <c r="AD148" s="211"/>
      <c r="AE148" s="211"/>
      <c r="AF148" s="211"/>
      <c r="AG148" s="211"/>
    </row>
    <row r="149" spans="1:33" s="58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700</v>
      </c>
      <c r="E149" s="191">
        <v>42439</v>
      </c>
      <c r="F149" s="192" t="s">
        <v>822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7"/>
      <c r="AE149" s="211"/>
      <c r="AF149" s="211"/>
      <c r="AG149" s="211"/>
    </row>
    <row r="150" spans="1:33" s="58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700</v>
      </c>
      <c r="E150" s="191">
        <v>42439</v>
      </c>
      <c r="F150" s="192" t="s">
        <v>703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7"/>
      <c r="AD150" s="211"/>
      <c r="AE150" s="211"/>
      <c r="AF150" s="211"/>
      <c r="AG150" s="211"/>
    </row>
    <row r="151" spans="1:33" s="58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700</v>
      </c>
      <c r="E151" s="191">
        <v>42439</v>
      </c>
      <c r="F151" s="192" t="s">
        <v>703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7"/>
      <c r="AE151" s="211"/>
      <c r="AF151" s="211"/>
      <c r="AG151" s="211"/>
    </row>
    <row r="152" spans="1:33" s="58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700</v>
      </c>
      <c r="E152" s="191">
        <v>42439</v>
      </c>
      <c r="F152" s="192" t="s">
        <v>703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7"/>
      <c r="AE152" s="211"/>
      <c r="AF152" s="211"/>
      <c r="AG152" s="211"/>
    </row>
    <row r="153" spans="1:33" s="58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696</v>
      </c>
      <c r="E153" s="191">
        <v>42440</v>
      </c>
      <c r="F153" s="189" t="s">
        <v>697</v>
      </c>
      <c r="G153" s="475" t="s">
        <v>332</v>
      </c>
      <c r="H153" s="7" t="s">
        <v>810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7"/>
      <c r="AC153" s="585" t="str">
        <f>IF(VLOOKUP(H153,DS_131,1,0)=H153,"","x")</f>
        <v/>
      </c>
    </row>
    <row r="154" spans="1:33" s="58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696</v>
      </c>
      <c r="E154" s="191">
        <v>42440</v>
      </c>
      <c r="F154" s="189" t="s">
        <v>697</v>
      </c>
      <c r="G154" s="475" t="s">
        <v>332</v>
      </c>
      <c r="H154" s="193" t="s">
        <v>640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7"/>
      <c r="AC154" s="585" t="str">
        <f>IF(VLOOKUP(H154,DS_131,1,0)=H154,"","x")</f>
        <v/>
      </c>
      <c r="AE154" s="211"/>
    </row>
    <row r="155" spans="1:33" s="58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700</v>
      </c>
      <c r="E155" s="191">
        <v>42441</v>
      </c>
      <c r="F155" s="189" t="s">
        <v>808</v>
      </c>
      <c r="G155" s="475" t="s">
        <v>332</v>
      </c>
      <c r="H155" s="193" t="s">
        <v>814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7"/>
      <c r="AF155" s="211"/>
      <c r="AG155" s="211"/>
    </row>
    <row r="156" spans="1:33" s="585" customFormat="1" ht="15.75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696</v>
      </c>
      <c r="E156" s="191">
        <v>42445</v>
      </c>
      <c r="F156" s="189" t="s">
        <v>697</v>
      </c>
      <c r="G156" s="475" t="s">
        <v>332</v>
      </c>
      <c r="H156" s="7" t="s">
        <v>812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7"/>
      <c r="AC156" s="585" t="str">
        <f>IF(VLOOKUP(H156,DS_131,1,0)=H156,"","x")</f>
        <v/>
      </c>
      <c r="AD156" s="211"/>
      <c r="AE156" s="211"/>
    </row>
    <row r="157" spans="1:33" s="58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696</v>
      </c>
      <c r="E157" s="184">
        <v>42450</v>
      </c>
      <c r="F157" s="189" t="s">
        <v>786</v>
      </c>
      <c r="G157" s="475" t="s">
        <v>788</v>
      </c>
      <c r="H157" s="193" t="s">
        <v>704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7"/>
      <c r="AF157" s="211"/>
      <c r="AG157" s="211"/>
    </row>
    <row r="158" spans="1:33" s="58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700</v>
      </c>
      <c r="E158" s="184">
        <v>42450</v>
      </c>
      <c r="F158" s="189" t="s">
        <v>801</v>
      </c>
      <c r="G158" s="475" t="s">
        <v>788</v>
      </c>
      <c r="H158" s="193" t="s">
        <v>789</v>
      </c>
      <c r="I158" s="256"/>
      <c r="J158" s="256"/>
      <c r="K158" s="38">
        <v>83385000</v>
      </c>
      <c r="L158" s="594" t="s">
        <v>787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7"/>
    </row>
    <row r="159" spans="1:33" s="58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700</v>
      </c>
      <c r="E159" s="184">
        <v>42450</v>
      </c>
      <c r="F159" s="189" t="s">
        <v>802</v>
      </c>
      <c r="G159" s="475" t="s">
        <v>788</v>
      </c>
      <c r="H159" s="193" t="s">
        <v>789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7"/>
    </row>
    <row r="160" spans="1:33" s="58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700</v>
      </c>
      <c r="E160" s="184">
        <v>42450</v>
      </c>
      <c r="F160" s="189" t="s">
        <v>802</v>
      </c>
      <c r="G160" s="475" t="s">
        <v>788</v>
      </c>
      <c r="H160" s="193" t="s">
        <v>795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7"/>
    </row>
    <row r="161" spans="1:33" s="585" customFormat="1" ht="15.75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696</v>
      </c>
      <c r="E161" s="191">
        <v>42450</v>
      </c>
      <c r="F161" s="189" t="s">
        <v>697</v>
      </c>
      <c r="G161" s="475" t="s">
        <v>332</v>
      </c>
      <c r="H161" s="7" t="s">
        <v>817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7"/>
      <c r="AC161" s="585" t="str">
        <f>IF(VLOOKUP(H161,DS_131,1,0)=H161,"","x")</f>
        <v/>
      </c>
      <c r="AE161" s="211"/>
    </row>
    <row r="162" spans="1:33" s="58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700</v>
      </c>
      <c r="E162" s="191">
        <v>42450</v>
      </c>
      <c r="F162" s="189" t="s">
        <v>808</v>
      </c>
      <c r="G162" s="475" t="s">
        <v>332</v>
      </c>
      <c r="H162" s="193" t="s">
        <v>706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7"/>
      <c r="AF162" s="211"/>
      <c r="AG162" s="211"/>
    </row>
    <row r="163" spans="1:33" s="58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700</v>
      </c>
      <c r="E163" s="191">
        <v>42450</v>
      </c>
      <c r="F163" s="192" t="s">
        <v>703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7"/>
      <c r="AF163" s="211"/>
      <c r="AG163" s="211"/>
    </row>
    <row r="164" spans="1:33" s="58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696</v>
      </c>
      <c r="E164" s="191">
        <v>42451</v>
      </c>
      <c r="F164" s="189" t="s">
        <v>697</v>
      </c>
      <c r="G164" s="475" t="s">
        <v>332</v>
      </c>
      <c r="H164" s="193" t="s">
        <v>640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7"/>
      <c r="AC164" s="585" t="str">
        <f>IF(VLOOKUP(H164,DS_131,1,0)=H164,"","x")</f>
        <v/>
      </c>
      <c r="AD164" s="211"/>
      <c r="AE164" s="211"/>
    </row>
    <row r="165" spans="1:33" s="58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700</v>
      </c>
      <c r="E165" s="191">
        <v>42451</v>
      </c>
      <c r="F165" s="189" t="s">
        <v>808</v>
      </c>
      <c r="G165" s="475" t="s">
        <v>332</v>
      </c>
      <c r="H165" s="193" t="s">
        <v>706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7"/>
      <c r="AD165" s="211"/>
      <c r="AE165" s="211"/>
      <c r="AF165" s="211"/>
      <c r="AG165" s="211"/>
    </row>
    <row r="166" spans="1:33" s="58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696</v>
      </c>
      <c r="E166" s="184">
        <v>42452</v>
      </c>
      <c r="F166" s="189" t="s">
        <v>798</v>
      </c>
      <c r="G166" s="475" t="s">
        <v>788</v>
      </c>
      <c r="H166" s="193" t="s">
        <v>800</v>
      </c>
      <c r="I166" s="256"/>
      <c r="J166" s="256"/>
      <c r="K166" s="593">
        <v>100000000</v>
      </c>
      <c r="L166" s="594" t="s">
        <v>24</v>
      </c>
      <c r="M166" s="594" t="s">
        <v>787</v>
      </c>
      <c r="N166" s="52" t="str">
        <f>IF(AND('331-CT'!$E$7=TH!H166,OR(L166="331",M166="331")),"331",IF(AND(OR(L166="131",M166="131"),H166='131-CT'!$E$7),"131",""))</f>
        <v/>
      </c>
      <c r="O166" s="89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7"/>
      <c r="AF166" s="211"/>
      <c r="AG166" s="211"/>
    </row>
    <row r="167" spans="1:33" s="585" customFormat="1" ht="15.75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700</v>
      </c>
      <c r="E167" s="184">
        <v>42452</v>
      </c>
      <c r="F167" s="189" t="s">
        <v>808</v>
      </c>
      <c r="G167" s="475" t="s">
        <v>788</v>
      </c>
      <c r="H167" s="193" t="s">
        <v>704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7"/>
    </row>
    <row r="168" spans="1:33" s="58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696</v>
      </c>
      <c r="E168" s="191">
        <v>42452</v>
      </c>
      <c r="F168" s="189" t="s">
        <v>697</v>
      </c>
      <c r="G168" s="475" t="s">
        <v>332</v>
      </c>
      <c r="H168" s="7" t="s">
        <v>422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7"/>
      <c r="AC168" s="585" t="str">
        <f>IF(VLOOKUP(H168,DS_131,1,0)=H168,"","x")</f>
        <v/>
      </c>
      <c r="AE168" s="211"/>
    </row>
    <row r="169" spans="1:33" s="585" customFormat="1" ht="15.75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696</v>
      </c>
      <c r="E169" s="191">
        <v>42452</v>
      </c>
      <c r="F169" s="189" t="s">
        <v>697</v>
      </c>
      <c r="G169" s="475" t="s">
        <v>332</v>
      </c>
      <c r="H169" s="7" t="s">
        <v>422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7"/>
      <c r="AC169" s="585" t="str">
        <f>IF(VLOOKUP(H169,DS_131,1,0)=H169,"","x")</f>
        <v/>
      </c>
      <c r="AE169" s="211"/>
    </row>
    <row r="170" spans="1:33" s="585" customFormat="1" ht="15.75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696</v>
      </c>
      <c r="E170" s="191">
        <v>42452</v>
      </c>
      <c r="F170" s="189" t="s">
        <v>697</v>
      </c>
      <c r="G170" s="475" t="s">
        <v>332</v>
      </c>
      <c r="H170" s="7" t="s">
        <v>820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7"/>
      <c r="AC170" s="585" t="str">
        <f>IF(VLOOKUP(H170,DS_131,1,0)=H170,"","x")</f>
        <v/>
      </c>
      <c r="AD170" s="211"/>
      <c r="AE170" s="211"/>
    </row>
    <row r="171" spans="1:33" s="585" customFormat="1" ht="15.75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700</v>
      </c>
      <c r="E171" s="191">
        <v>42452</v>
      </c>
      <c r="F171" s="189" t="s">
        <v>808</v>
      </c>
      <c r="G171" s="475" t="s">
        <v>332</v>
      </c>
      <c r="H171" s="193" t="s">
        <v>706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7"/>
      <c r="AE171" s="211"/>
      <c r="AF171" s="211"/>
      <c r="AG171" s="211"/>
    </row>
    <row r="172" spans="1:33" s="585" customFormat="1" ht="15.75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696</v>
      </c>
      <c r="E172" s="191">
        <v>42454</v>
      </c>
      <c r="F172" s="189" t="s">
        <v>697</v>
      </c>
      <c r="G172" s="475" t="s">
        <v>332</v>
      </c>
      <c r="H172" s="7" t="s">
        <v>422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7"/>
      <c r="AC172" s="585" t="str">
        <f>IF(VLOOKUP(H172,DS_131,1,0)=H172,"","x")</f>
        <v/>
      </c>
      <c r="AE172" s="211"/>
    </row>
    <row r="173" spans="1:33" s="585" customFormat="1" ht="15.75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696</v>
      </c>
      <c r="E173" s="191">
        <v>42454</v>
      </c>
      <c r="F173" s="189" t="s">
        <v>813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7"/>
      <c r="AE173" s="211"/>
    </row>
    <row r="174" spans="1:33" s="585" customFormat="1" ht="15.75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696</v>
      </c>
      <c r="E174" s="191">
        <v>42457</v>
      </c>
      <c r="F174" s="189" t="s">
        <v>697</v>
      </c>
      <c r="G174" s="475" t="s">
        <v>332</v>
      </c>
      <c r="H174" s="193" t="s">
        <v>640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7"/>
      <c r="AC174" s="585" t="str">
        <f>IF(VLOOKUP(H174,DS_131,1,0)=H174,"","x")</f>
        <v/>
      </c>
      <c r="AE174" s="21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700</v>
      </c>
      <c r="E175" s="191">
        <v>42457</v>
      </c>
      <c r="F175" s="192" t="s">
        <v>822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7"/>
      <c r="AC175" s="585"/>
      <c r="AD175" s="585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700</v>
      </c>
      <c r="E176" s="191">
        <v>42457</v>
      </c>
      <c r="F176" s="192" t="s">
        <v>703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7"/>
      <c r="AC176" s="585"/>
    </row>
    <row r="177" spans="1:33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700</v>
      </c>
      <c r="E177" s="191">
        <v>42457</v>
      </c>
      <c r="F177" s="192" t="s">
        <v>822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7"/>
      <c r="AC177" s="585"/>
      <c r="AD177" s="585"/>
    </row>
    <row r="178" spans="1:33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700</v>
      </c>
      <c r="E178" s="191">
        <v>42457</v>
      </c>
      <c r="F178" s="192" t="s">
        <v>703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7"/>
      <c r="AC178" s="585"/>
      <c r="AD178" s="585"/>
    </row>
    <row r="179" spans="1:33" s="585" customFormat="1" ht="15.75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696</v>
      </c>
      <c r="E179" s="191">
        <v>42458</v>
      </c>
      <c r="F179" s="189" t="s">
        <v>786</v>
      </c>
      <c r="G179" s="475" t="s">
        <v>332</v>
      </c>
      <c r="H179" s="193" t="s">
        <v>706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7"/>
      <c r="AE179" s="211"/>
      <c r="AF179" s="211"/>
      <c r="AG179" s="211"/>
    </row>
    <row r="180" spans="1:33" s="585" customFormat="1" ht="15.75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700</v>
      </c>
      <c r="E180" s="191">
        <v>42458</v>
      </c>
      <c r="F180" s="192" t="s">
        <v>822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7"/>
      <c r="AD180" s="211"/>
      <c r="AE180" s="211"/>
      <c r="AF180" s="211"/>
      <c r="AG180" s="211"/>
    </row>
    <row r="181" spans="1:33" s="585" customFormat="1" ht="15.75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700</v>
      </c>
      <c r="E181" s="191">
        <v>42458</v>
      </c>
      <c r="F181" s="192" t="s">
        <v>703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7"/>
      <c r="AE181" s="211"/>
      <c r="AF181" s="211"/>
      <c r="AG181" s="211"/>
    </row>
    <row r="182" spans="1:33" s="585" customFormat="1" ht="15.75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696</v>
      </c>
      <c r="E182" s="754">
        <v>42468</v>
      </c>
      <c r="F182" s="192" t="s">
        <v>697</v>
      </c>
      <c r="G182" s="192" t="s">
        <v>332</v>
      </c>
      <c r="H182" s="193" t="s">
        <v>640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28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700</v>
      </c>
      <c r="E183" s="754">
        <v>42468</v>
      </c>
      <c r="F183" s="189" t="s">
        <v>823</v>
      </c>
      <c r="G183" s="192" t="s">
        <v>332</v>
      </c>
      <c r="H183" s="7" t="s">
        <v>824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89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28"/>
      <c r="AD183" s="211"/>
      <c r="AE183" s="211"/>
      <c r="AF183" s="211"/>
      <c r="AG183" s="211"/>
    </row>
    <row r="184" spans="1:33" s="585" customFormat="1" ht="15.75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700</v>
      </c>
      <c r="E184" s="754">
        <v>42468</v>
      </c>
      <c r="F184" s="192" t="s">
        <v>702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28"/>
      <c r="AE184" s="211"/>
      <c r="AF184" s="211"/>
      <c r="AG184" s="211"/>
    </row>
    <row r="185" spans="1:33" s="585" customFormat="1" ht="15.75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700</v>
      </c>
      <c r="E185" s="754">
        <v>42468</v>
      </c>
      <c r="F185" s="192" t="s">
        <v>701</v>
      </c>
      <c r="G185" s="192" t="s">
        <v>332</v>
      </c>
      <c r="H185" s="7" t="s">
        <v>706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28"/>
      <c r="AD185" s="211"/>
      <c r="AE185" s="211"/>
      <c r="AF185" s="211"/>
      <c r="AG185" s="211"/>
    </row>
    <row r="186" spans="1:33" s="585" customFormat="1" ht="15.75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700</v>
      </c>
      <c r="E186" s="754">
        <v>42468</v>
      </c>
      <c r="F186" s="192" t="s">
        <v>703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7">
        <v>2</v>
      </c>
      <c r="AE186" s="211"/>
      <c r="AF186" s="211"/>
      <c r="AG186" s="211"/>
    </row>
    <row r="187" spans="1:33" s="585" customFormat="1" ht="15.75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700</v>
      </c>
      <c r="E187" s="754">
        <v>42468</v>
      </c>
      <c r="F187" s="192" t="s">
        <v>794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7">
        <v>2</v>
      </c>
      <c r="AD187" s="211"/>
      <c r="AE187" s="211"/>
      <c r="AF187" s="211"/>
      <c r="AG187" s="211"/>
    </row>
    <row r="188" spans="1:33" s="585" customFormat="1" ht="15.75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696</v>
      </c>
      <c r="E188" s="754">
        <v>42471</v>
      </c>
      <c r="F188" s="192" t="s">
        <v>697</v>
      </c>
      <c r="G188" s="192" t="s">
        <v>332</v>
      </c>
      <c r="H188" s="193" t="s">
        <v>646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28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700</v>
      </c>
      <c r="E189" s="754">
        <v>42471</v>
      </c>
      <c r="F189" s="192" t="s">
        <v>825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28"/>
      <c r="AF189" s="211"/>
      <c r="AG189" s="211"/>
    </row>
    <row r="190" spans="1:33" s="585" customFormat="1" ht="15.75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700</v>
      </c>
      <c r="E190" s="754">
        <v>42471</v>
      </c>
      <c r="F190" s="192" t="s">
        <v>825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28"/>
      <c r="AE190" s="211"/>
      <c r="AF190" s="211"/>
      <c r="AG190" s="211"/>
    </row>
    <row r="191" spans="1:33" s="585" customFormat="1" ht="15.75" customHeight="1">
      <c r="A191" s="204" t="str">
        <f>IF(B191&lt;&gt;"",IF(AND(B191&gt;=_TM1,B191&lt;=_TM2,OR(TH!L191="1111",TH!M191="1111")),TH!D191,""),"")</f>
        <v/>
      </c>
      <c r="B191" s="36">
        <f t="shared" ref="B191:B254" si="6">IF(C191&lt;&gt;"",MONTH(C191),"")</f>
        <v>4</v>
      </c>
      <c r="C191" s="184">
        <f t="shared" ref="C191:C254" si="7">E191</f>
        <v>42471</v>
      </c>
      <c r="D191" s="184" t="s">
        <v>700</v>
      </c>
      <c r="E191" s="754">
        <v>42471</v>
      </c>
      <c r="F191" s="192" t="s">
        <v>825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28"/>
      <c r="AF191" s="211"/>
      <c r="AG191" s="211"/>
    </row>
    <row r="192" spans="1:33" s="585" customFormat="1" ht="15.75" customHeight="1">
      <c r="A192" s="204" t="str">
        <f>IF(B192&lt;&gt;"",IF(AND(B192&gt;=_TM1,B192&lt;=_TM2,OR(TH!L192="1111",TH!M192="1111")),TH!D192,""),"")</f>
        <v/>
      </c>
      <c r="B192" s="36">
        <f t="shared" si="6"/>
        <v>4</v>
      </c>
      <c r="C192" s="184">
        <f t="shared" si="7"/>
        <v>42471</v>
      </c>
      <c r="D192" s="184" t="s">
        <v>700</v>
      </c>
      <c r="E192" s="754">
        <v>42471</v>
      </c>
      <c r="F192" s="192" t="s">
        <v>703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7">
        <v>2</v>
      </c>
      <c r="AD192" s="211"/>
      <c r="AE192" s="211"/>
      <c r="AF192" s="211"/>
      <c r="AG192" s="211"/>
    </row>
    <row r="193" spans="1:33" s="585" customFormat="1" ht="15.75" customHeight="1">
      <c r="A193" s="204" t="str">
        <f>IF(B193&lt;&gt;"",IF(AND(B193&gt;=_TM1,B193&lt;=_TM2,OR(TH!L193="1111",TH!M193="1111")),TH!D193,""),"")</f>
        <v/>
      </c>
      <c r="B193" s="36">
        <f t="shared" si="6"/>
        <v>4</v>
      </c>
      <c r="C193" s="184">
        <f t="shared" si="7"/>
        <v>42471</v>
      </c>
      <c r="D193" s="184" t="s">
        <v>700</v>
      </c>
      <c r="E193" s="754">
        <v>42471</v>
      </c>
      <c r="F193" s="192" t="s">
        <v>794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7">
        <v>2</v>
      </c>
      <c r="AE193" s="211"/>
      <c r="AF193" s="211"/>
      <c r="AG193" s="211"/>
    </row>
    <row r="194" spans="1:33" s="585" customFormat="1" ht="15.75" customHeight="1">
      <c r="A194" s="204" t="str">
        <f>IF(B194&lt;&gt;"",IF(AND(B194&gt;=_TM1,B194&lt;=_TM2,OR(TH!L194="1111",TH!M194="1111")),TH!D194,""),"")</f>
        <v/>
      </c>
      <c r="B194" s="36">
        <f t="shared" si="6"/>
        <v>4</v>
      </c>
      <c r="C194" s="184">
        <f t="shared" si="7"/>
        <v>42471</v>
      </c>
      <c r="D194" s="184" t="s">
        <v>700</v>
      </c>
      <c r="E194" s="754">
        <v>42471</v>
      </c>
      <c r="F194" s="192" t="s">
        <v>703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7">
        <v>2</v>
      </c>
      <c r="AE194" s="211"/>
      <c r="AF194" s="211"/>
      <c r="AG194" s="211"/>
    </row>
    <row r="195" spans="1:33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6"/>
        <v>4</v>
      </c>
      <c r="C195" s="184">
        <f t="shared" si="7"/>
        <v>42471</v>
      </c>
      <c r="D195" s="184" t="s">
        <v>700</v>
      </c>
      <c r="E195" s="754">
        <v>42471</v>
      </c>
      <c r="F195" s="192" t="s">
        <v>794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7">
        <v>2</v>
      </c>
      <c r="AC195" s="585"/>
      <c r="AD195" s="585"/>
      <c r="AE195" s="585"/>
    </row>
    <row r="196" spans="1:33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6"/>
        <v>4</v>
      </c>
      <c r="C196" s="184">
        <f t="shared" si="7"/>
        <v>42471</v>
      </c>
      <c r="D196" s="184" t="s">
        <v>700</v>
      </c>
      <c r="E196" s="754">
        <v>42471</v>
      </c>
      <c r="F196" s="192" t="s">
        <v>703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7">
        <v>2</v>
      </c>
      <c r="AC196" s="585"/>
      <c r="AD196" s="585"/>
    </row>
    <row r="197" spans="1:33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6"/>
        <v>4</v>
      </c>
      <c r="C197" s="184">
        <f t="shared" si="7"/>
        <v>42471</v>
      </c>
      <c r="D197" s="184" t="s">
        <v>700</v>
      </c>
      <c r="E197" s="754">
        <v>42471</v>
      </c>
      <c r="F197" s="192" t="s">
        <v>794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7">
        <v>2</v>
      </c>
      <c r="AC197" s="585"/>
    </row>
    <row r="198" spans="1:33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6"/>
        <v>4</v>
      </c>
      <c r="C198" s="184">
        <f t="shared" si="7"/>
        <v>42473</v>
      </c>
      <c r="D198" s="184" t="s">
        <v>696</v>
      </c>
      <c r="E198" s="754">
        <v>42473</v>
      </c>
      <c r="F198" s="192" t="s">
        <v>697</v>
      </c>
      <c r="G198" s="192" t="s">
        <v>332</v>
      </c>
      <c r="H198" s="7" t="s">
        <v>817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28"/>
      <c r="AC198" s="585" t="str">
        <f>IF(VLOOKUP(H198,DS_131,1,0)=H198,"","x")</f>
        <v/>
      </c>
      <c r="AD198" s="585"/>
    </row>
    <row r="199" spans="1:33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6"/>
        <v>4</v>
      </c>
      <c r="C199" s="184">
        <f t="shared" si="7"/>
        <v>42474</v>
      </c>
      <c r="D199" s="184" t="s">
        <v>700</v>
      </c>
      <c r="E199" s="754">
        <v>42474</v>
      </c>
      <c r="F199" s="192" t="s">
        <v>701</v>
      </c>
      <c r="G199" s="192" t="s">
        <v>332</v>
      </c>
      <c r="H199" s="7" t="s">
        <v>706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28"/>
      <c r="AC199" s="585"/>
      <c r="AD199" s="585"/>
    </row>
    <row r="200" spans="1:33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6"/>
        <v>4</v>
      </c>
      <c r="C200" s="184">
        <f t="shared" si="7"/>
        <v>42474</v>
      </c>
      <c r="D200" s="184" t="s">
        <v>700</v>
      </c>
      <c r="E200" s="754">
        <v>42474</v>
      </c>
      <c r="F200" s="189" t="s">
        <v>705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7">
        <v>2</v>
      </c>
      <c r="AC200" s="585"/>
      <c r="AD200" s="585"/>
    </row>
    <row r="201" spans="1:33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6"/>
        <v>4</v>
      </c>
      <c r="C201" s="184">
        <f t="shared" si="7"/>
        <v>42474</v>
      </c>
      <c r="D201" s="184" t="s">
        <v>700</v>
      </c>
      <c r="E201" s="754">
        <v>42474</v>
      </c>
      <c r="F201" s="189" t="s">
        <v>826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7">
        <v>2</v>
      </c>
      <c r="AC201" s="585"/>
    </row>
    <row r="202" spans="1:33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6"/>
        <v>4</v>
      </c>
      <c r="C202" s="184">
        <f t="shared" si="7"/>
        <v>42475</v>
      </c>
      <c r="D202" s="184" t="s">
        <v>696</v>
      </c>
      <c r="E202" s="754">
        <v>42475</v>
      </c>
      <c r="F202" s="192" t="s">
        <v>697</v>
      </c>
      <c r="G202" s="192" t="s">
        <v>332</v>
      </c>
      <c r="H202" s="7" t="s">
        <v>810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28"/>
      <c r="AC202" s="585" t="str">
        <f>IF(VLOOKUP(H202,DS_131,1,0)=H202,"","x")</f>
        <v/>
      </c>
      <c r="AD202" s="585"/>
    </row>
    <row r="203" spans="1:33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696</v>
      </c>
      <c r="E203" s="754">
        <v>42475</v>
      </c>
      <c r="F203" s="192" t="s">
        <v>697</v>
      </c>
      <c r="G203" s="192" t="s">
        <v>332</v>
      </c>
      <c r="H203" s="193" t="s">
        <v>1301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28"/>
      <c r="AC203" s="585" t="str">
        <f>IF(VLOOKUP(H203,DS_131,1,0)=H203,"","x")</f>
        <v/>
      </c>
      <c r="AD203" s="585"/>
    </row>
    <row r="204" spans="1:33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696</v>
      </c>
      <c r="E204" s="184">
        <v>42479</v>
      </c>
      <c r="F204" s="192" t="s">
        <v>786</v>
      </c>
      <c r="G204" s="478" t="s">
        <v>788</v>
      </c>
      <c r="H204" s="193" t="s">
        <v>704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7"/>
      <c r="AC204" s="585"/>
      <c r="AD204" s="585"/>
      <c r="AE204" s="585"/>
      <c r="AF204" s="585"/>
      <c r="AG204" s="585"/>
    </row>
    <row r="205" spans="1:33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700</v>
      </c>
      <c r="E205" s="184">
        <v>42479</v>
      </c>
      <c r="F205" s="189" t="s">
        <v>802</v>
      </c>
      <c r="G205" s="475" t="s">
        <v>788</v>
      </c>
      <c r="H205" s="193" t="s">
        <v>799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7"/>
      <c r="AC205" s="585"/>
      <c r="AD205" s="585"/>
      <c r="AE205" s="585"/>
      <c r="AF205" s="585"/>
      <c r="AG205" s="585"/>
    </row>
    <row r="206" spans="1:33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700</v>
      </c>
      <c r="E206" s="184">
        <v>42479</v>
      </c>
      <c r="F206" s="189" t="s">
        <v>802</v>
      </c>
      <c r="G206" s="475" t="s">
        <v>788</v>
      </c>
      <c r="H206" s="193" t="s">
        <v>789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7"/>
      <c r="AC206" s="585"/>
      <c r="AD206" s="585"/>
      <c r="AE206" s="585"/>
      <c r="AF206" s="585"/>
      <c r="AG206" s="585"/>
    </row>
    <row r="207" spans="1:33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700</v>
      </c>
      <c r="E207" s="184">
        <v>42479</v>
      </c>
      <c r="F207" s="189" t="s">
        <v>802</v>
      </c>
      <c r="G207" s="475" t="s">
        <v>788</v>
      </c>
      <c r="H207" s="193" t="s">
        <v>795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7"/>
      <c r="AC207" s="585"/>
      <c r="AD207" s="585"/>
      <c r="AE207" s="585"/>
    </row>
    <row r="208" spans="1:33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696</v>
      </c>
      <c r="E208" s="754">
        <v>42479</v>
      </c>
      <c r="F208" s="192" t="s">
        <v>699</v>
      </c>
      <c r="G208" s="192" t="s">
        <v>332</v>
      </c>
      <c r="H208" s="7" t="s">
        <v>814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28"/>
      <c r="AC208" s="585"/>
      <c r="AD208" s="585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700</v>
      </c>
      <c r="E209" s="191">
        <v>42479</v>
      </c>
      <c r="F209" s="192" t="s">
        <v>702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28"/>
      <c r="AC209" s="585"/>
      <c r="AD209" s="585"/>
      <c r="AE209" s="585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696</v>
      </c>
      <c r="E210" s="191">
        <v>42479</v>
      </c>
      <c r="F210" s="192" t="s">
        <v>827</v>
      </c>
      <c r="G210" s="192" t="s">
        <v>796</v>
      </c>
      <c r="H210" s="7" t="s">
        <v>828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28"/>
      <c r="AC210" s="585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700</v>
      </c>
      <c r="E211" s="191">
        <v>42479</v>
      </c>
      <c r="F211" s="189" t="s">
        <v>705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7">
        <v>2</v>
      </c>
      <c r="AC211" s="585"/>
      <c r="AD211" s="585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700</v>
      </c>
      <c r="E212" s="191">
        <v>42479</v>
      </c>
      <c r="F212" s="189" t="s">
        <v>826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7">
        <v>2</v>
      </c>
      <c r="AC212" s="585"/>
      <c r="AD212" s="585"/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700</v>
      </c>
      <c r="E213" s="191">
        <v>42479</v>
      </c>
      <c r="F213" s="192" t="s">
        <v>703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7">
        <v>2</v>
      </c>
      <c r="AC213" s="585"/>
      <c r="AD213" s="585"/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700</v>
      </c>
      <c r="E214" s="191">
        <v>42479</v>
      </c>
      <c r="F214" s="192" t="s">
        <v>794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7">
        <v>2</v>
      </c>
      <c r="AC214" s="585"/>
      <c r="AD214" s="585"/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700</v>
      </c>
      <c r="E215" s="184">
        <v>42480</v>
      </c>
      <c r="F215" s="189" t="s">
        <v>801</v>
      </c>
      <c r="G215" s="475" t="s">
        <v>788</v>
      </c>
      <c r="H215" s="193" t="s">
        <v>795</v>
      </c>
      <c r="I215" s="256"/>
      <c r="J215" s="256"/>
      <c r="K215" s="38">
        <v>16500000</v>
      </c>
      <c r="L215" s="594" t="s">
        <v>787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7"/>
      <c r="AC215" s="585"/>
      <c r="AD215" s="585"/>
      <c r="AE215" s="585"/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696</v>
      </c>
      <c r="E216" s="156">
        <v>42480</v>
      </c>
      <c r="F216" s="192" t="s">
        <v>697</v>
      </c>
      <c r="G216" s="192" t="s">
        <v>332</v>
      </c>
      <c r="H216" s="7" t="s">
        <v>816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28"/>
      <c r="AC216" s="585" t="str">
        <f t="shared" ref="AC216:AC221" si="8">IF(VLOOKUP(H216,DS_131,1,0)=H216,"","x")</f>
        <v/>
      </c>
      <c r="AD216" s="585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696</v>
      </c>
      <c r="E217" s="156">
        <v>42481</v>
      </c>
      <c r="F217" s="192" t="s">
        <v>697</v>
      </c>
      <c r="G217" s="192" t="s">
        <v>332</v>
      </c>
      <c r="H217" s="193" t="s">
        <v>459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28"/>
      <c r="AC217" s="585" t="str">
        <f t="shared" si="8"/>
        <v/>
      </c>
      <c r="AD217" s="585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696</v>
      </c>
      <c r="E218" s="156">
        <v>42482</v>
      </c>
      <c r="F218" s="192" t="s">
        <v>697</v>
      </c>
      <c r="G218" s="192" t="s">
        <v>332</v>
      </c>
      <c r="H218" s="7" t="s">
        <v>815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28"/>
      <c r="AC218" s="585" t="str">
        <f t="shared" si="8"/>
        <v/>
      </c>
      <c r="AD218" s="585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696</v>
      </c>
      <c r="E219" s="156">
        <v>42482</v>
      </c>
      <c r="F219" s="192" t="s">
        <v>697</v>
      </c>
      <c r="G219" s="192" t="s">
        <v>332</v>
      </c>
      <c r="H219" s="7" t="s">
        <v>695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28"/>
      <c r="AC219" s="585" t="str">
        <f t="shared" si="8"/>
        <v/>
      </c>
      <c r="AD219" s="585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696</v>
      </c>
      <c r="E220" s="156">
        <v>42482</v>
      </c>
      <c r="F220" s="192" t="s">
        <v>703</v>
      </c>
      <c r="G220" s="192" t="s">
        <v>332</v>
      </c>
      <c r="H220" s="7" t="s">
        <v>695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28"/>
      <c r="AC220" s="585" t="str">
        <f t="shared" si="8"/>
        <v/>
      </c>
      <c r="AD220" s="585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696</v>
      </c>
      <c r="E221" s="156">
        <v>42482</v>
      </c>
      <c r="F221" s="192" t="s">
        <v>697</v>
      </c>
      <c r="G221" s="192" t="s">
        <v>332</v>
      </c>
      <c r="H221" s="193" t="s">
        <v>422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28"/>
      <c r="AC221" s="585" t="str">
        <f t="shared" si="8"/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696</v>
      </c>
      <c r="E222" s="156">
        <v>42485</v>
      </c>
      <c r="F222" s="192" t="s">
        <v>698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28"/>
      <c r="AC222" s="585"/>
      <c r="AD222" s="585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700</v>
      </c>
      <c r="E223" s="191">
        <v>42485</v>
      </c>
      <c r="F223" s="192" t="s">
        <v>702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28"/>
      <c r="AC223" s="585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700</v>
      </c>
      <c r="E224" s="191">
        <v>42485</v>
      </c>
      <c r="F224" s="192" t="s">
        <v>701</v>
      </c>
      <c r="G224" s="192" t="s">
        <v>332</v>
      </c>
      <c r="H224" s="7" t="s">
        <v>814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28"/>
      <c r="AC224" s="585"/>
      <c r="AD224" s="585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696</v>
      </c>
      <c r="E225" s="156">
        <v>42486</v>
      </c>
      <c r="F225" s="192" t="s">
        <v>697</v>
      </c>
      <c r="G225" s="192" t="s">
        <v>332</v>
      </c>
      <c r="H225" s="7" t="s">
        <v>1318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28"/>
      <c r="AC225" s="585" t="str">
        <f>IF(VLOOKUP(H225,DS_131,1,0)=H225,"","x")</f>
        <v/>
      </c>
      <c r="AD225" s="585"/>
      <c r="AE225" s="585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696</v>
      </c>
      <c r="E226" s="156">
        <v>42487</v>
      </c>
      <c r="F226" s="192" t="s">
        <v>697</v>
      </c>
      <c r="G226" s="192" t="s">
        <v>332</v>
      </c>
      <c r="H226" s="193" t="s">
        <v>640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28"/>
      <c r="AC226" s="585" t="str">
        <f>IF(VLOOKUP(H226,DS_131,1,0)=H226,"","x")</f>
        <v/>
      </c>
      <c r="AD226" s="585"/>
      <c r="AE226" s="58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700</v>
      </c>
      <c r="E227" s="191">
        <v>42488</v>
      </c>
      <c r="F227" s="192" t="s">
        <v>702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28"/>
      <c r="AC227" s="585"/>
      <c r="AD227" s="58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700</v>
      </c>
      <c r="E228" s="191">
        <v>42488</v>
      </c>
      <c r="F228" s="192" t="s">
        <v>702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28"/>
      <c r="AC228" s="585"/>
      <c r="AD228" s="58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696</v>
      </c>
      <c r="E229" s="767">
        <v>42488</v>
      </c>
      <c r="F229" s="192" t="s">
        <v>697</v>
      </c>
      <c r="G229" s="192" t="s">
        <v>332</v>
      </c>
      <c r="H229" s="7" t="s">
        <v>829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28"/>
      <c r="AC229" s="585" t="str">
        <f>IF(VLOOKUP(H229,DS_131,1,0)=H229,"","x")</f>
        <v/>
      </c>
      <c r="AD229" s="58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700</v>
      </c>
      <c r="E230" s="191">
        <v>42488</v>
      </c>
      <c r="F230" s="192" t="s">
        <v>703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7">
        <v>2</v>
      </c>
      <c r="AC230" s="585"/>
      <c r="AD230" s="58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700</v>
      </c>
      <c r="E231" s="191">
        <v>42488</v>
      </c>
      <c r="F231" s="192" t="s">
        <v>794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7">
        <v>2</v>
      </c>
      <c r="AC231" s="585"/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696</v>
      </c>
      <c r="E232" s="767">
        <v>42494</v>
      </c>
      <c r="F232" s="192" t="s">
        <v>697</v>
      </c>
      <c r="G232" s="192" t="s">
        <v>332</v>
      </c>
      <c r="H232" s="193" t="s">
        <v>459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28"/>
      <c r="AC232" s="585" t="str">
        <f>IF(VLOOKUP(H232,DS_131,1,0)=H232,"","x")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696</v>
      </c>
      <c r="E233" s="767">
        <v>42495</v>
      </c>
      <c r="F233" s="192" t="s">
        <v>699</v>
      </c>
      <c r="G233" s="192" t="s">
        <v>332</v>
      </c>
      <c r="H233" s="7" t="s">
        <v>706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28"/>
      <c r="AC233" s="585"/>
      <c r="AD233" s="585"/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700</v>
      </c>
      <c r="E234" s="191">
        <v>42495</v>
      </c>
      <c r="F234" s="192" t="s">
        <v>831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28"/>
      <c r="AC234" s="585"/>
      <c r="AD234" s="585"/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700</v>
      </c>
      <c r="E235" s="191">
        <v>42495</v>
      </c>
      <c r="F235" s="192" t="s">
        <v>832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28"/>
      <c r="AC235" s="585"/>
      <c r="AD235" s="585"/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700</v>
      </c>
      <c r="E236" s="191">
        <v>42495</v>
      </c>
      <c r="F236" s="192" t="s">
        <v>703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7">
        <v>2</v>
      </c>
      <c r="AC236" s="585"/>
      <c r="AD236" s="585"/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700</v>
      </c>
      <c r="E237" s="191">
        <v>42495</v>
      </c>
      <c r="F237" s="192" t="s">
        <v>794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7">
        <v>2</v>
      </c>
      <c r="AC237" s="585"/>
      <c r="AD237" s="585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700</v>
      </c>
      <c r="E238" s="191">
        <v>42495</v>
      </c>
      <c r="F238" s="192" t="s">
        <v>823</v>
      </c>
      <c r="G238" s="192" t="s">
        <v>332</v>
      </c>
      <c r="H238" s="7" t="s">
        <v>824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89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28"/>
      <c r="AC238" s="585"/>
      <c r="AD238" s="585"/>
      <c r="AE238" s="585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700</v>
      </c>
      <c r="E239" s="191">
        <v>42495</v>
      </c>
      <c r="F239" s="192" t="s">
        <v>703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7">
        <v>2</v>
      </c>
      <c r="AC239" s="585"/>
      <c r="AD239" s="585"/>
      <c r="AE239" s="585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700</v>
      </c>
      <c r="E240" s="191">
        <v>42495</v>
      </c>
      <c r="F240" s="192" t="s">
        <v>794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7">
        <v>2</v>
      </c>
      <c r="AC240" s="585"/>
      <c r="AD240" s="585"/>
      <c r="AE240" s="585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700</v>
      </c>
      <c r="E241" s="191">
        <v>42495</v>
      </c>
      <c r="F241" s="192" t="s">
        <v>833</v>
      </c>
      <c r="G241" s="192" t="s">
        <v>332</v>
      </c>
      <c r="H241" s="7" t="s">
        <v>824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89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28"/>
      <c r="AC241" s="585"/>
      <c r="AD241" s="585"/>
      <c r="AE241" s="585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700</v>
      </c>
      <c r="E242" s="191">
        <v>42495</v>
      </c>
      <c r="F242" s="192" t="s">
        <v>703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7">
        <v>2</v>
      </c>
      <c r="AC242" s="585"/>
      <c r="AD242" s="585"/>
      <c r="AE242" s="585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700</v>
      </c>
      <c r="E243" s="191">
        <v>42495</v>
      </c>
      <c r="F243" s="192" t="s">
        <v>794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7">
        <v>2</v>
      </c>
      <c r="AC243" s="585"/>
      <c r="AD243" s="585"/>
      <c r="AE243" s="585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700</v>
      </c>
      <c r="E244" s="191">
        <v>42495</v>
      </c>
      <c r="F244" s="189" t="s">
        <v>705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7">
        <v>2</v>
      </c>
      <c r="AC244" s="585"/>
      <c r="AD244" s="585"/>
      <c r="AE244" s="585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700</v>
      </c>
      <c r="E245" s="191">
        <v>42495</v>
      </c>
      <c r="F245" s="189" t="s">
        <v>826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7">
        <v>2</v>
      </c>
      <c r="AC245" s="585"/>
      <c r="AD245" s="585"/>
      <c r="AE245" s="585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696</v>
      </c>
      <c r="E246" s="191">
        <v>42496</v>
      </c>
      <c r="F246" s="192" t="s">
        <v>697</v>
      </c>
      <c r="G246" s="192" t="s">
        <v>332</v>
      </c>
      <c r="H246" s="210" t="s">
        <v>532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28"/>
      <c r="AC246" s="585" t="str">
        <f>IF(VLOOKUP(H246,DS_131,1,0)=H246,"","x")</f>
        <v/>
      </c>
      <c r="AD246" s="58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700</v>
      </c>
      <c r="E247" s="191">
        <v>42497</v>
      </c>
      <c r="F247" s="192" t="s">
        <v>701</v>
      </c>
      <c r="G247" s="192" t="s">
        <v>332</v>
      </c>
      <c r="H247" s="7" t="s">
        <v>814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28"/>
      <c r="AC247" s="585"/>
      <c r="AD247" s="585"/>
      <c r="AE247" s="58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696</v>
      </c>
      <c r="E248" s="191">
        <v>42500</v>
      </c>
      <c r="F248" s="192" t="s">
        <v>697</v>
      </c>
      <c r="G248" s="192" t="s">
        <v>332</v>
      </c>
      <c r="H248" s="193" t="s">
        <v>646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28"/>
      <c r="AC248" s="585" t="str">
        <f>IF(VLOOKUP(H248,DS_131,1,0)=H248,"","x")</f>
        <v/>
      </c>
      <c r="AD248" s="58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696</v>
      </c>
      <c r="E249" s="191">
        <v>42501</v>
      </c>
      <c r="F249" s="192" t="s">
        <v>697</v>
      </c>
      <c r="G249" s="192" t="s">
        <v>332</v>
      </c>
      <c r="H249" s="7" t="s">
        <v>830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28"/>
      <c r="AC249" s="585" t="str">
        <f>IF(VLOOKUP(H249,DS_131,1,0)=H249,"","x")</f>
        <v/>
      </c>
      <c r="AD249" s="58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696</v>
      </c>
      <c r="E250" s="191">
        <v>42502</v>
      </c>
      <c r="F250" s="192" t="s">
        <v>699</v>
      </c>
      <c r="G250" s="192" t="s">
        <v>332</v>
      </c>
      <c r="H250" s="7" t="s">
        <v>706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28"/>
      <c r="AC250" s="585"/>
      <c r="AD250" s="585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700</v>
      </c>
      <c r="E251" s="191">
        <v>42502</v>
      </c>
      <c r="F251" s="192" t="s">
        <v>702</v>
      </c>
      <c r="G251" s="192" t="s">
        <v>332</v>
      </c>
      <c r="H251" s="7" t="s">
        <v>863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28"/>
      <c r="AC251" s="585"/>
      <c r="AD251" s="585"/>
      <c r="AE251" s="585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700</v>
      </c>
      <c r="E252" s="191">
        <v>42502</v>
      </c>
      <c r="F252" s="192" t="s">
        <v>703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7">
        <v>2</v>
      </c>
      <c r="AC252" s="585"/>
      <c r="AD252" s="585"/>
      <c r="AE252" s="585"/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700</v>
      </c>
      <c r="E253" s="191">
        <v>42502</v>
      </c>
      <c r="F253" s="192" t="s">
        <v>794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7">
        <v>2</v>
      </c>
      <c r="AC253" s="585"/>
      <c r="AD253" s="585"/>
      <c r="AE253" s="585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700</v>
      </c>
      <c r="E254" s="191">
        <v>42502</v>
      </c>
      <c r="F254" s="192" t="s">
        <v>702</v>
      </c>
      <c r="G254" s="192" t="s">
        <v>332</v>
      </c>
      <c r="H254" s="7" t="s">
        <v>861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>331</v>
      </c>
      <c r="O254" s="89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28"/>
      <c r="AC254" s="585"/>
      <c r="AD254" s="585"/>
      <c r="AE254" s="585"/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ref="B255:B318" si="9">IF(C255&lt;&gt;"",MONTH(C255),"")</f>
        <v>5</v>
      </c>
      <c r="C255" s="184">
        <f t="shared" ref="C255:C318" si="10">E255</f>
        <v>42502</v>
      </c>
      <c r="D255" s="184" t="s">
        <v>700</v>
      </c>
      <c r="E255" s="191">
        <v>42502</v>
      </c>
      <c r="F255" s="189" t="s">
        <v>705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7">
        <v>2</v>
      </c>
      <c r="AC255" s="585"/>
      <c r="AD255" s="585"/>
      <c r="AE255" s="585"/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5</v>
      </c>
      <c r="C256" s="184">
        <f t="shared" si="10"/>
        <v>42502</v>
      </c>
      <c r="D256" s="184" t="s">
        <v>700</v>
      </c>
      <c r="E256" s="191">
        <v>42502</v>
      </c>
      <c r="F256" s="189" t="s">
        <v>826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7">
        <v>2</v>
      </c>
      <c r="AC256" s="585"/>
    </row>
    <row r="257" spans="1:33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5</v>
      </c>
      <c r="C257" s="184">
        <f t="shared" si="10"/>
        <v>42502</v>
      </c>
      <c r="D257" s="184" t="s">
        <v>700</v>
      </c>
      <c r="E257" s="191">
        <v>42502</v>
      </c>
      <c r="F257" s="192" t="s">
        <v>703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7">
        <v>2</v>
      </c>
      <c r="AC257" s="585"/>
      <c r="AD257" s="585"/>
      <c r="AE257" s="585"/>
    </row>
    <row r="258" spans="1:33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5</v>
      </c>
      <c r="C258" s="184">
        <f t="shared" si="10"/>
        <v>42502</v>
      </c>
      <c r="D258" s="184" t="s">
        <v>700</v>
      </c>
      <c r="E258" s="191">
        <v>42502</v>
      </c>
      <c r="F258" s="192" t="s">
        <v>794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7">
        <v>2</v>
      </c>
      <c r="AC258" s="585"/>
      <c r="AD258" s="585"/>
      <c r="AE258" s="585"/>
    </row>
    <row r="259" spans="1:33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5</v>
      </c>
      <c r="C259" s="184">
        <f t="shared" si="10"/>
        <v>42504</v>
      </c>
      <c r="D259" s="184" t="s">
        <v>696</v>
      </c>
      <c r="E259" s="191">
        <v>42504</v>
      </c>
      <c r="F259" s="192" t="s">
        <v>697</v>
      </c>
      <c r="G259" s="192" t="s">
        <v>332</v>
      </c>
      <c r="H259" s="7" t="s">
        <v>817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28"/>
      <c r="AC259" s="585" t="str">
        <f>IF(VLOOKUP(H259,DS_131,1,0)=H259,"","x")</f>
        <v/>
      </c>
      <c r="AD259" s="585"/>
    </row>
    <row r="260" spans="1:33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5</v>
      </c>
      <c r="C260" s="184">
        <f t="shared" si="10"/>
        <v>42505</v>
      </c>
      <c r="D260" s="184" t="s">
        <v>700</v>
      </c>
      <c r="E260" s="184">
        <v>42505</v>
      </c>
      <c r="F260" s="189" t="s">
        <v>802</v>
      </c>
      <c r="G260" s="475" t="s">
        <v>788</v>
      </c>
      <c r="H260" s="193" t="s">
        <v>800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7"/>
      <c r="AC260" s="585"/>
      <c r="AD260" s="585"/>
      <c r="AE260" s="585"/>
      <c r="AF260" s="585"/>
      <c r="AG260" s="585"/>
    </row>
    <row r="261" spans="1:33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5</v>
      </c>
      <c r="C261" s="184">
        <f t="shared" si="10"/>
        <v>42506</v>
      </c>
      <c r="D261" s="184" t="s">
        <v>696</v>
      </c>
      <c r="E261" s="191">
        <v>42506</v>
      </c>
      <c r="F261" s="192" t="s">
        <v>697</v>
      </c>
      <c r="G261" s="192" t="s">
        <v>332</v>
      </c>
      <c r="H261" s="7" t="s">
        <v>820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28"/>
      <c r="AC261" s="585" t="str">
        <f>IF(VLOOKUP(H261,DS_131,1,0)=H261,"","x")</f>
        <v/>
      </c>
      <c r="AD261" s="585"/>
    </row>
    <row r="262" spans="1:33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5</v>
      </c>
      <c r="C262" s="184">
        <f t="shared" si="10"/>
        <v>42506</v>
      </c>
      <c r="D262" s="184" t="s">
        <v>700</v>
      </c>
      <c r="E262" s="191">
        <v>42506</v>
      </c>
      <c r="F262" s="192" t="s">
        <v>701</v>
      </c>
      <c r="G262" s="192" t="s">
        <v>332</v>
      </c>
      <c r="H262" s="7" t="s">
        <v>706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28"/>
      <c r="AC262" s="585"/>
      <c r="AD262" s="585"/>
      <c r="AE262" s="585"/>
    </row>
    <row r="263" spans="1:33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5</v>
      </c>
      <c r="C263" s="184">
        <f t="shared" si="10"/>
        <v>42506</v>
      </c>
      <c r="D263" s="184" t="s">
        <v>700</v>
      </c>
      <c r="E263" s="191">
        <v>42506</v>
      </c>
      <c r="F263" s="189" t="s">
        <v>705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7">
        <v>2</v>
      </c>
      <c r="AC263" s="585"/>
      <c r="AD263" s="585"/>
      <c r="AE263" s="585"/>
    </row>
    <row r="264" spans="1:33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5</v>
      </c>
      <c r="C264" s="184">
        <f t="shared" si="10"/>
        <v>42506</v>
      </c>
      <c r="D264" s="184" t="s">
        <v>700</v>
      </c>
      <c r="E264" s="191">
        <v>42506</v>
      </c>
      <c r="F264" s="189" t="s">
        <v>826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7">
        <v>2</v>
      </c>
      <c r="AC264" s="585"/>
      <c r="AD264" s="585"/>
      <c r="AE264" s="585"/>
    </row>
    <row r="265" spans="1:33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5</v>
      </c>
      <c r="C265" s="184">
        <f t="shared" si="10"/>
        <v>42507</v>
      </c>
      <c r="D265" s="184" t="s">
        <v>696</v>
      </c>
      <c r="E265" s="191">
        <v>42507</v>
      </c>
      <c r="F265" s="192" t="s">
        <v>697</v>
      </c>
      <c r="G265" s="192" t="s">
        <v>332</v>
      </c>
      <c r="H265" s="193" t="s">
        <v>422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28"/>
      <c r="AC265" s="585" t="str">
        <f>IF(VLOOKUP(H265,DS_131,1,0)=H265,"","x")</f>
        <v/>
      </c>
      <c r="AD265" s="585"/>
    </row>
    <row r="266" spans="1:33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5</v>
      </c>
      <c r="C266" s="184">
        <f t="shared" si="10"/>
        <v>42507</v>
      </c>
      <c r="D266" s="184" t="s">
        <v>696</v>
      </c>
      <c r="E266" s="191">
        <v>42507</v>
      </c>
      <c r="F266" s="192" t="s">
        <v>697</v>
      </c>
      <c r="G266" s="192" t="s">
        <v>332</v>
      </c>
      <c r="H266" s="193" t="s">
        <v>640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28"/>
      <c r="AC266" s="585" t="str">
        <f>IF(VLOOKUP(H266,DS_131,1,0)=H266,"","x")</f>
        <v/>
      </c>
    </row>
    <row r="267" spans="1:33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700</v>
      </c>
      <c r="E267" s="191">
        <v>42507</v>
      </c>
      <c r="F267" s="192" t="s">
        <v>701</v>
      </c>
      <c r="G267" s="192" t="s">
        <v>332</v>
      </c>
      <c r="H267" s="7" t="s">
        <v>706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28"/>
      <c r="AC267" s="585"/>
      <c r="AD267" s="585"/>
      <c r="AE267" s="585"/>
    </row>
    <row r="268" spans="1:33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696</v>
      </c>
      <c r="E268" s="191">
        <v>42510</v>
      </c>
      <c r="F268" s="192" t="s">
        <v>827</v>
      </c>
      <c r="G268" s="192" t="s">
        <v>796</v>
      </c>
      <c r="H268" s="7" t="s">
        <v>828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28"/>
      <c r="AC268" s="585"/>
      <c r="AD268" s="585"/>
      <c r="AE268" s="585"/>
    </row>
    <row r="269" spans="1:33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700</v>
      </c>
      <c r="E269" s="184">
        <v>42510</v>
      </c>
      <c r="F269" s="189" t="s">
        <v>802</v>
      </c>
      <c r="G269" s="475" t="s">
        <v>788</v>
      </c>
      <c r="H269" s="193" t="s">
        <v>799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7"/>
      <c r="AC269" s="585"/>
      <c r="AD269" s="585"/>
      <c r="AE269" s="585"/>
      <c r="AF269" s="585"/>
      <c r="AG269" s="585"/>
    </row>
    <row r="270" spans="1:33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700</v>
      </c>
      <c r="E270" s="184">
        <v>42510</v>
      </c>
      <c r="F270" s="189" t="s">
        <v>802</v>
      </c>
      <c r="G270" s="475" t="s">
        <v>788</v>
      </c>
      <c r="H270" s="193" t="s">
        <v>789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7"/>
      <c r="AC270" s="585"/>
      <c r="AD270" s="585"/>
      <c r="AE270" s="585"/>
      <c r="AF270" s="585"/>
      <c r="AG270" s="585"/>
    </row>
    <row r="271" spans="1:33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700</v>
      </c>
      <c r="E271" s="184">
        <v>42510</v>
      </c>
      <c r="F271" s="189" t="s">
        <v>802</v>
      </c>
      <c r="G271" s="475" t="s">
        <v>788</v>
      </c>
      <c r="H271" s="193" t="s">
        <v>795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7"/>
      <c r="AC271" s="585"/>
      <c r="AD271" s="585"/>
      <c r="AE271" s="585"/>
      <c r="AF271" s="585"/>
      <c r="AG271" s="585"/>
    </row>
    <row r="272" spans="1:33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696</v>
      </c>
      <c r="E272" s="191">
        <v>42510</v>
      </c>
      <c r="F272" s="192" t="s">
        <v>699</v>
      </c>
      <c r="G272" s="192" t="s">
        <v>332</v>
      </c>
      <c r="H272" s="7" t="s">
        <v>706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28"/>
      <c r="AC272" s="585"/>
      <c r="AD272" s="585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700</v>
      </c>
      <c r="E273" s="191">
        <v>42510</v>
      </c>
      <c r="F273" s="192" t="s">
        <v>833</v>
      </c>
      <c r="G273" s="192" t="s">
        <v>332</v>
      </c>
      <c r="H273" s="7" t="s">
        <v>824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89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28"/>
      <c r="AC273" s="585"/>
      <c r="AD273" s="585"/>
      <c r="AE273" s="585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700</v>
      </c>
      <c r="E274" s="191">
        <v>42510</v>
      </c>
      <c r="F274" s="192" t="s">
        <v>703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7">
        <v>2</v>
      </c>
      <c r="AC274" s="585"/>
      <c r="AD274" s="585"/>
      <c r="AE274" s="585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700</v>
      </c>
      <c r="E275" s="191">
        <v>42510</v>
      </c>
      <c r="F275" s="192" t="s">
        <v>794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7">
        <v>2</v>
      </c>
      <c r="AC275" s="585"/>
      <c r="AD275" s="585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700</v>
      </c>
      <c r="E276" s="191">
        <v>42510</v>
      </c>
      <c r="F276" s="192" t="s">
        <v>703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7">
        <v>2</v>
      </c>
      <c r="AC276" s="585"/>
      <c r="AD276" s="585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700</v>
      </c>
      <c r="E277" s="191">
        <v>42510</v>
      </c>
      <c r="F277" s="192" t="s">
        <v>794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7">
        <v>2</v>
      </c>
      <c r="AC277" s="585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700</v>
      </c>
      <c r="E278" s="184">
        <v>42513</v>
      </c>
      <c r="F278" s="192" t="s">
        <v>1107</v>
      </c>
      <c r="G278" s="478" t="s">
        <v>788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7">
        <v>3</v>
      </c>
      <c r="AC278" s="585"/>
      <c r="AE278" s="585"/>
      <c r="AF278" s="585"/>
      <c r="AG278" s="585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700</v>
      </c>
      <c r="E279" s="184">
        <v>42513</v>
      </c>
      <c r="F279" s="192" t="s">
        <v>1108</v>
      </c>
      <c r="G279" s="478" t="s">
        <v>788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7">
        <v>3</v>
      </c>
      <c r="AC279" s="585"/>
      <c r="AD279" s="585"/>
      <c r="AE279" s="585"/>
      <c r="AF279" s="585"/>
      <c r="AG279" s="585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696</v>
      </c>
      <c r="E280" s="191">
        <v>42513</v>
      </c>
      <c r="F280" s="192" t="s">
        <v>699</v>
      </c>
      <c r="G280" s="192" t="s">
        <v>332</v>
      </c>
      <c r="H280" s="7" t="s">
        <v>834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28"/>
      <c r="AC280" s="585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700</v>
      </c>
      <c r="E281" s="191">
        <v>42513</v>
      </c>
      <c r="F281" s="192" t="s">
        <v>702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7"/>
      <c r="AC281" s="585"/>
      <c r="AD281" s="585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700</v>
      </c>
      <c r="E282" s="191">
        <v>42513</v>
      </c>
      <c r="F282" s="189" t="s">
        <v>705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7">
        <v>2</v>
      </c>
      <c r="AC282" s="585"/>
      <c r="AD282" s="585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700</v>
      </c>
      <c r="E283" s="191">
        <v>42513</v>
      </c>
      <c r="F283" s="189" t="s">
        <v>826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7">
        <v>2</v>
      </c>
      <c r="AC283" s="585"/>
      <c r="AD283" s="585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696</v>
      </c>
      <c r="E284" s="191">
        <v>42514</v>
      </c>
      <c r="F284" s="192" t="s">
        <v>697</v>
      </c>
      <c r="G284" s="192" t="s">
        <v>332</v>
      </c>
      <c r="H284" s="193" t="s">
        <v>459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28"/>
      <c r="AC284" s="585"/>
      <c r="AD284" s="585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696</v>
      </c>
      <c r="E285" s="191">
        <v>42514</v>
      </c>
      <c r="F285" s="192" t="s">
        <v>697</v>
      </c>
      <c r="G285" s="192" t="s">
        <v>332</v>
      </c>
      <c r="H285" s="7" t="s">
        <v>810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28"/>
      <c r="AC285" s="585" t="str">
        <f>IF(VLOOKUP(H285,DS_131,1,0)=H285,"","x")</f>
        <v/>
      </c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696</v>
      </c>
      <c r="E286" s="191">
        <v>42515</v>
      </c>
      <c r="F286" s="192" t="s">
        <v>698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28"/>
      <c r="AC286" s="585"/>
      <c r="AD286" s="585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700</v>
      </c>
      <c r="E287" s="184">
        <v>42516</v>
      </c>
      <c r="F287" s="189" t="s">
        <v>803</v>
      </c>
      <c r="G287" s="475" t="s">
        <v>788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7">
        <v>3</v>
      </c>
      <c r="AC287" s="585"/>
      <c r="AD287" s="585"/>
      <c r="AE287" s="585"/>
      <c r="AF287" s="585"/>
      <c r="AG287" s="585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700</v>
      </c>
      <c r="E288" s="184">
        <v>42516</v>
      </c>
      <c r="F288" s="189" t="s">
        <v>804</v>
      </c>
      <c r="G288" s="475" t="s">
        <v>788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7">
        <v>3</v>
      </c>
      <c r="AC288" s="585"/>
      <c r="AD288" s="585"/>
      <c r="AE288" s="585"/>
      <c r="AF288" s="585"/>
      <c r="AG288" s="585"/>
    </row>
    <row r="289" spans="1:30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696</v>
      </c>
      <c r="E289" s="191">
        <v>42516</v>
      </c>
      <c r="F289" s="192" t="s">
        <v>697</v>
      </c>
      <c r="G289" s="192" t="s">
        <v>332</v>
      </c>
      <c r="H289" s="193" t="s">
        <v>640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28"/>
      <c r="AC289" s="585" t="str">
        <f>IF(VLOOKUP(H289,DS_131,1,0)=H289,"","x")</f>
        <v/>
      </c>
      <c r="AD289" s="585"/>
    </row>
    <row r="290" spans="1:30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700</v>
      </c>
      <c r="E290" s="191">
        <v>42516</v>
      </c>
      <c r="F290" s="192" t="s">
        <v>701</v>
      </c>
      <c r="G290" s="192" t="s">
        <v>332</v>
      </c>
      <c r="H290" s="7" t="s">
        <v>706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28"/>
      <c r="AC290" s="585"/>
      <c r="AD290" s="585"/>
    </row>
    <row r="291" spans="1:30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700</v>
      </c>
      <c r="E291" s="191">
        <v>42517</v>
      </c>
      <c r="F291" s="192" t="s">
        <v>701</v>
      </c>
      <c r="G291" s="192" t="s">
        <v>332</v>
      </c>
      <c r="H291" s="7" t="s">
        <v>706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28"/>
      <c r="AC291" s="585"/>
    </row>
    <row r="292" spans="1:30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696</v>
      </c>
      <c r="E292" s="191">
        <v>42521</v>
      </c>
      <c r="F292" s="192" t="s">
        <v>697</v>
      </c>
      <c r="G292" s="192" t="s">
        <v>332</v>
      </c>
      <c r="H292" s="193" t="s">
        <v>646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28"/>
      <c r="AC292" s="585" t="str">
        <f>IF(VLOOKUP(H292,DS_131,1,0)=H292,"","x")</f>
        <v/>
      </c>
      <c r="AD292" s="585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700</v>
      </c>
      <c r="E293" s="191">
        <v>42521</v>
      </c>
      <c r="F293" s="192" t="s">
        <v>702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28"/>
      <c r="AC293" s="585"/>
      <c r="AD293" s="585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700</v>
      </c>
      <c r="E294" s="191">
        <v>42521</v>
      </c>
      <c r="F294" s="192" t="s">
        <v>833</v>
      </c>
      <c r="G294" s="192" t="s">
        <v>332</v>
      </c>
      <c r="H294" s="7" t="s">
        <v>824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89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28"/>
      <c r="AC294" s="585"/>
      <c r="AD294" s="58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9"/>
        <v>5</v>
      </c>
      <c r="C295" s="184">
        <f t="shared" si="10"/>
        <v>42521</v>
      </c>
      <c r="D295" s="184" t="s">
        <v>700</v>
      </c>
      <c r="E295" s="191">
        <v>42521</v>
      </c>
      <c r="F295" s="192" t="s">
        <v>703</v>
      </c>
      <c r="G295" s="192" t="s">
        <v>332</v>
      </c>
      <c r="H295" s="193"/>
      <c r="I295" s="256"/>
      <c r="J295" s="256"/>
      <c r="K295" s="593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89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7">
        <v>2</v>
      </c>
      <c r="AC295" s="585"/>
      <c r="AD295" s="585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700</v>
      </c>
      <c r="E296" s="191">
        <v>42521</v>
      </c>
      <c r="F296" s="192" t="s">
        <v>794</v>
      </c>
      <c r="G296" s="192" t="s">
        <v>332</v>
      </c>
      <c r="H296" s="7"/>
      <c r="I296" s="256"/>
      <c r="J296" s="256"/>
      <c r="K296" s="593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7">
        <v>2</v>
      </c>
      <c r="AC296" s="585"/>
      <c r="AD296" s="585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700</v>
      </c>
      <c r="E297" s="191">
        <v>42521</v>
      </c>
      <c r="F297" s="192" t="s">
        <v>703</v>
      </c>
      <c r="G297" s="192" t="s">
        <v>332</v>
      </c>
      <c r="H297" s="7"/>
      <c r="I297" s="256"/>
      <c r="J297" s="256"/>
      <c r="K297" s="593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7">
        <v>2</v>
      </c>
      <c r="AC297" s="585"/>
      <c r="AD297" s="585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700</v>
      </c>
      <c r="E298" s="191">
        <v>42521</v>
      </c>
      <c r="F298" s="192" t="s">
        <v>794</v>
      </c>
      <c r="G298" s="192" t="s">
        <v>332</v>
      </c>
      <c r="H298" s="7"/>
      <c r="I298" s="256"/>
      <c r="J298" s="256"/>
      <c r="K298" s="593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7">
        <v>2</v>
      </c>
      <c r="AC298" s="585"/>
      <c r="AD298" s="585"/>
    </row>
    <row r="299" spans="1:30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9"/>
        <v>6</v>
      </c>
      <c r="C299" s="184">
        <f t="shared" si="10"/>
        <v>42523</v>
      </c>
      <c r="D299" s="184" t="s">
        <v>696</v>
      </c>
      <c r="E299" s="191">
        <v>42523</v>
      </c>
      <c r="F299" s="192" t="s">
        <v>697</v>
      </c>
      <c r="G299" s="192" t="s">
        <v>332</v>
      </c>
      <c r="H299" s="7" t="s">
        <v>812</v>
      </c>
      <c r="I299" s="256"/>
      <c r="J299" s="256"/>
      <c r="K299" s="593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89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28"/>
      <c r="AC299" s="585" t="str">
        <f>IF(VLOOKUP(H299,DS_131,1,0)=H299,"","x")</f>
        <v/>
      </c>
      <c r="AD299" s="585"/>
    </row>
    <row r="300" spans="1:30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42524</v>
      </c>
      <c r="D300" s="184" t="s">
        <v>696</v>
      </c>
      <c r="E300" s="191">
        <v>42524</v>
      </c>
      <c r="F300" s="192" t="s">
        <v>697</v>
      </c>
      <c r="G300" s="192" t="s">
        <v>332</v>
      </c>
      <c r="H300" s="7" t="s">
        <v>829</v>
      </c>
      <c r="I300" s="256"/>
      <c r="J300" s="256"/>
      <c r="K300" s="593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28"/>
      <c r="AC300" s="585" t="str">
        <f>IF(VLOOKUP(H300,DS_131,1,0)=H300,"","x")</f>
        <v/>
      </c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42525</v>
      </c>
      <c r="D301" s="184" t="s">
        <v>696</v>
      </c>
      <c r="E301" s="191">
        <v>42525</v>
      </c>
      <c r="F301" s="192" t="s">
        <v>697</v>
      </c>
      <c r="G301" s="192" t="s">
        <v>332</v>
      </c>
      <c r="H301" s="193" t="s">
        <v>422</v>
      </c>
      <c r="I301" s="257"/>
      <c r="J301" s="257"/>
      <c r="K301" s="593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28"/>
      <c r="AC301" s="585" t="str">
        <f>IF(VLOOKUP(H301,DS_131,1,0)=H301,"","x")</f>
        <v/>
      </c>
      <c r="AD301" s="585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42527</v>
      </c>
      <c r="D302" s="184" t="s">
        <v>696</v>
      </c>
      <c r="E302" s="191">
        <v>42527</v>
      </c>
      <c r="F302" s="192" t="s">
        <v>699</v>
      </c>
      <c r="G302" s="192" t="s">
        <v>332</v>
      </c>
      <c r="H302" s="193" t="s">
        <v>814</v>
      </c>
      <c r="I302" s="256"/>
      <c r="J302" s="256"/>
      <c r="K302" s="593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89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28"/>
      <c r="AC302" s="585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700</v>
      </c>
      <c r="E303" s="191">
        <v>42527</v>
      </c>
      <c r="F303" s="192" t="s">
        <v>702</v>
      </c>
      <c r="G303" s="192" t="s">
        <v>332</v>
      </c>
      <c r="H303" s="7"/>
      <c r="I303" s="256"/>
      <c r="J303" s="256"/>
      <c r="K303" s="593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89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28"/>
      <c r="AC303" s="585"/>
      <c r="AD303" s="585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700</v>
      </c>
      <c r="E304" s="191">
        <v>42527</v>
      </c>
      <c r="F304" s="192" t="s">
        <v>703</v>
      </c>
      <c r="G304" s="192" t="s">
        <v>332</v>
      </c>
      <c r="H304" s="7"/>
      <c r="I304" s="256"/>
      <c r="J304" s="256"/>
      <c r="K304" s="593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7">
        <v>2</v>
      </c>
      <c r="AC304" s="585"/>
      <c r="AD304" s="585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700</v>
      </c>
      <c r="E305" s="191">
        <v>42527</v>
      </c>
      <c r="F305" s="192" t="s">
        <v>794</v>
      </c>
      <c r="G305" s="192" t="s">
        <v>332</v>
      </c>
      <c r="H305" s="7"/>
      <c r="I305" s="256"/>
      <c r="J305" s="256"/>
      <c r="K305" s="593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7">
        <v>2</v>
      </c>
      <c r="AC305" s="585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700</v>
      </c>
      <c r="E306" s="191">
        <v>42527</v>
      </c>
      <c r="F306" s="192" t="s">
        <v>823</v>
      </c>
      <c r="G306" s="192" t="s">
        <v>332</v>
      </c>
      <c r="H306" s="7" t="s">
        <v>824</v>
      </c>
      <c r="I306" s="256"/>
      <c r="J306" s="256"/>
      <c r="K306" s="593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28"/>
      <c r="AC306" s="585"/>
      <c r="AD306" s="585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700</v>
      </c>
      <c r="E307" s="191">
        <v>42527</v>
      </c>
      <c r="F307" s="192" t="s">
        <v>702</v>
      </c>
      <c r="G307" s="192" t="s">
        <v>332</v>
      </c>
      <c r="H307" s="7"/>
      <c r="I307" s="256"/>
      <c r="J307" s="256"/>
      <c r="K307" s="593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89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28"/>
      <c r="AC307" s="585"/>
      <c r="AD307" s="585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700</v>
      </c>
      <c r="E308" s="191">
        <v>42527</v>
      </c>
      <c r="F308" s="192" t="s">
        <v>702</v>
      </c>
      <c r="G308" s="192" t="s">
        <v>332</v>
      </c>
      <c r="H308" s="7"/>
      <c r="I308" s="256"/>
      <c r="J308" s="256"/>
      <c r="K308" s="593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28"/>
      <c r="AC308" s="585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700</v>
      </c>
      <c r="E309" s="191">
        <v>42527</v>
      </c>
      <c r="F309" s="189" t="s">
        <v>705</v>
      </c>
      <c r="G309" s="192" t="s">
        <v>332</v>
      </c>
      <c r="H309" s="7"/>
      <c r="I309" s="256"/>
      <c r="J309" s="256"/>
      <c r="K309" s="593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7">
        <v>2</v>
      </c>
      <c r="AC309" s="585"/>
      <c r="AD309" s="585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700</v>
      </c>
      <c r="E310" s="191">
        <v>42527</v>
      </c>
      <c r="F310" s="189" t="s">
        <v>826</v>
      </c>
      <c r="G310" s="192" t="s">
        <v>332</v>
      </c>
      <c r="H310" s="7"/>
      <c r="I310" s="256"/>
      <c r="J310" s="256"/>
      <c r="K310" s="593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7">
        <v>2</v>
      </c>
      <c r="AC310" s="585"/>
      <c r="AD310" s="585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700</v>
      </c>
      <c r="E311" s="191">
        <v>42527</v>
      </c>
      <c r="F311" s="192" t="s">
        <v>703</v>
      </c>
      <c r="G311" s="192" t="s">
        <v>332</v>
      </c>
      <c r="H311" s="7"/>
      <c r="I311" s="256"/>
      <c r="J311" s="256"/>
      <c r="K311" s="593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7">
        <v>2</v>
      </c>
      <c r="AC311" s="585"/>
      <c r="AD311" s="585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700</v>
      </c>
      <c r="E312" s="191">
        <v>42527</v>
      </c>
      <c r="F312" s="192" t="s">
        <v>794</v>
      </c>
      <c r="G312" s="192" t="s">
        <v>332</v>
      </c>
      <c r="H312" s="7"/>
      <c r="I312" s="256"/>
      <c r="J312" s="256"/>
      <c r="K312" s="593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7">
        <v>2</v>
      </c>
      <c r="AC312" s="585"/>
      <c r="AD312" s="585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700</v>
      </c>
      <c r="E313" s="191">
        <v>42527</v>
      </c>
      <c r="F313" s="192" t="s">
        <v>703</v>
      </c>
      <c r="G313" s="192" t="s">
        <v>332</v>
      </c>
      <c r="H313" s="7"/>
      <c r="I313" s="256"/>
      <c r="J313" s="256"/>
      <c r="K313" s="593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7">
        <v>2</v>
      </c>
      <c r="AC313" s="585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700</v>
      </c>
      <c r="E314" s="191">
        <v>42527</v>
      </c>
      <c r="F314" s="192" t="s">
        <v>794</v>
      </c>
      <c r="G314" s="192" t="s">
        <v>332</v>
      </c>
      <c r="H314" s="7"/>
      <c r="I314" s="256"/>
      <c r="J314" s="256"/>
      <c r="K314" s="593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7">
        <v>2</v>
      </c>
      <c r="AC314" s="585"/>
      <c r="AD314" s="585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700</v>
      </c>
      <c r="E315" s="191">
        <v>42527</v>
      </c>
      <c r="F315" s="192" t="s">
        <v>703</v>
      </c>
      <c r="G315" s="192" t="s">
        <v>332</v>
      </c>
      <c r="H315" s="7"/>
      <c r="I315" s="256"/>
      <c r="J315" s="256"/>
      <c r="K315" s="593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7">
        <v>2</v>
      </c>
      <c r="AC315" s="585"/>
      <c r="AD315" s="585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700</v>
      </c>
      <c r="E316" s="191">
        <v>42527</v>
      </c>
      <c r="F316" s="192" t="s">
        <v>794</v>
      </c>
      <c r="G316" s="192" t="s">
        <v>332</v>
      </c>
      <c r="H316" s="7"/>
      <c r="I316" s="256"/>
      <c r="J316" s="256"/>
      <c r="K316" s="593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7">
        <v>2</v>
      </c>
      <c r="AC316" s="585"/>
      <c r="AD316" s="585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42528</v>
      </c>
      <c r="D317" s="184" t="s">
        <v>700</v>
      </c>
      <c r="E317" s="184">
        <v>42528</v>
      </c>
      <c r="F317" s="189" t="s">
        <v>1309</v>
      </c>
      <c r="G317" s="475" t="s">
        <v>788</v>
      </c>
      <c r="H317" s="193"/>
      <c r="I317" s="256"/>
      <c r="J317" s="256"/>
      <c r="K317" s="593">
        <v>18000</v>
      </c>
      <c r="L317" s="594" t="s">
        <v>83</v>
      </c>
      <c r="M317" s="594" t="s">
        <v>24</v>
      </c>
      <c r="N317" s="52" t="str">
        <f>IF(AND('331-CT'!$E$7=TH!H317,OR(L317="331",M317="331")),"331",IF(AND(OR(L317="131",M317="131"),H317='131-CT'!$E$7),"131",""))</f>
        <v/>
      </c>
      <c r="O317" s="89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7">
        <v>3</v>
      </c>
      <c r="AC317" s="585"/>
      <c r="AD317" s="585"/>
      <c r="AE317" s="585"/>
      <c r="AF317" s="585"/>
      <c r="AG317" s="585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700</v>
      </c>
      <c r="E318" s="184">
        <v>42528</v>
      </c>
      <c r="F318" s="189" t="s">
        <v>1310</v>
      </c>
      <c r="G318" s="475" t="s">
        <v>788</v>
      </c>
      <c r="H318" s="193"/>
      <c r="I318" s="256"/>
      <c r="J318" s="256"/>
      <c r="K318" s="593">
        <v>1800</v>
      </c>
      <c r="L318" s="594" t="s">
        <v>9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7">
        <v>3</v>
      </c>
      <c r="AC318" s="585"/>
      <c r="AD318" s="585"/>
      <c r="AE318" s="585"/>
      <c r="AF318" s="585"/>
      <c r="AG318" s="585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ref="B319:B382" si="11">IF(C319&lt;&gt;"",MONTH(C319),"")</f>
        <v>6</v>
      </c>
      <c r="C319" s="184">
        <f t="shared" ref="C319:C382" si="12">E319</f>
        <v>42534</v>
      </c>
      <c r="D319" s="184" t="s">
        <v>696</v>
      </c>
      <c r="E319" s="191">
        <v>42534</v>
      </c>
      <c r="F319" s="192" t="s">
        <v>697</v>
      </c>
      <c r="G319" s="192" t="s">
        <v>332</v>
      </c>
      <c r="H319" s="777" t="s">
        <v>809</v>
      </c>
      <c r="I319" s="256"/>
      <c r="J319" s="256"/>
      <c r="K319" s="593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89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28"/>
      <c r="AC319" s="585" t="str">
        <f>IF(VLOOKUP(H319,DS_131,1,0)=H319,"","x")</f>
        <v/>
      </c>
      <c r="AD319" s="585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1"/>
        <v>6</v>
      </c>
      <c r="C320" s="184">
        <f t="shared" si="12"/>
        <v>42534</v>
      </c>
      <c r="D320" s="184" t="s">
        <v>696</v>
      </c>
      <c r="E320" s="191">
        <v>42534</v>
      </c>
      <c r="F320" s="192" t="s">
        <v>699</v>
      </c>
      <c r="G320" s="192" t="s">
        <v>332</v>
      </c>
      <c r="H320" s="7" t="s">
        <v>704</v>
      </c>
      <c r="I320" s="256"/>
      <c r="J320" s="256"/>
      <c r="K320" s="593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891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28"/>
      <c r="AC320" s="585"/>
      <c r="AD320" s="585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1"/>
        <v>6</v>
      </c>
      <c r="C321" s="184">
        <f t="shared" si="12"/>
        <v>42535</v>
      </c>
      <c r="D321" s="184" t="s">
        <v>696</v>
      </c>
      <c r="E321" s="191">
        <v>42535</v>
      </c>
      <c r="F321" s="192" t="s">
        <v>697</v>
      </c>
      <c r="G321" s="192" t="s">
        <v>332</v>
      </c>
      <c r="H321" s="193" t="s">
        <v>422</v>
      </c>
      <c r="I321" s="256"/>
      <c r="J321" s="256"/>
      <c r="K321" s="593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89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28"/>
      <c r="AC321" s="585" t="str">
        <f>IF(VLOOKUP(H321,DS_131,1,0)=H321,"","x")</f>
        <v/>
      </c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1"/>
        <v>6</v>
      </c>
      <c r="C322" s="184">
        <f t="shared" si="12"/>
        <v>42535</v>
      </c>
      <c r="D322" s="184" t="s">
        <v>700</v>
      </c>
      <c r="E322" s="191">
        <v>42535</v>
      </c>
      <c r="F322" s="192" t="s">
        <v>701</v>
      </c>
      <c r="G322" s="192" t="s">
        <v>332</v>
      </c>
      <c r="H322" s="7" t="s">
        <v>706</v>
      </c>
      <c r="I322" s="256"/>
      <c r="J322" s="256"/>
      <c r="K322" s="593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89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28"/>
      <c r="AC322" s="585"/>
      <c r="AD322" s="585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1"/>
        <v>6</v>
      </c>
      <c r="C323" s="184">
        <f t="shared" si="12"/>
        <v>42536</v>
      </c>
      <c r="D323" s="184" t="s">
        <v>696</v>
      </c>
      <c r="E323" s="191">
        <v>42536</v>
      </c>
      <c r="F323" s="192" t="s">
        <v>697</v>
      </c>
      <c r="G323" s="192" t="s">
        <v>332</v>
      </c>
      <c r="H323" s="7" t="s">
        <v>830</v>
      </c>
      <c r="I323" s="256"/>
      <c r="J323" s="256"/>
      <c r="K323" s="593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89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28"/>
      <c r="AC323" s="585" t="str">
        <f>IF(VLOOKUP(H323,DS_131,1,0)=H323,"","x")</f>
        <v/>
      </c>
      <c r="AD323" s="585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1"/>
        <v>6</v>
      </c>
      <c r="C324" s="184">
        <f t="shared" si="12"/>
        <v>42537</v>
      </c>
      <c r="D324" s="184" t="s">
        <v>696</v>
      </c>
      <c r="E324" s="191">
        <v>42537</v>
      </c>
      <c r="F324" s="192" t="s">
        <v>697</v>
      </c>
      <c r="G324" s="192" t="s">
        <v>332</v>
      </c>
      <c r="H324" s="193" t="s">
        <v>640</v>
      </c>
      <c r="I324" s="256"/>
      <c r="J324" s="256"/>
      <c r="K324" s="593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28"/>
      <c r="AC324" s="585" t="str">
        <f>IF(VLOOKUP(H324,DS_131,1,0)=H324,"","x")</f>
        <v/>
      </c>
      <c r="AD324" s="585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1"/>
        <v>6</v>
      </c>
      <c r="C325" s="184">
        <f t="shared" si="12"/>
        <v>42537</v>
      </c>
      <c r="D325" s="184" t="s">
        <v>700</v>
      </c>
      <c r="E325" s="191">
        <v>42537</v>
      </c>
      <c r="F325" s="192" t="s">
        <v>701</v>
      </c>
      <c r="G325" s="192" t="s">
        <v>332</v>
      </c>
      <c r="H325" s="7" t="s">
        <v>706</v>
      </c>
      <c r="I325" s="256"/>
      <c r="J325" s="256"/>
      <c r="K325" s="593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89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28"/>
      <c r="AC325" s="585"/>
      <c r="AD325" s="585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1"/>
        <v>6</v>
      </c>
      <c r="C326" s="184">
        <f t="shared" si="12"/>
        <v>42537</v>
      </c>
      <c r="D326" s="184" t="s">
        <v>700</v>
      </c>
      <c r="E326" s="191">
        <v>42537</v>
      </c>
      <c r="F326" s="192" t="s">
        <v>702</v>
      </c>
      <c r="G326" s="192" t="s">
        <v>332</v>
      </c>
      <c r="H326" s="193"/>
      <c r="I326" s="256"/>
      <c r="J326" s="256"/>
      <c r="K326" s="593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1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28"/>
      <c r="AC326" s="585"/>
      <c r="AD326" s="585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1"/>
        <v>6</v>
      </c>
      <c r="C327" s="184">
        <f t="shared" si="12"/>
        <v>42538</v>
      </c>
      <c r="D327" s="184" t="s">
        <v>696</v>
      </c>
      <c r="E327" s="191">
        <v>42538</v>
      </c>
      <c r="F327" s="192" t="s">
        <v>697</v>
      </c>
      <c r="G327" s="192" t="s">
        <v>332</v>
      </c>
      <c r="H327" s="193" t="s">
        <v>459</v>
      </c>
      <c r="I327" s="256"/>
      <c r="J327" s="256"/>
      <c r="K327" s="593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89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28"/>
      <c r="AC327" s="585" t="str">
        <f>IF(VLOOKUP(H327,DS_131,1,0)=H327,"","x")</f>
        <v/>
      </c>
      <c r="AD327" s="585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1"/>
        <v>6</v>
      </c>
      <c r="C328" s="184">
        <f t="shared" si="12"/>
        <v>42541</v>
      </c>
      <c r="D328" s="184" t="s">
        <v>696</v>
      </c>
      <c r="E328" s="184">
        <v>42541</v>
      </c>
      <c r="F328" s="192" t="s">
        <v>786</v>
      </c>
      <c r="G328" s="478" t="s">
        <v>788</v>
      </c>
      <c r="H328" s="193" t="s">
        <v>706</v>
      </c>
      <c r="I328" s="256"/>
      <c r="J328" s="256"/>
      <c r="K328" s="593">
        <v>99000000</v>
      </c>
      <c r="L328" s="194" t="s">
        <v>24</v>
      </c>
      <c r="M328" s="594" t="s">
        <v>47</v>
      </c>
      <c r="N328" s="52" t="str">
        <f>IF(AND('331-CT'!$E$7=TH!H328,OR(L328="331",M328="331")),"331",IF(AND(OR(L328="131",M328="131"),H328='131-CT'!$E$7),"131",""))</f>
        <v/>
      </c>
      <c r="O328" s="89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7"/>
      <c r="AC328" s="585"/>
      <c r="AD328" s="585"/>
      <c r="AE328" s="585"/>
      <c r="AF328" s="585"/>
      <c r="AG328" s="585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1"/>
        <v>6</v>
      </c>
      <c r="C329" s="184">
        <f t="shared" si="12"/>
        <v>42541</v>
      </c>
      <c r="D329" s="184" t="s">
        <v>700</v>
      </c>
      <c r="E329" s="184">
        <v>42541</v>
      </c>
      <c r="F329" s="189" t="s">
        <v>802</v>
      </c>
      <c r="G329" s="475" t="s">
        <v>788</v>
      </c>
      <c r="H329" s="193" t="s">
        <v>795</v>
      </c>
      <c r="I329" s="256"/>
      <c r="J329" s="256"/>
      <c r="K329" s="593">
        <v>2178494</v>
      </c>
      <c r="L329" s="594" t="s">
        <v>81</v>
      </c>
      <c r="M329" s="594" t="s">
        <v>24</v>
      </c>
      <c r="N329" s="52" t="str">
        <f>IF(AND('331-CT'!$E$7=TH!H329,OR(L329="331",M329="331")),"331",IF(AND(OR(L329="131",M329="131"),H329='131-CT'!$E$7),"131",""))</f>
        <v/>
      </c>
      <c r="O329" s="89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7"/>
      <c r="AC329" s="585"/>
      <c r="AD329" s="585"/>
      <c r="AE329" s="585"/>
      <c r="AF329" s="585"/>
      <c r="AG329" s="585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1"/>
        <v>6</v>
      </c>
      <c r="C330" s="184">
        <f t="shared" si="12"/>
        <v>42541</v>
      </c>
      <c r="D330" s="184" t="s">
        <v>700</v>
      </c>
      <c r="E330" s="184">
        <v>42541</v>
      </c>
      <c r="F330" s="189" t="s">
        <v>801</v>
      </c>
      <c r="G330" s="475" t="s">
        <v>788</v>
      </c>
      <c r="H330" s="193" t="s">
        <v>789</v>
      </c>
      <c r="I330" s="256"/>
      <c r="J330" s="256"/>
      <c r="K330" s="593">
        <v>83385000</v>
      </c>
      <c r="L330" s="594" t="s">
        <v>787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7"/>
      <c r="AC330" s="585"/>
      <c r="AD330" s="585"/>
      <c r="AE330" s="585"/>
      <c r="AF330" s="585"/>
      <c r="AG330" s="585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1"/>
        <v>6</v>
      </c>
      <c r="C331" s="184">
        <f t="shared" si="12"/>
        <v>42541</v>
      </c>
      <c r="D331" s="184" t="s">
        <v>700</v>
      </c>
      <c r="E331" s="184">
        <v>42541</v>
      </c>
      <c r="F331" s="189" t="s">
        <v>802</v>
      </c>
      <c r="G331" s="475" t="s">
        <v>788</v>
      </c>
      <c r="H331" s="193" t="s">
        <v>789</v>
      </c>
      <c r="I331" s="256"/>
      <c r="J331" s="256"/>
      <c r="K331" s="593">
        <v>12193817</v>
      </c>
      <c r="L331" s="594" t="s">
        <v>81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7"/>
      <c r="AC331" s="585"/>
      <c r="AD331" s="585"/>
      <c r="AE331" s="585"/>
      <c r="AF331" s="585"/>
      <c r="AG331" s="585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1"/>
        <v>6</v>
      </c>
      <c r="C332" s="184">
        <f t="shared" si="12"/>
        <v>42541</v>
      </c>
      <c r="D332" s="184" t="s">
        <v>700</v>
      </c>
      <c r="E332" s="184">
        <v>42541</v>
      </c>
      <c r="F332" s="189" t="s">
        <v>802</v>
      </c>
      <c r="G332" s="475" t="s">
        <v>788</v>
      </c>
      <c r="H332" s="193" t="s">
        <v>800</v>
      </c>
      <c r="I332" s="256"/>
      <c r="J332" s="256"/>
      <c r="K332" s="593">
        <v>776453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7"/>
      <c r="AC332" s="585"/>
      <c r="AD332" s="585"/>
      <c r="AE332" s="585"/>
      <c r="AF332" s="585"/>
      <c r="AG332" s="585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6</v>
      </c>
      <c r="C333" s="184">
        <f t="shared" si="12"/>
        <v>42541</v>
      </c>
      <c r="D333" s="184" t="s">
        <v>700</v>
      </c>
      <c r="E333" s="191">
        <v>42541</v>
      </c>
      <c r="F333" s="192" t="s">
        <v>702</v>
      </c>
      <c r="G333" s="192" t="s">
        <v>332</v>
      </c>
      <c r="H333" s="193"/>
      <c r="I333" s="256"/>
      <c r="J333" s="256"/>
      <c r="K333" s="593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89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28"/>
      <c r="AC333" s="585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6</v>
      </c>
      <c r="C334" s="184">
        <f t="shared" si="12"/>
        <v>42541</v>
      </c>
      <c r="D334" s="184" t="s">
        <v>700</v>
      </c>
      <c r="E334" s="191">
        <v>42541</v>
      </c>
      <c r="F334" s="192" t="s">
        <v>702</v>
      </c>
      <c r="G334" s="192" t="s">
        <v>332</v>
      </c>
      <c r="H334" s="193"/>
      <c r="I334" s="256"/>
      <c r="J334" s="256"/>
      <c r="K334" s="593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28"/>
      <c r="AC334" s="585"/>
      <c r="AD334" s="585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1"/>
        <v>6</v>
      </c>
      <c r="C335" s="184">
        <f t="shared" si="12"/>
        <v>42541</v>
      </c>
      <c r="D335" s="184" t="s">
        <v>700</v>
      </c>
      <c r="E335" s="191">
        <v>42541</v>
      </c>
      <c r="F335" s="192" t="s">
        <v>703</v>
      </c>
      <c r="G335" s="192" t="s">
        <v>332</v>
      </c>
      <c r="H335" s="193"/>
      <c r="I335" s="256"/>
      <c r="J335" s="256"/>
      <c r="K335" s="593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7">
        <v>2</v>
      </c>
      <c r="AC335" s="585"/>
      <c r="AD335" s="585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1"/>
        <v>6</v>
      </c>
      <c r="C336" s="184">
        <f t="shared" si="12"/>
        <v>42541</v>
      </c>
      <c r="D336" s="184" t="s">
        <v>700</v>
      </c>
      <c r="E336" s="191">
        <v>42541</v>
      </c>
      <c r="F336" s="192" t="s">
        <v>794</v>
      </c>
      <c r="G336" s="192" t="s">
        <v>332</v>
      </c>
      <c r="H336" s="7"/>
      <c r="I336" s="256"/>
      <c r="J336" s="256"/>
      <c r="K336" s="593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7">
        <v>2</v>
      </c>
      <c r="AC336" s="585"/>
      <c r="AD336" s="585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1"/>
        <v>6</v>
      </c>
      <c r="C337" s="184">
        <f t="shared" si="12"/>
        <v>42541</v>
      </c>
      <c r="D337" s="184" t="s">
        <v>700</v>
      </c>
      <c r="E337" s="191">
        <v>42541</v>
      </c>
      <c r="F337" s="192" t="s">
        <v>703</v>
      </c>
      <c r="G337" s="192" t="s">
        <v>332</v>
      </c>
      <c r="H337" s="7"/>
      <c r="I337" s="256"/>
      <c r="J337" s="256"/>
      <c r="K337" s="593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7">
        <v>2</v>
      </c>
      <c r="AC337" s="585"/>
      <c r="AD337" s="585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1"/>
        <v>6</v>
      </c>
      <c r="C338" s="184">
        <f t="shared" si="12"/>
        <v>42541</v>
      </c>
      <c r="D338" s="184" t="s">
        <v>700</v>
      </c>
      <c r="E338" s="191">
        <v>42541</v>
      </c>
      <c r="F338" s="192" t="s">
        <v>794</v>
      </c>
      <c r="G338" s="192" t="s">
        <v>332</v>
      </c>
      <c r="H338" s="7"/>
      <c r="I338" s="256"/>
      <c r="J338" s="256"/>
      <c r="K338" s="593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7">
        <v>2</v>
      </c>
      <c r="AC338" s="585"/>
      <c r="AD338" s="585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1"/>
        <v>6</v>
      </c>
      <c r="C339" s="184">
        <f t="shared" si="12"/>
        <v>42541</v>
      </c>
      <c r="D339" s="184" t="s">
        <v>700</v>
      </c>
      <c r="E339" s="191">
        <v>42541</v>
      </c>
      <c r="F339" s="192" t="s">
        <v>701</v>
      </c>
      <c r="G339" s="192" t="s">
        <v>332</v>
      </c>
      <c r="H339" s="7" t="s">
        <v>706</v>
      </c>
      <c r="I339" s="256"/>
      <c r="J339" s="256"/>
      <c r="K339" s="593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28"/>
      <c r="AC339" s="585"/>
      <c r="AD339" s="585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6</v>
      </c>
      <c r="C340" s="184">
        <f t="shared" si="12"/>
        <v>42541</v>
      </c>
      <c r="D340" s="184" t="s">
        <v>700</v>
      </c>
      <c r="E340" s="191">
        <v>42541</v>
      </c>
      <c r="F340" s="192" t="s">
        <v>833</v>
      </c>
      <c r="G340" s="192" t="s">
        <v>332</v>
      </c>
      <c r="H340" s="7" t="s">
        <v>824</v>
      </c>
      <c r="I340" s="256"/>
      <c r="J340" s="256"/>
      <c r="K340" s="593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28"/>
      <c r="AC340" s="585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1"/>
        <v>6</v>
      </c>
      <c r="C341" s="184">
        <f t="shared" si="12"/>
        <v>42541</v>
      </c>
      <c r="D341" s="184" t="s">
        <v>700</v>
      </c>
      <c r="E341" s="191">
        <v>42541</v>
      </c>
      <c r="F341" s="192" t="s">
        <v>703</v>
      </c>
      <c r="G341" s="192" t="s">
        <v>332</v>
      </c>
      <c r="H341" s="7"/>
      <c r="I341" s="256"/>
      <c r="J341" s="256"/>
      <c r="K341" s="593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89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7">
        <v>2</v>
      </c>
      <c r="AC341" s="585"/>
      <c r="AD341" s="585"/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1"/>
        <v>6</v>
      </c>
      <c r="C342" s="184">
        <f t="shared" si="12"/>
        <v>42541</v>
      </c>
      <c r="D342" s="184" t="s">
        <v>700</v>
      </c>
      <c r="E342" s="191">
        <v>42541</v>
      </c>
      <c r="F342" s="192" t="s">
        <v>794</v>
      </c>
      <c r="G342" s="192" t="s">
        <v>332</v>
      </c>
      <c r="H342" s="7"/>
      <c r="I342" s="256"/>
      <c r="J342" s="256"/>
      <c r="K342" s="593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7">
        <v>2</v>
      </c>
      <c r="AC342" s="585"/>
      <c r="AD342" s="585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1"/>
        <v>6</v>
      </c>
      <c r="C343" s="184">
        <f t="shared" si="12"/>
        <v>42542</v>
      </c>
      <c r="D343" s="184" t="s">
        <v>696</v>
      </c>
      <c r="E343" s="184">
        <v>42542</v>
      </c>
      <c r="F343" s="192" t="s">
        <v>786</v>
      </c>
      <c r="G343" s="478" t="s">
        <v>788</v>
      </c>
      <c r="H343" s="193" t="s">
        <v>1311</v>
      </c>
      <c r="I343" s="256"/>
      <c r="J343" s="256"/>
      <c r="K343" s="593">
        <v>800000</v>
      </c>
      <c r="L343" s="194" t="s">
        <v>24</v>
      </c>
      <c r="M343" s="594" t="s">
        <v>47</v>
      </c>
      <c r="N343" s="52" t="str">
        <f>IF(AND('331-CT'!$E$7=TH!H343,OR(L343="331",M343="331")),"331",IF(AND(OR(L343="131",M343="131"),H343='131-CT'!$E$7),"131",""))</f>
        <v/>
      </c>
      <c r="O343" s="89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7"/>
      <c r="AC343" s="585"/>
      <c r="AD343" s="585"/>
      <c r="AE343" s="585"/>
      <c r="AF343" s="585"/>
      <c r="AG343" s="585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1"/>
        <v>6</v>
      </c>
      <c r="C344" s="184">
        <f t="shared" si="12"/>
        <v>42542</v>
      </c>
      <c r="D344" s="184" t="s">
        <v>700</v>
      </c>
      <c r="E344" s="184">
        <v>42542</v>
      </c>
      <c r="F344" s="189" t="s">
        <v>802</v>
      </c>
      <c r="G344" s="475" t="s">
        <v>788</v>
      </c>
      <c r="H344" s="193" t="s">
        <v>799</v>
      </c>
      <c r="I344" s="256"/>
      <c r="J344" s="256"/>
      <c r="K344" s="593">
        <v>1380534</v>
      </c>
      <c r="L344" s="594" t="s">
        <v>81</v>
      </c>
      <c r="M344" s="594" t="s">
        <v>24</v>
      </c>
      <c r="N344" s="52" t="str">
        <f>IF(AND('331-CT'!$E$7=TH!H344,OR(L344="331",M344="331")),"331",IF(AND(OR(L344="131",M344="131"),H344='131-CT'!$E$7),"131",""))</f>
        <v/>
      </c>
      <c r="O344" s="891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7"/>
      <c r="AC344" s="585"/>
      <c r="AD344" s="585"/>
      <c r="AE344" s="585"/>
      <c r="AF344" s="585"/>
      <c r="AG344" s="585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1"/>
        <v>6</v>
      </c>
      <c r="C345" s="184">
        <f t="shared" si="12"/>
        <v>42542</v>
      </c>
      <c r="D345" s="184" t="s">
        <v>696</v>
      </c>
      <c r="E345" s="184">
        <v>42542</v>
      </c>
      <c r="F345" s="189" t="s">
        <v>798</v>
      </c>
      <c r="G345" s="475" t="s">
        <v>788</v>
      </c>
      <c r="H345" s="193" t="s">
        <v>1312</v>
      </c>
      <c r="I345" s="256"/>
      <c r="J345" s="256"/>
      <c r="K345" s="593">
        <v>99149000</v>
      </c>
      <c r="L345" s="594" t="s">
        <v>24</v>
      </c>
      <c r="M345" s="594" t="s">
        <v>787</v>
      </c>
      <c r="N345" s="52" t="str">
        <f>IF(AND('331-CT'!$E$7=TH!H345,OR(L345="331",M345="331")),"331",IF(AND(OR(L345="131",M345="131"),H345='131-CT'!$E$7),"131",""))</f>
        <v/>
      </c>
      <c r="O345" s="891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7"/>
      <c r="AC345" s="585"/>
      <c r="AD345" s="585"/>
      <c r="AE345" s="585"/>
      <c r="AF345" s="585"/>
      <c r="AG345" s="585"/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1"/>
        <v>6</v>
      </c>
      <c r="C346" s="184">
        <f t="shared" si="12"/>
        <v>42542</v>
      </c>
      <c r="D346" s="184" t="s">
        <v>696</v>
      </c>
      <c r="E346" s="191">
        <v>42542</v>
      </c>
      <c r="F346" s="192" t="s">
        <v>697</v>
      </c>
      <c r="G346" s="192" t="s">
        <v>332</v>
      </c>
      <c r="H346" s="193" t="s">
        <v>1301</v>
      </c>
      <c r="I346" s="256"/>
      <c r="J346" s="256"/>
      <c r="K346" s="593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89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28"/>
      <c r="AC346" s="585" t="str">
        <f>IF(VLOOKUP(H346,DS_131,1,0)=H346,"","x")</f>
        <v/>
      </c>
      <c r="AD346" s="585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1"/>
        <v>6</v>
      </c>
      <c r="C347" s="184">
        <f t="shared" si="12"/>
        <v>42542</v>
      </c>
      <c r="D347" s="184" t="s">
        <v>700</v>
      </c>
      <c r="E347" s="191">
        <v>42542</v>
      </c>
      <c r="F347" s="192" t="s">
        <v>701</v>
      </c>
      <c r="G347" s="192" t="s">
        <v>332</v>
      </c>
      <c r="H347" s="7" t="s">
        <v>706</v>
      </c>
      <c r="I347" s="256"/>
      <c r="J347" s="256"/>
      <c r="K347" s="593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89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28"/>
      <c r="AC347" s="585"/>
      <c r="AD347" s="585"/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1"/>
        <v>6</v>
      </c>
      <c r="C348" s="184">
        <f t="shared" si="12"/>
        <v>42544</v>
      </c>
      <c r="D348" s="184" t="s">
        <v>700</v>
      </c>
      <c r="E348" s="184">
        <v>42544</v>
      </c>
      <c r="F348" s="189" t="s">
        <v>808</v>
      </c>
      <c r="G348" s="475" t="s">
        <v>788</v>
      </c>
      <c r="H348" s="193" t="s">
        <v>704</v>
      </c>
      <c r="I348" s="256"/>
      <c r="J348" s="256"/>
      <c r="K348" s="593">
        <v>99000000</v>
      </c>
      <c r="L348" s="594" t="s">
        <v>47</v>
      </c>
      <c r="M348" s="594" t="s">
        <v>24</v>
      </c>
      <c r="N348" s="52" t="str">
        <f>IF(AND('331-CT'!$E$7=TH!H348,OR(L348="331",M348="331")),"331",IF(AND(OR(L348="131",M348="131"),H348='131-CT'!$E$7),"131",""))</f>
        <v/>
      </c>
      <c r="O348" s="89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7"/>
      <c r="AC348" s="585"/>
      <c r="AD348" s="585"/>
      <c r="AE348" s="585"/>
      <c r="AF348" s="585"/>
      <c r="AG348" s="585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1"/>
        <v>6</v>
      </c>
      <c r="C349" s="184">
        <f t="shared" si="12"/>
        <v>42544</v>
      </c>
      <c r="D349" s="184" t="s">
        <v>696</v>
      </c>
      <c r="E349" s="191">
        <v>42544</v>
      </c>
      <c r="F349" s="192" t="s">
        <v>699</v>
      </c>
      <c r="G349" s="192" t="s">
        <v>332</v>
      </c>
      <c r="H349" s="193" t="s">
        <v>814</v>
      </c>
      <c r="I349" s="256"/>
      <c r="J349" s="256"/>
      <c r="K349" s="593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891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28"/>
      <c r="AC349" s="585"/>
      <c r="AD349" s="585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1"/>
        <v>6</v>
      </c>
      <c r="C350" s="184">
        <f t="shared" si="12"/>
        <v>42544</v>
      </c>
      <c r="D350" s="184" t="s">
        <v>700</v>
      </c>
      <c r="E350" s="191">
        <v>42544</v>
      </c>
      <c r="F350" s="192" t="s">
        <v>702</v>
      </c>
      <c r="G350" s="192" t="s">
        <v>332</v>
      </c>
      <c r="H350" s="7"/>
      <c r="I350" s="256"/>
      <c r="J350" s="256"/>
      <c r="K350" s="593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89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28"/>
      <c r="AC350" s="585"/>
      <c r="AD350" s="585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1"/>
        <v>6</v>
      </c>
      <c r="C351" s="184">
        <f t="shared" si="12"/>
        <v>42544</v>
      </c>
      <c r="D351" s="184" t="s">
        <v>700</v>
      </c>
      <c r="E351" s="191">
        <v>42544</v>
      </c>
      <c r="F351" s="192" t="s">
        <v>702</v>
      </c>
      <c r="G351" s="192" t="s">
        <v>332</v>
      </c>
      <c r="H351" s="7"/>
      <c r="I351" s="256"/>
      <c r="J351" s="256"/>
      <c r="K351" s="593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28"/>
      <c r="AC351" s="585"/>
      <c r="AD351" s="585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1"/>
        <v>6</v>
      </c>
      <c r="C352" s="184">
        <f t="shared" si="12"/>
        <v>42544</v>
      </c>
      <c r="D352" s="184" t="s">
        <v>700</v>
      </c>
      <c r="E352" s="191">
        <v>42544</v>
      </c>
      <c r="F352" s="192" t="s">
        <v>702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28"/>
      <c r="AC352" s="585"/>
      <c r="AD352" s="585"/>
    </row>
    <row r="353" spans="1:33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1"/>
        <v>6</v>
      </c>
      <c r="C353" s="184">
        <f t="shared" si="12"/>
        <v>42544</v>
      </c>
      <c r="D353" s="184" t="s">
        <v>700</v>
      </c>
      <c r="E353" s="191">
        <v>42544</v>
      </c>
      <c r="F353" s="189" t="s">
        <v>705</v>
      </c>
      <c r="G353" s="192" t="s">
        <v>332</v>
      </c>
      <c r="H353" s="7"/>
      <c r="I353" s="256"/>
      <c r="J353" s="256"/>
      <c r="K353" s="593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7">
        <v>2</v>
      </c>
      <c r="AC353" s="585"/>
    </row>
    <row r="354" spans="1:33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1"/>
        <v>6</v>
      </c>
      <c r="C354" s="184">
        <f t="shared" si="12"/>
        <v>42544</v>
      </c>
      <c r="D354" s="184" t="s">
        <v>700</v>
      </c>
      <c r="E354" s="191">
        <v>42544</v>
      </c>
      <c r="F354" s="189" t="s">
        <v>826</v>
      </c>
      <c r="G354" s="192" t="s">
        <v>332</v>
      </c>
      <c r="H354" s="7"/>
      <c r="I354" s="256"/>
      <c r="J354" s="256"/>
      <c r="K354" s="593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7">
        <v>2</v>
      </c>
      <c r="AC354" s="585"/>
      <c r="AD354" s="585"/>
    </row>
    <row r="355" spans="1:33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1"/>
        <v>6</v>
      </c>
      <c r="C355" s="184">
        <f t="shared" si="12"/>
        <v>42544</v>
      </c>
      <c r="D355" s="184" t="s">
        <v>700</v>
      </c>
      <c r="E355" s="191">
        <v>42544</v>
      </c>
      <c r="F355" s="192" t="s">
        <v>703</v>
      </c>
      <c r="G355" s="192" t="s">
        <v>332</v>
      </c>
      <c r="H355" s="7"/>
      <c r="I355" s="256"/>
      <c r="J355" s="256"/>
      <c r="K355" s="593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7">
        <v>2</v>
      </c>
      <c r="AC355" s="585"/>
      <c r="AD355" s="585"/>
    </row>
    <row r="356" spans="1:33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1"/>
        <v>6</v>
      </c>
      <c r="C356" s="184">
        <f t="shared" si="12"/>
        <v>42544</v>
      </c>
      <c r="D356" s="184" t="s">
        <v>700</v>
      </c>
      <c r="E356" s="191">
        <v>42544</v>
      </c>
      <c r="F356" s="192" t="s">
        <v>794</v>
      </c>
      <c r="G356" s="192" t="s">
        <v>332</v>
      </c>
      <c r="H356" s="7"/>
      <c r="I356" s="256"/>
      <c r="J356" s="256"/>
      <c r="K356" s="593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7">
        <v>2</v>
      </c>
      <c r="AC356" s="585"/>
    </row>
    <row r="357" spans="1:33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1"/>
        <v>6</v>
      </c>
      <c r="C357" s="184">
        <f t="shared" si="12"/>
        <v>42545</v>
      </c>
      <c r="D357" s="184" t="s">
        <v>696</v>
      </c>
      <c r="E357" s="191">
        <v>42545</v>
      </c>
      <c r="F357" s="192" t="s">
        <v>697</v>
      </c>
      <c r="G357" s="192" t="s">
        <v>332</v>
      </c>
      <c r="H357" s="193" t="s">
        <v>640</v>
      </c>
      <c r="I357" s="256"/>
      <c r="J357" s="256"/>
      <c r="K357" s="593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89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28"/>
      <c r="AC357" s="585" t="str">
        <f>IF(VLOOKUP(H357,DS_131,1,0)=H357,"","x")</f>
        <v/>
      </c>
      <c r="AD357" s="585"/>
    </row>
    <row r="358" spans="1:33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1"/>
        <v>6</v>
      </c>
      <c r="C358" s="184">
        <f t="shared" si="12"/>
        <v>42545</v>
      </c>
      <c r="D358" s="184" t="s">
        <v>696</v>
      </c>
      <c r="E358" s="191">
        <v>42545</v>
      </c>
      <c r="F358" s="192" t="s">
        <v>697</v>
      </c>
      <c r="G358" s="192" t="s">
        <v>332</v>
      </c>
      <c r="H358" s="777" t="s">
        <v>809</v>
      </c>
      <c r="I358" s="256"/>
      <c r="J358" s="256"/>
      <c r="K358" s="593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89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28"/>
      <c r="AC358" s="585" t="str">
        <f>IF(VLOOKUP(H358,DS_131,1,0)=H358,"","x")</f>
        <v/>
      </c>
      <c r="AD358" s="585"/>
    </row>
    <row r="359" spans="1:33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1"/>
        <v>6</v>
      </c>
      <c r="C359" s="184">
        <f t="shared" si="12"/>
        <v>42546</v>
      </c>
      <c r="D359" s="184" t="s">
        <v>696</v>
      </c>
      <c r="E359" s="191">
        <v>42546</v>
      </c>
      <c r="F359" s="192" t="s">
        <v>698</v>
      </c>
      <c r="G359" s="192" t="s">
        <v>332</v>
      </c>
      <c r="H359" s="7"/>
      <c r="I359" s="256"/>
      <c r="J359" s="256"/>
      <c r="K359" s="593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89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28"/>
      <c r="AC359" s="585"/>
    </row>
    <row r="360" spans="1:33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1"/>
        <v>6</v>
      </c>
      <c r="C360" s="184">
        <f t="shared" si="12"/>
        <v>42546</v>
      </c>
      <c r="D360" s="184" t="s">
        <v>700</v>
      </c>
      <c r="E360" s="191">
        <v>42546</v>
      </c>
      <c r="F360" s="192" t="s">
        <v>701</v>
      </c>
      <c r="G360" s="192" t="s">
        <v>332</v>
      </c>
      <c r="H360" s="7" t="s">
        <v>706</v>
      </c>
      <c r="I360" s="256"/>
      <c r="J360" s="256"/>
      <c r="K360" s="593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89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28"/>
      <c r="AC360" s="585"/>
      <c r="AD360" s="585"/>
    </row>
    <row r="361" spans="1:33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1"/>
        <v>7</v>
      </c>
      <c r="C361" s="184">
        <f t="shared" si="12"/>
        <v>42572</v>
      </c>
      <c r="D361" s="184" t="s">
        <v>696</v>
      </c>
      <c r="E361" s="184">
        <v>42572</v>
      </c>
      <c r="F361" s="192" t="s">
        <v>786</v>
      </c>
      <c r="G361" s="478" t="s">
        <v>788</v>
      </c>
      <c r="H361" s="193" t="s">
        <v>706</v>
      </c>
      <c r="I361" s="256"/>
      <c r="J361" s="256"/>
      <c r="K361" s="593">
        <v>32810000</v>
      </c>
      <c r="L361" s="194" t="s">
        <v>24</v>
      </c>
      <c r="M361" s="594" t="s">
        <v>47</v>
      </c>
      <c r="N361" s="52" t="str">
        <f>IF(AND('331-CT'!$E$7=TH!H361,OR(L361="331",M361="331")),"331",IF(AND(OR(L361="131",M361="131"),H361='131-CT'!$E$7),"131",""))</f>
        <v/>
      </c>
      <c r="O361" s="891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27"/>
      <c r="AC361" s="585"/>
      <c r="AD361" s="585"/>
      <c r="AE361" s="585"/>
      <c r="AF361" s="585"/>
      <c r="AG361" s="585"/>
    </row>
    <row r="362" spans="1:33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1"/>
        <v>7</v>
      </c>
      <c r="C362" s="184">
        <f t="shared" si="12"/>
        <v>42572</v>
      </c>
      <c r="D362" s="184" t="s">
        <v>700</v>
      </c>
      <c r="E362" s="184">
        <v>42572</v>
      </c>
      <c r="F362" s="189" t="s">
        <v>802</v>
      </c>
      <c r="G362" s="475" t="s">
        <v>788</v>
      </c>
      <c r="H362" s="193" t="s">
        <v>800</v>
      </c>
      <c r="I362" s="256"/>
      <c r="J362" s="256"/>
      <c r="K362" s="593">
        <v>751688</v>
      </c>
      <c r="L362" s="594" t="s">
        <v>81</v>
      </c>
      <c r="M362" s="594" t="s">
        <v>24</v>
      </c>
      <c r="N362" s="52" t="str">
        <f>IF(AND('331-CT'!$E$7=TH!H362,OR(L362="331",M362="331")),"331",IF(AND(OR(L362="131",M362="131"),H362='131-CT'!$E$7),"131",""))</f>
        <v/>
      </c>
      <c r="O362" s="89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7"/>
      <c r="AC362" s="585"/>
      <c r="AD362" s="585"/>
      <c r="AE362" s="585"/>
      <c r="AF362" s="585"/>
      <c r="AG362" s="585"/>
    </row>
    <row r="363" spans="1:33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1"/>
        <v>7</v>
      </c>
      <c r="C363" s="184">
        <f t="shared" si="12"/>
        <v>42572</v>
      </c>
      <c r="D363" s="184" t="s">
        <v>700</v>
      </c>
      <c r="E363" s="184">
        <v>42572</v>
      </c>
      <c r="F363" s="189" t="s">
        <v>802</v>
      </c>
      <c r="G363" s="475" t="s">
        <v>788</v>
      </c>
      <c r="H363" s="193" t="s">
        <v>799</v>
      </c>
      <c r="I363" s="256"/>
      <c r="J363" s="256"/>
      <c r="K363" s="593">
        <v>1336000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7"/>
      <c r="AC363" s="585"/>
      <c r="AD363" s="585"/>
      <c r="AE363" s="585"/>
      <c r="AF363" s="585"/>
      <c r="AG363" s="585"/>
    </row>
    <row r="364" spans="1:33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1"/>
        <v>7</v>
      </c>
      <c r="C364" s="184">
        <f t="shared" si="12"/>
        <v>42572</v>
      </c>
      <c r="D364" s="184" t="s">
        <v>700</v>
      </c>
      <c r="E364" s="184">
        <v>42572</v>
      </c>
      <c r="F364" s="189" t="s">
        <v>801</v>
      </c>
      <c r="G364" s="475" t="s">
        <v>788</v>
      </c>
      <c r="H364" s="193" t="s">
        <v>795</v>
      </c>
      <c r="I364" s="256"/>
      <c r="J364" s="256"/>
      <c r="K364" s="38">
        <v>16500000</v>
      </c>
      <c r="L364" s="594" t="s">
        <v>787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7"/>
      <c r="AC364" s="585"/>
      <c r="AD364" s="585"/>
      <c r="AE364" s="585"/>
      <c r="AF364" s="585"/>
      <c r="AG364" s="585"/>
    </row>
    <row r="365" spans="1:33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1"/>
        <v>7</v>
      </c>
      <c r="C365" s="184">
        <f t="shared" si="12"/>
        <v>42572</v>
      </c>
      <c r="D365" s="184" t="s">
        <v>700</v>
      </c>
      <c r="E365" s="184">
        <v>42572</v>
      </c>
      <c r="F365" s="189" t="s">
        <v>802</v>
      </c>
      <c r="G365" s="475" t="s">
        <v>788</v>
      </c>
      <c r="H365" s="193" t="s">
        <v>795</v>
      </c>
      <c r="I365" s="256"/>
      <c r="J365" s="256"/>
      <c r="K365" s="593">
        <v>2437381</v>
      </c>
      <c r="L365" s="594" t="s">
        <v>81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7"/>
      <c r="AC365" s="585"/>
      <c r="AD365" s="585"/>
      <c r="AE365" s="585"/>
      <c r="AF365" s="585"/>
      <c r="AG365" s="585"/>
    </row>
    <row r="366" spans="1:33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1"/>
        <v>7</v>
      </c>
      <c r="C366" s="184">
        <f t="shared" si="12"/>
        <v>42572</v>
      </c>
      <c r="D366" s="184" t="s">
        <v>700</v>
      </c>
      <c r="E366" s="184">
        <v>42572</v>
      </c>
      <c r="F366" s="189" t="s">
        <v>802</v>
      </c>
      <c r="G366" s="475" t="s">
        <v>788</v>
      </c>
      <c r="H366" s="193" t="s">
        <v>789</v>
      </c>
      <c r="I366" s="256"/>
      <c r="J366" s="256"/>
      <c r="K366" s="593">
        <v>11875175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7"/>
      <c r="AC366" s="585"/>
      <c r="AD366" s="585"/>
      <c r="AE366" s="585"/>
      <c r="AF366" s="585"/>
      <c r="AG366" s="585"/>
    </row>
    <row r="367" spans="1:33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1"/>
        <v>8</v>
      </c>
      <c r="C367" s="184">
        <f t="shared" si="12"/>
        <v>42597</v>
      </c>
      <c r="D367" s="184" t="s">
        <v>696</v>
      </c>
      <c r="E367" s="184">
        <v>42597</v>
      </c>
      <c r="F367" s="192" t="s">
        <v>786</v>
      </c>
      <c r="G367" s="478" t="s">
        <v>788</v>
      </c>
      <c r="H367" s="193" t="s">
        <v>1313</v>
      </c>
      <c r="I367" s="256"/>
      <c r="J367" s="256"/>
      <c r="K367" s="593">
        <v>2020000000</v>
      </c>
      <c r="L367" s="194" t="s">
        <v>24</v>
      </c>
      <c r="M367" s="594" t="s">
        <v>47</v>
      </c>
      <c r="N367" s="52" t="str">
        <f>IF(AND('331-CT'!$E$7=TH!H367,OR(L367="331",M367="331")),"331",IF(AND(OR(L367="131",M367="131"),H367='131-CT'!$E$7),"131",""))</f>
        <v/>
      </c>
      <c r="O367" s="891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7"/>
      <c r="AC367" s="585"/>
      <c r="AD367" s="585"/>
      <c r="AE367" s="585"/>
      <c r="AF367" s="585"/>
      <c r="AG367" s="585"/>
    </row>
    <row r="368" spans="1:33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1"/>
        <v>8</v>
      </c>
      <c r="C368" s="184">
        <f t="shared" si="12"/>
        <v>42597</v>
      </c>
      <c r="D368" s="184" t="s">
        <v>700</v>
      </c>
      <c r="E368" s="184">
        <v>42597</v>
      </c>
      <c r="F368" s="189" t="s">
        <v>1314</v>
      </c>
      <c r="G368" s="475" t="s">
        <v>788</v>
      </c>
      <c r="H368" s="193" t="s">
        <v>799</v>
      </c>
      <c r="I368" s="256"/>
      <c r="J368" s="256"/>
      <c r="K368" s="593">
        <v>200000000</v>
      </c>
      <c r="L368" s="594" t="s">
        <v>787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9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7"/>
      <c r="AC368" s="585"/>
      <c r="AD368" s="585"/>
      <c r="AE368" s="585"/>
      <c r="AF368" s="585"/>
      <c r="AG368" s="585"/>
    </row>
    <row r="369" spans="1:33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1"/>
        <v>8</v>
      </c>
      <c r="C369" s="184">
        <f t="shared" si="12"/>
        <v>42597</v>
      </c>
      <c r="D369" s="184" t="s">
        <v>700</v>
      </c>
      <c r="E369" s="184">
        <v>42597</v>
      </c>
      <c r="F369" s="189" t="s">
        <v>802</v>
      </c>
      <c r="G369" s="475" t="s">
        <v>788</v>
      </c>
      <c r="H369" s="193" t="s">
        <v>799</v>
      </c>
      <c r="I369" s="256"/>
      <c r="J369" s="256"/>
      <c r="K369" s="593">
        <v>1377778</v>
      </c>
      <c r="L369" s="594" t="s">
        <v>81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7"/>
      <c r="AC369" s="585"/>
      <c r="AD369" s="585"/>
      <c r="AE369" s="585"/>
      <c r="AF369" s="585"/>
      <c r="AG369" s="585"/>
    </row>
    <row r="370" spans="1:33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1"/>
        <v>8</v>
      </c>
      <c r="C370" s="184">
        <f t="shared" si="12"/>
        <v>42597</v>
      </c>
      <c r="D370" s="184" t="s">
        <v>700</v>
      </c>
      <c r="E370" s="184">
        <v>42597</v>
      </c>
      <c r="F370" s="189" t="s">
        <v>1314</v>
      </c>
      <c r="G370" s="475" t="s">
        <v>788</v>
      </c>
      <c r="H370" s="193" t="s">
        <v>800</v>
      </c>
      <c r="I370" s="256"/>
      <c r="J370" s="256"/>
      <c r="K370" s="593">
        <v>100000000</v>
      </c>
      <c r="L370" s="594" t="s">
        <v>787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7"/>
      <c r="AC370" s="585"/>
      <c r="AD370" s="585"/>
      <c r="AE370" s="585"/>
      <c r="AF370" s="585"/>
      <c r="AG370" s="585"/>
    </row>
    <row r="371" spans="1:33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1"/>
        <v>8</v>
      </c>
      <c r="C371" s="184">
        <f t="shared" si="12"/>
        <v>42597</v>
      </c>
      <c r="D371" s="184" t="s">
        <v>700</v>
      </c>
      <c r="E371" s="184">
        <v>42597</v>
      </c>
      <c r="F371" s="189" t="s">
        <v>802</v>
      </c>
      <c r="G371" s="475" t="s">
        <v>788</v>
      </c>
      <c r="H371" s="193" t="s">
        <v>800</v>
      </c>
      <c r="I371" s="256"/>
      <c r="J371" s="256"/>
      <c r="K371" s="593">
        <v>775000</v>
      </c>
      <c r="L371" s="594" t="s">
        <v>81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7"/>
      <c r="AC371" s="585"/>
      <c r="AD371" s="585"/>
      <c r="AE371" s="585"/>
      <c r="AF371" s="585"/>
      <c r="AG371" s="585"/>
    </row>
    <row r="372" spans="1:33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1"/>
        <v>8</v>
      </c>
      <c r="C372" s="184">
        <f t="shared" si="12"/>
        <v>42597</v>
      </c>
      <c r="D372" s="184" t="s">
        <v>700</v>
      </c>
      <c r="E372" s="184">
        <v>42597</v>
      </c>
      <c r="F372" s="189" t="s">
        <v>1314</v>
      </c>
      <c r="G372" s="475" t="s">
        <v>788</v>
      </c>
      <c r="H372" s="193" t="s">
        <v>1312</v>
      </c>
      <c r="I372" s="256"/>
      <c r="J372" s="256"/>
      <c r="K372" s="593">
        <v>99149000</v>
      </c>
      <c r="L372" s="594" t="s">
        <v>787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1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7"/>
      <c r="AC372" s="585"/>
      <c r="AD372" s="585"/>
      <c r="AE372" s="585"/>
      <c r="AF372" s="585"/>
      <c r="AG372" s="585"/>
    </row>
    <row r="373" spans="1:33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1"/>
        <v>8</v>
      </c>
      <c r="C373" s="184">
        <f t="shared" si="12"/>
        <v>42597</v>
      </c>
      <c r="D373" s="184" t="s">
        <v>700</v>
      </c>
      <c r="E373" s="184">
        <v>42597</v>
      </c>
      <c r="F373" s="189" t="s">
        <v>802</v>
      </c>
      <c r="G373" s="475" t="s">
        <v>788</v>
      </c>
      <c r="H373" s="193" t="s">
        <v>1312</v>
      </c>
      <c r="I373" s="256"/>
      <c r="J373" s="256"/>
      <c r="K373" s="593">
        <v>1211821</v>
      </c>
      <c r="L373" s="594" t="s">
        <v>81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7"/>
      <c r="AC373" s="585"/>
      <c r="AD373" s="585"/>
      <c r="AE373" s="585"/>
      <c r="AF373" s="585"/>
      <c r="AG373" s="585"/>
    </row>
    <row r="374" spans="1:33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1"/>
        <v>8</v>
      </c>
      <c r="C374" s="184">
        <f t="shared" si="12"/>
        <v>42597</v>
      </c>
      <c r="D374" s="184" t="s">
        <v>700</v>
      </c>
      <c r="E374" s="184">
        <v>42597</v>
      </c>
      <c r="F374" s="189" t="s">
        <v>1314</v>
      </c>
      <c r="G374" s="475" t="s">
        <v>788</v>
      </c>
      <c r="H374" s="193" t="s">
        <v>789</v>
      </c>
      <c r="I374" s="256"/>
      <c r="J374" s="256"/>
      <c r="K374" s="593">
        <v>1334153000</v>
      </c>
      <c r="L374" s="594" t="s">
        <v>787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7"/>
      <c r="AC374" s="585"/>
      <c r="AD374" s="585"/>
      <c r="AE374" s="585"/>
      <c r="AF374" s="585"/>
      <c r="AG374" s="585"/>
    </row>
    <row r="375" spans="1:33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1"/>
        <v>8</v>
      </c>
      <c r="C375" s="184">
        <f t="shared" si="12"/>
        <v>42597</v>
      </c>
      <c r="D375" s="184" t="s">
        <v>700</v>
      </c>
      <c r="E375" s="184">
        <v>42597</v>
      </c>
      <c r="F375" s="189" t="s">
        <v>802</v>
      </c>
      <c r="G375" s="475" t="s">
        <v>788</v>
      </c>
      <c r="H375" s="193" t="s">
        <v>789</v>
      </c>
      <c r="I375" s="256"/>
      <c r="J375" s="256"/>
      <c r="K375" s="593">
        <v>12062967</v>
      </c>
      <c r="L375" s="594" t="s">
        <v>81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7"/>
      <c r="AC375" s="585"/>
      <c r="AD375" s="585"/>
      <c r="AE375" s="585"/>
      <c r="AF375" s="585"/>
      <c r="AG375" s="585"/>
    </row>
    <row r="376" spans="1:33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1"/>
        <v>8</v>
      </c>
      <c r="C376" s="184">
        <f t="shared" si="12"/>
        <v>42597</v>
      </c>
      <c r="D376" s="184" t="s">
        <v>700</v>
      </c>
      <c r="E376" s="184">
        <v>42597</v>
      </c>
      <c r="F376" s="189" t="s">
        <v>1314</v>
      </c>
      <c r="G376" s="475" t="s">
        <v>788</v>
      </c>
      <c r="H376" s="193" t="s">
        <v>795</v>
      </c>
      <c r="I376" s="256"/>
      <c r="J376" s="256"/>
      <c r="K376" s="593">
        <v>264000000</v>
      </c>
      <c r="L376" s="594" t="s">
        <v>787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7"/>
      <c r="AC376" s="585"/>
      <c r="AD376" s="585"/>
      <c r="AE376" s="585"/>
      <c r="AF376" s="585"/>
      <c r="AG376" s="585"/>
    </row>
    <row r="377" spans="1:33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1"/>
        <v>8</v>
      </c>
      <c r="C377" s="184">
        <f t="shared" si="12"/>
        <v>42597</v>
      </c>
      <c r="D377" s="184" t="s">
        <v>700</v>
      </c>
      <c r="E377" s="184">
        <v>42597</v>
      </c>
      <c r="F377" s="189" t="s">
        <v>802</v>
      </c>
      <c r="G377" s="475" t="s">
        <v>788</v>
      </c>
      <c r="H377" s="193" t="s">
        <v>795</v>
      </c>
      <c r="I377" s="256"/>
      <c r="J377" s="256"/>
      <c r="K377" s="593">
        <v>2427906</v>
      </c>
      <c r="L377" s="594" t="s">
        <v>81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7"/>
      <c r="AC377" s="585"/>
      <c r="AD377" s="585"/>
      <c r="AE377" s="585"/>
      <c r="AF377" s="585"/>
      <c r="AG377" s="585"/>
    </row>
    <row r="378" spans="1:33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1"/>
        <v>8</v>
      </c>
      <c r="C378" s="184">
        <f t="shared" si="12"/>
        <v>42601</v>
      </c>
      <c r="D378" s="184" t="s">
        <v>700</v>
      </c>
      <c r="E378" s="184">
        <v>42601</v>
      </c>
      <c r="F378" s="189" t="s">
        <v>808</v>
      </c>
      <c r="G378" s="475" t="s">
        <v>788</v>
      </c>
      <c r="H378" s="193" t="s">
        <v>706</v>
      </c>
      <c r="I378" s="256"/>
      <c r="J378" s="256"/>
      <c r="K378" s="593">
        <v>4500000</v>
      </c>
      <c r="L378" s="594" t="s">
        <v>47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1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7"/>
      <c r="AC378" s="585"/>
      <c r="AD378" s="585"/>
      <c r="AE378" s="585"/>
      <c r="AF378" s="585"/>
      <c r="AG378" s="585"/>
    </row>
    <row r="379" spans="1:33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1"/>
        <v>8</v>
      </c>
      <c r="C379" s="184">
        <f t="shared" si="12"/>
        <v>42608</v>
      </c>
      <c r="D379" s="184" t="s">
        <v>700</v>
      </c>
      <c r="E379" s="184">
        <v>42608</v>
      </c>
      <c r="F379" s="189" t="s">
        <v>803</v>
      </c>
      <c r="G379" s="475" t="s">
        <v>788</v>
      </c>
      <c r="H379" s="193"/>
      <c r="I379" s="256"/>
      <c r="J379" s="256"/>
      <c r="K379" s="593">
        <v>50000</v>
      </c>
      <c r="L379" s="594" t="s">
        <v>83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1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7">
        <v>3</v>
      </c>
      <c r="AC379" s="585"/>
      <c r="AD379" s="585"/>
      <c r="AE379" s="585"/>
      <c r="AF379" s="585"/>
      <c r="AG379" s="585"/>
    </row>
    <row r="380" spans="1:33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1"/>
        <v>8</v>
      </c>
      <c r="C380" s="184">
        <f t="shared" si="12"/>
        <v>42608</v>
      </c>
      <c r="D380" s="184" t="s">
        <v>700</v>
      </c>
      <c r="E380" s="184">
        <v>42608</v>
      </c>
      <c r="F380" s="189" t="s">
        <v>804</v>
      </c>
      <c r="G380" s="475" t="s">
        <v>788</v>
      </c>
      <c r="H380" s="193"/>
      <c r="I380" s="256"/>
      <c r="J380" s="256"/>
      <c r="K380" s="593">
        <v>5000</v>
      </c>
      <c r="L380" s="594" t="s">
        <v>9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1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7">
        <v>3</v>
      </c>
      <c r="AC380" s="585"/>
      <c r="AD380" s="585"/>
      <c r="AE380" s="585"/>
      <c r="AF380" s="585"/>
      <c r="AG380" s="585"/>
    </row>
    <row r="381" spans="1:33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1"/>
        <v>8</v>
      </c>
      <c r="C381" s="184">
        <f t="shared" si="12"/>
        <v>42608</v>
      </c>
      <c r="D381" s="184" t="s">
        <v>700</v>
      </c>
      <c r="E381" s="184">
        <v>42608</v>
      </c>
      <c r="F381" s="189" t="s">
        <v>808</v>
      </c>
      <c r="G381" s="475" t="s">
        <v>788</v>
      </c>
      <c r="H381" s="193" t="s">
        <v>706</v>
      </c>
      <c r="I381" s="256"/>
      <c r="J381" s="256"/>
      <c r="K381" s="593">
        <v>525207</v>
      </c>
      <c r="L381" s="594" t="s">
        <v>47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1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7"/>
      <c r="AC381" s="585"/>
      <c r="AD381" s="585"/>
      <c r="AE381" s="585"/>
      <c r="AF381" s="585"/>
      <c r="AG381" s="585"/>
    </row>
    <row r="382" spans="1:33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1"/>
        <v>7</v>
      </c>
      <c r="C382" s="184">
        <f t="shared" si="12"/>
        <v>42552</v>
      </c>
      <c r="D382" s="184" t="s">
        <v>696</v>
      </c>
      <c r="E382" s="191">
        <v>42552</v>
      </c>
      <c r="F382" s="192" t="s">
        <v>697</v>
      </c>
      <c r="G382" s="192" t="s">
        <v>332</v>
      </c>
      <c r="H382" s="7" t="s">
        <v>646</v>
      </c>
      <c r="I382" s="256"/>
      <c r="J382" s="256"/>
      <c r="K382" s="593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89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28"/>
      <c r="AC382" s="585" t="str">
        <f>IF(VLOOKUP(H382,DS_131,1,0)=H382,"","x")</f>
        <v/>
      </c>
    </row>
    <row r="383" spans="1:33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ref="B383:B446" si="13">IF(C383&lt;&gt;"",MONTH(C383),"")</f>
        <v>7</v>
      </c>
      <c r="C383" s="184">
        <f t="shared" ref="C383:C446" si="14">E383</f>
        <v>42552</v>
      </c>
      <c r="D383" s="184" t="s">
        <v>696</v>
      </c>
      <c r="E383" s="191">
        <v>42552</v>
      </c>
      <c r="F383" s="192" t="s">
        <v>697</v>
      </c>
      <c r="G383" s="192" t="s">
        <v>332</v>
      </c>
      <c r="H383" s="7" t="s">
        <v>422</v>
      </c>
      <c r="I383" s="256"/>
      <c r="J383" s="256"/>
      <c r="K383" s="593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28"/>
      <c r="AC383" s="585" t="str">
        <f>IF(VLOOKUP(H383,DS_131,1,0)=H383,"","x")</f>
        <v/>
      </c>
      <c r="AD383" s="585"/>
    </row>
    <row r="384" spans="1:33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3"/>
        <v>7</v>
      </c>
      <c r="C384" s="184">
        <f t="shared" si="14"/>
        <v>42555</v>
      </c>
      <c r="D384" s="184" t="s">
        <v>696</v>
      </c>
      <c r="E384" s="191">
        <v>42555</v>
      </c>
      <c r="F384" s="192" t="s">
        <v>786</v>
      </c>
      <c r="G384" s="192" t="s">
        <v>332</v>
      </c>
      <c r="H384" s="193" t="s">
        <v>706</v>
      </c>
      <c r="I384" s="256"/>
      <c r="J384" s="256"/>
      <c r="K384" s="593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891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28"/>
      <c r="AC384" s="585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3"/>
        <v>7</v>
      </c>
      <c r="C385" s="184">
        <f t="shared" si="14"/>
        <v>42556</v>
      </c>
      <c r="D385" s="184" t="s">
        <v>696</v>
      </c>
      <c r="E385" s="191">
        <v>42556</v>
      </c>
      <c r="F385" s="192" t="s">
        <v>786</v>
      </c>
      <c r="G385" s="192" t="s">
        <v>332</v>
      </c>
      <c r="H385" s="193" t="s">
        <v>706</v>
      </c>
      <c r="I385" s="256"/>
      <c r="J385" s="256"/>
      <c r="K385" s="593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1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28"/>
      <c r="AC385" s="585"/>
      <c r="AD385" s="585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3"/>
        <v>7</v>
      </c>
      <c r="C386" s="184">
        <f t="shared" si="14"/>
        <v>42556</v>
      </c>
      <c r="D386" s="184" t="s">
        <v>696</v>
      </c>
      <c r="E386" s="191">
        <v>42556</v>
      </c>
      <c r="F386" s="192" t="s">
        <v>697</v>
      </c>
      <c r="G386" s="192" t="s">
        <v>332</v>
      </c>
      <c r="H386" s="7" t="s">
        <v>640</v>
      </c>
      <c r="I386" s="256"/>
      <c r="J386" s="256"/>
      <c r="K386" s="593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89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28"/>
      <c r="AC386" s="585" t="str">
        <f>IF(VLOOKUP(H386,DS_131,1,0)=H386,"","x")</f>
        <v/>
      </c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3"/>
        <v>7</v>
      </c>
      <c r="C387" s="184">
        <f t="shared" si="14"/>
        <v>42557</v>
      </c>
      <c r="D387" s="184" t="s">
        <v>696</v>
      </c>
      <c r="E387" s="191">
        <v>42557</v>
      </c>
      <c r="F387" s="192" t="s">
        <v>697</v>
      </c>
      <c r="G387" s="192" t="s">
        <v>332</v>
      </c>
      <c r="H387" s="7" t="s">
        <v>532</v>
      </c>
      <c r="I387" s="256"/>
      <c r="J387" s="256"/>
      <c r="K387" s="593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28"/>
      <c r="AC387" s="585" t="str">
        <f>IF(VLOOKUP(H387,DS_131,1,0)=H387,"","x")</f>
        <v/>
      </c>
      <c r="AD387" s="585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3"/>
        <v>7</v>
      </c>
      <c r="C388" s="184">
        <f t="shared" si="14"/>
        <v>42558</v>
      </c>
      <c r="D388" s="184" t="s">
        <v>696</v>
      </c>
      <c r="E388" s="191">
        <v>42558</v>
      </c>
      <c r="F388" s="192" t="s">
        <v>697</v>
      </c>
      <c r="G388" s="192" t="s">
        <v>332</v>
      </c>
      <c r="H388" s="7" t="s">
        <v>459</v>
      </c>
      <c r="I388" s="256"/>
      <c r="J388" s="256"/>
      <c r="K388" s="593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28"/>
      <c r="AC388" s="585" t="str">
        <f>IF(VLOOKUP(H388,DS_131,1,0)=H388,"","x")</f>
        <v/>
      </c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3"/>
        <v>7</v>
      </c>
      <c r="C389" s="184">
        <f t="shared" si="14"/>
        <v>42563</v>
      </c>
      <c r="D389" s="184" t="s">
        <v>696</v>
      </c>
      <c r="E389" s="191">
        <v>42563</v>
      </c>
      <c r="F389" s="192" t="s">
        <v>697</v>
      </c>
      <c r="G389" s="192" t="s">
        <v>332</v>
      </c>
      <c r="H389" s="7" t="s">
        <v>817</v>
      </c>
      <c r="I389" s="256"/>
      <c r="J389" s="256"/>
      <c r="K389" s="593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28"/>
      <c r="AC389" s="585" t="str">
        <f>IF(VLOOKUP(H389,DS_131,1,0)=H389,"","x")</f>
        <v/>
      </c>
      <c r="AD389" s="585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3"/>
        <v>7</v>
      </c>
      <c r="C390" s="184">
        <f t="shared" si="14"/>
        <v>42563</v>
      </c>
      <c r="D390" s="184" t="s">
        <v>696</v>
      </c>
      <c r="E390" s="191">
        <v>42563</v>
      </c>
      <c r="F390" s="192" t="s">
        <v>786</v>
      </c>
      <c r="G390" s="192" t="s">
        <v>332</v>
      </c>
      <c r="H390" s="193" t="s">
        <v>706</v>
      </c>
      <c r="I390" s="256"/>
      <c r="J390" s="256"/>
      <c r="K390" s="593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891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28"/>
      <c r="AC390" s="585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3"/>
        <v>7</v>
      </c>
      <c r="C391" s="184">
        <f t="shared" si="14"/>
        <v>42564</v>
      </c>
      <c r="D391" s="184" t="s">
        <v>696</v>
      </c>
      <c r="E391" s="191">
        <v>42564</v>
      </c>
      <c r="F391" s="192" t="s">
        <v>697</v>
      </c>
      <c r="G391" s="192" t="s">
        <v>332</v>
      </c>
      <c r="H391" s="7" t="s">
        <v>817</v>
      </c>
      <c r="I391" s="256"/>
      <c r="J391" s="256"/>
      <c r="K391" s="593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89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28"/>
      <c r="AC391" s="585" t="str">
        <f>IF(VLOOKUP(H391,DS_131,1,0)=H391,"","x")</f>
        <v/>
      </c>
      <c r="AD391" s="585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3"/>
        <v>7</v>
      </c>
      <c r="C392" s="184">
        <f t="shared" si="14"/>
        <v>42555</v>
      </c>
      <c r="D392" s="184" t="s">
        <v>700</v>
      </c>
      <c r="E392" s="191">
        <v>42555</v>
      </c>
      <c r="F392" s="192" t="s">
        <v>702</v>
      </c>
      <c r="G392" s="192" t="s">
        <v>332</v>
      </c>
      <c r="H392" s="7"/>
      <c r="I392" s="256"/>
      <c r="J392" s="256"/>
      <c r="K392" s="593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89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28"/>
      <c r="AC392" s="585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3"/>
        <v>7</v>
      </c>
      <c r="C393" s="184">
        <f t="shared" si="14"/>
        <v>42555</v>
      </c>
      <c r="D393" s="184" t="s">
        <v>700</v>
      </c>
      <c r="E393" s="191">
        <v>42555</v>
      </c>
      <c r="F393" s="192" t="s">
        <v>705</v>
      </c>
      <c r="G393" s="192" t="s">
        <v>332</v>
      </c>
      <c r="H393" s="7"/>
      <c r="I393" s="256"/>
      <c r="J393" s="256"/>
      <c r="K393" s="593">
        <v>13637</v>
      </c>
      <c r="L393" s="594" t="s">
        <v>83</v>
      </c>
      <c r="M393" s="594" t="s">
        <v>24</v>
      </c>
      <c r="N393" s="52" t="str">
        <f>IF(AND('331-CT'!$E$7=TH!H393,OR(L393="331",M393="331")),"331",IF(AND(OR(L393="131",M393="131"),H393='131-CT'!$E$7),"131",""))</f>
        <v/>
      </c>
      <c r="O393" s="89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7">
        <v>3</v>
      </c>
      <c r="AC393" s="585"/>
      <c r="AD393" s="585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3"/>
        <v>7</v>
      </c>
      <c r="C394" s="184">
        <f t="shared" si="14"/>
        <v>42555</v>
      </c>
      <c r="D394" s="184" t="s">
        <v>700</v>
      </c>
      <c r="E394" s="191">
        <v>42555</v>
      </c>
      <c r="F394" s="192" t="s">
        <v>826</v>
      </c>
      <c r="G394" s="192" t="s">
        <v>332</v>
      </c>
      <c r="H394" s="7"/>
      <c r="I394" s="256"/>
      <c r="J394" s="256"/>
      <c r="K394" s="593">
        <v>1363</v>
      </c>
      <c r="L394" s="594" t="s">
        <v>9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7">
        <v>3</v>
      </c>
      <c r="AC394" s="585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3"/>
        <v>7</v>
      </c>
      <c r="C395" s="184">
        <f t="shared" si="14"/>
        <v>42556</v>
      </c>
      <c r="D395" s="184" t="s">
        <v>700</v>
      </c>
      <c r="E395" s="191">
        <v>42556</v>
      </c>
      <c r="F395" s="192" t="s">
        <v>702</v>
      </c>
      <c r="G395" s="192" t="s">
        <v>332</v>
      </c>
      <c r="H395" s="7"/>
      <c r="I395" s="256"/>
      <c r="J395" s="256"/>
      <c r="K395" s="593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89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7"/>
      <c r="AC395" s="585"/>
      <c r="AD395" s="585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3"/>
        <v>7</v>
      </c>
      <c r="C396" s="184">
        <f t="shared" si="14"/>
        <v>42556</v>
      </c>
      <c r="D396" s="184" t="s">
        <v>700</v>
      </c>
      <c r="E396" s="191">
        <v>42556</v>
      </c>
      <c r="F396" s="192" t="s">
        <v>705</v>
      </c>
      <c r="G396" s="192" t="s">
        <v>332</v>
      </c>
      <c r="H396" s="7"/>
      <c r="I396" s="256"/>
      <c r="J396" s="256"/>
      <c r="K396" s="593">
        <v>13637</v>
      </c>
      <c r="L396" s="594" t="s">
        <v>83</v>
      </c>
      <c r="M396" s="594" t="s">
        <v>24</v>
      </c>
      <c r="N396" s="52" t="str">
        <f>IF(AND('331-CT'!$E$7=TH!H396,OR(L396="331",M396="331")),"331",IF(AND(OR(L396="131",M396="131"),H396='131-CT'!$E$7),"131",""))</f>
        <v/>
      </c>
      <c r="O396" s="89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7">
        <v>3</v>
      </c>
      <c r="AC396" s="585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3"/>
        <v>7</v>
      </c>
      <c r="C397" s="184">
        <f t="shared" si="14"/>
        <v>42556</v>
      </c>
      <c r="D397" s="184" t="s">
        <v>700</v>
      </c>
      <c r="E397" s="191">
        <v>42556</v>
      </c>
      <c r="F397" s="192" t="s">
        <v>826</v>
      </c>
      <c r="G397" s="192" t="s">
        <v>332</v>
      </c>
      <c r="H397" s="7"/>
      <c r="I397" s="256"/>
      <c r="J397" s="256"/>
      <c r="K397" s="593">
        <v>1363</v>
      </c>
      <c r="L397" s="594" t="s">
        <v>9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7">
        <v>3</v>
      </c>
      <c r="AC397" s="585"/>
      <c r="AD397" s="585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3"/>
        <v>7</v>
      </c>
      <c r="C398" s="184">
        <f t="shared" si="14"/>
        <v>42556</v>
      </c>
      <c r="D398" s="184" t="s">
        <v>700</v>
      </c>
      <c r="E398" s="191">
        <v>42556</v>
      </c>
      <c r="F398" s="192" t="s">
        <v>703</v>
      </c>
      <c r="G398" s="192" t="s">
        <v>332</v>
      </c>
      <c r="H398" s="7"/>
      <c r="I398" s="256"/>
      <c r="J398" s="256"/>
      <c r="K398" s="593">
        <v>13637</v>
      </c>
      <c r="L398" s="594" t="s">
        <v>83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7">
        <v>3</v>
      </c>
      <c r="AC398" s="585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3"/>
        <v>7</v>
      </c>
      <c r="C399" s="184">
        <f t="shared" si="14"/>
        <v>42556</v>
      </c>
      <c r="D399" s="184" t="s">
        <v>700</v>
      </c>
      <c r="E399" s="191">
        <v>42556</v>
      </c>
      <c r="F399" s="192" t="s">
        <v>794</v>
      </c>
      <c r="G399" s="192" t="s">
        <v>332</v>
      </c>
      <c r="H399" s="7"/>
      <c r="I399" s="256"/>
      <c r="J399" s="256"/>
      <c r="K399" s="593">
        <v>1363</v>
      </c>
      <c r="L399" s="594" t="s">
        <v>9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7">
        <v>3</v>
      </c>
      <c r="AC399" s="585"/>
      <c r="AD399" s="585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3"/>
        <v>7</v>
      </c>
      <c r="C400" s="184">
        <f t="shared" si="14"/>
        <v>42558</v>
      </c>
      <c r="D400" s="184" t="s">
        <v>700</v>
      </c>
      <c r="E400" s="191">
        <v>42558</v>
      </c>
      <c r="F400" s="192" t="s">
        <v>702</v>
      </c>
      <c r="G400" s="192" t="s">
        <v>332</v>
      </c>
      <c r="H400" s="7"/>
      <c r="I400" s="256"/>
      <c r="J400" s="256"/>
      <c r="K400" s="593">
        <v>34625550</v>
      </c>
      <c r="L400" s="194" t="s">
        <v>8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28"/>
      <c r="AC400" s="585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3"/>
        <v>7</v>
      </c>
      <c r="C401" s="184">
        <f t="shared" si="14"/>
        <v>42558</v>
      </c>
      <c r="D401" s="184" t="s">
        <v>700</v>
      </c>
      <c r="E401" s="191">
        <v>42558</v>
      </c>
      <c r="F401" s="192" t="s">
        <v>702</v>
      </c>
      <c r="G401" s="192" t="s">
        <v>332</v>
      </c>
      <c r="H401" s="7"/>
      <c r="I401" s="256"/>
      <c r="J401" s="256"/>
      <c r="K401" s="593">
        <v>23200000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28"/>
      <c r="AC401" s="585"/>
      <c r="AD401" s="585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3"/>
        <v>7</v>
      </c>
      <c r="C402" s="184">
        <f t="shared" si="14"/>
        <v>42558</v>
      </c>
      <c r="D402" s="184" t="s">
        <v>700</v>
      </c>
      <c r="E402" s="191">
        <v>42558</v>
      </c>
      <c r="F402" s="192" t="s">
        <v>703</v>
      </c>
      <c r="G402" s="192" t="s">
        <v>332</v>
      </c>
      <c r="H402" s="7"/>
      <c r="I402" s="256"/>
      <c r="J402" s="256"/>
      <c r="K402" s="593">
        <v>13637</v>
      </c>
      <c r="L402" s="594" t="s">
        <v>83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7">
        <v>3</v>
      </c>
      <c r="AC402" s="585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3"/>
        <v>7</v>
      </c>
      <c r="C403" s="184">
        <f t="shared" si="14"/>
        <v>42558</v>
      </c>
      <c r="D403" s="184" t="s">
        <v>700</v>
      </c>
      <c r="E403" s="191">
        <v>42558</v>
      </c>
      <c r="F403" s="192" t="s">
        <v>794</v>
      </c>
      <c r="G403" s="192" t="s">
        <v>332</v>
      </c>
      <c r="H403" s="7"/>
      <c r="I403" s="256"/>
      <c r="J403" s="256"/>
      <c r="K403" s="593">
        <v>1363</v>
      </c>
      <c r="L403" s="594" t="s">
        <v>9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7">
        <v>3</v>
      </c>
      <c r="AC403" s="585"/>
      <c r="AD403" s="585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3"/>
        <v>7</v>
      </c>
      <c r="C404" s="184">
        <f t="shared" si="14"/>
        <v>42563</v>
      </c>
      <c r="D404" s="184" t="s">
        <v>700</v>
      </c>
      <c r="E404" s="191">
        <v>42563</v>
      </c>
      <c r="F404" s="192" t="s">
        <v>702</v>
      </c>
      <c r="G404" s="192" t="s">
        <v>332</v>
      </c>
      <c r="H404" s="7"/>
      <c r="I404" s="256"/>
      <c r="J404" s="256"/>
      <c r="K404" s="593">
        <v>30000000</v>
      </c>
      <c r="L404" s="194" t="s">
        <v>8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28"/>
      <c r="AC404" s="585"/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3"/>
        <v>7</v>
      </c>
      <c r="C405" s="184">
        <f t="shared" si="14"/>
        <v>42563</v>
      </c>
      <c r="D405" s="184" t="s">
        <v>700</v>
      </c>
      <c r="E405" s="191">
        <v>42563</v>
      </c>
      <c r="F405" s="192" t="s">
        <v>705</v>
      </c>
      <c r="G405" s="192" t="s">
        <v>332</v>
      </c>
      <c r="H405" s="7"/>
      <c r="I405" s="256"/>
      <c r="J405" s="256"/>
      <c r="K405" s="593">
        <v>13637</v>
      </c>
      <c r="L405" s="594" t="s">
        <v>83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7">
        <v>3</v>
      </c>
      <c r="AC405" s="585"/>
      <c r="AD405" s="585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3"/>
        <v>7</v>
      </c>
      <c r="C406" s="184">
        <f t="shared" si="14"/>
        <v>42563</v>
      </c>
      <c r="D406" s="184" t="s">
        <v>700</v>
      </c>
      <c r="E406" s="191">
        <v>42563</v>
      </c>
      <c r="F406" s="192" t="s">
        <v>826</v>
      </c>
      <c r="G406" s="192" t="s">
        <v>332</v>
      </c>
      <c r="H406" s="7"/>
      <c r="I406" s="256"/>
      <c r="J406" s="256"/>
      <c r="K406" s="593">
        <v>1363</v>
      </c>
      <c r="L406" s="594" t="s">
        <v>9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7">
        <v>3</v>
      </c>
      <c r="AC406" s="585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3"/>
        <v>7</v>
      </c>
      <c r="C407" s="184">
        <f t="shared" si="14"/>
        <v>42563</v>
      </c>
      <c r="D407" s="184" t="s">
        <v>700</v>
      </c>
      <c r="E407" s="191">
        <v>42563</v>
      </c>
      <c r="F407" s="192" t="s">
        <v>703</v>
      </c>
      <c r="G407" s="192" t="s">
        <v>332</v>
      </c>
      <c r="H407" s="7"/>
      <c r="I407" s="256"/>
      <c r="J407" s="256"/>
      <c r="K407" s="593">
        <v>13637</v>
      </c>
      <c r="L407" s="594" t="s">
        <v>83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7">
        <v>3</v>
      </c>
      <c r="AC407" s="585"/>
      <c r="AD407" s="585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3"/>
        <v>7</v>
      </c>
      <c r="C408" s="184">
        <f t="shared" si="14"/>
        <v>42563</v>
      </c>
      <c r="D408" s="184" t="s">
        <v>700</v>
      </c>
      <c r="E408" s="191">
        <v>42563</v>
      </c>
      <c r="F408" s="192" t="s">
        <v>794</v>
      </c>
      <c r="G408" s="192" t="s">
        <v>332</v>
      </c>
      <c r="H408" s="7"/>
      <c r="I408" s="256"/>
      <c r="J408" s="256"/>
      <c r="K408" s="593">
        <v>1363</v>
      </c>
      <c r="L408" s="594" t="s">
        <v>9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7">
        <v>3</v>
      </c>
      <c r="AC408" s="585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3"/>
        <v>7</v>
      </c>
      <c r="C409" s="184">
        <f t="shared" si="14"/>
        <v>42564</v>
      </c>
      <c r="D409" s="184" t="s">
        <v>696</v>
      </c>
      <c r="E409" s="191">
        <v>42564</v>
      </c>
      <c r="F409" s="192" t="s">
        <v>697</v>
      </c>
      <c r="G409" s="192" t="s">
        <v>332</v>
      </c>
      <c r="H409" s="7" t="s">
        <v>422</v>
      </c>
      <c r="I409" s="256"/>
      <c r="J409" s="256"/>
      <c r="K409" s="593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891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28"/>
      <c r="AC409" s="585" t="str">
        <f>IF(VLOOKUP(H409,DS_131,1,0)=H409,"","x")</f>
        <v/>
      </c>
      <c r="AD409" s="585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3"/>
        <v>7</v>
      </c>
      <c r="C410" s="184">
        <f t="shared" si="14"/>
        <v>42576</v>
      </c>
      <c r="D410" s="184" t="s">
        <v>696</v>
      </c>
      <c r="E410" s="191">
        <v>42576</v>
      </c>
      <c r="F410" s="192" t="s">
        <v>698</v>
      </c>
      <c r="G410" s="192" t="s">
        <v>332</v>
      </c>
      <c r="H410" s="7"/>
      <c r="I410" s="256"/>
      <c r="J410" s="256"/>
      <c r="K410" s="593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89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28"/>
      <c r="AC410" s="585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3"/>
        <v>7</v>
      </c>
      <c r="C411" s="184">
        <f t="shared" si="14"/>
        <v>42579</v>
      </c>
      <c r="D411" s="184" t="s">
        <v>696</v>
      </c>
      <c r="E411" s="191">
        <v>42579</v>
      </c>
      <c r="F411" s="192" t="s">
        <v>697</v>
      </c>
      <c r="G411" s="192" t="s">
        <v>332</v>
      </c>
      <c r="H411" s="7" t="s">
        <v>640</v>
      </c>
      <c r="I411" s="256"/>
      <c r="J411" s="256"/>
      <c r="K411" s="593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89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28"/>
      <c r="AC411" s="585" t="str">
        <f>IF(VLOOKUP(H411,DS_131,1,0)=H411,"","x")</f>
        <v/>
      </c>
      <c r="AD411" s="585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3"/>
        <v>7</v>
      </c>
      <c r="C412" s="184">
        <f t="shared" si="14"/>
        <v>42565</v>
      </c>
      <c r="D412" s="184" t="s">
        <v>700</v>
      </c>
      <c r="E412" s="191">
        <v>42565</v>
      </c>
      <c r="F412" s="189" t="s">
        <v>808</v>
      </c>
      <c r="G412" s="192" t="s">
        <v>332</v>
      </c>
      <c r="H412" s="193" t="s">
        <v>706</v>
      </c>
      <c r="I412" s="256"/>
      <c r="J412" s="256"/>
      <c r="K412" s="593">
        <v>16000000</v>
      </c>
      <c r="L412" s="594" t="s">
        <v>47</v>
      </c>
      <c r="M412" s="594" t="s">
        <v>24</v>
      </c>
      <c r="N412" s="52" t="str">
        <f>IF(AND('331-CT'!$E$7=TH!H412,OR(L412="331",M412="331")),"331",IF(AND(OR(L412="131",M412="131"),H412='131-CT'!$E$7),"131",""))</f>
        <v/>
      </c>
      <c r="O412" s="891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28"/>
      <c r="AC412" s="585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3"/>
        <v>7</v>
      </c>
      <c r="C413" s="184">
        <f t="shared" si="14"/>
        <v>42580</v>
      </c>
      <c r="D413" s="184" t="s">
        <v>700</v>
      </c>
      <c r="E413" s="191">
        <v>42580</v>
      </c>
      <c r="F413" s="189" t="s">
        <v>808</v>
      </c>
      <c r="G413" s="192" t="s">
        <v>332</v>
      </c>
      <c r="H413" s="193" t="s">
        <v>706</v>
      </c>
      <c r="I413" s="256"/>
      <c r="J413" s="256"/>
      <c r="K413" s="593">
        <v>23000000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1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28"/>
      <c r="AC413" s="585"/>
      <c r="AD413" s="585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3"/>
        <v>7</v>
      </c>
      <c r="C414" s="184">
        <f t="shared" si="14"/>
        <v>42580</v>
      </c>
      <c r="D414" s="184" t="s">
        <v>700</v>
      </c>
      <c r="E414" s="191">
        <v>42580</v>
      </c>
      <c r="F414" s="192" t="s">
        <v>702</v>
      </c>
      <c r="G414" s="192" t="s">
        <v>332</v>
      </c>
      <c r="H414" s="7"/>
      <c r="I414" s="256"/>
      <c r="J414" s="256"/>
      <c r="K414" s="593">
        <v>5000000</v>
      </c>
      <c r="L414" s="194" t="s">
        <v>8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1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28"/>
      <c r="AC414" s="585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3"/>
        <v>7</v>
      </c>
      <c r="C415" s="184">
        <f t="shared" si="14"/>
        <v>42580</v>
      </c>
      <c r="D415" s="184" t="s">
        <v>700</v>
      </c>
      <c r="E415" s="191">
        <v>42580</v>
      </c>
      <c r="F415" s="192" t="s">
        <v>703</v>
      </c>
      <c r="G415" s="192" t="s">
        <v>332</v>
      </c>
      <c r="H415" s="7"/>
      <c r="I415" s="256"/>
      <c r="J415" s="256"/>
      <c r="K415" s="593">
        <v>13637</v>
      </c>
      <c r="L415" s="594" t="s">
        <v>83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7">
        <v>3</v>
      </c>
      <c r="AC415" s="585"/>
      <c r="AD415" s="585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3"/>
        <v>7</v>
      </c>
      <c r="C416" s="184">
        <f t="shared" si="14"/>
        <v>42580</v>
      </c>
      <c r="D416" s="184" t="s">
        <v>700</v>
      </c>
      <c r="E416" s="191">
        <v>42580</v>
      </c>
      <c r="F416" s="192" t="s">
        <v>794</v>
      </c>
      <c r="G416" s="192" t="s">
        <v>332</v>
      </c>
      <c r="H416" s="7"/>
      <c r="I416" s="256"/>
      <c r="J416" s="256"/>
      <c r="K416" s="593">
        <v>1363</v>
      </c>
      <c r="L416" s="594" t="s">
        <v>9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7">
        <v>3</v>
      </c>
      <c r="AC416" s="585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3"/>
        <v>8</v>
      </c>
      <c r="C417" s="184">
        <f t="shared" si="14"/>
        <v>42583</v>
      </c>
      <c r="D417" s="184" t="s">
        <v>696</v>
      </c>
      <c r="E417" s="191">
        <v>42583</v>
      </c>
      <c r="F417" s="192" t="s">
        <v>697</v>
      </c>
      <c r="G417" s="192" t="s">
        <v>332</v>
      </c>
      <c r="H417" s="777" t="s">
        <v>809</v>
      </c>
      <c r="I417" s="256"/>
      <c r="J417" s="256"/>
      <c r="K417" s="593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89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28"/>
      <c r="AC417" s="585" t="str">
        <f>IF(VLOOKUP(H417,DS_131,1,0)=H417,"","x")</f>
        <v/>
      </c>
      <c r="AD417" s="585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3"/>
        <v>8</v>
      </c>
      <c r="C418" s="184">
        <f t="shared" si="14"/>
        <v>42583</v>
      </c>
      <c r="D418" s="184" t="s">
        <v>696</v>
      </c>
      <c r="E418" s="191">
        <v>42583</v>
      </c>
      <c r="F418" s="192" t="s">
        <v>697</v>
      </c>
      <c r="G418" s="192" t="s">
        <v>332</v>
      </c>
      <c r="H418" s="7" t="s">
        <v>679</v>
      </c>
      <c r="I418" s="256"/>
      <c r="J418" s="256"/>
      <c r="K418" s="593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89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28"/>
      <c r="AC418" s="585" t="str">
        <f>IF(VLOOKUP(H418,DS_131,1,0)=H418,"","x")</f>
        <v/>
      </c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3"/>
        <v>8</v>
      </c>
      <c r="C419" s="184">
        <f t="shared" si="14"/>
        <v>42583</v>
      </c>
      <c r="D419" s="184" t="s">
        <v>696</v>
      </c>
      <c r="E419" s="191">
        <v>42583</v>
      </c>
      <c r="F419" s="192" t="s">
        <v>786</v>
      </c>
      <c r="G419" s="192" t="s">
        <v>332</v>
      </c>
      <c r="H419" s="193" t="s">
        <v>706</v>
      </c>
      <c r="I419" s="256"/>
      <c r="J419" s="256"/>
      <c r="K419" s="593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89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28"/>
      <c r="AC419" s="585"/>
      <c r="AD419" s="585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3"/>
        <v>8</v>
      </c>
      <c r="C420" s="184">
        <f t="shared" si="14"/>
        <v>42587</v>
      </c>
      <c r="D420" s="184" t="s">
        <v>696</v>
      </c>
      <c r="E420" s="191">
        <v>42587</v>
      </c>
      <c r="F420" s="192" t="s">
        <v>786</v>
      </c>
      <c r="G420" s="192" t="s">
        <v>332</v>
      </c>
      <c r="H420" s="193" t="s">
        <v>706</v>
      </c>
      <c r="I420" s="256"/>
      <c r="J420" s="256"/>
      <c r="K420" s="593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28"/>
      <c r="AC420" s="585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3"/>
        <v>8</v>
      </c>
      <c r="C421" s="184">
        <f t="shared" si="14"/>
        <v>42588</v>
      </c>
      <c r="D421" s="184" t="s">
        <v>696</v>
      </c>
      <c r="E421" s="191">
        <v>42588</v>
      </c>
      <c r="F421" s="192" t="s">
        <v>786</v>
      </c>
      <c r="G421" s="192" t="s">
        <v>332</v>
      </c>
      <c r="H421" s="193" t="s">
        <v>706</v>
      </c>
      <c r="I421" s="256"/>
      <c r="J421" s="256"/>
      <c r="K421" s="593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1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28"/>
      <c r="AC421" s="585"/>
      <c r="AD421" s="585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3"/>
        <v>8</v>
      </c>
      <c r="C422" s="184">
        <f t="shared" si="14"/>
        <v>42593</v>
      </c>
      <c r="D422" s="184" t="s">
        <v>696</v>
      </c>
      <c r="E422" s="191">
        <v>42593</v>
      </c>
      <c r="F422" s="192" t="s">
        <v>697</v>
      </c>
      <c r="G422" s="192" t="s">
        <v>332</v>
      </c>
      <c r="H422" s="7" t="s">
        <v>815</v>
      </c>
      <c r="I422" s="256"/>
      <c r="J422" s="256"/>
      <c r="K422" s="593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89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28"/>
      <c r="AC422" s="585" t="str">
        <f>IF(VLOOKUP(H422,DS_131,1,0)=H422,"","x")</f>
        <v/>
      </c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3"/>
        <v>8</v>
      </c>
      <c r="C423" s="184">
        <f t="shared" si="14"/>
        <v>42593</v>
      </c>
      <c r="D423" s="184" t="s">
        <v>696</v>
      </c>
      <c r="E423" s="191">
        <v>42593</v>
      </c>
      <c r="F423" s="192" t="s">
        <v>697</v>
      </c>
      <c r="G423" s="192" t="s">
        <v>332</v>
      </c>
      <c r="H423" s="7" t="s">
        <v>640</v>
      </c>
      <c r="I423" s="256"/>
      <c r="J423" s="256"/>
      <c r="K423" s="593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28"/>
      <c r="AC423" s="585" t="str">
        <f>IF(VLOOKUP(H423,DS_131,1,0)=H423,"","x")</f>
        <v/>
      </c>
      <c r="AD423" s="585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3"/>
        <v>8</v>
      </c>
      <c r="C424" s="184">
        <f t="shared" si="14"/>
        <v>42583</v>
      </c>
      <c r="D424" s="184" t="s">
        <v>700</v>
      </c>
      <c r="E424" s="191">
        <v>42583</v>
      </c>
      <c r="F424" s="192" t="s">
        <v>702</v>
      </c>
      <c r="G424" s="192" t="s">
        <v>332</v>
      </c>
      <c r="H424" s="7"/>
      <c r="I424" s="256"/>
      <c r="J424" s="256"/>
      <c r="K424" s="593">
        <v>20000000</v>
      </c>
      <c r="L424" s="194" t="s">
        <v>8</v>
      </c>
      <c r="M424" s="594" t="s">
        <v>24</v>
      </c>
      <c r="N424" s="52" t="str">
        <f>IF(AND('331-CT'!$E$7=TH!H424,OR(L424="331",M424="331")),"331",IF(AND(OR(L424="131",M424="131"),H424='131-CT'!$E$7),"131",""))</f>
        <v/>
      </c>
      <c r="O424" s="89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28"/>
      <c r="AC424" s="585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3"/>
        <v>8</v>
      </c>
      <c r="C425" s="184">
        <f t="shared" si="14"/>
        <v>42583</v>
      </c>
      <c r="D425" s="184" t="s">
        <v>700</v>
      </c>
      <c r="E425" s="191">
        <v>42583</v>
      </c>
      <c r="F425" s="192" t="s">
        <v>703</v>
      </c>
      <c r="G425" s="192" t="s">
        <v>332</v>
      </c>
      <c r="H425" s="7"/>
      <c r="I425" s="256"/>
      <c r="J425" s="256"/>
      <c r="K425" s="593">
        <v>13637</v>
      </c>
      <c r="L425" s="594" t="s">
        <v>83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7">
        <v>3</v>
      </c>
      <c r="AC425" s="585"/>
      <c r="AD425" s="585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3"/>
        <v>8</v>
      </c>
      <c r="C426" s="184">
        <f t="shared" si="14"/>
        <v>42583</v>
      </c>
      <c r="D426" s="184" t="s">
        <v>700</v>
      </c>
      <c r="E426" s="191">
        <v>42583</v>
      </c>
      <c r="F426" s="192" t="s">
        <v>794</v>
      </c>
      <c r="G426" s="192" t="s">
        <v>332</v>
      </c>
      <c r="H426" s="7"/>
      <c r="I426" s="256"/>
      <c r="J426" s="256"/>
      <c r="K426" s="593">
        <v>1363</v>
      </c>
      <c r="L426" s="594" t="s">
        <v>9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7">
        <v>3</v>
      </c>
      <c r="AC426" s="585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3"/>
        <v>8</v>
      </c>
      <c r="C427" s="184">
        <f t="shared" si="14"/>
        <v>42583</v>
      </c>
      <c r="D427" s="184" t="s">
        <v>700</v>
      </c>
      <c r="E427" s="191">
        <v>42583</v>
      </c>
      <c r="F427" s="192" t="s">
        <v>705</v>
      </c>
      <c r="G427" s="192" t="s">
        <v>332</v>
      </c>
      <c r="H427" s="7"/>
      <c r="I427" s="256"/>
      <c r="J427" s="256"/>
      <c r="K427" s="593">
        <v>13637</v>
      </c>
      <c r="L427" s="594" t="s">
        <v>83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7">
        <v>3</v>
      </c>
      <c r="AC427" s="585"/>
      <c r="AD427" s="585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3"/>
        <v>8</v>
      </c>
      <c r="C428" s="184">
        <f t="shared" si="14"/>
        <v>42583</v>
      </c>
      <c r="D428" s="184" t="s">
        <v>700</v>
      </c>
      <c r="E428" s="191">
        <v>42583</v>
      </c>
      <c r="F428" s="192" t="s">
        <v>826</v>
      </c>
      <c r="G428" s="192" t="s">
        <v>332</v>
      </c>
      <c r="H428" s="7"/>
      <c r="I428" s="256"/>
      <c r="J428" s="256"/>
      <c r="K428" s="593">
        <v>1363</v>
      </c>
      <c r="L428" s="594" t="s">
        <v>9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1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7">
        <v>3</v>
      </c>
      <c r="AC428" s="585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3"/>
        <v>8</v>
      </c>
      <c r="C429" s="184">
        <f t="shared" si="14"/>
        <v>42587</v>
      </c>
      <c r="D429" s="184" t="s">
        <v>700</v>
      </c>
      <c r="E429" s="191">
        <v>42587</v>
      </c>
      <c r="F429" s="192" t="s">
        <v>702</v>
      </c>
      <c r="G429" s="192" t="s">
        <v>332</v>
      </c>
      <c r="H429" s="7"/>
      <c r="I429" s="256"/>
      <c r="J429" s="256"/>
      <c r="K429" s="593">
        <v>10000000</v>
      </c>
      <c r="L429" s="194" t="s">
        <v>8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28"/>
      <c r="AC429" s="585"/>
      <c r="AD429" s="585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3"/>
        <v>8</v>
      </c>
      <c r="C430" s="184">
        <f t="shared" si="14"/>
        <v>42587</v>
      </c>
      <c r="D430" s="184" t="s">
        <v>700</v>
      </c>
      <c r="E430" s="191">
        <v>42587</v>
      </c>
      <c r="F430" s="192" t="s">
        <v>703</v>
      </c>
      <c r="G430" s="192" t="s">
        <v>332</v>
      </c>
      <c r="H430" s="7"/>
      <c r="I430" s="256"/>
      <c r="J430" s="256"/>
      <c r="K430" s="593">
        <v>13637</v>
      </c>
      <c r="L430" s="594" t="s">
        <v>83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7">
        <v>3</v>
      </c>
      <c r="AC430" s="585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3"/>
        <v>8</v>
      </c>
      <c r="C431" s="184">
        <f t="shared" si="14"/>
        <v>42587</v>
      </c>
      <c r="D431" s="184" t="s">
        <v>700</v>
      </c>
      <c r="E431" s="191">
        <v>42587</v>
      </c>
      <c r="F431" s="192" t="s">
        <v>794</v>
      </c>
      <c r="G431" s="192" t="s">
        <v>332</v>
      </c>
      <c r="H431" s="7"/>
      <c r="I431" s="256"/>
      <c r="J431" s="256"/>
      <c r="K431" s="593">
        <v>1363</v>
      </c>
      <c r="L431" s="594" t="s">
        <v>9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7">
        <v>3</v>
      </c>
      <c r="AC431" s="585"/>
      <c r="AD431" s="585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3"/>
        <v>8</v>
      </c>
      <c r="C432" s="184">
        <f t="shared" si="14"/>
        <v>42587</v>
      </c>
      <c r="D432" s="184" t="s">
        <v>700</v>
      </c>
      <c r="E432" s="191">
        <v>42587</v>
      </c>
      <c r="F432" s="192" t="s">
        <v>705</v>
      </c>
      <c r="G432" s="192" t="s">
        <v>332</v>
      </c>
      <c r="H432" s="7"/>
      <c r="I432" s="256"/>
      <c r="J432" s="256"/>
      <c r="K432" s="593">
        <v>13637</v>
      </c>
      <c r="L432" s="594" t="s">
        <v>83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7">
        <v>3</v>
      </c>
      <c r="AC432" s="585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3"/>
        <v>8</v>
      </c>
      <c r="C433" s="184">
        <f t="shared" si="14"/>
        <v>42587</v>
      </c>
      <c r="D433" s="184" t="s">
        <v>700</v>
      </c>
      <c r="E433" s="191">
        <v>42587</v>
      </c>
      <c r="F433" s="192" t="s">
        <v>826</v>
      </c>
      <c r="G433" s="192" t="s">
        <v>332</v>
      </c>
      <c r="H433" s="7"/>
      <c r="I433" s="256"/>
      <c r="J433" s="256"/>
      <c r="K433" s="593">
        <v>1363</v>
      </c>
      <c r="L433" s="594" t="s">
        <v>9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7">
        <v>3</v>
      </c>
      <c r="AC433" s="585"/>
      <c r="AD433" s="585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3"/>
        <v>8</v>
      </c>
      <c r="C434" s="184">
        <f t="shared" si="14"/>
        <v>42588</v>
      </c>
      <c r="D434" s="184" t="s">
        <v>700</v>
      </c>
      <c r="E434" s="191">
        <v>42588</v>
      </c>
      <c r="F434" s="192" t="s">
        <v>702</v>
      </c>
      <c r="G434" s="192" t="s">
        <v>332</v>
      </c>
      <c r="H434" s="7"/>
      <c r="I434" s="256"/>
      <c r="J434" s="256"/>
      <c r="K434" s="593">
        <v>13224860</v>
      </c>
      <c r="L434" s="194" t="s">
        <v>8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28"/>
      <c r="AC434" s="585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3"/>
        <v>8</v>
      </c>
      <c r="C435" s="184">
        <f t="shared" si="14"/>
        <v>42588</v>
      </c>
      <c r="D435" s="184" t="s">
        <v>700</v>
      </c>
      <c r="E435" s="191">
        <v>42588</v>
      </c>
      <c r="F435" s="192" t="s">
        <v>703</v>
      </c>
      <c r="G435" s="192" t="s">
        <v>332</v>
      </c>
      <c r="H435" s="7"/>
      <c r="I435" s="256"/>
      <c r="J435" s="256"/>
      <c r="K435" s="593">
        <v>9091</v>
      </c>
      <c r="L435" s="594" t="s">
        <v>83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7">
        <v>3</v>
      </c>
      <c r="AC435" s="585"/>
      <c r="AD435" s="585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3"/>
        <v>8</v>
      </c>
      <c r="C436" s="184">
        <f t="shared" si="14"/>
        <v>42588</v>
      </c>
      <c r="D436" s="184" t="s">
        <v>700</v>
      </c>
      <c r="E436" s="191">
        <v>42588</v>
      </c>
      <c r="F436" s="192" t="s">
        <v>794</v>
      </c>
      <c r="G436" s="192" t="s">
        <v>332</v>
      </c>
      <c r="H436" s="7"/>
      <c r="I436" s="256"/>
      <c r="J436" s="256"/>
      <c r="K436" s="593">
        <v>909</v>
      </c>
      <c r="L436" s="594" t="s">
        <v>9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7">
        <v>3</v>
      </c>
      <c r="AC436" s="585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3"/>
        <v>8</v>
      </c>
      <c r="C437" s="184">
        <f t="shared" si="14"/>
        <v>42588</v>
      </c>
      <c r="D437" s="184" t="s">
        <v>700</v>
      </c>
      <c r="E437" s="191">
        <v>42588</v>
      </c>
      <c r="F437" s="192" t="s">
        <v>705</v>
      </c>
      <c r="G437" s="192" t="s">
        <v>332</v>
      </c>
      <c r="H437" s="7"/>
      <c r="I437" s="256"/>
      <c r="J437" s="256"/>
      <c r="K437" s="593">
        <v>13637</v>
      </c>
      <c r="L437" s="594" t="s">
        <v>83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7">
        <v>3</v>
      </c>
      <c r="AC437" s="585"/>
      <c r="AD437" s="585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3"/>
        <v>8</v>
      </c>
      <c r="C438" s="184">
        <f t="shared" si="14"/>
        <v>42588</v>
      </c>
      <c r="D438" s="184" t="s">
        <v>700</v>
      </c>
      <c r="E438" s="191">
        <v>42588</v>
      </c>
      <c r="F438" s="192" t="s">
        <v>826</v>
      </c>
      <c r="G438" s="192" t="s">
        <v>332</v>
      </c>
      <c r="H438" s="7"/>
      <c r="I438" s="256"/>
      <c r="J438" s="256"/>
      <c r="K438" s="593">
        <v>1363</v>
      </c>
      <c r="L438" s="594" t="s">
        <v>9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7">
        <v>3</v>
      </c>
      <c r="AC438" s="585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3"/>
        <v>8</v>
      </c>
      <c r="C439" s="184">
        <f t="shared" si="14"/>
        <v>42594</v>
      </c>
      <c r="D439" s="184" t="s">
        <v>700</v>
      </c>
      <c r="E439" s="191">
        <v>42594</v>
      </c>
      <c r="F439" s="189" t="s">
        <v>808</v>
      </c>
      <c r="G439" s="192" t="s">
        <v>332</v>
      </c>
      <c r="H439" s="193" t="s">
        <v>706</v>
      </c>
      <c r="I439" s="256"/>
      <c r="J439" s="256"/>
      <c r="K439" s="593">
        <v>46300000</v>
      </c>
      <c r="L439" s="594" t="s">
        <v>47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1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28"/>
      <c r="AC439" s="585"/>
      <c r="AD439" s="585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3"/>
        <v>8</v>
      </c>
      <c r="C440" s="184">
        <f t="shared" si="14"/>
        <v>42594</v>
      </c>
      <c r="D440" s="184" t="s">
        <v>700</v>
      </c>
      <c r="E440" s="191">
        <v>42594</v>
      </c>
      <c r="F440" s="192" t="s">
        <v>702</v>
      </c>
      <c r="G440" s="192" t="s">
        <v>332</v>
      </c>
      <c r="H440" s="7"/>
      <c r="I440" s="256"/>
      <c r="J440" s="256"/>
      <c r="K440" s="593">
        <v>5000000</v>
      </c>
      <c r="L440" s="194" t="s">
        <v>8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28"/>
      <c r="AC440" s="585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3"/>
        <v>8</v>
      </c>
      <c r="C441" s="184">
        <f t="shared" si="14"/>
        <v>42594</v>
      </c>
      <c r="D441" s="184" t="s">
        <v>700</v>
      </c>
      <c r="E441" s="191">
        <v>42594</v>
      </c>
      <c r="F441" s="192" t="s">
        <v>703</v>
      </c>
      <c r="G441" s="192" t="s">
        <v>332</v>
      </c>
      <c r="H441" s="7"/>
      <c r="I441" s="256"/>
      <c r="J441" s="256"/>
      <c r="K441" s="593">
        <v>13637</v>
      </c>
      <c r="L441" s="594" t="s">
        <v>83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7">
        <v>3</v>
      </c>
      <c r="AC441" s="585"/>
      <c r="AD441" s="585"/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3"/>
        <v>8</v>
      </c>
      <c r="C442" s="184">
        <f t="shared" si="14"/>
        <v>42594</v>
      </c>
      <c r="D442" s="184" t="s">
        <v>700</v>
      </c>
      <c r="E442" s="191">
        <v>42594</v>
      </c>
      <c r="F442" s="192" t="s">
        <v>794</v>
      </c>
      <c r="G442" s="192" t="s">
        <v>332</v>
      </c>
      <c r="H442" s="7"/>
      <c r="I442" s="256"/>
      <c r="J442" s="256"/>
      <c r="K442" s="593">
        <v>1363</v>
      </c>
      <c r="L442" s="594" t="s">
        <v>9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7">
        <v>3</v>
      </c>
      <c r="AC442" s="585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3"/>
        <v>8</v>
      </c>
      <c r="C443" s="184">
        <f t="shared" si="14"/>
        <v>42595</v>
      </c>
      <c r="D443" s="184" t="s">
        <v>696</v>
      </c>
      <c r="E443" s="191">
        <v>42595</v>
      </c>
      <c r="F443" s="192" t="s">
        <v>697</v>
      </c>
      <c r="G443" s="192" t="s">
        <v>332</v>
      </c>
      <c r="H443" s="7" t="s">
        <v>422</v>
      </c>
      <c r="I443" s="256"/>
      <c r="J443" s="256"/>
      <c r="K443" s="593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891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28"/>
      <c r="AC443" s="585" t="str">
        <f>IF(VLOOKUP(H443,DS_131,1,0)=H443,"","x")</f>
        <v/>
      </c>
      <c r="AD443" s="585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3"/>
        <v>8</v>
      </c>
      <c r="C444" s="184">
        <f t="shared" si="14"/>
        <v>42605</v>
      </c>
      <c r="D444" s="184" t="s">
        <v>696</v>
      </c>
      <c r="E444" s="191">
        <v>42605</v>
      </c>
      <c r="F444" s="192" t="s">
        <v>697</v>
      </c>
      <c r="G444" s="192" t="s">
        <v>332</v>
      </c>
      <c r="H444" s="7" t="s">
        <v>812</v>
      </c>
      <c r="I444" s="256"/>
      <c r="J444" s="256"/>
      <c r="K444" s="593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28"/>
      <c r="AC444" s="585" t="str">
        <f>IF(VLOOKUP(H444,DS_131,1,0)=H444,"","x")</f>
        <v/>
      </c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3"/>
        <v>8</v>
      </c>
      <c r="C445" s="184">
        <f t="shared" si="14"/>
        <v>42605</v>
      </c>
      <c r="D445" s="184" t="s">
        <v>696</v>
      </c>
      <c r="E445" s="191">
        <v>42605</v>
      </c>
      <c r="F445" s="192" t="s">
        <v>697</v>
      </c>
      <c r="G445" s="192" t="s">
        <v>332</v>
      </c>
      <c r="H445" s="7" t="s">
        <v>812</v>
      </c>
      <c r="I445" s="256"/>
      <c r="J445" s="256"/>
      <c r="K445" s="593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28"/>
      <c r="AC445" s="585" t="str">
        <f>IF(VLOOKUP(H445,DS_131,1,0)=H445,"","x")</f>
        <v/>
      </c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3"/>
        <v>8</v>
      </c>
      <c r="C446" s="184">
        <f t="shared" si="14"/>
        <v>42605</v>
      </c>
      <c r="D446" s="184" t="s">
        <v>696</v>
      </c>
      <c r="E446" s="191">
        <v>42605</v>
      </c>
      <c r="F446" s="192" t="s">
        <v>697</v>
      </c>
      <c r="G446" s="192" t="s">
        <v>332</v>
      </c>
      <c r="H446" s="7" t="s">
        <v>812</v>
      </c>
      <c r="I446" s="256"/>
      <c r="J446" s="256"/>
      <c r="K446" s="593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28"/>
      <c r="AC446" s="585" t="str">
        <f>IF(VLOOKUP(H446,DS_131,1,0)=H446,"","x")</f>
        <v/>
      </c>
      <c r="AD446" s="585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:B510" si="15">IF(C447&lt;&gt;"",MONTH(C447),"")</f>
        <v>8</v>
      </c>
      <c r="C447" s="184">
        <f t="shared" ref="C447:C510" si="16">E447</f>
        <v>42607</v>
      </c>
      <c r="D447" s="184" t="s">
        <v>696</v>
      </c>
      <c r="E447" s="191">
        <v>42607</v>
      </c>
      <c r="F447" s="192" t="s">
        <v>698</v>
      </c>
      <c r="G447" s="192" t="s">
        <v>332</v>
      </c>
      <c r="H447" s="7"/>
      <c r="I447" s="256"/>
      <c r="J447" s="256"/>
      <c r="K447" s="593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891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28"/>
      <c r="AC447" s="585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5"/>
        <v>8</v>
      </c>
      <c r="C448" s="184">
        <f t="shared" si="16"/>
        <v>42612</v>
      </c>
      <c r="D448" s="184" t="s">
        <v>696</v>
      </c>
      <c r="E448" s="191">
        <v>42612</v>
      </c>
      <c r="F448" s="192" t="s">
        <v>697</v>
      </c>
      <c r="G448" s="192" t="s">
        <v>332</v>
      </c>
      <c r="H448" s="777" t="s">
        <v>809</v>
      </c>
      <c r="I448" s="256"/>
      <c r="J448" s="256"/>
      <c r="K448" s="593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89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28"/>
      <c r="AC448" s="585" t="str">
        <f>IF(VLOOKUP(H448,DS_131,1,0)=H448,"","x")</f>
        <v/>
      </c>
      <c r="AD448" s="585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5"/>
        <v>8</v>
      </c>
      <c r="C449" s="184">
        <f t="shared" si="16"/>
        <v>42597</v>
      </c>
      <c r="D449" s="184" t="s">
        <v>700</v>
      </c>
      <c r="E449" s="191">
        <v>42597</v>
      </c>
      <c r="F449" s="189" t="s">
        <v>808</v>
      </c>
      <c r="G449" s="192" t="s">
        <v>332</v>
      </c>
      <c r="H449" s="193" t="s">
        <v>706</v>
      </c>
      <c r="I449" s="256"/>
      <c r="J449" s="256"/>
      <c r="K449" s="593">
        <v>13500000</v>
      </c>
      <c r="L449" s="594" t="s">
        <v>47</v>
      </c>
      <c r="M449" s="594" t="s">
        <v>24</v>
      </c>
      <c r="N449" s="52" t="str">
        <f>IF(AND('331-CT'!$E$7=TH!H449,OR(L449="331",M449="331")),"331",IF(AND(OR(L449="131",M449="131"),H449='131-CT'!$E$7),"131",""))</f>
        <v/>
      </c>
      <c r="O449" s="891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28"/>
      <c r="AC449" s="585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5"/>
        <v>8</v>
      </c>
      <c r="C450" s="184">
        <f t="shared" si="16"/>
        <v>42606</v>
      </c>
      <c r="D450" s="184" t="s">
        <v>700</v>
      </c>
      <c r="E450" s="191">
        <v>42606</v>
      </c>
      <c r="F450" s="189" t="s">
        <v>808</v>
      </c>
      <c r="G450" s="192" t="s">
        <v>332</v>
      </c>
      <c r="H450" s="193" t="s">
        <v>706</v>
      </c>
      <c r="I450" s="256"/>
      <c r="J450" s="256"/>
      <c r="K450" s="593">
        <v>8800000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1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28"/>
      <c r="AC450" s="585"/>
      <c r="AD450" s="585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5"/>
        <v>8</v>
      </c>
      <c r="C451" s="184">
        <f t="shared" si="16"/>
        <v>42606</v>
      </c>
      <c r="D451" s="184" t="s">
        <v>700</v>
      </c>
      <c r="E451" s="191">
        <v>42606</v>
      </c>
      <c r="F451" s="192" t="s">
        <v>702</v>
      </c>
      <c r="G451" s="192" t="s">
        <v>332</v>
      </c>
      <c r="H451" s="7"/>
      <c r="I451" s="256"/>
      <c r="J451" s="256"/>
      <c r="K451" s="593">
        <v>30000000</v>
      </c>
      <c r="L451" s="194" t="s">
        <v>8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28"/>
      <c r="AC451" s="585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5"/>
        <v>8</v>
      </c>
      <c r="C452" s="184">
        <f t="shared" si="16"/>
        <v>42606</v>
      </c>
      <c r="D452" s="184" t="s">
        <v>700</v>
      </c>
      <c r="E452" s="191">
        <v>42606</v>
      </c>
      <c r="F452" s="192" t="s">
        <v>703</v>
      </c>
      <c r="G452" s="192" t="s">
        <v>332</v>
      </c>
      <c r="H452" s="7"/>
      <c r="I452" s="256"/>
      <c r="J452" s="256"/>
      <c r="K452" s="593">
        <v>13637</v>
      </c>
      <c r="L452" s="594" t="s">
        <v>83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7">
        <v>3</v>
      </c>
      <c r="AC452" s="585"/>
      <c r="AD452" s="585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5"/>
        <v>8</v>
      </c>
      <c r="C453" s="184">
        <f t="shared" si="16"/>
        <v>42606</v>
      </c>
      <c r="D453" s="184" t="s">
        <v>700</v>
      </c>
      <c r="E453" s="191">
        <v>42606</v>
      </c>
      <c r="F453" s="192" t="s">
        <v>794</v>
      </c>
      <c r="G453" s="192" t="s">
        <v>332</v>
      </c>
      <c r="H453" s="7"/>
      <c r="I453" s="256"/>
      <c r="J453" s="256"/>
      <c r="K453" s="593">
        <v>1363</v>
      </c>
      <c r="L453" s="594" t="s">
        <v>9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7">
        <v>3</v>
      </c>
      <c r="AC453" s="585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15"/>
        <v>9</v>
      </c>
      <c r="C454" s="184">
        <f t="shared" si="16"/>
        <v>42625</v>
      </c>
      <c r="D454" s="184" t="s">
        <v>696</v>
      </c>
      <c r="E454" s="191">
        <v>42625</v>
      </c>
      <c r="F454" s="192" t="s">
        <v>786</v>
      </c>
      <c r="G454" s="192" t="s">
        <v>332</v>
      </c>
      <c r="H454" s="7" t="s">
        <v>704</v>
      </c>
      <c r="I454" s="256"/>
      <c r="J454" s="256"/>
      <c r="K454" s="593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891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28"/>
      <c r="AC454" s="585"/>
      <c r="AD454" s="585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5"/>
        <v>9</v>
      </c>
      <c r="C455" s="184">
        <f t="shared" si="16"/>
        <v>42625</v>
      </c>
      <c r="D455" s="184" t="s">
        <v>696</v>
      </c>
      <c r="E455" s="191">
        <v>42625</v>
      </c>
      <c r="F455" s="192" t="s">
        <v>786</v>
      </c>
      <c r="G455" s="192" t="s">
        <v>332</v>
      </c>
      <c r="H455" s="193" t="s">
        <v>706</v>
      </c>
      <c r="I455" s="256"/>
      <c r="J455" s="256"/>
      <c r="K455" s="593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1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28"/>
      <c r="AC455" s="585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5"/>
        <v>9</v>
      </c>
      <c r="C456" s="184">
        <f t="shared" si="16"/>
        <v>42629</v>
      </c>
      <c r="D456" s="184" t="s">
        <v>696</v>
      </c>
      <c r="E456" s="191">
        <v>42629</v>
      </c>
      <c r="F456" s="192" t="s">
        <v>697</v>
      </c>
      <c r="G456" s="192" t="s">
        <v>332</v>
      </c>
      <c r="H456" s="7" t="s">
        <v>422</v>
      </c>
      <c r="I456" s="256"/>
      <c r="J456" s="256"/>
      <c r="K456" s="593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89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28"/>
      <c r="AC456" s="585" t="str">
        <f>IF(VLOOKUP(H456,DS_131,1,0)=H456,"","x")</f>
        <v/>
      </c>
      <c r="AD456" s="585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5"/>
        <v>9</v>
      </c>
      <c r="C457" s="184">
        <f t="shared" si="16"/>
        <v>42632</v>
      </c>
      <c r="D457" s="184" t="s">
        <v>696</v>
      </c>
      <c r="E457" s="191">
        <v>42632</v>
      </c>
      <c r="F457" s="192" t="s">
        <v>697</v>
      </c>
      <c r="G457" s="192" t="s">
        <v>332</v>
      </c>
      <c r="H457" s="193" t="s">
        <v>1301</v>
      </c>
      <c r="I457" s="256"/>
      <c r="J457" s="256"/>
      <c r="K457" s="593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28"/>
      <c r="AC457" s="585" t="str">
        <f>IF(VLOOKUP(H457,DS_131,1,0)=H457,"","x")</f>
        <v/>
      </c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5"/>
        <v>9</v>
      </c>
      <c r="C458" s="184">
        <f t="shared" si="16"/>
        <v>42633</v>
      </c>
      <c r="D458" s="184" t="s">
        <v>696</v>
      </c>
      <c r="E458" s="191">
        <v>42633</v>
      </c>
      <c r="F458" s="192" t="s">
        <v>697</v>
      </c>
      <c r="G458" s="192" t="s">
        <v>332</v>
      </c>
      <c r="H458" s="7" t="s">
        <v>679</v>
      </c>
      <c r="I458" s="256"/>
      <c r="J458" s="256"/>
      <c r="K458" s="593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28"/>
      <c r="AC458" s="585" t="str">
        <f>IF(VLOOKUP(H458,DS_131,1,0)=H458,"","x")</f>
        <v/>
      </c>
      <c r="AD458" s="585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42634</v>
      </c>
      <c r="D459" s="184" t="s">
        <v>696</v>
      </c>
      <c r="E459" s="191">
        <v>42634</v>
      </c>
      <c r="F459" s="192" t="s">
        <v>786</v>
      </c>
      <c r="G459" s="192" t="s">
        <v>332</v>
      </c>
      <c r="H459" s="193" t="s">
        <v>706</v>
      </c>
      <c r="I459" s="256"/>
      <c r="J459" s="256"/>
      <c r="K459" s="593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891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28"/>
      <c r="AC459" s="585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42635</v>
      </c>
      <c r="D460" s="184" t="s">
        <v>696</v>
      </c>
      <c r="E460" s="191">
        <v>42635</v>
      </c>
      <c r="F460" s="192" t="s">
        <v>786</v>
      </c>
      <c r="G460" s="192" t="s">
        <v>332</v>
      </c>
      <c r="H460" s="7" t="s">
        <v>1315</v>
      </c>
      <c r="I460" s="256"/>
      <c r="J460" s="256"/>
      <c r="K460" s="593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1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28"/>
      <c r="AC460" s="585"/>
      <c r="AD460" s="585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42620</v>
      </c>
      <c r="D461" s="184" t="s">
        <v>700</v>
      </c>
      <c r="E461" s="191">
        <v>42620</v>
      </c>
      <c r="F461" s="189" t="s">
        <v>808</v>
      </c>
      <c r="G461" s="192" t="s">
        <v>332</v>
      </c>
      <c r="H461" s="193" t="s">
        <v>706</v>
      </c>
      <c r="I461" s="256"/>
      <c r="J461" s="256"/>
      <c r="K461" s="593">
        <v>2300000</v>
      </c>
      <c r="L461" s="594" t="s">
        <v>47</v>
      </c>
      <c r="M461" s="594" t="s">
        <v>24</v>
      </c>
      <c r="N461" s="52" t="str">
        <f>IF(AND('331-CT'!$E$7=TH!H461,OR(L461="331",M461="331")),"331",IF(AND(OR(L461="131",M461="131"),H461='131-CT'!$E$7),"131",""))</f>
        <v/>
      </c>
      <c r="O461" s="891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28"/>
      <c r="AC461" s="585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42625</v>
      </c>
      <c r="D462" s="184" t="s">
        <v>700</v>
      </c>
      <c r="E462" s="191">
        <v>42625</v>
      </c>
      <c r="F462" s="192" t="s">
        <v>702</v>
      </c>
      <c r="G462" s="192" t="s">
        <v>332</v>
      </c>
      <c r="H462" s="7"/>
      <c r="I462" s="256"/>
      <c r="J462" s="256"/>
      <c r="K462" s="593">
        <v>10000000</v>
      </c>
      <c r="L462" s="194" t="s">
        <v>8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28"/>
      <c r="AC462" s="585"/>
      <c r="AD462" s="585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5"/>
        <v>9</v>
      </c>
      <c r="C463" s="184">
        <f t="shared" si="16"/>
        <v>42625</v>
      </c>
      <c r="D463" s="184" t="s">
        <v>700</v>
      </c>
      <c r="E463" s="191">
        <v>42625</v>
      </c>
      <c r="F463" s="192" t="s">
        <v>702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28"/>
      <c r="AC463" s="585"/>
      <c r="AD463" s="585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5"/>
        <v>9</v>
      </c>
      <c r="C464" s="184">
        <f t="shared" si="16"/>
        <v>42625</v>
      </c>
      <c r="D464" s="184" t="s">
        <v>700</v>
      </c>
      <c r="E464" s="191">
        <v>42625</v>
      </c>
      <c r="F464" s="192" t="s">
        <v>703</v>
      </c>
      <c r="G464" s="192" t="s">
        <v>332</v>
      </c>
      <c r="H464" s="7"/>
      <c r="I464" s="256"/>
      <c r="J464" s="256"/>
      <c r="K464" s="593">
        <v>13637</v>
      </c>
      <c r="L464" s="594" t="s">
        <v>83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7">
        <v>3</v>
      </c>
      <c r="AC464" s="585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5"/>
        <v>9</v>
      </c>
      <c r="C465" s="184">
        <f t="shared" si="16"/>
        <v>42625</v>
      </c>
      <c r="D465" s="184" t="s">
        <v>700</v>
      </c>
      <c r="E465" s="191">
        <v>42625</v>
      </c>
      <c r="F465" s="192" t="s">
        <v>794</v>
      </c>
      <c r="G465" s="192" t="s">
        <v>332</v>
      </c>
      <c r="H465" s="7"/>
      <c r="I465" s="256"/>
      <c r="J465" s="256"/>
      <c r="K465" s="593">
        <v>1363</v>
      </c>
      <c r="L465" s="594" t="s">
        <v>9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7">
        <v>3</v>
      </c>
      <c r="AC465" s="585"/>
      <c r="AD465" s="585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5"/>
        <v>9</v>
      </c>
      <c r="C466" s="184">
        <f t="shared" si="16"/>
        <v>42625</v>
      </c>
      <c r="D466" s="184" t="s">
        <v>700</v>
      </c>
      <c r="E466" s="191">
        <v>42625</v>
      </c>
      <c r="F466" s="192" t="s">
        <v>705</v>
      </c>
      <c r="G466" s="192" t="s">
        <v>332</v>
      </c>
      <c r="H466" s="7"/>
      <c r="I466" s="256"/>
      <c r="J466" s="256"/>
      <c r="K466" s="593">
        <v>13637</v>
      </c>
      <c r="L466" s="594" t="s">
        <v>83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7">
        <v>3</v>
      </c>
      <c r="AC466" s="585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5"/>
        <v>9</v>
      </c>
      <c r="C467" s="184">
        <f t="shared" si="16"/>
        <v>42625</v>
      </c>
      <c r="D467" s="184" t="s">
        <v>700</v>
      </c>
      <c r="E467" s="191">
        <v>42625</v>
      </c>
      <c r="F467" s="192" t="s">
        <v>826</v>
      </c>
      <c r="G467" s="192" t="s">
        <v>332</v>
      </c>
      <c r="H467" s="7"/>
      <c r="I467" s="256"/>
      <c r="J467" s="256"/>
      <c r="K467" s="593">
        <v>1363</v>
      </c>
      <c r="L467" s="594" t="s">
        <v>9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7">
        <v>3</v>
      </c>
      <c r="AC467" s="585"/>
      <c r="AD467" s="585"/>
    </row>
    <row r="468" spans="1:30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5"/>
        <v>9</v>
      </c>
      <c r="C468" s="184">
        <f t="shared" si="16"/>
        <v>42630</v>
      </c>
      <c r="D468" s="184" t="s">
        <v>700</v>
      </c>
      <c r="E468" s="191">
        <v>42630</v>
      </c>
      <c r="F468" s="189" t="s">
        <v>808</v>
      </c>
      <c r="G468" s="192" t="s">
        <v>332</v>
      </c>
      <c r="H468" s="193" t="s">
        <v>706</v>
      </c>
      <c r="I468" s="256"/>
      <c r="J468" s="256"/>
      <c r="K468" s="593">
        <v>18000000</v>
      </c>
      <c r="L468" s="594" t="s">
        <v>47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1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28"/>
      <c r="AC468" s="585"/>
    </row>
    <row r="469" spans="1:30" s="211" customFormat="1" ht="15.75" customHeight="1">
      <c r="A469" s="204" t="str">
        <f>IF(B469&lt;&gt;"",IF(AND(B469&gt;=_TM1,B469&lt;=_TM2,OR(TH!L469="1111",TH!M469="1111")),TH!D469,""),"")</f>
        <v/>
      </c>
      <c r="B469" s="36">
        <f t="shared" si="15"/>
        <v>9</v>
      </c>
      <c r="C469" s="184">
        <f t="shared" si="16"/>
        <v>42633</v>
      </c>
      <c r="D469" s="184" t="s">
        <v>700</v>
      </c>
      <c r="E469" s="191">
        <v>42633</v>
      </c>
      <c r="F469" s="189" t="s">
        <v>808</v>
      </c>
      <c r="G469" s="192" t="s">
        <v>332</v>
      </c>
      <c r="H469" s="193" t="s">
        <v>706</v>
      </c>
      <c r="I469" s="256"/>
      <c r="J469" s="256"/>
      <c r="K469" s="593">
        <v>3000000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1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28"/>
      <c r="AC469" s="585"/>
      <c r="AD469" s="585"/>
    </row>
    <row r="470" spans="1:30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5"/>
        <v>9</v>
      </c>
      <c r="C470" s="184">
        <f t="shared" si="16"/>
        <v>42634</v>
      </c>
      <c r="D470" s="184" t="s">
        <v>700</v>
      </c>
      <c r="E470" s="191">
        <v>42634</v>
      </c>
      <c r="F470" s="192" t="s">
        <v>702</v>
      </c>
      <c r="G470" s="192" t="s">
        <v>332</v>
      </c>
      <c r="H470" s="7"/>
      <c r="I470" s="256"/>
      <c r="J470" s="256"/>
      <c r="K470" s="593">
        <v>10000000</v>
      </c>
      <c r="L470" s="194" t="s">
        <v>8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28"/>
      <c r="AC470" s="585"/>
    </row>
    <row r="471" spans="1:30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15"/>
        <v>9</v>
      </c>
      <c r="C471" s="184">
        <f t="shared" si="16"/>
        <v>42634</v>
      </c>
      <c r="D471" s="184" t="s">
        <v>700</v>
      </c>
      <c r="E471" s="191">
        <v>42634</v>
      </c>
      <c r="F471" s="192" t="s">
        <v>703</v>
      </c>
      <c r="G471" s="192" t="s">
        <v>332</v>
      </c>
      <c r="H471" s="7"/>
      <c r="I471" s="256"/>
      <c r="J471" s="256"/>
      <c r="K471" s="593">
        <v>13637</v>
      </c>
      <c r="L471" s="594" t="s">
        <v>83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7">
        <v>3</v>
      </c>
      <c r="AC471" s="585"/>
      <c r="AD471" s="585"/>
    </row>
    <row r="472" spans="1:30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15"/>
        <v>9</v>
      </c>
      <c r="C472" s="184">
        <f t="shared" si="16"/>
        <v>42634</v>
      </c>
      <c r="D472" s="184" t="s">
        <v>700</v>
      </c>
      <c r="E472" s="191">
        <v>42634</v>
      </c>
      <c r="F472" s="192" t="s">
        <v>794</v>
      </c>
      <c r="G472" s="192" t="s">
        <v>332</v>
      </c>
      <c r="H472" s="7"/>
      <c r="I472" s="256"/>
      <c r="J472" s="256"/>
      <c r="K472" s="593">
        <v>1363</v>
      </c>
      <c r="L472" s="594" t="s">
        <v>9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7">
        <v>3</v>
      </c>
      <c r="AC472" s="585"/>
    </row>
    <row r="473" spans="1:30" s="211" customFormat="1" ht="15.75" customHeight="1">
      <c r="A473" s="204" t="str">
        <f>IF(B473&lt;&gt;"",IF(AND(B473&gt;=_TM1,B473&lt;=_TM2,OR(TH!L473="1111",TH!M473="1111")),TH!D473,""),"")</f>
        <v/>
      </c>
      <c r="B473" s="36">
        <f t="shared" si="15"/>
        <v>9</v>
      </c>
      <c r="C473" s="184">
        <f t="shared" si="16"/>
        <v>42634</v>
      </c>
      <c r="D473" s="184" t="s">
        <v>700</v>
      </c>
      <c r="E473" s="191">
        <v>42634</v>
      </c>
      <c r="F473" s="192" t="s">
        <v>705</v>
      </c>
      <c r="G473" s="192" t="s">
        <v>332</v>
      </c>
      <c r="H473" s="7"/>
      <c r="I473" s="256"/>
      <c r="J473" s="256"/>
      <c r="K473" s="593">
        <v>13637</v>
      </c>
      <c r="L473" s="594" t="s">
        <v>83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7">
        <v>3</v>
      </c>
      <c r="AC473" s="585"/>
      <c r="AD473" s="585"/>
    </row>
    <row r="474" spans="1:30" s="211" customFormat="1" ht="15.75" customHeight="1">
      <c r="A474" s="204" t="str">
        <f>IF(B474&lt;&gt;"",IF(AND(B474&gt;=_TM1,B474&lt;=_TM2,OR(TH!L474="1111",TH!M474="1111")),TH!D474,""),"")</f>
        <v/>
      </c>
      <c r="B474" s="36">
        <f t="shared" si="15"/>
        <v>9</v>
      </c>
      <c r="C474" s="184">
        <f t="shared" si="16"/>
        <v>42634</v>
      </c>
      <c r="D474" s="184" t="s">
        <v>700</v>
      </c>
      <c r="E474" s="191">
        <v>42634</v>
      </c>
      <c r="F474" s="192" t="s">
        <v>826</v>
      </c>
      <c r="G474" s="192" t="s">
        <v>332</v>
      </c>
      <c r="H474" s="7"/>
      <c r="I474" s="256"/>
      <c r="J474" s="256"/>
      <c r="K474" s="593">
        <v>1363</v>
      </c>
      <c r="L474" s="594" t="s">
        <v>9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7">
        <v>3</v>
      </c>
      <c r="AC474" s="585"/>
    </row>
    <row r="475" spans="1:30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5"/>
        <v>9</v>
      </c>
      <c r="C475" s="184">
        <f t="shared" si="16"/>
        <v>42635</v>
      </c>
      <c r="D475" s="184" t="s">
        <v>700</v>
      </c>
      <c r="E475" s="191">
        <v>42635</v>
      </c>
      <c r="F475" s="192" t="s">
        <v>702</v>
      </c>
      <c r="G475" s="192" t="s">
        <v>332</v>
      </c>
      <c r="H475" s="7"/>
      <c r="I475" s="256"/>
      <c r="J475" s="256"/>
      <c r="K475" s="593">
        <v>10000000</v>
      </c>
      <c r="L475" s="194" t="s">
        <v>8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28"/>
      <c r="AC475" s="585"/>
      <c r="AD475" s="585"/>
    </row>
    <row r="476" spans="1:30" s="211" customFormat="1" ht="15.75" customHeight="1">
      <c r="A476" s="204" t="str">
        <f>IF(B476&lt;&gt;"",IF(AND(B476&gt;=_TM1,B476&lt;=_TM2,OR(TH!L476="1111",TH!M476="1111")),TH!D476,""),"")</f>
        <v/>
      </c>
      <c r="B476" s="36">
        <f t="shared" si="15"/>
        <v>9</v>
      </c>
      <c r="C476" s="184">
        <f t="shared" si="16"/>
        <v>42635</v>
      </c>
      <c r="D476" s="184" t="s">
        <v>700</v>
      </c>
      <c r="E476" s="191">
        <v>42635</v>
      </c>
      <c r="F476" s="192" t="s">
        <v>703</v>
      </c>
      <c r="G476" s="192" t="s">
        <v>332</v>
      </c>
      <c r="H476" s="7"/>
      <c r="I476" s="256"/>
      <c r="J476" s="256"/>
      <c r="K476" s="593">
        <v>9091</v>
      </c>
      <c r="L476" s="594" t="s">
        <v>83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7">
        <v>3</v>
      </c>
      <c r="AC476" s="585"/>
    </row>
    <row r="477" spans="1:30" s="211" customFormat="1" ht="15.75" customHeight="1">
      <c r="A477" s="204" t="str">
        <f>IF(B477&lt;&gt;"",IF(AND(B477&gt;=_TM1,B477&lt;=_TM2,OR(TH!L477="1111",TH!M477="1111")),TH!D477,""),"")</f>
        <v/>
      </c>
      <c r="B477" s="36">
        <f t="shared" si="15"/>
        <v>9</v>
      </c>
      <c r="C477" s="184">
        <f t="shared" si="16"/>
        <v>42635</v>
      </c>
      <c r="D477" s="184" t="s">
        <v>700</v>
      </c>
      <c r="E477" s="191">
        <v>42635</v>
      </c>
      <c r="F477" s="192" t="s">
        <v>794</v>
      </c>
      <c r="G477" s="192" t="s">
        <v>332</v>
      </c>
      <c r="H477" s="7"/>
      <c r="I477" s="256"/>
      <c r="J477" s="256"/>
      <c r="K477" s="593">
        <v>909</v>
      </c>
      <c r="L477" s="594" t="s">
        <v>9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7">
        <v>3</v>
      </c>
      <c r="AC477" s="585"/>
      <c r="AD477" s="585"/>
    </row>
    <row r="478" spans="1:30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15"/>
        <v>9</v>
      </c>
      <c r="C478" s="184">
        <f t="shared" si="16"/>
        <v>42635</v>
      </c>
      <c r="D478" s="184" t="s">
        <v>700</v>
      </c>
      <c r="E478" s="191">
        <v>42635</v>
      </c>
      <c r="F478" s="192" t="s">
        <v>705</v>
      </c>
      <c r="G478" s="192" t="s">
        <v>332</v>
      </c>
      <c r="H478" s="7"/>
      <c r="I478" s="256"/>
      <c r="J478" s="256"/>
      <c r="K478" s="593">
        <v>13637</v>
      </c>
      <c r="L478" s="594" t="s">
        <v>83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7">
        <v>3</v>
      </c>
      <c r="AC478" s="585"/>
    </row>
    <row r="479" spans="1:30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15"/>
        <v>9</v>
      </c>
      <c r="C479" s="184">
        <f t="shared" si="16"/>
        <v>42635</v>
      </c>
      <c r="D479" s="184" t="s">
        <v>700</v>
      </c>
      <c r="E479" s="191">
        <v>42635</v>
      </c>
      <c r="F479" s="192" t="s">
        <v>826</v>
      </c>
      <c r="G479" s="192" t="s">
        <v>332</v>
      </c>
      <c r="H479" s="7"/>
      <c r="I479" s="256"/>
      <c r="J479" s="256"/>
      <c r="K479" s="593">
        <v>1363</v>
      </c>
      <c r="L479" s="594" t="s">
        <v>9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7">
        <v>3</v>
      </c>
      <c r="AC479" s="585"/>
      <c r="AD479" s="585"/>
    </row>
    <row r="480" spans="1:30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15"/>
        <v>9</v>
      </c>
      <c r="C480" s="184">
        <f t="shared" si="16"/>
        <v>42637</v>
      </c>
      <c r="D480" s="184" t="s">
        <v>696</v>
      </c>
      <c r="E480" s="191">
        <v>42637</v>
      </c>
      <c r="F480" s="192" t="s">
        <v>698</v>
      </c>
      <c r="G480" s="192" t="s">
        <v>332</v>
      </c>
      <c r="H480" s="7"/>
      <c r="I480" s="256"/>
      <c r="J480" s="256"/>
      <c r="K480" s="593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89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28"/>
      <c r="AC480" s="585"/>
    </row>
    <row r="481" spans="1:30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15"/>
        <v>9</v>
      </c>
      <c r="C481" s="184">
        <f t="shared" si="16"/>
        <v>42642</v>
      </c>
      <c r="D481" s="184" t="s">
        <v>696</v>
      </c>
      <c r="E481" s="191">
        <v>42642</v>
      </c>
      <c r="F481" s="192" t="s">
        <v>697</v>
      </c>
      <c r="G481" s="192" t="s">
        <v>332</v>
      </c>
      <c r="H481" s="7" t="s">
        <v>646</v>
      </c>
      <c r="I481" s="256"/>
      <c r="J481" s="256"/>
      <c r="K481" s="593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89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28"/>
      <c r="AC481" s="585" t="str">
        <f>IF(VLOOKUP(H481,DS_131,1,0)=H481,"","x")</f>
        <v/>
      </c>
      <c r="AD481" s="585"/>
    </row>
    <row r="482" spans="1:30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15"/>
        <v>9</v>
      </c>
      <c r="C482" s="184">
        <f t="shared" si="16"/>
        <v>42642</v>
      </c>
      <c r="D482" s="184" t="s">
        <v>696</v>
      </c>
      <c r="E482" s="191">
        <v>42642</v>
      </c>
      <c r="F482" s="192" t="s">
        <v>697</v>
      </c>
      <c r="G482" s="192" t="s">
        <v>332</v>
      </c>
      <c r="H482" s="7" t="s">
        <v>812</v>
      </c>
      <c r="I482" s="256"/>
      <c r="J482" s="256"/>
      <c r="K482" s="593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28"/>
      <c r="AC482" s="585" t="str">
        <f>IF(VLOOKUP(H482,DS_131,1,0)=H482,"","x")</f>
        <v/>
      </c>
    </row>
    <row r="483" spans="1:30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15"/>
        <v>9</v>
      </c>
      <c r="C483" s="184">
        <f t="shared" si="16"/>
        <v>42642</v>
      </c>
      <c r="D483" s="184" t="s">
        <v>700</v>
      </c>
      <c r="E483" s="191">
        <v>42642</v>
      </c>
      <c r="F483" s="189" t="s">
        <v>808</v>
      </c>
      <c r="G483" s="192" t="s">
        <v>332</v>
      </c>
      <c r="H483" s="193" t="s">
        <v>706</v>
      </c>
      <c r="I483" s="256"/>
      <c r="J483" s="256"/>
      <c r="K483" s="593">
        <v>17000000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91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28"/>
      <c r="AC483" s="585"/>
      <c r="AD483" s="585"/>
    </row>
    <row r="484" spans="1:30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15"/>
        <v>10</v>
      </c>
      <c r="C484" s="184">
        <f t="shared" si="16"/>
        <v>42644</v>
      </c>
      <c r="D484" s="184" t="s">
        <v>696</v>
      </c>
      <c r="E484" s="191">
        <v>42644</v>
      </c>
      <c r="F484" s="192" t="s">
        <v>697</v>
      </c>
      <c r="G484" s="192" t="s">
        <v>332</v>
      </c>
      <c r="H484" s="7" t="s">
        <v>817</v>
      </c>
      <c r="I484" s="256"/>
      <c r="J484" s="256"/>
      <c r="K484" s="593">
        <v>3000000</v>
      </c>
      <c r="L484" s="194" t="s">
        <v>24</v>
      </c>
      <c r="M484" s="194" t="s">
        <v>259</v>
      </c>
      <c r="N484" s="52" t="str">
        <f>IF(AND('331-CT'!$E$7=TH!H484,OR(L484="331",M484="331")),"331",IF(AND(OR(L484="131",M484="131"),H484='131-CT'!$E$7),"131",""))</f>
        <v/>
      </c>
      <c r="O484" s="89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28"/>
      <c r="AC484" s="585"/>
    </row>
    <row r="485" spans="1:30" s="211" customFormat="1" ht="15.75" customHeight="1">
      <c r="A485" s="204" t="str">
        <f>IF(B485&lt;&gt;"",IF(AND(B485&gt;=_TM1,B485&lt;=_TM2,OR(TH!L485="1111",TH!M485="1111")),TH!D485,""),"")</f>
        <v>GBC</v>
      </c>
      <c r="B485" s="36">
        <f t="shared" si="15"/>
        <v>10</v>
      </c>
      <c r="C485" s="184">
        <f t="shared" si="16"/>
        <v>42644</v>
      </c>
      <c r="D485" s="184" t="s">
        <v>696</v>
      </c>
      <c r="E485" s="191">
        <v>42644</v>
      </c>
      <c r="F485" s="192" t="s">
        <v>786</v>
      </c>
      <c r="G485" s="192" t="s">
        <v>332</v>
      </c>
      <c r="H485" s="193" t="s">
        <v>706</v>
      </c>
      <c r="I485" s="256"/>
      <c r="J485" s="256"/>
      <c r="K485" s="593">
        <v>27000000</v>
      </c>
      <c r="L485" s="194" t="s">
        <v>24</v>
      </c>
      <c r="M485" s="194" t="s">
        <v>47</v>
      </c>
      <c r="N485" s="52" t="str">
        <f>IF(AND('331-CT'!$E$7=TH!H485,OR(L485="331",M485="331")),"331",IF(AND(OR(L485="131",M485="131"),H485='131-CT'!$E$7),"131",""))</f>
        <v/>
      </c>
      <c r="O485" s="89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28"/>
      <c r="AC485" s="585"/>
      <c r="AD485" s="585"/>
    </row>
    <row r="486" spans="1:30" s="211" customFormat="1" ht="15.75" customHeight="1">
      <c r="A486" s="204" t="str">
        <f>IF(B486&lt;&gt;"",IF(AND(B486&gt;=_TM1,B486&lt;=_TM2,OR(TH!L486="1111",TH!M486="1111")),TH!D486,""),"")</f>
        <v>GBC</v>
      </c>
      <c r="B486" s="36">
        <f t="shared" si="15"/>
        <v>10</v>
      </c>
      <c r="C486" s="184">
        <f t="shared" si="16"/>
        <v>42646</v>
      </c>
      <c r="D486" s="184" t="s">
        <v>696</v>
      </c>
      <c r="E486" s="191">
        <v>42646</v>
      </c>
      <c r="F486" s="192" t="s">
        <v>786</v>
      </c>
      <c r="G486" s="192" t="s">
        <v>332</v>
      </c>
      <c r="H486" s="7" t="s">
        <v>1315</v>
      </c>
      <c r="I486" s="256"/>
      <c r="J486" s="256"/>
      <c r="K486" s="593">
        <v>20000000</v>
      </c>
      <c r="L486" s="194" t="s">
        <v>24</v>
      </c>
      <c r="M486" s="194" t="s">
        <v>47</v>
      </c>
      <c r="N486" s="52" t="str">
        <f>IF(AND('331-CT'!$E$7=TH!H486,OR(L486="331",M486="331")),"331",IF(AND(OR(L486="131",M486="131"),H486='131-CT'!$E$7),"131",""))</f>
        <v/>
      </c>
      <c r="O486" s="89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28"/>
      <c r="AC486" s="585"/>
    </row>
    <row r="487" spans="1:30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15"/>
        <v>10</v>
      </c>
      <c r="C487" s="184">
        <f t="shared" si="16"/>
        <v>42646</v>
      </c>
      <c r="D487" s="184" t="s">
        <v>696</v>
      </c>
      <c r="E487" s="191">
        <v>42646</v>
      </c>
      <c r="F487" s="192" t="s">
        <v>697</v>
      </c>
      <c r="G487" s="192" t="s">
        <v>332</v>
      </c>
      <c r="H487" s="7" t="s">
        <v>646</v>
      </c>
      <c r="I487" s="256"/>
      <c r="J487" s="256"/>
      <c r="K487" s="593">
        <v>2013000</v>
      </c>
      <c r="L487" s="194" t="s">
        <v>24</v>
      </c>
      <c r="M487" s="194" t="s">
        <v>259</v>
      </c>
      <c r="N487" s="52" t="str">
        <f>IF(AND('331-CT'!$E$7=TH!H487,OR(L487="331",M487="331")),"331",IF(AND(OR(L487="131",M487="131"),H487='131-CT'!$E$7),"131",""))</f>
        <v/>
      </c>
      <c r="O487" s="89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28"/>
      <c r="AC487" s="585"/>
      <c r="AD487" s="585"/>
    </row>
    <row r="488" spans="1:30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15"/>
        <v>10</v>
      </c>
      <c r="C488" s="184">
        <f t="shared" si="16"/>
        <v>42654</v>
      </c>
      <c r="D488" s="184" t="s">
        <v>696</v>
      </c>
      <c r="E488" s="191">
        <v>42654</v>
      </c>
      <c r="F488" s="192" t="s">
        <v>697</v>
      </c>
      <c r="G488" s="192" t="s">
        <v>332</v>
      </c>
      <c r="H488" s="7" t="s">
        <v>829</v>
      </c>
      <c r="I488" s="256"/>
      <c r="J488" s="256"/>
      <c r="K488" s="593">
        <v>3300000</v>
      </c>
      <c r="L488" s="194" t="s">
        <v>24</v>
      </c>
      <c r="M488" s="194" t="s">
        <v>259</v>
      </c>
      <c r="N488" s="52" t="str">
        <f>IF(AND('331-CT'!$E$7=TH!H488,OR(L488="331",M488="331")),"331",IF(AND(OR(L488="131",M488="131"),H488='131-CT'!$E$7),"131",""))</f>
        <v/>
      </c>
      <c r="O488" s="89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28"/>
      <c r="AC488" s="585"/>
    </row>
    <row r="489" spans="1:30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15"/>
        <v>10</v>
      </c>
      <c r="C489" s="184">
        <f t="shared" si="16"/>
        <v>42655</v>
      </c>
      <c r="D489" s="184" t="s">
        <v>696</v>
      </c>
      <c r="E489" s="191">
        <v>42655</v>
      </c>
      <c r="F489" s="192" t="s">
        <v>697</v>
      </c>
      <c r="G489" s="192" t="s">
        <v>332</v>
      </c>
      <c r="H489" s="7" t="s">
        <v>646</v>
      </c>
      <c r="I489" s="256"/>
      <c r="J489" s="256"/>
      <c r="K489" s="593">
        <v>23294700</v>
      </c>
      <c r="L489" s="194" t="s">
        <v>24</v>
      </c>
      <c r="M489" s="194" t="s">
        <v>259</v>
      </c>
      <c r="N489" s="52" t="str">
        <f>IF(AND('331-CT'!$E$7=TH!H489,OR(L489="331",M489="331")),"331",IF(AND(OR(L489="131",M489="131"),H489='131-CT'!$E$7),"131",""))</f>
        <v/>
      </c>
      <c r="O489" s="89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28"/>
      <c r="AC489" s="585"/>
      <c r="AD489" s="585"/>
    </row>
    <row r="490" spans="1:30" s="211" customFormat="1" ht="15.75" customHeight="1">
      <c r="A490" s="204" t="str">
        <f>IF(B490&lt;&gt;"",IF(AND(B490&gt;=_TM1,B490&lt;=_TM2,OR(TH!L490="1111",TH!M490="1111")),TH!D490,""),"")</f>
        <v>GBC</v>
      </c>
      <c r="B490" s="36">
        <f t="shared" si="15"/>
        <v>10</v>
      </c>
      <c r="C490" s="184">
        <f t="shared" si="16"/>
        <v>42655</v>
      </c>
      <c r="D490" s="184" t="s">
        <v>696</v>
      </c>
      <c r="E490" s="191">
        <v>42655</v>
      </c>
      <c r="F490" s="192" t="s">
        <v>786</v>
      </c>
      <c r="G490" s="192" t="s">
        <v>332</v>
      </c>
      <c r="H490" s="7" t="s">
        <v>814</v>
      </c>
      <c r="I490" s="256"/>
      <c r="J490" s="256"/>
      <c r="K490" s="593">
        <v>23500000</v>
      </c>
      <c r="L490" s="194" t="s">
        <v>24</v>
      </c>
      <c r="M490" s="194" t="s">
        <v>47</v>
      </c>
      <c r="N490" s="52" t="str">
        <f>IF(AND('331-CT'!$E$7=TH!H490,OR(L490="331",M490="331")),"331",IF(AND(OR(L490="131",M490="131"),H490='131-CT'!$E$7),"131",""))</f>
        <v/>
      </c>
      <c r="O490" s="89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28"/>
      <c r="AC490" s="585"/>
    </row>
    <row r="491" spans="1:30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15"/>
        <v>10</v>
      </c>
      <c r="C491" s="184">
        <f t="shared" si="16"/>
        <v>42655</v>
      </c>
      <c r="D491" s="184" t="s">
        <v>696</v>
      </c>
      <c r="E491" s="191">
        <v>42655</v>
      </c>
      <c r="F491" s="192" t="s">
        <v>697</v>
      </c>
      <c r="G491" s="192" t="s">
        <v>332</v>
      </c>
      <c r="H491" s="7" t="s">
        <v>812</v>
      </c>
      <c r="I491" s="256"/>
      <c r="J491" s="256"/>
      <c r="K491" s="593">
        <v>7568990</v>
      </c>
      <c r="L491" s="194" t="s">
        <v>24</v>
      </c>
      <c r="M491" s="194" t="s">
        <v>259</v>
      </c>
      <c r="N491" s="52" t="str">
        <f>IF(AND('331-CT'!$E$7=TH!H491,OR(L491="331",M491="331")),"331",IF(AND(OR(L491="131",M491="131"),H491='131-CT'!$E$7),"131",""))</f>
        <v/>
      </c>
      <c r="O491" s="89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28"/>
      <c r="AC491" s="585"/>
    </row>
    <row r="492" spans="1:30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5"/>
        <v>10</v>
      </c>
      <c r="C492" s="184">
        <f t="shared" si="16"/>
        <v>42656</v>
      </c>
      <c r="D492" s="184" t="s">
        <v>696</v>
      </c>
      <c r="E492" s="191">
        <v>42656</v>
      </c>
      <c r="F492" s="192" t="s">
        <v>697</v>
      </c>
      <c r="G492" s="192" t="s">
        <v>332</v>
      </c>
      <c r="H492" s="7" t="s">
        <v>422</v>
      </c>
      <c r="I492" s="256"/>
      <c r="J492" s="256"/>
      <c r="K492" s="593">
        <v>5093000</v>
      </c>
      <c r="L492" s="194" t="s">
        <v>24</v>
      </c>
      <c r="M492" s="194" t="s">
        <v>259</v>
      </c>
      <c r="N492" s="52" t="str">
        <f>IF(AND('331-CT'!$E$7=TH!H492,OR(L492="331",M492="331")),"331",IF(AND(OR(L492="131",M492="131"),H492='131-CT'!$E$7),"131",""))</f>
        <v/>
      </c>
      <c r="O492" s="89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28"/>
      <c r="AC492" s="585"/>
      <c r="AD492" s="585"/>
    </row>
    <row r="493" spans="1:30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15"/>
        <v>10</v>
      </c>
      <c r="C493" s="184">
        <f t="shared" si="16"/>
        <v>42656</v>
      </c>
      <c r="D493" s="184" t="s">
        <v>696</v>
      </c>
      <c r="E493" s="191">
        <v>42656</v>
      </c>
      <c r="F493" s="192" t="s">
        <v>697</v>
      </c>
      <c r="G493" s="192" t="s">
        <v>332</v>
      </c>
      <c r="H493" s="7" t="s">
        <v>422</v>
      </c>
      <c r="I493" s="256"/>
      <c r="J493" s="256"/>
      <c r="K493" s="593">
        <v>8791530</v>
      </c>
      <c r="L493" s="194" t="s">
        <v>24</v>
      </c>
      <c r="M493" s="194" t="s">
        <v>259</v>
      </c>
      <c r="N493" s="52" t="str">
        <f>IF(AND('331-CT'!$E$7=TH!H493,OR(L493="331",M493="331")),"331",IF(AND(OR(L493="131",M493="131"),H493='131-CT'!$E$7),"131",""))</f>
        <v/>
      </c>
      <c r="O493" s="89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28"/>
      <c r="AC493" s="585"/>
    </row>
    <row r="494" spans="1:30" s="211" customFormat="1" ht="15.75" customHeight="1">
      <c r="A494" s="204" t="str">
        <f>IF(B494&lt;&gt;"",IF(AND(B494&gt;=_TM1,B494&lt;=_TM2,OR(TH!L494="1111",TH!M494="1111")),TH!D494,""),"")</f>
        <v>GBC</v>
      </c>
      <c r="B494" s="36">
        <f t="shared" si="15"/>
        <v>10</v>
      </c>
      <c r="C494" s="184">
        <f t="shared" si="16"/>
        <v>42668</v>
      </c>
      <c r="D494" s="184" t="s">
        <v>696</v>
      </c>
      <c r="E494" s="191">
        <v>42668</v>
      </c>
      <c r="F494" s="192" t="s">
        <v>786</v>
      </c>
      <c r="G494" s="192" t="s">
        <v>332</v>
      </c>
      <c r="H494" s="193" t="s">
        <v>706</v>
      </c>
      <c r="I494" s="256"/>
      <c r="J494" s="256"/>
      <c r="K494" s="593">
        <v>4500000</v>
      </c>
      <c r="L494" s="194" t="s">
        <v>24</v>
      </c>
      <c r="M494" s="194" t="s">
        <v>47</v>
      </c>
      <c r="N494" s="52" t="str">
        <f>IF(AND('331-CT'!$E$7=TH!H494,OR(L494="331",M494="331")),"331",IF(AND(OR(L494="131",M494="131"),H494='131-CT'!$E$7),"131",""))</f>
        <v/>
      </c>
      <c r="O494" s="89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28"/>
      <c r="AC494" s="585"/>
      <c r="AD494" s="585"/>
    </row>
    <row r="495" spans="1:30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15"/>
        <v>10</v>
      </c>
      <c r="C495" s="184">
        <f t="shared" si="16"/>
        <v>42668</v>
      </c>
      <c r="D495" s="184" t="s">
        <v>696</v>
      </c>
      <c r="E495" s="191">
        <v>42668</v>
      </c>
      <c r="F495" s="192" t="s">
        <v>698</v>
      </c>
      <c r="G495" s="192" t="s">
        <v>332</v>
      </c>
      <c r="H495" s="7"/>
      <c r="I495" s="256"/>
      <c r="J495" s="256"/>
      <c r="K495" s="593">
        <v>111</v>
      </c>
      <c r="L495" s="194" t="s">
        <v>24</v>
      </c>
      <c r="M495" s="194" t="s">
        <v>40</v>
      </c>
      <c r="N495" s="52" t="str">
        <f>IF(AND('331-CT'!$E$7=TH!H495,OR(L495="331",M495="331")),"331",IF(AND(OR(L495="131",M495="131"),H495='131-CT'!$E$7),"131",""))</f>
        <v/>
      </c>
      <c r="O495" s="89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28"/>
      <c r="AC495" s="585"/>
    </row>
    <row r="496" spans="1:30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5"/>
        <v>10</v>
      </c>
      <c r="C496" s="184">
        <f t="shared" si="16"/>
        <v>42669</v>
      </c>
      <c r="D496" s="184" t="s">
        <v>696</v>
      </c>
      <c r="E496" s="191">
        <v>42669</v>
      </c>
      <c r="F496" s="192" t="s">
        <v>697</v>
      </c>
      <c r="G496" s="192" t="s">
        <v>332</v>
      </c>
      <c r="H496" s="7" t="s">
        <v>646</v>
      </c>
      <c r="I496" s="256"/>
      <c r="J496" s="256"/>
      <c r="K496" s="593">
        <v>14027200</v>
      </c>
      <c r="L496" s="194" t="s">
        <v>24</v>
      </c>
      <c r="M496" s="194" t="s">
        <v>259</v>
      </c>
      <c r="N496" s="52" t="str">
        <f>IF(AND('331-CT'!$E$7=TH!H496,OR(L496="331",M496="331")),"331",IF(AND(OR(L496="131",M496="131"),H496='131-CT'!$E$7),"131",""))</f>
        <v/>
      </c>
      <c r="O496" s="89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28"/>
      <c r="AC496" s="585"/>
      <c r="AD496" s="585"/>
    </row>
    <row r="497" spans="1:30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5"/>
        <v>10</v>
      </c>
      <c r="C497" s="184">
        <f t="shared" si="16"/>
        <v>42671</v>
      </c>
      <c r="D497" s="184" t="s">
        <v>696</v>
      </c>
      <c r="E497" s="191">
        <v>42671</v>
      </c>
      <c r="F497" s="192" t="s">
        <v>697</v>
      </c>
      <c r="G497" s="192" t="s">
        <v>332</v>
      </c>
      <c r="H497" s="7" t="s">
        <v>422</v>
      </c>
      <c r="I497" s="256"/>
      <c r="J497" s="256"/>
      <c r="K497" s="593">
        <v>8426000</v>
      </c>
      <c r="L497" s="194" t="s">
        <v>24</v>
      </c>
      <c r="M497" s="194" t="s">
        <v>259</v>
      </c>
      <c r="N497" s="52" t="str">
        <f>IF(AND('331-CT'!$E$7=TH!H497,OR(L497="331",M497="331")),"331",IF(AND(OR(L497="131",M497="131"),H497='131-CT'!$E$7),"131",""))</f>
        <v/>
      </c>
      <c r="O497" s="89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28"/>
      <c r="AC497" s="585"/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5"/>
        <v>11</v>
      </c>
      <c r="C498" s="184">
        <f t="shared" si="16"/>
        <v>42683</v>
      </c>
      <c r="D498" s="184" t="s">
        <v>696</v>
      </c>
      <c r="E498" s="191">
        <v>42683</v>
      </c>
      <c r="F498" s="192" t="s">
        <v>697</v>
      </c>
      <c r="G498" s="192" t="s">
        <v>332</v>
      </c>
      <c r="H498" s="193" t="s">
        <v>1405</v>
      </c>
      <c r="I498" s="256"/>
      <c r="J498" s="256"/>
      <c r="K498" s="593">
        <v>4989600</v>
      </c>
      <c r="L498" s="194" t="s">
        <v>24</v>
      </c>
      <c r="M498" s="194" t="s">
        <v>259</v>
      </c>
      <c r="N498" s="52" t="str">
        <f>IF(AND('331-CT'!$E$7=TH!H498,OR(L498="331",M498="331")),"331",IF(AND(OR(L498="131",M498="131"),H498='131-CT'!$E$7),"131",""))</f>
        <v/>
      </c>
      <c r="O498" s="89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28"/>
      <c r="AC498" s="585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5"/>
        <v>11</v>
      </c>
      <c r="C499" s="184">
        <f t="shared" si="16"/>
        <v>42684</v>
      </c>
      <c r="D499" s="184" t="s">
        <v>696</v>
      </c>
      <c r="E499" s="191">
        <v>42684</v>
      </c>
      <c r="F499" s="192" t="s">
        <v>697</v>
      </c>
      <c r="G499" s="192" t="s">
        <v>332</v>
      </c>
      <c r="H499" s="193" t="s">
        <v>1294</v>
      </c>
      <c r="I499" s="256"/>
      <c r="J499" s="256"/>
      <c r="K499" s="593">
        <v>5340214</v>
      </c>
      <c r="L499" s="194" t="s">
        <v>24</v>
      </c>
      <c r="M499" s="194" t="s">
        <v>259</v>
      </c>
      <c r="N499" s="52" t="str">
        <f>IF(AND('331-CT'!$E$7=TH!H499,OR(L499="331",M499="331")),"331",IF(AND(OR(L499="131",M499="131"),H499='131-CT'!$E$7),"131",""))</f>
        <v/>
      </c>
      <c r="O499" s="89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28"/>
      <c r="AC499" s="585"/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5"/>
        <v>11</v>
      </c>
      <c r="C500" s="184">
        <f t="shared" si="16"/>
        <v>42685</v>
      </c>
      <c r="D500" s="184" t="s">
        <v>696</v>
      </c>
      <c r="E500" s="191">
        <v>42685</v>
      </c>
      <c r="F500" s="192" t="s">
        <v>697</v>
      </c>
      <c r="G500" s="192" t="s">
        <v>332</v>
      </c>
      <c r="H500" s="7" t="s">
        <v>646</v>
      </c>
      <c r="I500" s="256"/>
      <c r="J500" s="256"/>
      <c r="K500" s="593">
        <v>599500</v>
      </c>
      <c r="L500" s="194" t="s">
        <v>24</v>
      </c>
      <c r="M500" s="194" t="s">
        <v>259</v>
      </c>
      <c r="N500" s="52" t="str">
        <f>IF(AND('331-CT'!$E$7=TH!H500,OR(L500="331",M500="331")),"331",IF(AND(OR(L500="131",M500="131"),H500='131-CT'!$E$7),"131",""))</f>
        <v/>
      </c>
      <c r="O500" s="89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28"/>
      <c r="AC500" s="585"/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5"/>
        <v>11</v>
      </c>
      <c r="C501" s="184">
        <f t="shared" si="16"/>
        <v>42693</v>
      </c>
      <c r="D501" s="184" t="s">
        <v>696</v>
      </c>
      <c r="E501" s="191">
        <v>42693</v>
      </c>
      <c r="F501" s="192" t="s">
        <v>697</v>
      </c>
      <c r="G501" s="192" t="s">
        <v>332</v>
      </c>
      <c r="H501" s="7" t="s">
        <v>422</v>
      </c>
      <c r="I501" s="256"/>
      <c r="J501" s="256"/>
      <c r="K501" s="593">
        <v>15470730</v>
      </c>
      <c r="L501" s="194" t="s">
        <v>24</v>
      </c>
      <c r="M501" s="194" t="s">
        <v>259</v>
      </c>
      <c r="N501" s="52" t="str">
        <f>IF(AND('331-CT'!$E$7=TH!H501,OR(L501="331",M501="331")),"331",IF(AND(OR(L501="131",M501="131"),H501='131-CT'!$E$7),"131",""))</f>
        <v/>
      </c>
      <c r="O501" s="89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28"/>
      <c r="AC501" s="585"/>
    </row>
    <row r="502" spans="1:30" s="211" customFormat="1" ht="15.75" customHeight="1">
      <c r="A502" s="204" t="str">
        <f>IF(B502&lt;&gt;"",IF(AND(B502&gt;=_TM1,B502&lt;=_TM2,OR(TH!L502="1111",TH!M502="1111")),TH!D502,""),"")</f>
        <v>GBC</v>
      </c>
      <c r="B502" s="36">
        <f t="shared" si="15"/>
        <v>11</v>
      </c>
      <c r="C502" s="184">
        <f t="shared" si="16"/>
        <v>42695</v>
      </c>
      <c r="D502" s="184" t="s">
        <v>696</v>
      </c>
      <c r="E502" s="191">
        <v>42695</v>
      </c>
      <c r="F502" s="192" t="s">
        <v>786</v>
      </c>
      <c r="G502" s="192" t="s">
        <v>332</v>
      </c>
      <c r="H502" s="7" t="s">
        <v>1315</v>
      </c>
      <c r="I502" s="256"/>
      <c r="J502" s="256"/>
      <c r="K502" s="593">
        <v>9000000</v>
      </c>
      <c r="L502" s="194" t="s">
        <v>24</v>
      </c>
      <c r="M502" s="194" t="s">
        <v>47</v>
      </c>
      <c r="N502" s="52" t="str">
        <f>IF(AND('331-CT'!$E$7=TH!H502,OR(L502="331",M502="331")),"331",IF(AND(OR(L502="131",M502="131"),H502='131-CT'!$E$7),"131",""))</f>
        <v/>
      </c>
      <c r="O502" s="89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28"/>
      <c r="AC502" s="585"/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5"/>
        <v>11</v>
      </c>
      <c r="C503" s="184">
        <f t="shared" si="16"/>
        <v>42697</v>
      </c>
      <c r="D503" s="184" t="s">
        <v>696</v>
      </c>
      <c r="E503" s="191">
        <v>42697</v>
      </c>
      <c r="F503" s="192" t="s">
        <v>697</v>
      </c>
      <c r="G503" s="192" t="s">
        <v>332</v>
      </c>
      <c r="H503" s="193" t="s">
        <v>1356</v>
      </c>
      <c r="I503" s="256"/>
      <c r="J503" s="256"/>
      <c r="K503" s="593">
        <v>18835080</v>
      </c>
      <c r="L503" s="194" t="s">
        <v>24</v>
      </c>
      <c r="M503" s="194" t="s">
        <v>259</v>
      </c>
      <c r="N503" s="52" t="str">
        <f>IF(AND('331-CT'!$E$7=TH!H503,OR(L503="331",M503="331")),"331",IF(AND(OR(L503="131",M503="131"),H503='131-CT'!$E$7),"131",""))</f>
        <v/>
      </c>
      <c r="O503" s="89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28"/>
      <c r="AC503" s="585"/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5"/>
        <v>11</v>
      </c>
      <c r="C504" s="184">
        <f t="shared" si="16"/>
        <v>42699</v>
      </c>
      <c r="D504" s="184" t="s">
        <v>696</v>
      </c>
      <c r="E504" s="191">
        <v>42699</v>
      </c>
      <c r="F504" s="192" t="s">
        <v>697</v>
      </c>
      <c r="G504" s="192" t="s">
        <v>332</v>
      </c>
      <c r="H504" s="7" t="s">
        <v>646</v>
      </c>
      <c r="I504" s="256"/>
      <c r="J504" s="256"/>
      <c r="K504" s="593">
        <v>4752000</v>
      </c>
      <c r="L504" s="194" t="s">
        <v>24</v>
      </c>
      <c r="M504" s="194" t="s">
        <v>259</v>
      </c>
      <c r="N504" s="52" t="str">
        <f>IF(AND('331-CT'!$E$7=TH!H504,OR(L504="331",M504="331")),"331",IF(AND(OR(L504="131",M504="131"),H504='131-CT'!$E$7),"131",""))</f>
        <v/>
      </c>
      <c r="O504" s="89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28"/>
      <c r="AC504" s="585"/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5"/>
        <v>11</v>
      </c>
      <c r="C505" s="184">
        <f t="shared" si="16"/>
        <v>42699</v>
      </c>
      <c r="D505" s="184" t="s">
        <v>696</v>
      </c>
      <c r="E505" s="191">
        <v>42699</v>
      </c>
      <c r="F505" s="192" t="s">
        <v>698</v>
      </c>
      <c r="G505" s="192" t="s">
        <v>332</v>
      </c>
      <c r="H505" s="7"/>
      <c r="I505" s="256"/>
      <c r="J505" s="256"/>
      <c r="K505" s="593">
        <v>512</v>
      </c>
      <c r="L505" s="194" t="s">
        <v>24</v>
      </c>
      <c r="M505" s="194" t="s">
        <v>40</v>
      </c>
      <c r="N505" s="52" t="str">
        <f>IF(AND('331-CT'!$E$7=TH!H505,OR(L505="331",M505="331")),"331",IF(AND(OR(L505="131",M505="131"),H505='131-CT'!$E$7),"131",""))</f>
        <v/>
      </c>
      <c r="O505" s="89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28"/>
      <c r="AC505" s="585"/>
    </row>
    <row r="506" spans="1:30" s="211" customFormat="1" ht="15.75" customHeight="1">
      <c r="A506" s="204" t="str">
        <f>IF(B506&lt;&gt;"",IF(AND(B506&gt;=_TM1,B506&lt;=_TM2,OR(TH!L506="1111",TH!M506="1111")),TH!D506,""),"")</f>
        <v>GBC</v>
      </c>
      <c r="B506" s="36">
        <f t="shared" si="15"/>
        <v>11</v>
      </c>
      <c r="C506" s="184">
        <f t="shared" si="16"/>
        <v>42699</v>
      </c>
      <c r="D506" s="184" t="s">
        <v>696</v>
      </c>
      <c r="E506" s="191">
        <v>42699</v>
      </c>
      <c r="F506" s="192" t="s">
        <v>786</v>
      </c>
      <c r="G506" s="192" t="s">
        <v>332</v>
      </c>
      <c r="H506" s="7" t="s">
        <v>1315</v>
      </c>
      <c r="I506" s="256"/>
      <c r="J506" s="256"/>
      <c r="K506" s="593">
        <v>2300000</v>
      </c>
      <c r="L506" s="194" t="s">
        <v>24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89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8"/>
      <c r="AC506" s="585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5"/>
        <v>11</v>
      </c>
      <c r="C507" s="184">
        <f t="shared" si="16"/>
        <v>42704</v>
      </c>
      <c r="D507" s="184" t="s">
        <v>696</v>
      </c>
      <c r="E507" s="191">
        <v>42704</v>
      </c>
      <c r="F507" s="192" t="s">
        <v>697</v>
      </c>
      <c r="G507" s="192" t="s">
        <v>332</v>
      </c>
      <c r="H507" s="7" t="s">
        <v>829</v>
      </c>
      <c r="I507" s="256"/>
      <c r="J507" s="256"/>
      <c r="K507" s="593">
        <v>5000000</v>
      </c>
      <c r="L507" s="194" t="s">
        <v>24</v>
      </c>
      <c r="M507" s="194" t="s">
        <v>259</v>
      </c>
      <c r="N507" s="52" t="str">
        <f>IF(AND('331-CT'!$E$7=TH!H507,OR(L507="331",M507="331")),"331",IF(AND(OR(L507="131",M507="131"),H507='131-CT'!$E$7),"131",""))</f>
        <v/>
      </c>
      <c r="O507" s="89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8"/>
      <c r="AC507" s="585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5"/>
        <v>12</v>
      </c>
      <c r="C508" s="184">
        <f t="shared" si="16"/>
        <v>42728</v>
      </c>
      <c r="D508" s="184" t="s">
        <v>696</v>
      </c>
      <c r="E508" s="191">
        <v>42728</v>
      </c>
      <c r="F508" s="192" t="s">
        <v>698</v>
      </c>
      <c r="G508" s="192" t="s">
        <v>332</v>
      </c>
      <c r="H508" s="7"/>
      <c r="I508" s="256"/>
      <c r="J508" s="256"/>
      <c r="K508" s="593">
        <v>142</v>
      </c>
      <c r="L508" s="194" t="s">
        <v>24</v>
      </c>
      <c r="M508" s="194" t="s">
        <v>40</v>
      </c>
      <c r="N508" s="52" t="str">
        <f>IF(AND('331-CT'!$E$7=TH!H508,OR(L508="331",M508="331")),"331",IF(AND(OR(L508="131",M508="131"),H508='131-CT'!$E$7),"131",""))</f>
        <v/>
      </c>
      <c r="O508" s="89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8"/>
      <c r="AC508" s="585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5"/>
        <v>12</v>
      </c>
      <c r="C509" s="184">
        <f t="shared" si="16"/>
        <v>42730</v>
      </c>
      <c r="D509" s="184" t="s">
        <v>696</v>
      </c>
      <c r="E509" s="191">
        <v>42730</v>
      </c>
      <c r="F509" s="192" t="s">
        <v>697</v>
      </c>
      <c r="G509" s="192" t="s">
        <v>332</v>
      </c>
      <c r="H509" s="193" t="s">
        <v>1356</v>
      </c>
      <c r="I509" s="256"/>
      <c r="J509" s="256"/>
      <c r="K509" s="593">
        <v>2724150</v>
      </c>
      <c r="L509" s="194" t="s">
        <v>24</v>
      </c>
      <c r="M509" s="194" t="s">
        <v>259</v>
      </c>
      <c r="N509" s="52" t="str">
        <f>IF(AND('331-CT'!$E$7=TH!H509,OR(L509="331",M509="331")),"331",IF(AND(OR(L509="131",M509="131"),H509='131-CT'!$E$7),"131",""))</f>
        <v/>
      </c>
      <c r="O509" s="89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8"/>
      <c r="AC509" s="585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5"/>
        <v>10</v>
      </c>
      <c r="C510" s="184">
        <f t="shared" si="16"/>
        <v>42646</v>
      </c>
      <c r="D510" s="184" t="s">
        <v>700</v>
      </c>
      <c r="E510" s="191">
        <v>42646</v>
      </c>
      <c r="F510" s="192" t="s">
        <v>702</v>
      </c>
      <c r="G510" s="192" t="s">
        <v>332</v>
      </c>
      <c r="H510" s="193"/>
      <c r="I510" s="256"/>
      <c r="J510" s="256"/>
      <c r="K510" s="593">
        <v>30000000</v>
      </c>
      <c r="L510" s="194" t="s">
        <v>8</v>
      </c>
      <c r="M510" s="594" t="s">
        <v>24</v>
      </c>
      <c r="N510" s="52" t="str">
        <f>IF(AND('331-CT'!$E$7=TH!H510,OR(L510="331",M510="331")),"331",IF(AND(OR(L510="131",M510="131"),H510='131-CT'!$E$7),"131",""))</f>
        <v/>
      </c>
      <c r="O510" s="89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8"/>
      <c r="AC510" s="585"/>
      <c r="AD510" s="585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ref="B511:B574" si="17">IF(C511&lt;&gt;"",MONTH(C511),"")</f>
        <v>10</v>
      </c>
      <c r="C511" s="184">
        <f t="shared" ref="C511:C574" si="18">E511</f>
        <v>42646</v>
      </c>
      <c r="D511" s="184" t="s">
        <v>700</v>
      </c>
      <c r="E511" s="191">
        <v>42646</v>
      </c>
      <c r="F511" s="189" t="s">
        <v>703</v>
      </c>
      <c r="G511" s="192" t="s">
        <v>332</v>
      </c>
      <c r="H511" s="7"/>
      <c r="I511" s="256"/>
      <c r="J511" s="256"/>
      <c r="K511" s="593">
        <v>13636</v>
      </c>
      <c r="L511" s="594" t="s">
        <v>83</v>
      </c>
      <c r="M511" s="594" t="s">
        <v>24</v>
      </c>
      <c r="N511" s="52" t="str">
        <f>IF(AND('331-CT'!$E$7=TH!H511,OR(L511="331",M511="331")),"331",IF(AND(OR(L511="131",M511="131"),H511='131-CT'!$E$7),"131",""))</f>
        <v/>
      </c>
      <c r="O511" s="89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>x</v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7">
        <v>4</v>
      </c>
      <c r="AC511" s="585"/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17"/>
        <v>10</v>
      </c>
      <c r="C512" s="184">
        <f t="shared" si="18"/>
        <v>42646</v>
      </c>
      <c r="D512" s="184" t="s">
        <v>700</v>
      </c>
      <c r="E512" s="191">
        <v>42646</v>
      </c>
      <c r="F512" s="189" t="s">
        <v>794</v>
      </c>
      <c r="G512" s="192" t="s">
        <v>332</v>
      </c>
      <c r="H512" s="7"/>
      <c r="I512" s="256"/>
      <c r="J512" s="256"/>
      <c r="K512" s="593">
        <v>1364</v>
      </c>
      <c r="L512" s="594" t="s">
        <v>9</v>
      </c>
      <c r="M512" s="594" t="s">
        <v>24</v>
      </c>
      <c r="N512" s="52" t="str">
        <f>IF(AND('331-CT'!$E$7=TH!H512,OR(L512="331",M512="331")),"331",IF(AND(OR(L512="131",M512="131"),H512='131-CT'!$E$7),"131",""))</f>
        <v/>
      </c>
      <c r="O512" s="89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7">
        <v>4</v>
      </c>
      <c r="AC512" s="585"/>
      <c r="AD512" s="585"/>
    </row>
    <row r="513" spans="1:30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17"/>
        <v>10</v>
      </c>
      <c r="C513" s="184">
        <f t="shared" si="18"/>
        <v>42646</v>
      </c>
      <c r="D513" s="184" t="s">
        <v>700</v>
      </c>
      <c r="E513" s="191">
        <v>42646</v>
      </c>
      <c r="F513" s="192" t="s">
        <v>702</v>
      </c>
      <c r="G513" s="192" t="s">
        <v>332</v>
      </c>
      <c r="H513" s="7"/>
      <c r="I513" s="256"/>
      <c r="J513" s="256"/>
      <c r="K513" s="593">
        <v>20000000</v>
      </c>
      <c r="L513" s="194" t="s">
        <v>8</v>
      </c>
      <c r="M513" s="594" t="s">
        <v>24</v>
      </c>
      <c r="N513" s="52" t="str">
        <f>IF(AND('331-CT'!$E$7=TH!H513,OR(L513="331",M513="331")),"331",IF(AND(OR(L513="131",M513="131"),H513='131-CT'!$E$7),"131",""))</f>
        <v/>
      </c>
      <c r="O513" s="89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8"/>
      <c r="AC513" s="585"/>
    </row>
    <row r="514" spans="1:30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17"/>
        <v>10</v>
      </c>
      <c r="C514" s="184">
        <f t="shared" si="18"/>
        <v>42646</v>
      </c>
      <c r="D514" s="184" t="s">
        <v>700</v>
      </c>
      <c r="E514" s="191">
        <v>42646</v>
      </c>
      <c r="F514" s="189" t="s">
        <v>703</v>
      </c>
      <c r="G514" s="192" t="s">
        <v>332</v>
      </c>
      <c r="H514" s="193"/>
      <c r="I514" s="256"/>
      <c r="J514" s="256"/>
      <c r="K514" s="593">
        <v>13636</v>
      </c>
      <c r="L514" s="594" t="s">
        <v>83</v>
      </c>
      <c r="M514" s="594" t="s">
        <v>24</v>
      </c>
      <c r="N514" s="52" t="str">
        <f>IF(AND('331-CT'!$E$7=TH!H514,OR(L514="331",M514="331")),"331",IF(AND(OR(L514="131",M514="131"),H514='131-CT'!$E$7),"131",""))</f>
        <v/>
      </c>
      <c r="O514" s="89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>x</v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7">
        <v>4</v>
      </c>
      <c r="AC514" s="585"/>
      <c r="AD514" s="585"/>
    </row>
    <row r="515" spans="1:30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17"/>
        <v>10</v>
      </c>
      <c r="C515" s="184">
        <f t="shared" si="18"/>
        <v>42646</v>
      </c>
      <c r="D515" s="184" t="s">
        <v>700</v>
      </c>
      <c r="E515" s="191">
        <v>42646</v>
      </c>
      <c r="F515" s="189" t="s">
        <v>794</v>
      </c>
      <c r="G515" s="192" t="s">
        <v>332</v>
      </c>
      <c r="H515" s="7"/>
      <c r="I515" s="256"/>
      <c r="J515" s="256"/>
      <c r="K515" s="593">
        <v>1364</v>
      </c>
      <c r="L515" s="594" t="s">
        <v>9</v>
      </c>
      <c r="M515" s="594" t="s">
        <v>24</v>
      </c>
      <c r="N515" s="52" t="str">
        <f>IF(AND('331-CT'!$E$7=TH!H515,OR(L515="331",M515="331")),"331",IF(AND(OR(L515="131",M515="131"),H515='131-CT'!$E$7),"131",""))</f>
        <v/>
      </c>
      <c r="O515" s="89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7">
        <v>4</v>
      </c>
      <c r="AC515" s="585"/>
    </row>
    <row r="516" spans="1:30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17"/>
        <v>10</v>
      </c>
      <c r="C516" s="184">
        <f t="shared" si="18"/>
        <v>42646</v>
      </c>
      <c r="D516" s="184" t="s">
        <v>700</v>
      </c>
      <c r="E516" s="191">
        <v>42646</v>
      </c>
      <c r="F516" s="192" t="s">
        <v>705</v>
      </c>
      <c r="G516" s="192" t="s">
        <v>332</v>
      </c>
      <c r="H516" s="7"/>
      <c r="I516" s="256"/>
      <c r="J516" s="256"/>
      <c r="K516" s="593">
        <v>13636</v>
      </c>
      <c r="L516" s="594" t="s">
        <v>83</v>
      </c>
      <c r="M516" s="594" t="s">
        <v>24</v>
      </c>
      <c r="N516" s="52" t="str">
        <f>IF(AND('331-CT'!$E$7=TH!H516,OR(L516="331",M516="331")),"331",IF(AND(OR(L516="131",M516="131"),H516='131-CT'!$E$7),"131",""))</f>
        <v/>
      </c>
      <c r="O516" s="89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>x</v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7">
        <v>4</v>
      </c>
      <c r="AC516" s="585"/>
      <c r="AD516" s="585"/>
    </row>
    <row r="517" spans="1:30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17"/>
        <v>10</v>
      </c>
      <c r="C517" s="184">
        <f t="shared" si="18"/>
        <v>42646</v>
      </c>
      <c r="D517" s="184" t="s">
        <v>700</v>
      </c>
      <c r="E517" s="191">
        <v>42646</v>
      </c>
      <c r="F517" s="192" t="s">
        <v>826</v>
      </c>
      <c r="G517" s="192" t="s">
        <v>332</v>
      </c>
      <c r="H517" s="7"/>
      <c r="I517" s="256"/>
      <c r="J517" s="256"/>
      <c r="K517" s="593">
        <v>1364</v>
      </c>
      <c r="L517" s="594" t="s">
        <v>9</v>
      </c>
      <c r="M517" s="594" t="s">
        <v>24</v>
      </c>
      <c r="N517" s="52" t="str">
        <f>IF(AND('331-CT'!$E$7=TH!H517,OR(L517="331",M517="331")),"331",IF(AND(OR(L517="131",M517="131"),H517='131-CT'!$E$7),"131",""))</f>
        <v/>
      </c>
      <c r="O517" s="89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7">
        <v>4</v>
      </c>
      <c r="AC517" s="585"/>
    </row>
    <row r="518" spans="1:30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17"/>
        <v>10</v>
      </c>
      <c r="C518" s="184">
        <f t="shared" si="18"/>
        <v>42646</v>
      </c>
      <c r="D518" s="184" t="s">
        <v>700</v>
      </c>
      <c r="E518" s="191">
        <v>42646</v>
      </c>
      <c r="F518" s="192" t="s">
        <v>705</v>
      </c>
      <c r="G518" s="192" t="s">
        <v>332</v>
      </c>
      <c r="H518" s="193"/>
      <c r="I518" s="256"/>
      <c r="J518" s="256"/>
      <c r="K518" s="593">
        <v>13636</v>
      </c>
      <c r="L518" s="594" t="s">
        <v>83</v>
      </c>
      <c r="M518" s="594" t="s">
        <v>24</v>
      </c>
      <c r="N518" s="52" t="str">
        <f>IF(AND('331-CT'!$E$7=TH!H518,OR(L518="331",M518="331")),"331",IF(AND(OR(L518="131",M518="131"),H518='131-CT'!$E$7),"131",""))</f>
        <v/>
      </c>
      <c r="O518" s="89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>x</v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7">
        <v>4</v>
      </c>
      <c r="AC518" s="585"/>
      <c r="AD518" s="585"/>
    </row>
    <row r="519" spans="1:30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17"/>
        <v>10</v>
      </c>
      <c r="C519" s="184">
        <f t="shared" si="18"/>
        <v>42646</v>
      </c>
      <c r="D519" s="184" t="s">
        <v>700</v>
      </c>
      <c r="E519" s="191">
        <v>42646</v>
      </c>
      <c r="F519" s="192" t="s">
        <v>826</v>
      </c>
      <c r="G519" s="192" t="s">
        <v>332</v>
      </c>
      <c r="H519" s="193"/>
      <c r="I519" s="256"/>
      <c r="J519" s="256"/>
      <c r="K519" s="593">
        <v>1364</v>
      </c>
      <c r="L519" s="594" t="s">
        <v>9</v>
      </c>
      <c r="M519" s="594" t="s">
        <v>24</v>
      </c>
      <c r="N519" s="52" t="str">
        <f>IF(AND('331-CT'!$E$7=TH!H519,OR(L519="331",M519="331")),"331",IF(AND(OR(L519="131",M519="131"),H519='131-CT'!$E$7),"131",""))</f>
        <v/>
      </c>
      <c r="O519" s="89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7">
        <v>4</v>
      </c>
      <c r="AC519" s="585"/>
      <c r="AD519" s="585"/>
    </row>
    <row r="520" spans="1:30" s="211" customFormat="1" ht="15.75" customHeight="1">
      <c r="A520" s="204" t="str">
        <f>IF(B520&lt;&gt;"",IF(AND(B520&gt;=_TM1,B520&lt;=_TM2,OR(TH!L520="1111",TH!M520="1111")),TH!D520,""),"")</f>
        <v>GBN</v>
      </c>
      <c r="B520" s="36">
        <f t="shared" si="17"/>
        <v>10</v>
      </c>
      <c r="C520" s="184">
        <f t="shared" si="18"/>
        <v>42647</v>
      </c>
      <c r="D520" s="184" t="s">
        <v>700</v>
      </c>
      <c r="E520" s="191">
        <v>42647</v>
      </c>
      <c r="F520" s="192" t="s">
        <v>701</v>
      </c>
      <c r="G520" s="192" t="s">
        <v>332</v>
      </c>
      <c r="H520" s="7" t="s">
        <v>706</v>
      </c>
      <c r="I520" s="256"/>
      <c r="J520" s="256"/>
      <c r="K520" s="593">
        <v>2000000</v>
      </c>
      <c r="L520" s="194" t="s">
        <v>47</v>
      </c>
      <c r="M520" s="594" t="s">
        <v>24</v>
      </c>
      <c r="N520" s="52" t="str">
        <f>IF(AND('331-CT'!$E$7=TH!H520,OR(L520="331",M520="331")),"331",IF(AND(OR(L520="131",M520="131"),H520='131-CT'!$E$7),"131",""))</f>
        <v/>
      </c>
      <c r="O520" s="89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8"/>
      <c r="AC520" s="585"/>
    </row>
    <row r="521" spans="1:30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17"/>
        <v>10</v>
      </c>
      <c r="C521" s="184">
        <f t="shared" si="18"/>
        <v>42647</v>
      </c>
      <c r="D521" s="184" t="s">
        <v>700</v>
      </c>
      <c r="E521" s="191">
        <v>42647</v>
      </c>
      <c r="F521" s="192" t="s">
        <v>705</v>
      </c>
      <c r="G521" s="192" t="s">
        <v>332</v>
      </c>
      <c r="H521" s="7"/>
      <c r="I521" s="256"/>
      <c r="J521" s="256"/>
      <c r="K521" s="593">
        <v>13636</v>
      </c>
      <c r="L521" s="594" t="s">
        <v>83</v>
      </c>
      <c r="M521" s="594" t="s">
        <v>24</v>
      </c>
      <c r="N521" s="52" t="str">
        <f>IF(AND('331-CT'!$E$7=TH!H521,OR(L521="331",M521="331")),"331",IF(AND(OR(L521="131",M521="131"),H521='131-CT'!$E$7),"131",""))</f>
        <v/>
      </c>
      <c r="O521" s="89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>x</v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7">
        <v>4</v>
      </c>
      <c r="AC521" s="585"/>
      <c r="AD521" s="585"/>
    </row>
    <row r="522" spans="1:30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17"/>
        <v>10</v>
      </c>
      <c r="C522" s="184">
        <f t="shared" si="18"/>
        <v>42647</v>
      </c>
      <c r="D522" s="184" t="s">
        <v>700</v>
      </c>
      <c r="E522" s="191">
        <v>42647</v>
      </c>
      <c r="F522" s="192" t="s">
        <v>826</v>
      </c>
      <c r="G522" s="192" t="s">
        <v>332</v>
      </c>
      <c r="H522" s="7"/>
      <c r="I522" s="256"/>
      <c r="J522" s="256"/>
      <c r="K522" s="593">
        <v>1364</v>
      </c>
      <c r="L522" s="594" t="s">
        <v>9</v>
      </c>
      <c r="M522" s="594" t="s">
        <v>24</v>
      </c>
      <c r="N522" s="52" t="str">
        <f>IF(AND('331-CT'!$E$7=TH!H522,OR(L522="331",M522="331")),"331",IF(AND(OR(L522="131",M522="131"),H522='131-CT'!$E$7),"131",""))</f>
        <v/>
      </c>
      <c r="O522" s="89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7">
        <v>4</v>
      </c>
      <c r="AC522" s="585"/>
    </row>
    <row r="523" spans="1:30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17"/>
        <v>10</v>
      </c>
      <c r="C523" s="184">
        <f t="shared" si="18"/>
        <v>42655</v>
      </c>
      <c r="D523" s="184" t="s">
        <v>700</v>
      </c>
      <c r="E523" s="191">
        <v>42655</v>
      </c>
      <c r="F523" s="192" t="s">
        <v>702</v>
      </c>
      <c r="G523" s="192" t="s">
        <v>332</v>
      </c>
      <c r="H523" s="193"/>
      <c r="I523" s="256"/>
      <c r="J523" s="256"/>
      <c r="K523" s="593">
        <v>50000000</v>
      </c>
      <c r="L523" s="194" t="s">
        <v>8</v>
      </c>
      <c r="M523" s="594" t="s">
        <v>24</v>
      </c>
      <c r="N523" s="52" t="str">
        <f>IF(AND('331-CT'!$E$7=TH!H523,OR(L523="331",M523="331")),"331",IF(AND(OR(L523="131",M523="131"),H523='131-CT'!$E$7),"131",""))</f>
        <v/>
      </c>
      <c r="O523" s="89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8"/>
      <c r="AC523" s="585"/>
      <c r="AD523" s="585"/>
    </row>
    <row r="524" spans="1:30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17"/>
        <v>10</v>
      </c>
      <c r="C524" s="184">
        <f t="shared" si="18"/>
        <v>42655</v>
      </c>
      <c r="D524" s="184" t="s">
        <v>700</v>
      </c>
      <c r="E524" s="191">
        <v>42655</v>
      </c>
      <c r="F524" s="192" t="s">
        <v>705</v>
      </c>
      <c r="G524" s="192" t="s">
        <v>332</v>
      </c>
      <c r="H524" s="7"/>
      <c r="I524" s="256"/>
      <c r="J524" s="256"/>
      <c r="K524" s="593">
        <v>13636</v>
      </c>
      <c r="L524" s="594" t="s">
        <v>83</v>
      </c>
      <c r="M524" s="594" t="s">
        <v>24</v>
      </c>
      <c r="N524" s="52" t="str">
        <f>IF(AND('331-CT'!$E$7=TH!H524,OR(L524="331",M524="331")),"331",IF(AND(OR(L524="131",M524="131"),H524='131-CT'!$E$7),"131",""))</f>
        <v/>
      </c>
      <c r="O524" s="89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>x</v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7">
        <v>4</v>
      </c>
      <c r="AC524" s="585"/>
    </row>
    <row r="525" spans="1:30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17"/>
        <v>10</v>
      </c>
      <c r="C525" s="184">
        <f t="shared" si="18"/>
        <v>42655</v>
      </c>
      <c r="D525" s="184" t="s">
        <v>700</v>
      </c>
      <c r="E525" s="191">
        <v>42655</v>
      </c>
      <c r="F525" s="192" t="s">
        <v>826</v>
      </c>
      <c r="G525" s="192" t="s">
        <v>332</v>
      </c>
      <c r="H525" s="7"/>
      <c r="I525" s="256"/>
      <c r="J525" s="256"/>
      <c r="K525" s="593">
        <v>1364</v>
      </c>
      <c r="L525" s="594" t="s">
        <v>9</v>
      </c>
      <c r="M525" s="594" t="s">
        <v>24</v>
      </c>
      <c r="N525" s="52" t="str">
        <f>IF(AND('331-CT'!$E$7=TH!H525,OR(L525="331",M525="331")),"331",IF(AND(OR(L525="131",M525="131"),H525='131-CT'!$E$7),"131",""))</f>
        <v/>
      </c>
      <c r="O525" s="89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7">
        <v>4</v>
      </c>
      <c r="AC525" s="585"/>
      <c r="AD525" s="585"/>
    </row>
    <row r="526" spans="1:30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17"/>
        <v>10</v>
      </c>
      <c r="C526" s="184">
        <f t="shared" si="18"/>
        <v>42656</v>
      </c>
      <c r="D526" s="184" t="s">
        <v>700</v>
      </c>
      <c r="E526" s="191">
        <v>42656</v>
      </c>
      <c r="F526" s="192" t="s">
        <v>702</v>
      </c>
      <c r="G526" s="192" t="s">
        <v>332</v>
      </c>
      <c r="H526" s="7"/>
      <c r="I526" s="256"/>
      <c r="J526" s="256"/>
      <c r="K526" s="593">
        <v>5000000</v>
      </c>
      <c r="L526" s="194" t="s">
        <v>8</v>
      </c>
      <c r="M526" s="594" t="s">
        <v>24</v>
      </c>
      <c r="N526" s="52" t="str">
        <f>IF(AND('331-CT'!$E$7=TH!H526,OR(L526="331",M526="331")),"331",IF(AND(OR(L526="131",M526="131"),H526='131-CT'!$E$7),"131",""))</f>
        <v/>
      </c>
      <c r="O526" s="89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8"/>
      <c r="AC526" s="585"/>
    </row>
    <row r="527" spans="1:30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17"/>
        <v>10</v>
      </c>
      <c r="C527" s="184">
        <f t="shared" si="18"/>
        <v>42656</v>
      </c>
      <c r="D527" s="184" t="s">
        <v>700</v>
      </c>
      <c r="E527" s="191">
        <v>42656</v>
      </c>
      <c r="F527" s="189" t="s">
        <v>703</v>
      </c>
      <c r="G527" s="192" t="s">
        <v>332</v>
      </c>
      <c r="H527" s="193"/>
      <c r="I527" s="256"/>
      <c r="J527" s="256"/>
      <c r="K527" s="593">
        <v>9091</v>
      </c>
      <c r="L527" s="594" t="s">
        <v>83</v>
      </c>
      <c r="M527" s="594" t="s">
        <v>24</v>
      </c>
      <c r="N527" s="52" t="str">
        <f>IF(AND('331-CT'!$E$7=TH!H527,OR(L527="331",M527="331")),"331",IF(AND(OR(L527="131",M527="131"),H527='131-CT'!$E$7),"131",""))</f>
        <v/>
      </c>
      <c r="O527" s="89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>x</v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7">
        <v>4</v>
      </c>
      <c r="AC527" s="585"/>
      <c r="AD527" s="585"/>
    </row>
    <row r="528" spans="1:30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17"/>
        <v>10</v>
      </c>
      <c r="C528" s="184">
        <f t="shared" si="18"/>
        <v>42656</v>
      </c>
      <c r="D528" s="184" t="s">
        <v>700</v>
      </c>
      <c r="E528" s="191">
        <v>42656</v>
      </c>
      <c r="F528" s="189" t="s">
        <v>794</v>
      </c>
      <c r="G528" s="192" t="s">
        <v>332</v>
      </c>
      <c r="H528" s="193"/>
      <c r="I528" s="256"/>
      <c r="J528" s="256"/>
      <c r="K528" s="593">
        <v>909</v>
      </c>
      <c r="L528" s="594" t="s">
        <v>9</v>
      </c>
      <c r="M528" s="594" t="s">
        <v>24</v>
      </c>
      <c r="N528" s="52" t="str">
        <f>IF(AND('331-CT'!$E$7=TH!H528,OR(L528="331",M528="331")),"331",IF(AND(OR(L528="131",M528="131"),H528='131-CT'!$E$7),"131",""))</f>
        <v/>
      </c>
      <c r="O528" s="89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7">
        <v>4</v>
      </c>
      <c r="AC528" s="585"/>
      <c r="AD528" s="585"/>
    </row>
    <row r="529" spans="1:30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17"/>
        <v>10</v>
      </c>
      <c r="C529" s="184">
        <f t="shared" si="18"/>
        <v>42656</v>
      </c>
      <c r="D529" s="184" t="s">
        <v>700</v>
      </c>
      <c r="E529" s="191">
        <v>42656</v>
      </c>
      <c r="F529" s="192" t="s">
        <v>702</v>
      </c>
      <c r="G529" s="192" t="s">
        <v>332</v>
      </c>
      <c r="H529" s="7"/>
      <c r="I529" s="256"/>
      <c r="J529" s="256"/>
      <c r="K529" s="593">
        <v>11000000</v>
      </c>
      <c r="L529" s="194" t="s">
        <v>8</v>
      </c>
      <c r="M529" s="594" t="s">
        <v>24</v>
      </c>
      <c r="N529" s="52" t="str">
        <f>IF(AND('331-CT'!$E$7=TH!H529,OR(L529="331",M529="331")),"331",IF(AND(OR(L529="131",M529="131"),H529='131-CT'!$E$7),"131",""))</f>
        <v/>
      </c>
      <c r="O529" s="89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8"/>
      <c r="AC529" s="585"/>
    </row>
    <row r="530" spans="1:30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17"/>
        <v>10</v>
      </c>
      <c r="C530" s="184">
        <f t="shared" si="18"/>
        <v>42656</v>
      </c>
      <c r="D530" s="184" t="s">
        <v>700</v>
      </c>
      <c r="E530" s="191">
        <v>42656</v>
      </c>
      <c r="F530" s="189" t="s">
        <v>703</v>
      </c>
      <c r="G530" s="192" t="s">
        <v>332</v>
      </c>
      <c r="H530" s="7"/>
      <c r="I530" s="256"/>
      <c r="J530" s="256"/>
      <c r="K530" s="593">
        <v>18182</v>
      </c>
      <c r="L530" s="594" t="s">
        <v>83</v>
      </c>
      <c r="M530" s="594" t="s">
        <v>24</v>
      </c>
      <c r="N530" s="52" t="str">
        <f>IF(AND('331-CT'!$E$7=TH!H530,OR(L530="331",M530="331")),"331",IF(AND(OR(L530="131",M530="131"),H530='131-CT'!$E$7),"131",""))</f>
        <v/>
      </c>
      <c r="O530" s="89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>x</v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7">
        <v>4</v>
      </c>
      <c r="AC530" s="585"/>
      <c r="AD530" s="585"/>
    </row>
    <row r="531" spans="1:30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17"/>
        <v>10</v>
      </c>
      <c r="C531" s="184">
        <f t="shared" si="18"/>
        <v>42656</v>
      </c>
      <c r="D531" s="184" t="s">
        <v>700</v>
      </c>
      <c r="E531" s="191">
        <v>42656</v>
      </c>
      <c r="F531" s="189" t="s">
        <v>794</v>
      </c>
      <c r="G531" s="192" t="s">
        <v>332</v>
      </c>
      <c r="H531" s="7"/>
      <c r="I531" s="256"/>
      <c r="J531" s="256"/>
      <c r="K531" s="593">
        <v>1818</v>
      </c>
      <c r="L531" s="594" t="s">
        <v>9</v>
      </c>
      <c r="M531" s="594" t="s">
        <v>24</v>
      </c>
      <c r="N531" s="52" t="str">
        <f>IF(AND('331-CT'!$E$7=TH!H531,OR(L531="331",M531="331")),"331",IF(AND(OR(L531="131",M531="131"),H531='131-CT'!$E$7),"131",""))</f>
        <v/>
      </c>
      <c r="O531" s="89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7">
        <v>4</v>
      </c>
      <c r="AC531" s="585"/>
    </row>
    <row r="532" spans="1:30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17"/>
        <v>10</v>
      </c>
      <c r="C532" s="184">
        <f t="shared" si="18"/>
        <v>42656</v>
      </c>
      <c r="D532" s="184" t="s">
        <v>700</v>
      </c>
      <c r="E532" s="191">
        <v>42656</v>
      </c>
      <c r="F532" s="192" t="s">
        <v>702</v>
      </c>
      <c r="G532" s="192" t="s">
        <v>332</v>
      </c>
      <c r="H532" s="193"/>
      <c r="I532" s="256"/>
      <c r="J532" s="256"/>
      <c r="K532" s="593">
        <v>5000000</v>
      </c>
      <c r="L532" s="194" t="s">
        <v>8</v>
      </c>
      <c r="M532" s="594" t="s">
        <v>24</v>
      </c>
      <c r="N532" s="52" t="str">
        <f>IF(AND('331-CT'!$E$7=TH!H532,OR(L532="331",M532="331")),"331",IF(AND(OR(L532="131",M532="131"),H532='131-CT'!$E$7),"131",""))</f>
        <v/>
      </c>
      <c r="O532" s="89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8"/>
      <c r="AC532" s="585"/>
      <c r="AD532" s="585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17"/>
        <v>10</v>
      </c>
      <c r="C533" s="184">
        <f t="shared" si="18"/>
        <v>42656</v>
      </c>
      <c r="D533" s="184" t="s">
        <v>700</v>
      </c>
      <c r="E533" s="191">
        <v>42656</v>
      </c>
      <c r="F533" s="189" t="s">
        <v>703</v>
      </c>
      <c r="G533" s="192" t="s">
        <v>332</v>
      </c>
      <c r="H533" s="7"/>
      <c r="I533" s="256"/>
      <c r="J533" s="256"/>
      <c r="K533" s="593">
        <v>13636</v>
      </c>
      <c r="L533" s="594" t="s">
        <v>83</v>
      </c>
      <c r="M533" s="594" t="s">
        <v>24</v>
      </c>
      <c r="N533" s="52" t="str">
        <f>IF(AND('331-CT'!$E$7=TH!H533,OR(L533="331",M533="331")),"331",IF(AND(OR(L533="131",M533="131"),H533='131-CT'!$E$7),"131",""))</f>
        <v/>
      </c>
      <c r="O533" s="89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>x</v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7">
        <v>4</v>
      </c>
      <c r="AC533" s="585"/>
    </row>
    <row r="534" spans="1:30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17"/>
        <v>10</v>
      </c>
      <c r="C534" s="184">
        <f t="shared" si="18"/>
        <v>42656</v>
      </c>
      <c r="D534" s="184" t="s">
        <v>700</v>
      </c>
      <c r="E534" s="191">
        <v>42656</v>
      </c>
      <c r="F534" s="189" t="s">
        <v>794</v>
      </c>
      <c r="G534" s="192" t="s">
        <v>332</v>
      </c>
      <c r="H534" s="7"/>
      <c r="I534" s="256"/>
      <c r="J534" s="256"/>
      <c r="K534" s="593">
        <v>1364</v>
      </c>
      <c r="L534" s="594" t="s">
        <v>9</v>
      </c>
      <c r="M534" s="594" t="s">
        <v>24</v>
      </c>
      <c r="N534" s="52" t="str">
        <f>IF(AND('331-CT'!$E$7=TH!H534,OR(L534="331",M534="331")),"331",IF(AND(OR(L534="131",M534="131"),H534='131-CT'!$E$7),"131",""))</f>
        <v/>
      </c>
      <c r="O534" s="89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7">
        <v>4</v>
      </c>
      <c r="AC534" s="585"/>
      <c r="AD534" s="585"/>
    </row>
    <row r="535" spans="1:30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17"/>
        <v>10</v>
      </c>
      <c r="C535" s="184">
        <f t="shared" si="18"/>
        <v>42668</v>
      </c>
      <c r="D535" s="184" t="s">
        <v>700</v>
      </c>
      <c r="E535" s="191">
        <v>42668</v>
      </c>
      <c r="F535" s="192" t="s">
        <v>702</v>
      </c>
      <c r="G535" s="192" t="s">
        <v>332</v>
      </c>
      <c r="H535" s="7"/>
      <c r="I535" s="256"/>
      <c r="J535" s="256"/>
      <c r="K535" s="593">
        <v>5000000</v>
      </c>
      <c r="L535" s="194" t="s">
        <v>8</v>
      </c>
      <c r="M535" s="594" t="s">
        <v>24</v>
      </c>
      <c r="N535" s="52" t="str">
        <f>IF(AND('331-CT'!$E$7=TH!H535,OR(L535="331",M535="331")),"331",IF(AND(OR(L535="131",M535="131"),H535='131-CT'!$E$7),"131",""))</f>
        <v/>
      </c>
      <c r="O535" s="89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8"/>
      <c r="AC535" s="585"/>
    </row>
    <row r="536" spans="1:30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17"/>
        <v>10</v>
      </c>
      <c r="C536" s="184">
        <f t="shared" si="18"/>
        <v>42668</v>
      </c>
      <c r="D536" s="184" t="s">
        <v>700</v>
      </c>
      <c r="E536" s="191">
        <v>42668</v>
      </c>
      <c r="F536" s="189" t="s">
        <v>703</v>
      </c>
      <c r="G536" s="192" t="s">
        <v>332</v>
      </c>
      <c r="H536" s="193"/>
      <c r="I536" s="256"/>
      <c r="J536" s="256"/>
      <c r="K536" s="593">
        <v>13636</v>
      </c>
      <c r="L536" s="594" t="s">
        <v>83</v>
      </c>
      <c r="M536" s="594" t="s">
        <v>24</v>
      </c>
      <c r="N536" s="52" t="str">
        <f>IF(AND('331-CT'!$E$7=TH!H536,OR(L536="331",M536="331")),"331",IF(AND(OR(L536="131",M536="131"),H536='131-CT'!$E$7),"131",""))</f>
        <v/>
      </c>
      <c r="O536" s="89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>x</v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7">
        <v>4</v>
      </c>
      <c r="AC536" s="585"/>
      <c r="AD536" s="585"/>
    </row>
    <row r="537" spans="1:30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17"/>
        <v>10</v>
      </c>
      <c r="C537" s="184">
        <f t="shared" si="18"/>
        <v>42668</v>
      </c>
      <c r="D537" s="184" t="s">
        <v>700</v>
      </c>
      <c r="E537" s="191">
        <v>42668</v>
      </c>
      <c r="F537" s="189" t="s">
        <v>794</v>
      </c>
      <c r="G537" s="192" t="s">
        <v>332</v>
      </c>
      <c r="H537" s="193"/>
      <c r="I537" s="256"/>
      <c r="J537" s="256"/>
      <c r="K537" s="593">
        <v>1364</v>
      </c>
      <c r="L537" s="594" t="s">
        <v>9</v>
      </c>
      <c r="M537" s="594" t="s">
        <v>24</v>
      </c>
      <c r="N537" s="52" t="str">
        <f>IF(AND('331-CT'!$E$7=TH!H537,OR(L537="331",M537="331")),"331",IF(AND(OR(L537="131",M537="131"),H537='131-CT'!$E$7),"131",""))</f>
        <v/>
      </c>
      <c r="O537" s="89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7">
        <v>4</v>
      </c>
      <c r="AC537" s="585"/>
      <c r="AD537" s="585"/>
    </row>
    <row r="538" spans="1:30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17"/>
        <v>10</v>
      </c>
      <c r="C538" s="184">
        <f t="shared" si="18"/>
        <v>42668</v>
      </c>
      <c r="D538" s="184" t="s">
        <v>700</v>
      </c>
      <c r="E538" s="191">
        <v>42668</v>
      </c>
      <c r="F538" s="192" t="s">
        <v>705</v>
      </c>
      <c r="G538" s="192" t="s">
        <v>332</v>
      </c>
      <c r="H538" s="7"/>
      <c r="I538" s="256"/>
      <c r="J538" s="256"/>
      <c r="K538" s="593">
        <v>13636</v>
      </c>
      <c r="L538" s="594" t="s">
        <v>83</v>
      </c>
      <c r="M538" s="594" t="s">
        <v>24</v>
      </c>
      <c r="N538" s="52" t="str">
        <f>IF(AND('331-CT'!$E$7=TH!H538,OR(L538="331",M538="331")),"331",IF(AND(OR(L538="131",M538="131"),H538='131-CT'!$E$7),"131",""))</f>
        <v/>
      </c>
      <c r="O538" s="89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>x</v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7">
        <v>4</v>
      </c>
      <c r="AC538" s="585"/>
    </row>
    <row r="539" spans="1:30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17"/>
        <v>10</v>
      </c>
      <c r="C539" s="184">
        <f t="shared" si="18"/>
        <v>42668</v>
      </c>
      <c r="D539" s="184" t="s">
        <v>700</v>
      </c>
      <c r="E539" s="191">
        <v>42668</v>
      </c>
      <c r="F539" s="192" t="s">
        <v>826</v>
      </c>
      <c r="G539" s="192" t="s">
        <v>332</v>
      </c>
      <c r="H539" s="7"/>
      <c r="I539" s="256"/>
      <c r="J539" s="256"/>
      <c r="K539" s="593">
        <v>1364</v>
      </c>
      <c r="L539" s="594" t="s">
        <v>9</v>
      </c>
      <c r="M539" s="594" t="s">
        <v>24</v>
      </c>
      <c r="N539" s="52" t="str">
        <f>IF(AND('331-CT'!$E$7=TH!H539,OR(L539="331",M539="331")),"331",IF(AND(OR(L539="131",M539="131"),H539='131-CT'!$E$7),"131",""))</f>
        <v/>
      </c>
      <c r="O539" s="89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7">
        <v>4</v>
      </c>
      <c r="AC539" s="585"/>
      <c r="AD539" s="585"/>
    </row>
    <row r="540" spans="1:30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17"/>
        <v>10</v>
      </c>
      <c r="C540" s="184">
        <f t="shared" si="18"/>
        <v>42670</v>
      </c>
      <c r="D540" s="184" t="s">
        <v>700</v>
      </c>
      <c r="E540" s="191">
        <v>42670</v>
      </c>
      <c r="F540" s="192" t="s">
        <v>702</v>
      </c>
      <c r="G540" s="192" t="s">
        <v>332</v>
      </c>
      <c r="H540" s="7"/>
      <c r="I540" s="256"/>
      <c r="J540" s="256"/>
      <c r="K540" s="593">
        <v>14000000</v>
      </c>
      <c r="L540" s="194" t="s">
        <v>8</v>
      </c>
      <c r="M540" s="594" t="s">
        <v>24</v>
      </c>
      <c r="N540" s="52" t="str">
        <f>IF(AND('331-CT'!$E$7=TH!H540,OR(L540="331",M540="331")),"331",IF(AND(OR(L540="131",M540="131"),H540='131-CT'!$E$7),"131",""))</f>
        <v/>
      </c>
      <c r="O540" s="89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8"/>
      <c r="AC540" s="585"/>
    </row>
    <row r="541" spans="1:30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17"/>
        <v>10</v>
      </c>
      <c r="C541" s="184">
        <f t="shared" si="18"/>
        <v>42670</v>
      </c>
      <c r="D541" s="184" t="s">
        <v>700</v>
      </c>
      <c r="E541" s="191">
        <v>42670</v>
      </c>
      <c r="F541" s="189" t="s">
        <v>703</v>
      </c>
      <c r="G541" s="192" t="s">
        <v>332</v>
      </c>
      <c r="H541" s="193"/>
      <c r="I541" s="256"/>
      <c r="J541" s="256"/>
      <c r="K541" s="593">
        <v>13636</v>
      </c>
      <c r="L541" s="594" t="s">
        <v>83</v>
      </c>
      <c r="M541" s="594" t="s">
        <v>24</v>
      </c>
      <c r="N541" s="52" t="str">
        <f>IF(AND('331-CT'!$E$7=TH!H541,OR(L541="331",M541="331")),"331",IF(AND(OR(L541="131",M541="131"),H541='131-CT'!$E$7),"131",""))</f>
        <v/>
      </c>
      <c r="O541" s="89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>x</v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7">
        <v>4</v>
      </c>
      <c r="AC541" s="585"/>
      <c r="AD541" s="585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7"/>
        <v>10</v>
      </c>
      <c r="C542" s="184">
        <f t="shared" si="18"/>
        <v>42670</v>
      </c>
      <c r="D542" s="184" t="s">
        <v>700</v>
      </c>
      <c r="E542" s="191">
        <v>42670</v>
      </c>
      <c r="F542" s="189" t="s">
        <v>794</v>
      </c>
      <c r="G542" s="192" t="s">
        <v>332</v>
      </c>
      <c r="H542" s="7"/>
      <c r="I542" s="256"/>
      <c r="J542" s="256"/>
      <c r="K542" s="593">
        <v>1364</v>
      </c>
      <c r="L542" s="594" t="s">
        <v>9</v>
      </c>
      <c r="M542" s="594" t="s">
        <v>24</v>
      </c>
      <c r="N542" s="52" t="str">
        <f>IF(AND('331-CT'!$E$7=TH!H542,OR(L542="331",M542="331")),"331",IF(AND(OR(L542="131",M542="131"),H542='131-CT'!$E$7),"131",""))</f>
        <v/>
      </c>
      <c r="O542" s="89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7">
        <v>4</v>
      </c>
      <c r="AC542" s="585"/>
    </row>
    <row r="543" spans="1:30" s="211" customFormat="1" ht="15.75" customHeight="1">
      <c r="A543" s="204" t="str">
        <f>IF(B543&lt;&gt;"",IF(AND(B543&gt;=_TM1,B543&lt;=_TM2,OR(TH!L543="1111",TH!M543="1111")),TH!D543,""),"")</f>
        <v>GBN</v>
      </c>
      <c r="B543" s="36">
        <f t="shared" si="17"/>
        <v>10</v>
      </c>
      <c r="C543" s="184">
        <f t="shared" si="18"/>
        <v>42674</v>
      </c>
      <c r="D543" s="184" t="s">
        <v>700</v>
      </c>
      <c r="E543" s="191">
        <v>42674</v>
      </c>
      <c r="F543" s="192" t="s">
        <v>701</v>
      </c>
      <c r="G543" s="192" t="s">
        <v>332</v>
      </c>
      <c r="H543" s="193" t="s">
        <v>1315</v>
      </c>
      <c r="I543" s="256"/>
      <c r="J543" s="256"/>
      <c r="K543" s="593">
        <v>3500000</v>
      </c>
      <c r="L543" s="194" t="s">
        <v>47</v>
      </c>
      <c r="M543" s="594" t="s">
        <v>24</v>
      </c>
      <c r="N543" s="52" t="str">
        <f>IF(AND('331-CT'!$E$7=TH!H543,OR(L543="331",M543="331")),"331",IF(AND(OR(L543="131",M543="131"),H543='131-CT'!$E$7),"131",""))</f>
        <v/>
      </c>
      <c r="O543" s="89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8"/>
      <c r="AC543" s="585"/>
      <c r="AD543" s="585"/>
    </row>
    <row r="544" spans="1:30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17"/>
        <v>10</v>
      </c>
      <c r="C544" s="184">
        <f t="shared" si="18"/>
        <v>42674</v>
      </c>
      <c r="D544" s="184" t="s">
        <v>700</v>
      </c>
      <c r="E544" s="191">
        <v>42674</v>
      </c>
      <c r="F544" s="192" t="s">
        <v>702</v>
      </c>
      <c r="G544" s="192" t="s">
        <v>332</v>
      </c>
      <c r="H544" s="7"/>
      <c r="I544" s="256"/>
      <c r="J544" s="256"/>
      <c r="K544" s="593">
        <v>5000000</v>
      </c>
      <c r="L544" s="194" t="s">
        <v>8</v>
      </c>
      <c r="M544" s="594" t="s">
        <v>24</v>
      </c>
      <c r="N544" s="52" t="str">
        <f>IF(AND('331-CT'!$E$7=TH!H544,OR(L544="331",M544="331")),"331",IF(AND(OR(L544="131",M544="131"),H544='131-CT'!$E$7),"131",""))</f>
        <v/>
      </c>
      <c r="O544" s="89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8"/>
      <c r="AC544" s="585"/>
    </row>
    <row r="545" spans="1:30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17"/>
        <v>10</v>
      </c>
      <c r="C545" s="184">
        <f t="shared" si="18"/>
        <v>42674</v>
      </c>
      <c r="D545" s="184" t="s">
        <v>700</v>
      </c>
      <c r="E545" s="191">
        <v>42674</v>
      </c>
      <c r="F545" s="189" t="s">
        <v>703</v>
      </c>
      <c r="G545" s="192" t="s">
        <v>332</v>
      </c>
      <c r="H545" s="193"/>
      <c r="I545" s="256"/>
      <c r="J545" s="256"/>
      <c r="K545" s="593">
        <v>13636</v>
      </c>
      <c r="L545" s="594" t="s">
        <v>83</v>
      </c>
      <c r="M545" s="594" t="s">
        <v>24</v>
      </c>
      <c r="N545" s="52" t="str">
        <f>IF(AND('331-CT'!$E$7=TH!H545,OR(L545="331",M545="331")),"331",IF(AND(OR(L545="131",M545="131"),H545='131-CT'!$E$7),"131",""))</f>
        <v/>
      </c>
      <c r="O545" s="89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>x</v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7">
        <v>4</v>
      </c>
      <c r="AC545" s="585"/>
      <c r="AD545" s="585"/>
    </row>
    <row r="546" spans="1:30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17"/>
        <v>10</v>
      </c>
      <c r="C546" s="184">
        <f t="shared" si="18"/>
        <v>42674</v>
      </c>
      <c r="D546" s="184" t="s">
        <v>700</v>
      </c>
      <c r="E546" s="191">
        <v>42674</v>
      </c>
      <c r="F546" s="189" t="s">
        <v>794</v>
      </c>
      <c r="G546" s="192" t="s">
        <v>332</v>
      </c>
      <c r="H546" s="7"/>
      <c r="I546" s="256"/>
      <c r="J546" s="256"/>
      <c r="K546" s="593">
        <v>1364</v>
      </c>
      <c r="L546" s="594" t="s">
        <v>9</v>
      </c>
      <c r="M546" s="594" t="s">
        <v>24</v>
      </c>
      <c r="N546" s="52" t="str">
        <f>IF(AND('331-CT'!$E$7=TH!H546,OR(L546="331",M546="331")),"331",IF(AND(OR(L546="131",M546="131"),H546='131-CT'!$E$7),"131",""))</f>
        <v/>
      </c>
      <c r="O546" s="89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7">
        <v>4</v>
      </c>
      <c r="AC546" s="585"/>
    </row>
    <row r="547" spans="1:30" s="211" customFormat="1" ht="15.75" customHeight="1">
      <c r="A547" s="204" t="str">
        <f>IF(B547&lt;&gt;"",IF(AND(B547&gt;=_TM1,B547&lt;=_TM2,OR(TH!L547="1111",TH!M547="1111")),TH!D547,""),"")</f>
        <v>GBN</v>
      </c>
      <c r="B547" s="36">
        <f t="shared" si="17"/>
        <v>11</v>
      </c>
      <c r="C547" s="184">
        <f t="shared" si="18"/>
        <v>42684</v>
      </c>
      <c r="D547" s="184" t="s">
        <v>700</v>
      </c>
      <c r="E547" s="191">
        <v>42684</v>
      </c>
      <c r="F547" s="192" t="s">
        <v>701</v>
      </c>
      <c r="G547" s="192" t="s">
        <v>332</v>
      </c>
      <c r="H547" s="193" t="s">
        <v>1315</v>
      </c>
      <c r="I547" s="256"/>
      <c r="J547" s="256"/>
      <c r="K547" s="593">
        <v>5000000</v>
      </c>
      <c r="L547" s="194" t="s">
        <v>47</v>
      </c>
      <c r="M547" s="594" t="s">
        <v>24</v>
      </c>
      <c r="N547" s="52" t="str">
        <f>IF(AND('331-CT'!$E$7=TH!H547,OR(L547="331",M547="331")),"331",IF(AND(OR(L547="131",M547="131"),H547='131-CT'!$E$7),"131",""))</f>
        <v/>
      </c>
      <c r="O547" s="89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8"/>
      <c r="AC547" s="585"/>
      <c r="AD547" s="585"/>
    </row>
    <row r="548" spans="1:30" s="211" customFormat="1" ht="15.75" customHeight="1">
      <c r="A548" s="204" t="str">
        <f>IF(B548&lt;&gt;"",IF(AND(B548&gt;=_TM1,B548&lt;=_TM2,OR(TH!L548="1111",TH!M548="1111")),TH!D548,""),"")</f>
        <v>GBN</v>
      </c>
      <c r="B548" s="36">
        <f t="shared" si="17"/>
        <v>11</v>
      </c>
      <c r="C548" s="184">
        <f t="shared" si="18"/>
        <v>42685</v>
      </c>
      <c r="D548" s="184" t="s">
        <v>700</v>
      </c>
      <c r="E548" s="191">
        <v>42685</v>
      </c>
      <c r="F548" s="192" t="s">
        <v>701</v>
      </c>
      <c r="G548" s="192" t="s">
        <v>332</v>
      </c>
      <c r="H548" s="193" t="s">
        <v>1315</v>
      </c>
      <c r="I548" s="256"/>
      <c r="J548" s="256"/>
      <c r="K548" s="593">
        <v>5300000</v>
      </c>
      <c r="L548" s="194" t="s">
        <v>47</v>
      </c>
      <c r="M548" s="594" t="s">
        <v>24</v>
      </c>
      <c r="N548" s="52" t="str">
        <f>IF(AND('331-CT'!$E$7=TH!H548,OR(L548="331",M548="331")),"331",IF(AND(OR(L548="131",M548="131"),H548='131-CT'!$E$7),"131",""))</f>
        <v/>
      </c>
      <c r="O548" s="89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8"/>
      <c r="AC548" s="585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7"/>
        <v>11</v>
      </c>
      <c r="C549" s="184">
        <f t="shared" si="18"/>
        <v>42693</v>
      </c>
      <c r="D549" s="184" t="s">
        <v>700</v>
      </c>
      <c r="E549" s="191">
        <v>42693</v>
      </c>
      <c r="F549" s="192" t="s">
        <v>702</v>
      </c>
      <c r="G549" s="192" t="s">
        <v>332</v>
      </c>
      <c r="H549" s="7"/>
      <c r="I549" s="256"/>
      <c r="J549" s="256"/>
      <c r="K549" s="593">
        <v>15000000</v>
      </c>
      <c r="L549" s="194" t="s">
        <v>8</v>
      </c>
      <c r="M549" s="594" t="s">
        <v>24</v>
      </c>
      <c r="N549" s="52" t="str">
        <f>IF(AND('331-CT'!$E$7=TH!H549,OR(L549="331",M549="331")),"331",IF(AND(OR(L549="131",M549="131"),H549='131-CT'!$E$7),"131",""))</f>
        <v/>
      </c>
      <c r="O549" s="89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8"/>
      <c r="AC549" s="585"/>
      <c r="AD549" s="585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7"/>
        <v>11</v>
      </c>
      <c r="C550" s="184">
        <f t="shared" si="18"/>
        <v>42693</v>
      </c>
      <c r="D550" s="184" t="s">
        <v>700</v>
      </c>
      <c r="E550" s="191">
        <v>42693</v>
      </c>
      <c r="F550" s="192" t="s">
        <v>705</v>
      </c>
      <c r="G550" s="192" t="s">
        <v>332</v>
      </c>
      <c r="H550" s="7"/>
      <c r="I550" s="256"/>
      <c r="J550" s="256"/>
      <c r="K550" s="593">
        <v>13636</v>
      </c>
      <c r="L550" s="594" t="s">
        <v>83</v>
      </c>
      <c r="M550" s="594" t="s">
        <v>24</v>
      </c>
      <c r="N550" s="52" t="str">
        <f>IF(AND('331-CT'!$E$7=TH!H550,OR(L550="331",M550="331")),"331",IF(AND(OR(L550="131",M550="131"),H550='131-CT'!$E$7),"131",""))</f>
        <v/>
      </c>
      <c r="O550" s="89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>x</v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7">
        <v>4</v>
      </c>
      <c r="AC550" s="585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7"/>
        <v>11</v>
      </c>
      <c r="C551" s="184">
        <f t="shared" si="18"/>
        <v>42695</v>
      </c>
      <c r="D551" s="184" t="s">
        <v>700</v>
      </c>
      <c r="E551" s="191">
        <v>42695</v>
      </c>
      <c r="F551" s="192" t="s">
        <v>826</v>
      </c>
      <c r="G551" s="192" t="s">
        <v>332</v>
      </c>
      <c r="H551" s="193"/>
      <c r="I551" s="256"/>
      <c r="J551" s="256"/>
      <c r="K551" s="593">
        <v>1364</v>
      </c>
      <c r="L551" s="594" t="s">
        <v>9</v>
      </c>
      <c r="M551" s="594" t="s">
        <v>24</v>
      </c>
      <c r="N551" s="52" t="str">
        <f>IF(AND('331-CT'!$E$7=TH!H551,OR(L551="331",M551="331")),"331",IF(AND(OR(L551="131",M551="131"),H551='131-CT'!$E$7),"131",""))</f>
        <v/>
      </c>
      <c r="O551" s="89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7">
        <v>4</v>
      </c>
      <c r="AC551" s="585"/>
      <c r="AD551" s="585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7"/>
        <v>11</v>
      </c>
      <c r="C552" s="184">
        <f t="shared" si="18"/>
        <v>42695</v>
      </c>
      <c r="D552" s="184" t="s">
        <v>700</v>
      </c>
      <c r="E552" s="191">
        <v>42695</v>
      </c>
      <c r="F552" s="192" t="s">
        <v>702</v>
      </c>
      <c r="G552" s="192" t="s">
        <v>332</v>
      </c>
      <c r="H552" s="7"/>
      <c r="I552" s="256"/>
      <c r="J552" s="256"/>
      <c r="K552" s="593">
        <v>10000000</v>
      </c>
      <c r="L552" s="194" t="s">
        <v>8</v>
      </c>
      <c r="M552" s="594" t="s">
        <v>24</v>
      </c>
      <c r="N552" s="52" t="str">
        <f>IF(AND('331-CT'!$E$7=TH!H552,OR(L552="331",M552="331")),"331",IF(AND(OR(L552="131",M552="131"),H552='131-CT'!$E$7),"131",""))</f>
        <v/>
      </c>
      <c r="O552" s="89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8"/>
      <c r="AC552" s="585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7"/>
        <v>11</v>
      </c>
      <c r="C553" s="184">
        <f t="shared" si="18"/>
        <v>42695</v>
      </c>
      <c r="D553" s="184" t="s">
        <v>700</v>
      </c>
      <c r="E553" s="191">
        <v>42695</v>
      </c>
      <c r="F553" s="189" t="s">
        <v>703</v>
      </c>
      <c r="G553" s="192" t="s">
        <v>332</v>
      </c>
      <c r="H553" s="193"/>
      <c r="I553" s="256"/>
      <c r="J553" s="256"/>
      <c r="K553" s="593">
        <v>13636</v>
      </c>
      <c r="L553" s="594" t="s">
        <v>83</v>
      </c>
      <c r="M553" s="594" t="s">
        <v>24</v>
      </c>
      <c r="N553" s="52" t="str">
        <f>IF(AND('331-CT'!$E$7=TH!H553,OR(L553="331",M553="331")),"331",IF(AND(OR(L553="131",M553="131"),H553='131-CT'!$E$7),"131",""))</f>
        <v/>
      </c>
      <c r="O553" s="89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>x</v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7">
        <v>4</v>
      </c>
      <c r="AC553" s="585"/>
      <c r="AD553" s="585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7"/>
        <v>11</v>
      </c>
      <c r="C554" s="184">
        <f t="shared" si="18"/>
        <v>42695</v>
      </c>
      <c r="D554" s="184" t="s">
        <v>700</v>
      </c>
      <c r="E554" s="191">
        <v>42695</v>
      </c>
      <c r="F554" s="189" t="s">
        <v>794</v>
      </c>
      <c r="G554" s="192" t="s">
        <v>332</v>
      </c>
      <c r="H554" s="7"/>
      <c r="I554" s="256"/>
      <c r="J554" s="256"/>
      <c r="K554" s="593">
        <v>1364</v>
      </c>
      <c r="L554" s="594" t="s">
        <v>9</v>
      </c>
      <c r="M554" s="594" t="s">
        <v>24</v>
      </c>
      <c r="N554" s="52" t="str">
        <f>IF(AND('331-CT'!$E$7=TH!H554,OR(L554="331",M554="331")),"331",IF(AND(OR(L554="131",M554="131"),H554='131-CT'!$E$7),"131",""))</f>
        <v/>
      </c>
      <c r="O554" s="89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7">
        <v>4</v>
      </c>
      <c r="AC554" s="585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17"/>
        <v>11</v>
      </c>
      <c r="C555" s="184">
        <f t="shared" si="18"/>
        <v>42699</v>
      </c>
      <c r="D555" s="184" t="s">
        <v>700</v>
      </c>
      <c r="E555" s="191">
        <v>42699</v>
      </c>
      <c r="F555" s="192" t="s">
        <v>702</v>
      </c>
      <c r="G555" s="192" t="s">
        <v>332</v>
      </c>
      <c r="H555" s="7"/>
      <c r="I555" s="256"/>
      <c r="J555" s="256"/>
      <c r="K555" s="593">
        <v>9000000</v>
      </c>
      <c r="L555" s="194" t="s">
        <v>8</v>
      </c>
      <c r="M555" s="594" t="s">
        <v>24</v>
      </c>
      <c r="N555" s="52" t="str">
        <f>IF(AND('331-CT'!$E$7=TH!H555,OR(L555="331",M555="331")),"331",IF(AND(OR(L555="131",M555="131"),H555='131-CT'!$E$7),"131",""))</f>
        <v/>
      </c>
      <c r="O555" s="89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8"/>
      <c r="AC555" s="585"/>
      <c r="AD555" s="585"/>
    </row>
    <row r="556" spans="1:30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17"/>
        <v>11</v>
      </c>
      <c r="C556" s="184">
        <f t="shared" si="18"/>
        <v>42699</v>
      </c>
      <c r="D556" s="184" t="s">
        <v>700</v>
      </c>
      <c r="E556" s="191">
        <v>42699</v>
      </c>
      <c r="F556" s="189" t="s">
        <v>703</v>
      </c>
      <c r="G556" s="192" t="s">
        <v>332</v>
      </c>
      <c r="H556" s="7"/>
      <c r="I556" s="256"/>
      <c r="J556" s="256"/>
      <c r="K556" s="593">
        <v>13636</v>
      </c>
      <c r="L556" s="594" t="s">
        <v>83</v>
      </c>
      <c r="M556" s="594" t="s">
        <v>24</v>
      </c>
      <c r="N556" s="52" t="str">
        <f>IF(AND('331-CT'!$E$7=TH!H556,OR(L556="331",M556="331")),"331",IF(AND(OR(L556="131",M556="131"),H556='131-CT'!$E$7),"131",""))</f>
        <v/>
      </c>
      <c r="O556" s="89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>x</v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7">
        <v>4</v>
      </c>
      <c r="AC556" s="585"/>
    </row>
    <row r="557" spans="1:30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17"/>
        <v>11</v>
      </c>
      <c r="C557" s="184">
        <f t="shared" si="18"/>
        <v>42699</v>
      </c>
      <c r="D557" s="184" t="s">
        <v>700</v>
      </c>
      <c r="E557" s="191">
        <v>42699</v>
      </c>
      <c r="F557" s="189" t="s">
        <v>794</v>
      </c>
      <c r="G557" s="192" t="s">
        <v>332</v>
      </c>
      <c r="H557" s="193"/>
      <c r="I557" s="256"/>
      <c r="J557" s="256"/>
      <c r="K557" s="593">
        <v>1364</v>
      </c>
      <c r="L557" s="594" t="s">
        <v>9</v>
      </c>
      <c r="M557" s="594" t="s">
        <v>24</v>
      </c>
      <c r="N557" s="52" t="str">
        <f>IF(AND('331-CT'!$E$7=TH!H557,OR(L557="331",M557="331")),"331",IF(AND(OR(L557="131",M557="131"),H557='131-CT'!$E$7),"131",""))</f>
        <v/>
      </c>
      <c r="O557" s="89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7">
        <v>4</v>
      </c>
      <c r="AC557" s="585"/>
      <c r="AD557" s="585"/>
    </row>
    <row r="558" spans="1:30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17"/>
        <v>11</v>
      </c>
      <c r="C558" s="184">
        <f t="shared" si="18"/>
        <v>42699</v>
      </c>
      <c r="D558" s="184" t="s">
        <v>700</v>
      </c>
      <c r="E558" s="191">
        <v>42699</v>
      </c>
      <c r="F558" s="192" t="s">
        <v>702</v>
      </c>
      <c r="G558" s="192" t="s">
        <v>332</v>
      </c>
      <c r="H558" s="7"/>
      <c r="I558" s="256"/>
      <c r="J558" s="256"/>
      <c r="K558" s="593">
        <v>10000000</v>
      </c>
      <c r="L558" s="194" t="s">
        <v>8</v>
      </c>
      <c r="M558" s="594" t="s">
        <v>24</v>
      </c>
      <c r="N558" s="52" t="str">
        <f>IF(AND('331-CT'!$E$7=TH!H558,OR(L558="331",M558="331")),"331",IF(AND(OR(L558="131",M558="131"),H558='131-CT'!$E$7),"131",""))</f>
        <v/>
      </c>
      <c r="O558" s="89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8"/>
      <c r="AC558" s="585"/>
    </row>
    <row r="559" spans="1:30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17"/>
        <v>11</v>
      </c>
      <c r="C559" s="184">
        <f t="shared" si="18"/>
        <v>42699</v>
      </c>
      <c r="D559" s="184" t="s">
        <v>700</v>
      </c>
      <c r="E559" s="191">
        <v>42699</v>
      </c>
      <c r="F559" s="189" t="s">
        <v>703</v>
      </c>
      <c r="G559" s="192" t="s">
        <v>332</v>
      </c>
      <c r="H559" s="193"/>
      <c r="I559" s="256"/>
      <c r="J559" s="256"/>
      <c r="K559" s="593">
        <v>13636</v>
      </c>
      <c r="L559" s="594" t="s">
        <v>83</v>
      </c>
      <c r="M559" s="594" t="s">
        <v>24</v>
      </c>
      <c r="N559" s="52" t="str">
        <f>IF(AND('331-CT'!$E$7=TH!H559,OR(L559="331",M559="331")),"331",IF(AND(OR(L559="131",M559="131"),H559='131-CT'!$E$7),"131",""))</f>
        <v/>
      </c>
      <c r="O559" s="89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>x</v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7">
        <v>4</v>
      </c>
      <c r="AC559" s="585"/>
      <c r="AD559" s="585"/>
    </row>
    <row r="560" spans="1:30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17"/>
        <v>11</v>
      </c>
      <c r="C560" s="184">
        <f t="shared" si="18"/>
        <v>42699</v>
      </c>
      <c r="D560" s="184" t="s">
        <v>700</v>
      </c>
      <c r="E560" s="191">
        <v>42699</v>
      </c>
      <c r="F560" s="189" t="s">
        <v>794</v>
      </c>
      <c r="G560" s="192" t="s">
        <v>332</v>
      </c>
      <c r="H560" s="7"/>
      <c r="I560" s="256"/>
      <c r="J560" s="256"/>
      <c r="K560" s="593">
        <v>1364</v>
      </c>
      <c r="L560" s="594" t="s">
        <v>9</v>
      </c>
      <c r="M560" s="594" t="s">
        <v>24</v>
      </c>
      <c r="N560" s="52" t="str">
        <f>IF(AND('331-CT'!$E$7=TH!H560,OR(L560="331",M560="331")),"331",IF(AND(OR(L560="131",M560="131"),H560='131-CT'!$E$7),"131",""))</f>
        <v/>
      </c>
      <c r="O560" s="89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7">
        <v>4</v>
      </c>
      <c r="AC560" s="585"/>
    </row>
    <row r="561" spans="1:30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17"/>
        <v>11</v>
      </c>
      <c r="C561" s="184">
        <f t="shared" si="18"/>
        <v>42703</v>
      </c>
      <c r="D561" s="184" t="s">
        <v>700</v>
      </c>
      <c r="E561" s="191">
        <v>42703</v>
      </c>
      <c r="F561" s="192" t="s">
        <v>702</v>
      </c>
      <c r="G561" s="192" t="s">
        <v>332</v>
      </c>
      <c r="H561" s="7"/>
      <c r="I561" s="256"/>
      <c r="J561" s="256"/>
      <c r="K561" s="593">
        <v>7000000</v>
      </c>
      <c r="L561" s="194" t="s">
        <v>8</v>
      </c>
      <c r="M561" s="594" t="s">
        <v>24</v>
      </c>
      <c r="N561" s="52" t="str">
        <f>IF(AND('331-CT'!$E$7=TH!H561,OR(L561="331",M561="331")),"331",IF(AND(OR(L561="131",M561="131"),H561='131-CT'!$E$7),"131",""))</f>
        <v/>
      </c>
      <c r="O561" s="89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8"/>
      <c r="AC561" s="585"/>
      <c r="AD561" s="585"/>
    </row>
    <row r="562" spans="1:30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17"/>
        <v>11</v>
      </c>
      <c r="C562" s="184">
        <f t="shared" si="18"/>
        <v>42703</v>
      </c>
      <c r="D562" s="184" t="s">
        <v>700</v>
      </c>
      <c r="E562" s="191">
        <v>42703</v>
      </c>
      <c r="F562" s="189" t="s">
        <v>703</v>
      </c>
      <c r="G562" s="192" t="s">
        <v>332</v>
      </c>
      <c r="H562" s="7"/>
      <c r="I562" s="256"/>
      <c r="J562" s="256"/>
      <c r="K562" s="593">
        <v>13636</v>
      </c>
      <c r="L562" s="594" t="s">
        <v>83</v>
      </c>
      <c r="M562" s="594" t="s">
        <v>24</v>
      </c>
      <c r="N562" s="52" t="str">
        <f>IF(AND('331-CT'!$E$7=TH!H562,OR(L562="331",M562="331")),"331",IF(AND(OR(L562="131",M562="131"),H562='131-CT'!$E$7),"131",""))</f>
        <v/>
      </c>
      <c r="O562" s="89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>x</v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7">
        <v>4</v>
      </c>
      <c r="AC562" s="585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7"/>
        <v>11</v>
      </c>
      <c r="C563" s="184">
        <f t="shared" si="18"/>
        <v>42703</v>
      </c>
      <c r="D563" s="184" t="s">
        <v>700</v>
      </c>
      <c r="E563" s="191">
        <v>42703</v>
      </c>
      <c r="F563" s="189" t="s">
        <v>794</v>
      </c>
      <c r="G563" s="192" t="s">
        <v>332</v>
      </c>
      <c r="H563" s="193"/>
      <c r="I563" s="256"/>
      <c r="J563" s="256"/>
      <c r="K563" s="593">
        <v>1364</v>
      </c>
      <c r="L563" s="594" t="s">
        <v>9</v>
      </c>
      <c r="M563" s="594" t="s">
        <v>24</v>
      </c>
      <c r="N563" s="52" t="str">
        <f>IF(AND('331-CT'!$E$7=TH!H563,OR(L563="331",M563="331")),"331",IF(AND(OR(L563="131",M563="131"),H563='131-CT'!$E$7),"131",""))</f>
        <v/>
      </c>
      <c r="O563" s="89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7">
        <v>4</v>
      </c>
      <c r="AC563" s="585"/>
      <c r="AD563" s="585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7"/>
        <v>11</v>
      </c>
      <c r="C564" s="184">
        <f t="shared" si="18"/>
        <v>42703</v>
      </c>
      <c r="D564" s="184" t="s">
        <v>700</v>
      </c>
      <c r="E564" s="191">
        <v>42703</v>
      </c>
      <c r="F564" s="192" t="s">
        <v>705</v>
      </c>
      <c r="G564" s="192" t="s">
        <v>332</v>
      </c>
      <c r="H564" s="7"/>
      <c r="I564" s="256"/>
      <c r="J564" s="256"/>
      <c r="K564" s="593">
        <v>13636</v>
      </c>
      <c r="L564" s="594" t="s">
        <v>83</v>
      </c>
      <c r="M564" s="594" t="s">
        <v>24</v>
      </c>
      <c r="N564" s="52" t="str">
        <f>IF(AND('331-CT'!$E$7=TH!H564,OR(L564="331",M564="331")),"331",IF(AND(OR(L564="131",M564="131"),H564='131-CT'!$E$7),"131",""))</f>
        <v/>
      </c>
      <c r="O564" s="89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>x</v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7">
        <v>4</v>
      </c>
      <c r="AC564" s="585"/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17"/>
        <v>11</v>
      </c>
      <c r="C565" s="184">
        <f t="shared" si="18"/>
        <v>42703</v>
      </c>
      <c r="D565" s="184" t="s">
        <v>700</v>
      </c>
      <c r="E565" s="191">
        <v>42703</v>
      </c>
      <c r="F565" s="192" t="s">
        <v>826</v>
      </c>
      <c r="G565" s="192" t="s">
        <v>332</v>
      </c>
      <c r="H565" s="193"/>
      <c r="I565" s="256"/>
      <c r="J565" s="256"/>
      <c r="K565" s="593">
        <v>1364</v>
      </c>
      <c r="L565" s="594" t="s">
        <v>9</v>
      </c>
      <c r="M565" s="594" t="s">
        <v>24</v>
      </c>
      <c r="N565" s="52" t="str">
        <f>IF(AND('331-CT'!$E$7=TH!H565,OR(L565="331",M565="331")),"331",IF(AND(OR(L565="131",M565="131"),H565='131-CT'!$E$7),"131",""))</f>
        <v/>
      </c>
      <c r="O565" s="89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7">
        <v>4</v>
      </c>
      <c r="AC565" s="585"/>
      <c r="AD565" s="585"/>
    </row>
    <row r="566" spans="1:30" s="211" customFormat="1" ht="15.75" customHeight="1">
      <c r="A566" s="204" t="str">
        <f>IF(B566&lt;&gt;"",IF(AND(B566&gt;=_TM1,B566&lt;=_TM2,OR(TH!L566="1111",TH!M566="1111")),TH!D566,""),"")</f>
        <v>GBN</v>
      </c>
      <c r="B566" s="36">
        <f t="shared" si="17"/>
        <v>12</v>
      </c>
      <c r="C566" s="184">
        <f t="shared" si="18"/>
        <v>42706</v>
      </c>
      <c r="D566" s="184" t="s">
        <v>700</v>
      </c>
      <c r="E566" s="191">
        <v>42706</v>
      </c>
      <c r="F566" s="192" t="s">
        <v>701</v>
      </c>
      <c r="G566" s="192" t="s">
        <v>332</v>
      </c>
      <c r="H566" s="7" t="s">
        <v>706</v>
      </c>
      <c r="I566" s="256"/>
      <c r="J566" s="256"/>
      <c r="K566" s="593">
        <v>5000000</v>
      </c>
      <c r="L566" s="194" t="s">
        <v>47</v>
      </c>
      <c r="M566" s="594" t="s">
        <v>24</v>
      </c>
      <c r="N566" s="52" t="str">
        <f>IF(AND('331-CT'!$E$7=TH!H566,OR(L566="331",M566="331")),"331",IF(AND(OR(L566="131",M566="131"),H566='131-CT'!$E$7),"131",""))</f>
        <v/>
      </c>
      <c r="O566" s="89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8"/>
      <c r="AC566" s="585"/>
    </row>
    <row r="567" spans="1:30" s="211" customFormat="1" ht="15.75" customHeight="1">
      <c r="A567" s="204" t="str">
        <f>IF(B567&lt;&gt;"",IF(AND(B567&gt;=_TM1,B567&lt;=_TM2,OR(TH!L567="1111",TH!M567="1111")),TH!D567,""),"")</f>
        <v>GBN</v>
      </c>
      <c r="B567" s="36">
        <f t="shared" si="17"/>
        <v>12</v>
      </c>
      <c r="C567" s="184">
        <f t="shared" si="18"/>
        <v>42732</v>
      </c>
      <c r="D567" s="184" t="s">
        <v>700</v>
      </c>
      <c r="E567" s="191">
        <v>42732</v>
      </c>
      <c r="F567" s="192" t="s">
        <v>701</v>
      </c>
      <c r="G567" s="192" t="s">
        <v>332</v>
      </c>
      <c r="H567" s="193" t="s">
        <v>1315</v>
      </c>
      <c r="I567" s="256"/>
      <c r="J567" s="256"/>
      <c r="K567" s="593">
        <v>2700000</v>
      </c>
      <c r="L567" s="194" t="s">
        <v>47</v>
      </c>
      <c r="M567" s="594" t="s">
        <v>24</v>
      </c>
      <c r="N567" s="52" t="str">
        <f>IF(AND('331-CT'!$E$7=TH!H567,OR(L567="331",M567="331")),"331",IF(AND(OR(L567="131",M567="131"),H567='131-CT'!$E$7),"131",""))</f>
        <v/>
      </c>
      <c r="O567" s="89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8"/>
      <c r="AC567" s="585"/>
      <c r="AD567" s="585"/>
    </row>
    <row r="568" spans="1:30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17"/>
        <v>8</v>
      </c>
      <c r="C568" s="184">
        <f t="shared" si="18"/>
        <v>42593</v>
      </c>
      <c r="D568" s="184" t="s">
        <v>700</v>
      </c>
      <c r="E568" s="191">
        <v>42593</v>
      </c>
      <c r="F568" s="192" t="s">
        <v>786</v>
      </c>
      <c r="G568" s="192" t="s">
        <v>1320</v>
      </c>
      <c r="H568" s="193" t="s">
        <v>706</v>
      </c>
      <c r="I568" s="256"/>
      <c r="J568" s="256"/>
      <c r="K568" s="593">
        <v>1000000</v>
      </c>
      <c r="L568" s="194" t="s">
        <v>24</v>
      </c>
      <c r="M568" s="194" t="s">
        <v>47</v>
      </c>
      <c r="N568" s="52" t="str">
        <f>IF(AND('331-CT'!$E$7=TH!H568,OR(L568="331",M568="331")),"331",IF(AND(OR(L568="131",M568="131"),H568='131-CT'!$E$7),"131",""))</f>
        <v/>
      </c>
      <c r="O568" s="891" t="str">
        <f>IF(AND('341-CT'!$E$9=H568,OR(LEFT(L568,3)=$O$7,LEFT(M568,3)=$O$7)),"x","")</f>
        <v/>
      </c>
      <c r="P568" s="52" t="str">
        <f>IF(AND($B568&gt;='111'!$N$11,$B568&lt;='111'!$O$11,OR($L568=$P$7,$M568=$P$7)),"x","")</f>
        <v>x</v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>x</v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>x</v>
      </c>
      <c r="AB568" s="928"/>
      <c r="AC568" s="585"/>
      <c r="AD568" s="585"/>
    </row>
    <row r="569" spans="1:30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17"/>
        <v>8</v>
      </c>
      <c r="C569" s="184">
        <f t="shared" si="18"/>
        <v>42600</v>
      </c>
      <c r="D569" s="184" t="s">
        <v>700</v>
      </c>
      <c r="E569" s="191">
        <v>42600</v>
      </c>
      <c r="F569" s="189" t="s">
        <v>1321</v>
      </c>
      <c r="G569" s="192" t="s">
        <v>1320</v>
      </c>
      <c r="H569" s="193"/>
      <c r="I569" s="256"/>
      <c r="J569" s="256"/>
      <c r="K569" s="593">
        <v>9546</v>
      </c>
      <c r="L569" s="594" t="s">
        <v>83</v>
      </c>
      <c r="M569" s="594" t="s">
        <v>24</v>
      </c>
      <c r="N569" s="52" t="str">
        <f>IF(AND('331-CT'!$E$7=TH!H569,OR(L569="331",M569="331")),"331",IF(AND(OR(L569="131",M569="131"),H569='131-CT'!$E$7),"131",""))</f>
        <v/>
      </c>
      <c r="O569" s="89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>x</v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>x</v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>x</v>
      </c>
      <c r="AB569" s="928">
        <v>3</v>
      </c>
      <c r="AC569" s="585"/>
      <c r="AD569" s="585"/>
    </row>
    <row r="570" spans="1:30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17"/>
        <v>8</v>
      </c>
      <c r="C570" s="184">
        <f t="shared" si="18"/>
        <v>42600</v>
      </c>
      <c r="D570" s="184" t="s">
        <v>700</v>
      </c>
      <c r="E570" s="191">
        <v>42600</v>
      </c>
      <c r="F570" s="189" t="s">
        <v>1322</v>
      </c>
      <c r="G570" s="192" t="s">
        <v>1320</v>
      </c>
      <c r="H570" s="193"/>
      <c r="I570" s="256"/>
      <c r="J570" s="256"/>
      <c r="K570" s="593">
        <v>954</v>
      </c>
      <c r="L570" s="594" t="s">
        <v>9</v>
      </c>
      <c r="M570" s="594" t="s">
        <v>24</v>
      </c>
      <c r="N570" s="52" t="str">
        <f>IF(AND('331-CT'!$E$7=TH!H570,OR(L570="331",M570="331")),"331",IF(AND(OR(L570="131",M570="131"),H570='131-CT'!$E$7),"131",""))</f>
        <v/>
      </c>
      <c r="O570" s="89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>x</v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>x</v>
      </c>
      <c r="AB570" s="928">
        <v>3</v>
      </c>
      <c r="AC570" s="585"/>
      <c r="AD570" s="585"/>
    </row>
    <row r="571" spans="1:30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17"/>
        <v>8</v>
      </c>
      <c r="C571" s="184">
        <f t="shared" si="18"/>
        <v>42600</v>
      </c>
      <c r="D571" s="184" t="s">
        <v>700</v>
      </c>
      <c r="E571" s="191">
        <v>42600</v>
      </c>
      <c r="F571" s="189" t="s">
        <v>1323</v>
      </c>
      <c r="G571" s="192" t="s">
        <v>1320</v>
      </c>
      <c r="H571" s="193" t="s">
        <v>1324</v>
      </c>
      <c r="I571" s="256"/>
      <c r="J571" s="256"/>
      <c r="K571" s="593">
        <v>2400000000</v>
      </c>
      <c r="L571" s="594" t="s">
        <v>24</v>
      </c>
      <c r="M571" s="594" t="s">
        <v>791</v>
      </c>
      <c r="N571" s="52" t="str">
        <f>IF(AND('331-CT'!$E$7=TH!H571,OR(L571="331",M571="331")),"331",IF(AND(OR(L571="131",M571="131"),H571='131-CT'!$E$7),"131",""))</f>
        <v/>
      </c>
      <c r="O571" s="89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>x</v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>x</v>
      </c>
      <c r="AB571" s="928"/>
      <c r="AC571" s="585"/>
      <c r="AD571" s="585"/>
    </row>
    <row r="572" spans="1:30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17"/>
        <v>8</v>
      </c>
      <c r="C572" s="184">
        <f t="shared" si="18"/>
        <v>42600</v>
      </c>
      <c r="D572" s="184" t="s">
        <v>700</v>
      </c>
      <c r="E572" s="191">
        <v>42600</v>
      </c>
      <c r="F572" s="189" t="s">
        <v>808</v>
      </c>
      <c r="G572" s="192" t="s">
        <v>1320</v>
      </c>
      <c r="H572" s="193" t="s">
        <v>704</v>
      </c>
      <c r="I572" s="256"/>
      <c r="J572" s="256"/>
      <c r="K572" s="593">
        <v>2400000000</v>
      </c>
      <c r="L572" s="594" t="s">
        <v>47</v>
      </c>
      <c r="M572" s="594" t="s">
        <v>24</v>
      </c>
      <c r="N572" s="52" t="str">
        <f>IF(AND('331-CT'!$E$7=TH!H572,OR(L572="331",M572="331")),"331",IF(AND(OR(L572="131",M572="131"),H572='131-CT'!$E$7),"131",""))</f>
        <v/>
      </c>
      <c r="O572" s="891" t="str">
        <f>IF(AND('341-CT'!$E$9=H572,OR(LEFT(L572,3)=$O$7,LEFT(M572,3)=$O$7)),"x","")</f>
        <v/>
      </c>
      <c r="P572" s="52" t="str">
        <f>IF(AND($B572&gt;='111'!$N$11,$B572&lt;='111'!$O$11,OR($L572=$P$7,$M572=$P$7)),"x","")</f>
        <v>x</v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>x</v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>x</v>
      </c>
      <c r="AB572" s="928"/>
      <c r="AC572" s="585"/>
      <c r="AD572" s="585"/>
    </row>
    <row r="573" spans="1:30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17"/>
        <v>8</v>
      </c>
      <c r="C573" s="184">
        <f t="shared" si="18"/>
        <v>42600</v>
      </c>
      <c r="D573" s="184" t="s">
        <v>700</v>
      </c>
      <c r="E573" s="191">
        <v>42600</v>
      </c>
      <c r="F573" s="189" t="s">
        <v>1325</v>
      </c>
      <c r="G573" s="192" t="s">
        <v>1320</v>
      </c>
      <c r="H573" s="193"/>
      <c r="I573" s="256"/>
      <c r="J573" s="256"/>
      <c r="K573" s="593">
        <v>218182</v>
      </c>
      <c r="L573" s="594" t="s">
        <v>83</v>
      </c>
      <c r="M573" s="594" t="s">
        <v>24</v>
      </c>
      <c r="N573" s="52" t="str">
        <f>IF(AND('331-CT'!$E$7=TH!H573,OR(L573="331",M573="331")),"331",IF(AND(OR(L573="131",M573="131"),H573='131-CT'!$E$7),"131",""))</f>
        <v/>
      </c>
      <c r="O573" s="89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>x</v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>x</v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>x</v>
      </c>
      <c r="AB573" s="928">
        <v>3</v>
      </c>
      <c r="AC573" s="585"/>
      <c r="AD573" s="585"/>
    </row>
    <row r="574" spans="1:30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7"/>
        <v>8</v>
      </c>
      <c r="C574" s="184">
        <f t="shared" si="18"/>
        <v>42600</v>
      </c>
      <c r="D574" s="184" t="s">
        <v>700</v>
      </c>
      <c r="E574" s="191">
        <v>42600</v>
      </c>
      <c r="F574" s="189" t="s">
        <v>1326</v>
      </c>
      <c r="G574" s="192" t="s">
        <v>1320</v>
      </c>
      <c r="H574" s="193"/>
      <c r="I574" s="256"/>
      <c r="J574" s="256"/>
      <c r="K574" s="593">
        <v>21818</v>
      </c>
      <c r="L574" s="594" t="s">
        <v>9</v>
      </c>
      <c r="M574" s="594" t="s">
        <v>24</v>
      </c>
      <c r="N574" s="52" t="str">
        <f>IF(AND('331-CT'!$E$7=TH!H574,OR(L574="331",M574="331")),"331",IF(AND(OR(L574="131",M574="131"),H574='131-CT'!$E$7),"131",""))</f>
        <v/>
      </c>
      <c r="O574" s="89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>x</v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>x</v>
      </c>
      <c r="AB574" s="928">
        <v>3</v>
      </c>
      <c r="AC574" s="585"/>
      <c r="AD574" s="585"/>
    </row>
    <row r="575" spans="1:30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ref="B575:B644" si="19">IF(C575&lt;&gt;"",MONTH(C575),"")</f>
        <v>8</v>
      </c>
      <c r="C575" s="184">
        <f t="shared" ref="C575:C644" si="20">E575</f>
        <v>42606</v>
      </c>
      <c r="D575" s="184" t="s">
        <v>700</v>
      </c>
      <c r="E575" s="191">
        <v>42606</v>
      </c>
      <c r="F575" s="189" t="s">
        <v>1323</v>
      </c>
      <c r="G575" s="192" t="s">
        <v>1320</v>
      </c>
      <c r="H575" s="193" t="s">
        <v>1327</v>
      </c>
      <c r="I575" s="256"/>
      <c r="J575" s="256"/>
      <c r="K575" s="593">
        <v>100000000</v>
      </c>
      <c r="L575" s="594" t="s">
        <v>24</v>
      </c>
      <c r="M575" s="594" t="s">
        <v>791</v>
      </c>
      <c r="N575" s="52" t="str">
        <f>IF(AND('331-CT'!$E$7=TH!H575,OR(L575="331",M575="331")),"331",IF(AND(OR(L575="131",M575="131"),H575='131-CT'!$E$7),"131",""))</f>
        <v/>
      </c>
      <c r="O575" s="89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>x</v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>x</v>
      </c>
      <c r="AB575" s="928"/>
      <c r="AC575" s="585"/>
      <c r="AD575" s="585"/>
    </row>
    <row r="576" spans="1:30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19"/>
        <v>8</v>
      </c>
      <c r="C576" s="184">
        <f t="shared" si="20"/>
        <v>42606</v>
      </c>
      <c r="D576" s="184" t="s">
        <v>700</v>
      </c>
      <c r="E576" s="191">
        <v>42606</v>
      </c>
      <c r="F576" s="189" t="s">
        <v>703</v>
      </c>
      <c r="G576" s="192" t="s">
        <v>1320</v>
      </c>
      <c r="H576" s="193"/>
      <c r="I576" s="256"/>
      <c r="J576" s="256"/>
      <c r="K576" s="593">
        <v>63637</v>
      </c>
      <c r="L576" s="594" t="s">
        <v>83</v>
      </c>
      <c r="M576" s="594" t="s">
        <v>24</v>
      </c>
      <c r="N576" s="52" t="str">
        <f>IF(AND('331-CT'!$E$7=TH!H576,OR(L576="331",M576="331")),"331",IF(AND(OR(L576="131",M576="131"),H576='131-CT'!$E$7),"131",""))</f>
        <v/>
      </c>
      <c r="O576" s="89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>x</v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>x</v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>x</v>
      </c>
      <c r="AB576" s="928">
        <v>3</v>
      </c>
      <c r="AC576" s="585"/>
      <c r="AD576" s="585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19"/>
        <v>8</v>
      </c>
      <c r="C577" s="184">
        <f t="shared" si="20"/>
        <v>42606</v>
      </c>
      <c r="D577" s="184" t="s">
        <v>700</v>
      </c>
      <c r="E577" s="191">
        <v>42606</v>
      </c>
      <c r="F577" s="192" t="s">
        <v>794</v>
      </c>
      <c r="G577" s="192" t="s">
        <v>1320</v>
      </c>
      <c r="H577" s="193"/>
      <c r="I577" s="256"/>
      <c r="J577" s="256"/>
      <c r="K577" s="593">
        <v>6363</v>
      </c>
      <c r="L577" s="594" t="s">
        <v>9</v>
      </c>
      <c r="M577" s="594" t="s">
        <v>24</v>
      </c>
      <c r="N577" s="52" t="str">
        <f>IF(AND('331-CT'!$E$7=TH!H577,OR(L577="331",M577="331")),"331",IF(AND(OR(L577="131",M577="131"),H577='131-CT'!$E$7),"131",""))</f>
        <v/>
      </c>
      <c r="O577" s="89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>x</v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>x</v>
      </c>
      <c r="AB577" s="928">
        <v>3</v>
      </c>
      <c r="AC577" s="585"/>
      <c r="AD577" s="585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19"/>
        <v>8</v>
      </c>
      <c r="C578" s="184">
        <f t="shared" si="20"/>
        <v>42606</v>
      </c>
      <c r="D578" s="184" t="s">
        <v>700</v>
      </c>
      <c r="E578" s="191">
        <v>42606</v>
      </c>
      <c r="F578" s="189" t="s">
        <v>808</v>
      </c>
      <c r="G578" s="192" t="s">
        <v>1320</v>
      </c>
      <c r="H578" s="193" t="s">
        <v>706</v>
      </c>
      <c r="I578" s="256"/>
      <c r="J578" s="256"/>
      <c r="K578" s="593">
        <v>100000000</v>
      </c>
      <c r="L578" s="594" t="s">
        <v>47</v>
      </c>
      <c r="M578" s="594" t="s">
        <v>24</v>
      </c>
      <c r="N578" s="52" t="str">
        <f>IF(AND('331-CT'!$E$7=TH!H578,OR(L578="331",M578="331")),"331",IF(AND(OR(L578="131",M578="131"),H578='131-CT'!$E$7),"131",""))</f>
        <v/>
      </c>
      <c r="O578" s="891" t="str">
        <f>IF(AND('341-CT'!$E$9=H578,OR(LEFT(L578,3)=$O$7,LEFT(M578,3)=$O$7)),"x","")</f>
        <v/>
      </c>
      <c r="P578" s="52" t="str">
        <f>IF(AND($B578&gt;='111'!$N$11,$B578&lt;='111'!$O$11,OR($L578=$P$7,$M578=$P$7)),"x","")</f>
        <v>x</v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>x</v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>x</v>
      </c>
      <c r="AB578" s="928"/>
      <c r="AC578" s="585"/>
      <c r="AD578" s="585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19"/>
        <v>8</v>
      </c>
      <c r="C579" s="184">
        <f t="shared" si="20"/>
        <v>42606</v>
      </c>
      <c r="D579" s="184" t="s">
        <v>700</v>
      </c>
      <c r="E579" s="191">
        <v>42606</v>
      </c>
      <c r="F579" s="189" t="s">
        <v>1325</v>
      </c>
      <c r="G579" s="192" t="s">
        <v>1320</v>
      </c>
      <c r="H579" s="193"/>
      <c r="I579" s="256"/>
      <c r="J579" s="256"/>
      <c r="K579" s="593">
        <v>9091</v>
      </c>
      <c r="L579" s="594" t="s">
        <v>83</v>
      </c>
      <c r="M579" s="594" t="s">
        <v>24</v>
      </c>
      <c r="N579" s="52" t="str">
        <f>IF(AND('331-CT'!$E$7=TH!H579,OR(L579="331",M579="331")),"331",IF(AND(OR(L579="131",M579="131"),H579='131-CT'!$E$7),"131",""))</f>
        <v/>
      </c>
      <c r="O579" s="89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>x</v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>x</v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>x</v>
      </c>
      <c r="AB579" s="928">
        <v>3</v>
      </c>
      <c r="AC579" s="585"/>
      <c r="AD579" s="585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19"/>
        <v>8</v>
      </c>
      <c r="C580" s="184">
        <f t="shared" si="20"/>
        <v>42606</v>
      </c>
      <c r="D580" s="184" t="s">
        <v>700</v>
      </c>
      <c r="E580" s="191">
        <v>42606</v>
      </c>
      <c r="F580" s="189" t="s">
        <v>1326</v>
      </c>
      <c r="G580" s="192" t="s">
        <v>1320</v>
      </c>
      <c r="H580" s="193"/>
      <c r="I580" s="256"/>
      <c r="J580" s="256"/>
      <c r="K580" s="593">
        <v>909</v>
      </c>
      <c r="L580" s="594" t="s">
        <v>9</v>
      </c>
      <c r="M580" s="594" t="s">
        <v>24</v>
      </c>
      <c r="N580" s="52" t="str">
        <f>IF(AND('331-CT'!$E$7=TH!H580,OR(L580="331",M580="331")),"331",IF(AND(OR(L580="131",M580="131"),H580='131-CT'!$E$7),"131",""))</f>
        <v/>
      </c>
      <c r="O580" s="89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>x</v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>x</v>
      </c>
      <c r="AB580" s="928">
        <v>3</v>
      </c>
      <c r="AC580" s="585"/>
      <c r="AD580" s="585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19"/>
        <v>8</v>
      </c>
      <c r="C581" s="184">
        <f t="shared" si="20"/>
        <v>42613</v>
      </c>
      <c r="D581" s="184" t="s">
        <v>700</v>
      </c>
      <c r="E581" s="191">
        <v>42613</v>
      </c>
      <c r="F581" s="189" t="s">
        <v>698</v>
      </c>
      <c r="G581" s="192" t="s">
        <v>1320</v>
      </c>
      <c r="H581" s="193"/>
      <c r="I581" s="256"/>
      <c r="J581" s="256"/>
      <c r="K581" s="593">
        <v>500</v>
      </c>
      <c r="L581" s="594" t="s">
        <v>24</v>
      </c>
      <c r="M581" s="594" t="s">
        <v>40</v>
      </c>
      <c r="N581" s="52" t="str">
        <f>IF(AND('331-CT'!$E$7=TH!H581,OR(L581="331",M581="331")),"331",IF(AND(OR(L581="131",M581="131"),H581='131-CT'!$E$7),"131",""))</f>
        <v/>
      </c>
      <c r="O581" s="89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>x</v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>x</v>
      </c>
      <c r="AB581" s="928"/>
      <c r="AC581" s="585"/>
      <c r="AD581" s="585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19"/>
        <v>9</v>
      </c>
      <c r="C582" s="184">
        <f t="shared" si="20"/>
        <v>42626</v>
      </c>
      <c r="D582" s="184" t="s">
        <v>700</v>
      </c>
      <c r="E582" s="191">
        <v>42626</v>
      </c>
      <c r="F582" s="189" t="s">
        <v>1323</v>
      </c>
      <c r="G582" s="192" t="s">
        <v>1320</v>
      </c>
      <c r="H582" s="193" t="s">
        <v>1328</v>
      </c>
      <c r="I582" s="256"/>
      <c r="J582" s="256"/>
      <c r="K582" s="593">
        <v>100000000</v>
      </c>
      <c r="L582" s="594" t="s">
        <v>24</v>
      </c>
      <c r="M582" s="594" t="s">
        <v>791</v>
      </c>
      <c r="N582" s="52" t="str">
        <f>IF(AND('331-CT'!$E$7=TH!H582,OR(L582="331",M582="331")),"331",IF(AND(OR(L582="131",M582="131"),H582='131-CT'!$E$7),"131",""))</f>
        <v/>
      </c>
      <c r="O582" s="89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>x</v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>x</v>
      </c>
      <c r="AB582" s="928"/>
      <c r="AC582" s="585"/>
      <c r="AD582" s="585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19"/>
        <v>9</v>
      </c>
      <c r="C583" s="184">
        <f t="shared" si="20"/>
        <v>42626</v>
      </c>
      <c r="D583" s="184" t="s">
        <v>700</v>
      </c>
      <c r="E583" s="191">
        <v>42626</v>
      </c>
      <c r="F583" s="189" t="s">
        <v>702</v>
      </c>
      <c r="G583" s="192" t="s">
        <v>1320</v>
      </c>
      <c r="H583" s="193"/>
      <c r="I583" s="256"/>
      <c r="J583" s="256"/>
      <c r="K583" s="593">
        <v>100000000</v>
      </c>
      <c r="L583" s="594" t="s">
        <v>8</v>
      </c>
      <c r="M583" s="594" t="s">
        <v>24</v>
      </c>
      <c r="N583" s="52" t="str">
        <f>IF(AND('331-CT'!$E$7=TH!H583,OR(L583="331",M583="331")),"331",IF(AND(OR(L583="131",M583="131"),H583='131-CT'!$E$7),"131",""))</f>
        <v/>
      </c>
      <c r="O583" s="89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>x</v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>x</v>
      </c>
      <c r="AB583" s="928"/>
      <c r="AC583" s="585"/>
      <c r="AD583" s="585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19"/>
        <v>9</v>
      </c>
      <c r="C584" s="184">
        <f t="shared" si="20"/>
        <v>42626</v>
      </c>
      <c r="D584" s="184" t="s">
        <v>700</v>
      </c>
      <c r="E584" s="191">
        <v>42626</v>
      </c>
      <c r="F584" s="189" t="s">
        <v>703</v>
      </c>
      <c r="G584" s="192" t="s">
        <v>1320</v>
      </c>
      <c r="H584" s="193"/>
      <c r="I584" s="256"/>
      <c r="J584" s="256"/>
      <c r="K584" s="593">
        <v>68860</v>
      </c>
      <c r="L584" s="594" t="s">
        <v>83</v>
      </c>
      <c r="M584" s="594" t="s">
        <v>24</v>
      </c>
      <c r="N584" s="52" t="str">
        <f>IF(AND('331-CT'!$E$7=TH!H584,OR(L584="331",M584="331")),"331",IF(AND(OR(L584="131",M584="131"),H584='131-CT'!$E$7),"131",""))</f>
        <v/>
      </c>
      <c r="O584" s="89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>x</v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>x</v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>x</v>
      </c>
      <c r="AB584" s="928">
        <v>3</v>
      </c>
      <c r="AC584" s="585"/>
      <c r="AD584" s="585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19"/>
        <v>9</v>
      </c>
      <c r="C585" s="184">
        <f t="shared" si="20"/>
        <v>42626</v>
      </c>
      <c r="D585" s="184" t="s">
        <v>700</v>
      </c>
      <c r="E585" s="191">
        <v>42626</v>
      </c>
      <c r="F585" s="192" t="s">
        <v>794</v>
      </c>
      <c r="G585" s="192" t="s">
        <v>1320</v>
      </c>
      <c r="H585" s="193"/>
      <c r="I585" s="256"/>
      <c r="J585" s="256"/>
      <c r="K585" s="593">
        <v>6886</v>
      </c>
      <c r="L585" s="594" t="s">
        <v>9</v>
      </c>
      <c r="M585" s="594" t="s">
        <v>24</v>
      </c>
      <c r="N585" s="52" t="str">
        <f>IF(AND('331-CT'!$E$7=TH!H585,OR(L585="331",M585="331")),"331",IF(AND(OR(L585="131",M585="131"),H585='131-CT'!$E$7),"131",""))</f>
        <v/>
      </c>
      <c r="O585" s="89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>x</v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>x</v>
      </c>
      <c r="AB585" s="928">
        <v>3</v>
      </c>
      <c r="AC585" s="585"/>
      <c r="AD585" s="585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19"/>
        <v>9</v>
      </c>
      <c r="C586" s="184">
        <f t="shared" si="20"/>
        <v>42633</v>
      </c>
      <c r="D586" s="184" t="s">
        <v>700</v>
      </c>
      <c r="E586" s="191">
        <v>42633</v>
      </c>
      <c r="F586" s="189" t="s">
        <v>786</v>
      </c>
      <c r="G586" s="192" t="s">
        <v>1320</v>
      </c>
      <c r="H586" s="193"/>
      <c r="I586" s="256"/>
      <c r="J586" s="256"/>
      <c r="K586" s="593">
        <v>15500000</v>
      </c>
      <c r="L586" s="594" t="s">
        <v>24</v>
      </c>
      <c r="M586" s="594" t="s">
        <v>47</v>
      </c>
      <c r="N586" s="52" t="str">
        <f>IF(AND('331-CT'!$E$7=TH!H586,OR(L586="331",M586="331")),"331",IF(AND(OR(L586="131",M586="131"),H586='131-CT'!$E$7),"131",""))</f>
        <v/>
      </c>
      <c r="O586" s="891" t="str">
        <f>IF(AND('341-CT'!$E$9=H586,OR(LEFT(L586,3)=$O$7,LEFT(M586,3)=$O$7)),"x","")</f>
        <v/>
      </c>
      <c r="P586" s="52" t="str">
        <f>IF(AND($B586&gt;='111'!$N$11,$B586&lt;='111'!$O$11,OR($L586=$P$7,$M586=$P$7)),"x","")</f>
        <v>x</v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>x</v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>x</v>
      </c>
      <c r="AB586" s="928"/>
      <c r="AC586" s="585"/>
      <c r="AD586" s="585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19"/>
        <v>9</v>
      </c>
      <c r="C587" s="184">
        <f t="shared" si="20"/>
        <v>42633</v>
      </c>
      <c r="D587" s="184" t="s">
        <v>700</v>
      </c>
      <c r="E587" s="191">
        <v>42633</v>
      </c>
      <c r="F587" s="189" t="s">
        <v>1329</v>
      </c>
      <c r="G587" s="192" t="s">
        <v>1320</v>
      </c>
      <c r="H587" s="193" t="s">
        <v>1324</v>
      </c>
      <c r="I587" s="256"/>
      <c r="J587" s="256"/>
      <c r="K587" s="593">
        <v>14300000</v>
      </c>
      <c r="L587" s="594" t="s">
        <v>81</v>
      </c>
      <c r="M587" s="594" t="s">
        <v>24</v>
      </c>
      <c r="N587" s="52" t="str">
        <f>IF(AND('331-CT'!$E$7=TH!H587,OR(L587="331",M587="331")),"331",IF(AND(OR(L587="131",M587="131"),H587='131-CT'!$E$7),"131",""))</f>
        <v/>
      </c>
      <c r="O587" s="89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>x</v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>x</v>
      </c>
      <c r="AB587" s="928"/>
      <c r="AC587" s="585"/>
      <c r="AD587" s="585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19"/>
        <v>9</v>
      </c>
      <c r="C588" s="184">
        <f t="shared" si="20"/>
        <v>42633</v>
      </c>
      <c r="D588" s="184" t="s">
        <v>700</v>
      </c>
      <c r="E588" s="191">
        <v>42633</v>
      </c>
      <c r="F588" s="189" t="s">
        <v>1329</v>
      </c>
      <c r="G588" s="192" t="s">
        <v>1320</v>
      </c>
      <c r="H588" s="193" t="s">
        <v>1327</v>
      </c>
      <c r="I588" s="256"/>
      <c r="J588" s="256"/>
      <c r="K588" s="593">
        <v>975000</v>
      </c>
      <c r="L588" s="594" t="s">
        <v>81</v>
      </c>
      <c r="M588" s="594" t="s">
        <v>24</v>
      </c>
      <c r="N588" s="52" t="str">
        <f>IF(AND('331-CT'!$E$7=TH!H588,OR(L588="331",M588="331")),"331",IF(AND(OR(L588="131",M588="131"),H588='131-CT'!$E$7),"131",""))</f>
        <v/>
      </c>
      <c r="O588" s="89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>x</v>
      </c>
      <c r="AB588" s="928"/>
      <c r="AC588" s="585"/>
      <c r="AD588" s="585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9"/>
        <v>9</v>
      </c>
      <c r="C589" s="184">
        <f t="shared" si="20"/>
        <v>42633</v>
      </c>
      <c r="D589" s="184" t="s">
        <v>700</v>
      </c>
      <c r="E589" s="191">
        <v>42633</v>
      </c>
      <c r="F589" s="189" t="s">
        <v>1329</v>
      </c>
      <c r="G589" s="192" t="s">
        <v>1320</v>
      </c>
      <c r="H589" s="193" t="s">
        <v>1328</v>
      </c>
      <c r="I589" s="256"/>
      <c r="J589" s="256"/>
      <c r="K589" s="593">
        <v>136764</v>
      </c>
      <c r="L589" s="594" t="s">
        <v>81</v>
      </c>
      <c r="M589" s="594" t="s">
        <v>24</v>
      </c>
      <c r="N589" s="52" t="str">
        <f>IF(AND('331-CT'!$E$7=TH!H589,OR(L589="331",M589="331")),"331",IF(AND(OR(L589="131",M589="131"),H589='131-CT'!$E$7),"131",""))</f>
        <v/>
      </c>
      <c r="O589" s="89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>x</v>
      </c>
      <c r="AB589" s="928"/>
      <c r="AC589" s="585"/>
      <c r="AD589" s="585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9"/>
        <v>9</v>
      </c>
      <c r="C590" s="184">
        <f t="shared" si="20"/>
        <v>42643</v>
      </c>
      <c r="D590" s="184" t="s">
        <v>700</v>
      </c>
      <c r="E590" s="191">
        <v>42643</v>
      </c>
      <c r="F590" s="189" t="s">
        <v>698</v>
      </c>
      <c r="G590" s="192" t="s">
        <v>1320</v>
      </c>
      <c r="H590" s="193"/>
      <c r="I590" s="256"/>
      <c r="J590" s="256"/>
      <c r="K590" s="593">
        <v>500</v>
      </c>
      <c r="L590" s="594" t="s">
        <v>24</v>
      </c>
      <c r="M590" s="594" t="s">
        <v>40</v>
      </c>
      <c r="N590" s="52" t="str">
        <f>IF(AND('331-CT'!$E$7=TH!H590,OR(L590="331",M590="331")),"331",IF(AND(OR(L590="131",M590="131"),H590='131-CT'!$E$7),"131",""))</f>
        <v/>
      </c>
      <c r="O590" s="89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>x</v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>x</v>
      </c>
      <c r="AB590" s="928"/>
      <c r="AC590" s="585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9"/>
        <v>10</v>
      </c>
      <c r="C591" s="184">
        <f t="shared" si="20"/>
        <v>42649</v>
      </c>
      <c r="D591" s="184" t="s">
        <v>700</v>
      </c>
      <c r="E591" s="191">
        <v>42649</v>
      </c>
      <c r="F591" s="189" t="s">
        <v>703</v>
      </c>
      <c r="G591" s="192" t="s">
        <v>1320</v>
      </c>
      <c r="H591" s="193"/>
      <c r="I591" s="256"/>
      <c r="J591" s="256"/>
      <c r="K591" s="593">
        <v>31818</v>
      </c>
      <c r="L591" s="594" t="s">
        <v>83</v>
      </c>
      <c r="M591" s="594" t="s">
        <v>24</v>
      </c>
      <c r="N591" s="52" t="str">
        <f>IF(AND('331-CT'!$E$7=TH!H591,OR(L591="331",M591="331")),"331",IF(AND(OR(L591="131",M591="131"),H591='131-CT'!$E$7),"131",""))</f>
        <v/>
      </c>
      <c r="O591" s="89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>x</v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>x</v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28">
        <v>4</v>
      </c>
      <c r="AC591" s="585"/>
      <c r="AD591" s="585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9"/>
        <v>10</v>
      </c>
      <c r="C592" s="184">
        <f t="shared" si="20"/>
        <v>42649</v>
      </c>
      <c r="D592" s="184" t="s">
        <v>700</v>
      </c>
      <c r="E592" s="191">
        <v>42649</v>
      </c>
      <c r="F592" s="192" t="s">
        <v>794</v>
      </c>
      <c r="G592" s="192" t="s">
        <v>1320</v>
      </c>
      <c r="H592" s="193"/>
      <c r="I592" s="256"/>
      <c r="J592" s="256"/>
      <c r="K592" s="593">
        <v>3182</v>
      </c>
      <c r="L592" s="594" t="s">
        <v>9</v>
      </c>
      <c r="M592" s="594" t="s">
        <v>24</v>
      </c>
      <c r="N592" s="52" t="str">
        <f>IF(AND('331-CT'!$E$7=TH!H592,OR(L592="331",M592="331")),"331",IF(AND(OR(L592="131",M592="131"),H592='131-CT'!$E$7),"131",""))</f>
        <v/>
      </c>
      <c r="O592" s="89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>x</v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28">
        <v>4</v>
      </c>
      <c r="AC592" s="585"/>
      <c r="AD592" s="585"/>
    </row>
    <row r="593" spans="1:30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9"/>
        <v>10</v>
      </c>
      <c r="C593" s="184">
        <f t="shared" si="20"/>
        <v>42651</v>
      </c>
      <c r="D593" s="184" t="s">
        <v>700</v>
      </c>
      <c r="E593" s="191">
        <v>42651</v>
      </c>
      <c r="F593" s="189" t="s">
        <v>1496</v>
      </c>
      <c r="G593" s="192" t="s">
        <v>1320</v>
      </c>
      <c r="H593" s="193"/>
      <c r="I593" s="256"/>
      <c r="J593" s="256"/>
      <c r="K593" s="593">
        <v>40000</v>
      </c>
      <c r="L593" s="594" t="s">
        <v>83</v>
      </c>
      <c r="M593" s="594" t="s">
        <v>24</v>
      </c>
      <c r="N593" s="52" t="str">
        <f>IF(AND('331-CT'!$E$7=TH!H593,OR(L593="331",M593="331")),"331",IF(AND(OR(L593="131",M593="131"),H593='131-CT'!$E$7),"131",""))</f>
        <v/>
      </c>
      <c r="O593" s="89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>x</v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>x</v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28">
        <v>4</v>
      </c>
      <c r="AC593" s="585"/>
      <c r="AD593" s="585"/>
    </row>
    <row r="594" spans="1:30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19"/>
        <v>10</v>
      </c>
      <c r="C594" s="184">
        <f t="shared" si="20"/>
        <v>42651</v>
      </c>
      <c r="D594" s="184" t="s">
        <v>700</v>
      </c>
      <c r="E594" s="191">
        <v>42651</v>
      </c>
      <c r="F594" s="189" t="s">
        <v>1497</v>
      </c>
      <c r="G594" s="192" t="s">
        <v>1320</v>
      </c>
      <c r="H594" s="193"/>
      <c r="I594" s="256"/>
      <c r="J594" s="256"/>
      <c r="K594" s="593">
        <v>4000</v>
      </c>
      <c r="L594" s="594" t="s">
        <v>9</v>
      </c>
      <c r="M594" s="594" t="s">
        <v>24</v>
      </c>
      <c r="N594" s="52" t="str">
        <f>IF(AND('331-CT'!$E$7=TH!H594,OR(L594="331",M594="331")),"331",IF(AND(OR(L594="131",M594="131"),H594='131-CT'!$E$7),"131",""))</f>
        <v/>
      </c>
      <c r="O594" s="89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8">
        <v>4</v>
      </c>
      <c r="AC594" s="585"/>
      <c r="AD594" s="585"/>
    </row>
    <row r="595" spans="1:30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9"/>
        <v>10</v>
      </c>
      <c r="C595" s="184">
        <f t="shared" si="20"/>
        <v>42654</v>
      </c>
      <c r="D595" s="184" t="s">
        <v>700</v>
      </c>
      <c r="E595" s="191">
        <v>42654</v>
      </c>
      <c r="F595" s="189" t="s">
        <v>1323</v>
      </c>
      <c r="G595" s="192" t="s">
        <v>1320</v>
      </c>
      <c r="H595" s="193" t="s">
        <v>1494</v>
      </c>
      <c r="I595" s="256"/>
      <c r="J595" s="256"/>
      <c r="K595" s="593">
        <v>50000000</v>
      </c>
      <c r="L595" s="594" t="s">
        <v>24</v>
      </c>
      <c r="M595" s="594" t="s">
        <v>791</v>
      </c>
      <c r="N595" s="52" t="str">
        <f>IF(AND('331-CT'!$E$7=TH!H595,OR(L595="331",M595="331")),"331",IF(AND(OR(L595="131",M595="131"),H595='131-CT'!$E$7),"131",""))</f>
        <v/>
      </c>
      <c r="O595" s="89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8"/>
      <c r="AC595" s="585"/>
      <c r="AD595" s="585"/>
    </row>
    <row r="596" spans="1:30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9"/>
        <v>10</v>
      </c>
      <c r="C596" s="184">
        <f t="shared" si="20"/>
        <v>42654</v>
      </c>
      <c r="D596" s="184" t="s">
        <v>700</v>
      </c>
      <c r="E596" s="191">
        <v>42654</v>
      </c>
      <c r="F596" s="189" t="s">
        <v>702</v>
      </c>
      <c r="G596" s="192" t="s">
        <v>1320</v>
      </c>
      <c r="H596" s="193" t="s">
        <v>1494</v>
      </c>
      <c r="I596" s="256"/>
      <c r="J596" s="256"/>
      <c r="K596" s="593">
        <v>50000000</v>
      </c>
      <c r="L596" s="594" t="s">
        <v>8</v>
      </c>
      <c r="M596" s="594" t="s">
        <v>24</v>
      </c>
      <c r="N596" s="52" t="str">
        <f>IF(AND('331-CT'!$E$7=TH!H596,OR(L596="331",M596="331")),"331",IF(AND(OR(L596="131",M596="131"),H596='131-CT'!$E$7),"131",""))</f>
        <v/>
      </c>
      <c r="O596" s="89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8"/>
      <c r="AC596" s="585"/>
      <c r="AD596" s="585"/>
    </row>
    <row r="597" spans="1:30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9"/>
        <v>10</v>
      </c>
      <c r="C597" s="184">
        <f t="shared" si="20"/>
        <v>42654</v>
      </c>
      <c r="D597" s="184" t="s">
        <v>700</v>
      </c>
      <c r="E597" s="191">
        <v>42654</v>
      </c>
      <c r="F597" s="189" t="s">
        <v>703</v>
      </c>
      <c r="G597" s="192" t="s">
        <v>1320</v>
      </c>
      <c r="H597" s="193"/>
      <c r="I597" s="256"/>
      <c r="J597" s="256"/>
      <c r="K597" s="593">
        <v>15000</v>
      </c>
      <c r="L597" s="594" t="s">
        <v>83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9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>x</v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8">
        <v>4</v>
      </c>
      <c r="AC597" s="585"/>
      <c r="AD597" s="585"/>
    </row>
    <row r="598" spans="1:30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9"/>
        <v>10</v>
      </c>
      <c r="C598" s="184">
        <f t="shared" si="20"/>
        <v>42654</v>
      </c>
      <c r="D598" s="184" t="s">
        <v>700</v>
      </c>
      <c r="E598" s="191">
        <v>42654</v>
      </c>
      <c r="F598" s="192" t="s">
        <v>794</v>
      </c>
      <c r="G598" s="192" t="s">
        <v>1320</v>
      </c>
      <c r="H598" s="193"/>
      <c r="I598" s="256"/>
      <c r="J598" s="256"/>
      <c r="K598" s="593">
        <v>1500</v>
      </c>
      <c r="L598" s="594" t="s">
        <v>9</v>
      </c>
      <c r="M598" s="594" t="s">
        <v>24</v>
      </c>
      <c r="N598" s="52" t="str">
        <f>IF(AND('331-CT'!$E$7=TH!H598,OR(L598="331",M598="331")),"331",IF(AND(OR(L598="131",M598="131"),H598='131-CT'!$E$7),"131",""))</f>
        <v/>
      </c>
      <c r="O598" s="89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>x</v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8">
        <v>4</v>
      </c>
      <c r="AC598" s="585"/>
      <c r="AD598" s="585"/>
    </row>
    <row r="599" spans="1:30" s="211" customFormat="1" ht="15.75" customHeight="1">
      <c r="A599" s="204" t="str">
        <f>IF(B599&lt;&gt;"",IF(AND(B599&gt;=_TM1,B599&lt;=_TM2,OR(TH!L599="1111",TH!M599="1111")),TH!D599,""),"")</f>
        <v>GBN</v>
      </c>
      <c r="B599" s="36">
        <f t="shared" si="19"/>
        <v>10</v>
      </c>
      <c r="C599" s="184">
        <f t="shared" si="20"/>
        <v>42660</v>
      </c>
      <c r="D599" s="184" t="s">
        <v>700</v>
      </c>
      <c r="E599" s="191">
        <v>42660</v>
      </c>
      <c r="F599" s="189" t="s">
        <v>786</v>
      </c>
      <c r="G599" s="192" t="s">
        <v>1320</v>
      </c>
      <c r="H599" s="7" t="s">
        <v>1495</v>
      </c>
      <c r="I599" s="256"/>
      <c r="J599" s="256"/>
      <c r="K599" s="593">
        <v>200000000</v>
      </c>
      <c r="L599" s="594" t="s">
        <v>24</v>
      </c>
      <c r="M599" s="594" t="s">
        <v>47</v>
      </c>
      <c r="N599" s="52" t="str">
        <f>IF(AND('331-CT'!$E$7=TH!H599,OR(L599="331",M599="331")),"331",IF(AND(OR(L599="131",M599="131"),H599='131-CT'!$E$7),"131",""))</f>
        <v/>
      </c>
      <c r="O599" s="89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>x</v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8"/>
      <c r="AC599" s="585"/>
    </row>
    <row r="600" spans="1:30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19"/>
        <v>10</v>
      </c>
      <c r="C600" s="184">
        <f t="shared" si="20"/>
        <v>42660</v>
      </c>
      <c r="D600" s="184" t="s">
        <v>700</v>
      </c>
      <c r="E600" s="191">
        <v>42660</v>
      </c>
      <c r="F600" s="189" t="s">
        <v>702</v>
      </c>
      <c r="G600" s="192" t="s">
        <v>1320</v>
      </c>
      <c r="H600" s="193"/>
      <c r="I600" s="256"/>
      <c r="J600" s="256"/>
      <c r="K600" s="593">
        <v>10000000</v>
      </c>
      <c r="L600" s="594" t="s">
        <v>8</v>
      </c>
      <c r="M600" s="594" t="s">
        <v>24</v>
      </c>
      <c r="N600" s="52" t="str">
        <f>IF(AND('331-CT'!$E$7=TH!H600,OR(L600="331",M600="331")),"331",IF(AND(OR(L600="131",M600="131"),H600='131-CT'!$E$7),"131",""))</f>
        <v/>
      </c>
      <c r="O600" s="89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>x</v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8"/>
      <c r="AC600" s="585"/>
      <c r="AD600" s="585"/>
    </row>
    <row r="601" spans="1:30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9"/>
        <v>10</v>
      </c>
      <c r="C601" s="184">
        <f t="shared" si="20"/>
        <v>42660</v>
      </c>
      <c r="D601" s="184" t="s">
        <v>700</v>
      </c>
      <c r="E601" s="191">
        <v>42660</v>
      </c>
      <c r="F601" s="189" t="s">
        <v>703</v>
      </c>
      <c r="G601" s="192" t="s">
        <v>1320</v>
      </c>
      <c r="H601" s="7"/>
      <c r="I601" s="256"/>
      <c r="J601" s="256"/>
      <c r="K601" s="593">
        <v>15000</v>
      </c>
      <c r="L601" s="594" t="s">
        <v>83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9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>x</v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>x</v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8">
        <v>4</v>
      </c>
      <c r="AC601" s="585"/>
    </row>
    <row r="602" spans="1:30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9"/>
        <v>10</v>
      </c>
      <c r="C602" s="184">
        <f t="shared" si="20"/>
        <v>42660</v>
      </c>
      <c r="D602" s="184" t="s">
        <v>700</v>
      </c>
      <c r="E602" s="191">
        <v>42660</v>
      </c>
      <c r="F602" s="192" t="s">
        <v>794</v>
      </c>
      <c r="G602" s="192" t="s">
        <v>1320</v>
      </c>
      <c r="H602" s="7"/>
      <c r="I602" s="256"/>
      <c r="J602" s="256"/>
      <c r="K602" s="593">
        <v>1500</v>
      </c>
      <c r="L602" s="594" t="s">
        <v>9</v>
      </c>
      <c r="M602" s="594" t="s">
        <v>24</v>
      </c>
      <c r="N602" s="52" t="str">
        <f>IF(AND('331-CT'!$E$7=TH!H602,OR(L602="331",M602="331")),"331",IF(AND(OR(L602="131",M602="131"),H602='131-CT'!$E$7),"131",""))</f>
        <v/>
      </c>
      <c r="O602" s="89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>x</v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8">
        <v>4</v>
      </c>
      <c r="AC602" s="585"/>
      <c r="AD602" s="585"/>
    </row>
    <row r="603" spans="1:30" s="211" customFormat="1" ht="15.75" customHeight="1">
      <c r="A603" s="204" t="str">
        <f>IF(B603&lt;&gt;"",IF(AND(B603&gt;=_TM1,B603&lt;=_TM2,OR(TH!L603="1111",TH!M603="1111")),TH!D603,""),"")</f>
        <v>GBN</v>
      </c>
      <c r="B603" s="36">
        <f t="shared" si="19"/>
        <v>10</v>
      </c>
      <c r="C603" s="184">
        <f t="shared" si="20"/>
        <v>42660</v>
      </c>
      <c r="D603" s="184" t="s">
        <v>700</v>
      </c>
      <c r="E603" s="191">
        <v>42660</v>
      </c>
      <c r="F603" s="189" t="s">
        <v>808</v>
      </c>
      <c r="G603" s="192" t="s">
        <v>1320</v>
      </c>
      <c r="H603" s="193" t="s">
        <v>706</v>
      </c>
      <c r="I603" s="256"/>
      <c r="J603" s="256"/>
      <c r="K603" s="593">
        <v>20000000</v>
      </c>
      <c r="L603" s="594" t="s">
        <v>47</v>
      </c>
      <c r="M603" s="594" t="s">
        <v>24</v>
      </c>
      <c r="N603" s="52" t="str">
        <f>IF(AND('331-CT'!$E$7=TH!H603,OR(L603="331",M603="331")),"331",IF(AND(OR(L603="131",M603="131"),H603='131-CT'!$E$7),"131",""))</f>
        <v/>
      </c>
      <c r="O603" s="89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>x</v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8"/>
      <c r="AC603" s="585"/>
    </row>
    <row r="604" spans="1:30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9"/>
        <v>10</v>
      </c>
      <c r="C604" s="184">
        <f t="shared" si="20"/>
        <v>42661</v>
      </c>
      <c r="D604" s="184" t="s">
        <v>700</v>
      </c>
      <c r="E604" s="191">
        <v>42661</v>
      </c>
      <c r="F604" s="189" t="s">
        <v>1498</v>
      </c>
      <c r="G604" s="192" t="s">
        <v>1320</v>
      </c>
      <c r="H604" s="193" t="s">
        <v>1324</v>
      </c>
      <c r="I604" s="256"/>
      <c r="J604" s="256"/>
      <c r="K604" s="593">
        <v>150000000</v>
      </c>
      <c r="L604" s="594" t="s">
        <v>791</v>
      </c>
      <c r="M604" s="594" t="s">
        <v>24</v>
      </c>
      <c r="N604" s="52" t="str">
        <f>IF(AND('331-CT'!$E$7=TH!H604,OR(L604="331",M604="331")),"331",IF(AND(OR(L604="131",M604="131"),H604='131-CT'!$E$7),"131",""))</f>
        <v/>
      </c>
      <c r="O604" s="89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>x</v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8"/>
      <c r="AC604" s="585"/>
      <c r="AD604" s="585"/>
    </row>
    <row r="605" spans="1:30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9"/>
        <v>10</v>
      </c>
      <c r="C605" s="184">
        <f t="shared" si="20"/>
        <v>42661</v>
      </c>
      <c r="D605" s="184" t="s">
        <v>700</v>
      </c>
      <c r="E605" s="191">
        <v>42661</v>
      </c>
      <c r="F605" s="192" t="s">
        <v>1329</v>
      </c>
      <c r="G605" s="192" t="s">
        <v>1320</v>
      </c>
      <c r="H605" s="193" t="s">
        <v>1324</v>
      </c>
      <c r="I605" s="256"/>
      <c r="J605" s="256"/>
      <c r="K605" s="593">
        <v>12945833</v>
      </c>
      <c r="L605" s="594" t="s">
        <v>81</v>
      </c>
      <c r="M605" s="594" t="s">
        <v>24</v>
      </c>
      <c r="N605" s="52" t="str">
        <f>IF(AND('331-CT'!$E$7=TH!H605,OR(L605="331",M605="331")),"331",IF(AND(OR(L605="131",M605="131"),H605='131-CT'!$E$7),"131",""))</f>
        <v/>
      </c>
      <c r="O605" s="89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>x</v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8"/>
      <c r="AC605" s="585"/>
    </row>
    <row r="606" spans="1:30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9"/>
        <v>10</v>
      </c>
      <c r="C606" s="184">
        <f t="shared" si="20"/>
        <v>42661</v>
      </c>
      <c r="D606" s="184" t="s">
        <v>700</v>
      </c>
      <c r="E606" s="191">
        <v>42661</v>
      </c>
      <c r="F606" s="192" t="s">
        <v>1329</v>
      </c>
      <c r="G606" s="192" t="s">
        <v>1320</v>
      </c>
      <c r="H606" s="193" t="s">
        <v>1327</v>
      </c>
      <c r="I606" s="256"/>
      <c r="J606" s="256"/>
      <c r="K606" s="593">
        <v>1083333</v>
      </c>
      <c r="L606" s="594" t="s">
        <v>81</v>
      </c>
      <c r="M606" s="594" t="s">
        <v>24</v>
      </c>
      <c r="N606" s="52" t="str">
        <f>IF(AND('331-CT'!$E$7=TH!H606,OR(L606="331",M606="331")),"331",IF(AND(OR(L606="131",M606="131"),H606='131-CT'!$E$7),"131",""))</f>
        <v/>
      </c>
      <c r="O606" s="89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>x</v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8"/>
      <c r="AC606" s="585"/>
      <c r="AD606" s="585"/>
    </row>
    <row r="607" spans="1:30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9"/>
        <v>10</v>
      </c>
      <c r="C607" s="184">
        <f t="shared" si="20"/>
        <v>42661</v>
      </c>
      <c r="D607" s="184" t="s">
        <v>700</v>
      </c>
      <c r="E607" s="191">
        <v>42661</v>
      </c>
      <c r="F607" s="192" t="s">
        <v>1329</v>
      </c>
      <c r="G607" s="192" t="s">
        <v>1320</v>
      </c>
      <c r="H607" s="193" t="s">
        <v>1328</v>
      </c>
      <c r="I607" s="256"/>
      <c r="J607" s="256"/>
      <c r="K607" s="593">
        <v>586130</v>
      </c>
      <c r="L607" s="594" t="s">
        <v>81</v>
      </c>
      <c r="M607" s="594" t="s">
        <v>24</v>
      </c>
      <c r="N607" s="52" t="str">
        <f>IF(AND('331-CT'!$E$7=TH!H607,OR(L607="331",M607="331")),"331",IF(AND(OR(L607="131",M607="131"),H607='131-CT'!$E$7),"131",""))</f>
        <v/>
      </c>
      <c r="O607" s="89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>x</v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8"/>
      <c r="AC607" s="585"/>
    </row>
    <row r="608" spans="1:30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9"/>
        <v>10</v>
      </c>
      <c r="C608" s="184">
        <f t="shared" si="20"/>
        <v>42661</v>
      </c>
      <c r="D608" s="184" t="s">
        <v>700</v>
      </c>
      <c r="E608" s="191">
        <v>42661</v>
      </c>
      <c r="F608" s="192" t="s">
        <v>1329</v>
      </c>
      <c r="G608" s="192" t="s">
        <v>1320</v>
      </c>
      <c r="H608" s="193" t="s">
        <v>1499</v>
      </c>
      <c r="I608" s="256"/>
      <c r="J608" s="256"/>
      <c r="K608" s="593">
        <v>126389</v>
      </c>
      <c r="L608" s="594" t="s">
        <v>81</v>
      </c>
      <c r="M608" s="594" t="s">
        <v>24</v>
      </c>
      <c r="N608" s="52" t="str">
        <f>IF(AND('331-CT'!$E$7=TH!H608,OR(L608="331",M608="331")),"331",IF(AND(OR(L608="131",M608="131"),H608='131-CT'!$E$7),"131",""))</f>
        <v/>
      </c>
      <c r="O608" s="89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>x</v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8"/>
      <c r="AC608" s="585"/>
      <c r="AD608" s="585"/>
    </row>
    <row r="609" spans="1:30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9"/>
        <v>10</v>
      </c>
      <c r="C609" s="184">
        <f t="shared" si="20"/>
        <v>42661</v>
      </c>
      <c r="D609" s="184" t="s">
        <v>700</v>
      </c>
      <c r="E609" s="191">
        <v>42661</v>
      </c>
      <c r="F609" s="192" t="s">
        <v>1329</v>
      </c>
      <c r="G609" s="192" t="s">
        <v>1320</v>
      </c>
      <c r="H609" s="193" t="s">
        <v>1494</v>
      </c>
      <c r="I609" s="256"/>
      <c r="J609" s="256"/>
      <c r="K609" s="593">
        <v>81250</v>
      </c>
      <c r="L609" s="594" t="s">
        <v>81</v>
      </c>
      <c r="M609" s="594" t="s">
        <v>24</v>
      </c>
      <c r="N609" s="52" t="str">
        <f>IF(AND('331-CT'!$E$7=TH!H609,OR(L609="331",M609="331")),"331",IF(AND(OR(L609="131",M609="131"),H609='131-CT'!$E$7),"131",""))</f>
        <v/>
      </c>
      <c r="O609" s="89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8"/>
      <c r="AC609" s="585"/>
    </row>
    <row r="610" spans="1:30" s="211" customFormat="1" ht="15.75" customHeight="1">
      <c r="A610" s="204" t="str">
        <f>IF(B610&lt;&gt;"",IF(AND(B610&gt;=_TM1,B610&lt;=_TM2,OR(TH!L610="1111",TH!M610="1111")),TH!D610,""),"")</f>
        <v>GBN</v>
      </c>
      <c r="B610" s="36">
        <f t="shared" si="19"/>
        <v>10</v>
      </c>
      <c r="C610" s="184">
        <f t="shared" si="20"/>
        <v>42663</v>
      </c>
      <c r="D610" s="184" t="s">
        <v>700</v>
      </c>
      <c r="E610" s="191">
        <v>42663</v>
      </c>
      <c r="F610" s="189" t="s">
        <v>786</v>
      </c>
      <c r="G610" s="192" t="s">
        <v>1320</v>
      </c>
      <c r="H610" s="193" t="s">
        <v>1315</v>
      </c>
      <c r="I610" s="256"/>
      <c r="J610" s="256"/>
      <c r="K610" s="593">
        <v>90000000</v>
      </c>
      <c r="L610" s="194" t="s">
        <v>24</v>
      </c>
      <c r="M610" s="594" t="s">
        <v>47</v>
      </c>
      <c r="N610" s="52" t="str">
        <f>IF(AND('331-CT'!$E$7=TH!H610,OR(L610="331",M610="331")),"331",IF(AND(OR(L610="131",M610="131"),H610='131-CT'!$E$7),"131",""))</f>
        <v/>
      </c>
      <c r="O610" s="89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8"/>
      <c r="AC610" s="585"/>
      <c r="AD610" s="585"/>
    </row>
    <row r="611" spans="1:30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9"/>
        <v>10</v>
      </c>
      <c r="C611" s="184">
        <f t="shared" si="20"/>
        <v>42663</v>
      </c>
      <c r="D611" s="184" t="s">
        <v>700</v>
      </c>
      <c r="E611" s="191">
        <v>42663</v>
      </c>
      <c r="F611" s="189" t="s">
        <v>1498</v>
      </c>
      <c r="G611" s="192" t="s">
        <v>1320</v>
      </c>
      <c r="H611" s="193" t="s">
        <v>1324</v>
      </c>
      <c r="I611" s="256"/>
      <c r="J611" s="256"/>
      <c r="K611" s="593">
        <v>90000000</v>
      </c>
      <c r="L611" s="594" t="s">
        <v>791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9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8"/>
      <c r="AC611" s="585"/>
    </row>
    <row r="612" spans="1:30" s="211" customFormat="1" ht="15.75" customHeight="1">
      <c r="A612" s="204" t="str">
        <f>IF(B612&lt;&gt;"",IF(AND(B612&gt;=_TM1,B612&lt;=_TM2,OR(TH!L612="1111",TH!M612="1111")),TH!D612,""),"")</f>
        <v>GBN</v>
      </c>
      <c r="B612" s="36">
        <f t="shared" si="19"/>
        <v>10</v>
      </c>
      <c r="C612" s="184">
        <f t="shared" si="20"/>
        <v>42664</v>
      </c>
      <c r="D612" s="184" t="s">
        <v>700</v>
      </c>
      <c r="E612" s="191">
        <v>42664</v>
      </c>
      <c r="F612" s="189" t="s">
        <v>808</v>
      </c>
      <c r="G612" s="192" t="s">
        <v>1320</v>
      </c>
      <c r="H612" s="193" t="s">
        <v>706</v>
      </c>
      <c r="I612" s="256"/>
      <c r="J612" s="256"/>
      <c r="K612" s="593">
        <v>5000000</v>
      </c>
      <c r="L612" s="594" t="s">
        <v>47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9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8"/>
      <c r="AC612" s="585"/>
      <c r="AD612" s="585"/>
    </row>
    <row r="613" spans="1:30" s="211" customFormat="1" ht="15.75" customHeight="1">
      <c r="A613" s="204" t="str">
        <f>IF(B613&lt;&gt;"",IF(AND(B613&gt;=_TM1,B613&lt;=_TM2,OR(TH!L613="1111",TH!M613="1111")),TH!D613,""),"")</f>
        <v>GBN</v>
      </c>
      <c r="B613" s="36">
        <f t="shared" si="19"/>
        <v>10</v>
      </c>
      <c r="C613" s="184">
        <f t="shared" si="20"/>
        <v>42664</v>
      </c>
      <c r="D613" s="184" t="s">
        <v>700</v>
      </c>
      <c r="E613" s="191">
        <v>42664</v>
      </c>
      <c r="F613" s="189" t="s">
        <v>786</v>
      </c>
      <c r="G613" s="192" t="s">
        <v>1320</v>
      </c>
      <c r="H613" s="193" t="s">
        <v>706</v>
      </c>
      <c r="I613" s="256"/>
      <c r="J613" s="256"/>
      <c r="K613" s="593">
        <v>300000</v>
      </c>
      <c r="L613" s="594" t="s">
        <v>24</v>
      </c>
      <c r="M613" s="594" t="s">
        <v>47</v>
      </c>
      <c r="N613" s="52" t="str">
        <f>IF(AND('331-CT'!$E$7=TH!H613,OR(L613="331",M613="331")),"331",IF(AND(OR(L613="131",M613="131"),H613='131-CT'!$E$7),"131",""))</f>
        <v/>
      </c>
      <c r="O613" s="89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8"/>
      <c r="AC613" s="585"/>
      <c r="AD613" s="585"/>
    </row>
    <row r="614" spans="1:30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9"/>
        <v>10</v>
      </c>
      <c r="C614" s="184">
        <f t="shared" si="20"/>
        <v>42667</v>
      </c>
      <c r="D614" s="184" t="s">
        <v>700</v>
      </c>
      <c r="E614" s="191">
        <v>42667</v>
      </c>
      <c r="F614" s="189" t="s">
        <v>1323</v>
      </c>
      <c r="G614" s="192" t="s">
        <v>1320</v>
      </c>
      <c r="H614" s="193" t="s">
        <v>1500</v>
      </c>
      <c r="I614" s="256"/>
      <c r="J614" s="256"/>
      <c r="K614" s="593">
        <v>250000000</v>
      </c>
      <c r="L614" s="594" t="s">
        <v>24</v>
      </c>
      <c r="M614" s="594" t="s">
        <v>791</v>
      </c>
      <c r="N614" s="52" t="str">
        <f>IF(AND('331-CT'!$E$7=TH!H614,OR(L614="331",M614="331")),"331",IF(AND(OR(L614="131",M614="131"),H614='131-CT'!$E$7),"131",""))</f>
        <v/>
      </c>
      <c r="O614" s="89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8"/>
      <c r="AC614" s="585"/>
    </row>
    <row r="615" spans="1:30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9"/>
        <v>10</v>
      </c>
      <c r="C615" s="184">
        <f t="shared" si="20"/>
        <v>42667</v>
      </c>
      <c r="D615" s="184" t="s">
        <v>700</v>
      </c>
      <c r="E615" s="191">
        <v>42667</v>
      </c>
      <c r="F615" s="189" t="s">
        <v>702</v>
      </c>
      <c r="G615" s="192" t="s">
        <v>1320</v>
      </c>
      <c r="H615" s="193"/>
      <c r="I615" s="256"/>
      <c r="J615" s="256"/>
      <c r="K615" s="593">
        <v>20566500</v>
      </c>
      <c r="L615" s="594" t="s">
        <v>8</v>
      </c>
      <c r="M615" s="594" t="s">
        <v>24</v>
      </c>
      <c r="N615" s="52" t="str">
        <f>IF(AND('331-CT'!$E$7=TH!H615,OR(L615="331",M615="331")),"331",IF(AND(OR(L615="131",M615="131"),H615='131-CT'!$E$7),"131",""))</f>
        <v/>
      </c>
      <c r="O615" s="89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8"/>
      <c r="AC615" s="585"/>
      <c r="AD615" s="585"/>
    </row>
    <row r="616" spans="1:30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9"/>
        <v>10</v>
      </c>
      <c r="C616" s="184">
        <f t="shared" si="20"/>
        <v>42667</v>
      </c>
      <c r="D616" s="184" t="s">
        <v>700</v>
      </c>
      <c r="E616" s="191">
        <v>42667</v>
      </c>
      <c r="F616" s="189" t="s">
        <v>702</v>
      </c>
      <c r="G616" s="192" t="s">
        <v>1320</v>
      </c>
      <c r="H616" s="193"/>
      <c r="I616" s="256"/>
      <c r="J616" s="256"/>
      <c r="K616" s="593">
        <v>203522385</v>
      </c>
      <c r="L616" s="594" t="s">
        <v>8</v>
      </c>
      <c r="M616" s="594" t="s">
        <v>24</v>
      </c>
      <c r="N616" s="52" t="str">
        <f>IF(AND('331-CT'!$E$7=TH!H616,OR(L616="331",M616="331")),"331",IF(AND(OR(L616="131",M616="131"),H616='131-CT'!$E$7),"131",""))</f>
        <v/>
      </c>
      <c r="O616" s="89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8"/>
      <c r="AC616" s="585"/>
      <c r="AD616" s="585"/>
    </row>
    <row r="617" spans="1:30" s="211" customFormat="1" ht="15.75" customHeight="1">
      <c r="A617" s="204" t="str">
        <f>IF(B617&lt;&gt;"",IF(AND(B617&gt;=_TM1,B617&lt;=_TM2,OR(TH!L617="1111",TH!M617="1111")),TH!D617,""),"")</f>
        <v>GBN</v>
      </c>
      <c r="B617" s="36">
        <f t="shared" si="19"/>
        <v>10</v>
      </c>
      <c r="C617" s="184">
        <f t="shared" si="20"/>
        <v>42667</v>
      </c>
      <c r="D617" s="184" t="s">
        <v>700</v>
      </c>
      <c r="E617" s="191">
        <v>42667</v>
      </c>
      <c r="F617" s="189" t="s">
        <v>808</v>
      </c>
      <c r="G617" s="192" t="s">
        <v>1320</v>
      </c>
      <c r="H617" s="193" t="s">
        <v>706</v>
      </c>
      <c r="I617" s="256"/>
      <c r="J617" s="256"/>
      <c r="K617" s="593">
        <v>25500000</v>
      </c>
      <c r="L617" s="594" t="s">
        <v>47</v>
      </c>
      <c r="M617" s="594" t="s">
        <v>24</v>
      </c>
      <c r="N617" s="52" t="str">
        <f>IF(AND('331-CT'!$E$7=TH!H617,OR(L617="331",M617="331")),"331",IF(AND(OR(L617="131",M617="131"),H617='131-CT'!$E$7),"131",""))</f>
        <v/>
      </c>
      <c r="O617" s="89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8"/>
      <c r="AC617" s="585"/>
    </row>
    <row r="618" spans="1:30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9"/>
        <v>10</v>
      </c>
      <c r="C618" s="184">
        <f t="shared" si="20"/>
        <v>42667</v>
      </c>
      <c r="D618" s="184" t="s">
        <v>700</v>
      </c>
      <c r="E618" s="191">
        <v>42667</v>
      </c>
      <c r="F618" s="189" t="s">
        <v>1501</v>
      </c>
      <c r="G618" s="192" t="s">
        <v>1320</v>
      </c>
      <c r="H618" s="193"/>
      <c r="I618" s="256"/>
      <c r="J618" s="256"/>
      <c r="K618" s="593">
        <v>25000</v>
      </c>
      <c r="L618" s="594" t="s">
        <v>83</v>
      </c>
      <c r="M618" s="594" t="s">
        <v>24</v>
      </c>
      <c r="N618" s="52" t="str">
        <f>IF(AND('331-CT'!$E$7=TH!H618,OR(L618="331",M618="331")),"331",IF(AND(OR(L618="131",M618="131"),H618='131-CT'!$E$7),"131",""))</f>
        <v/>
      </c>
      <c r="O618" s="89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>x</v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8">
        <v>4</v>
      </c>
      <c r="AC618" s="585"/>
      <c r="AD618" s="585"/>
    </row>
    <row r="619" spans="1:30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9"/>
        <v>10</v>
      </c>
      <c r="C619" s="184">
        <f t="shared" si="20"/>
        <v>42667</v>
      </c>
      <c r="D619" s="184" t="s">
        <v>700</v>
      </c>
      <c r="E619" s="191">
        <v>42667</v>
      </c>
      <c r="F619" s="189" t="s">
        <v>1502</v>
      </c>
      <c r="G619" s="192" t="s">
        <v>1320</v>
      </c>
      <c r="H619" s="7"/>
      <c r="I619" s="256"/>
      <c r="J619" s="256"/>
      <c r="K619" s="593">
        <v>2500</v>
      </c>
      <c r="L619" s="594" t="s">
        <v>9</v>
      </c>
      <c r="M619" s="594" t="s">
        <v>24</v>
      </c>
      <c r="N619" s="52" t="str">
        <f>IF(AND('331-CT'!$E$7=TH!H619,OR(L619="331",M619="331")),"331",IF(AND(OR(L619="131",M619="131"),H619='131-CT'!$E$7),"131",""))</f>
        <v/>
      </c>
      <c r="O619" s="89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8">
        <v>4</v>
      </c>
      <c r="AC619" s="585"/>
      <c r="AD619" s="585"/>
    </row>
    <row r="620" spans="1:30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9"/>
        <v>10</v>
      </c>
      <c r="C620" s="184">
        <f t="shared" si="20"/>
        <v>42671</v>
      </c>
      <c r="D620" s="184" t="s">
        <v>700</v>
      </c>
      <c r="E620" s="191">
        <v>42671</v>
      </c>
      <c r="F620" s="192" t="s">
        <v>697</v>
      </c>
      <c r="G620" s="192" t="s">
        <v>1320</v>
      </c>
      <c r="H620" s="7"/>
      <c r="I620" s="256"/>
      <c r="J620" s="256"/>
      <c r="K620" s="593">
        <v>7057303</v>
      </c>
      <c r="L620" s="194" t="s">
        <v>24</v>
      </c>
      <c r="M620" s="194" t="s">
        <v>259</v>
      </c>
      <c r="N620" s="52" t="str">
        <f>IF(AND('331-CT'!$E$7=TH!H620,OR(L620="331",M620="331")),"331",IF(AND(OR(L620="131",M620="131"),H620='131-CT'!$E$7),"131",""))</f>
        <v/>
      </c>
      <c r="O620" s="89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>x</v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8"/>
      <c r="AC620" s="585"/>
    </row>
    <row r="621" spans="1:30" s="211" customFormat="1" ht="15.75" customHeight="1">
      <c r="A621" s="204" t="str">
        <f>IF(B621&lt;&gt;"",IF(AND(B621&gt;=_TM1,B621&lt;=_TM2,OR(TH!L621="1111",TH!M621="1111")),TH!D621,""),"")</f>
        <v>GBN</v>
      </c>
      <c r="B621" s="36">
        <f t="shared" si="19"/>
        <v>10</v>
      </c>
      <c r="C621" s="184">
        <f t="shared" si="20"/>
        <v>42674</v>
      </c>
      <c r="D621" s="184" t="s">
        <v>700</v>
      </c>
      <c r="E621" s="191">
        <v>42674</v>
      </c>
      <c r="F621" s="189" t="s">
        <v>808</v>
      </c>
      <c r="G621" s="192" t="s">
        <v>1320</v>
      </c>
      <c r="H621" s="193" t="s">
        <v>1315</v>
      </c>
      <c r="I621" s="256"/>
      <c r="J621" s="256"/>
      <c r="K621" s="593">
        <v>7000000</v>
      </c>
      <c r="L621" s="594" t="s">
        <v>47</v>
      </c>
      <c r="M621" s="594" t="s">
        <v>24</v>
      </c>
      <c r="N621" s="52" t="str">
        <f>IF(AND('331-CT'!$E$7=TH!H621,OR(L621="331",M621="331")),"331",IF(AND(OR(L621="131",M621="131"),H621='131-CT'!$E$7),"131",""))</f>
        <v/>
      </c>
      <c r="O621" s="89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>x</v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8"/>
      <c r="AC621" s="585"/>
      <c r="AD621" s="585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9"/>
        <v>10</v>
      </c>
      <c r="C622" s="184">
        <f t="shared" si="20"/>
        <v>42674</v>
      </c>
      <c r="D622" s="184" t="s">
        <v>700</v>
      </c>
      <c r="E622" s="191">
        <v>42674</v>
      </c>
      <c r="F622" s="189" t="s">
        <v>698</v>
      </c>
      <c r="G622" s="192" t="s">
        <v>1320</v>
      </c>
      <c r="H622" s="193"/>
      <c r="I622" s="256"/>
      <c r="J622" s="256"/>
      <c r="K622" s="593">
        <v>3500</v>
      </c>
      <c r="L622" s="594" t="s">
        <v>24</v>
      </c>
      <c r="M622" s="594" t="s">
        <v>40</v>
      </c>
      <c r="N622" s="52" t="str">
        <f>IF(AND('331-CT'!$E$7=TH!H622,OR(L622="331",M622="331")),"331",IF(AND(OR(L622="131",M622="131"),H622='131-CT'!$E$7),"131",""))</f>
        <v/>
      </c>
      <c r="O622" s="89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>x</v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8"/>
      <c r="AC622" s="585"/>
      <c r="AD622" s="585"/>
    </row>
    <row r="623" spans="1:30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ref="B623:B633" si="21">IF(C623&lt;&gt;"",MONTH(C623),"")</f>
        <v>1</v>
      </c>
      <c r="C623" s="184">
        <f t="shared" ref="C623:C633" si="22">E623</f>
        <v>0</v>
      </c>
      <c r="D623" s="184" t="s">
        <v>700</v>
      </c>
      <c r="E623" s="191"/>
      <c r="F623" s="192"/>
      <c r="G623" s="192" t="s">
        <v>1320</v>
      </c>
      <c r="H623" s="7"/>
      <c r="I623" s="256"/>
      <c r="J623" s="256"/>
      <c r="K623" s="593"/>
      <c r="L623" s="194"/>
      <c r="M623" s="594" t="s">
        <v>24</v>
      </c>
      <c r="N623" s="52" t="str">
        <f>IF(AND('331-CT'!$E$7=TH!H623,OR(L623="331",M623="331")),"331",IF(AND(OR(L623="131",M623="131"),H623='131-CT'!$E$7),"131",""))</f>
        <v/>
      </c>
      <c r="O623" s="89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>x</v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8"/>
      <c r="AC623" s="585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21"/>
        <v>1</v>
      </c>
      <c r="C624" s="184">
        <f t="shared" si="22"/>
        <v>0</v>
      </c>
      <c r="D624" s="184" t="s">
        <v>700</v>
      </c>
      <c r="E624" s="191"/>
      <c r="F624" s="189"/>
      <c r="G624" s="192" t="s">
        <v>1320</v>
      </c>
      <c r="H624" s="193"/>
      <c r="I624" s="256"/>
      <c r="J624" s="256"/>
      <c r="K624" s="593"/>
      <c r="L624" s="594"/>
      <c r="M624" s="594" t="s">
        <v>24</v>
      </c>
      <c r="N624" s="52" t="str">
        <f>IF(AND('331-CT'!$E$7=TH!H624,OR(L624="331",M624="331")),"331",IF(AND(OR(L624="131",M624="131"),H624='131-CT'!$E$7),"131",""))</f>
        <v/>
      </c>
      <c r="O624" s="89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>x</v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8"/>
      <c r="AC624" s="585"/>
      <c r="AD624" s="585"/>
    </row>
    <row r="625" spans="1:30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21"/>
        <v>1</v>
      </c>
      <c r="C625" s="184">
        <f t="shared" si="22"/>
        <v>0</v>
      </c>
      <c r="D625" s="184" t="s">
        <v>700</v>
      </c>
      <c r="E625" s="191"/>
      <c r="F625" s="192"/>
      <c r="G625" s="192" t="s">
        <v>1320</v>
      </c>
      <c r="H625" s="7"/>
      <c r="I625" s="256"/>
      <c r="J625" s="256"/>
      <c r="K625" s="593"/>
      <c r="L625" s="194"/>
      <c r="M625" s="594" t="s">
        <v>24</v>
      </c>
      <c r="N625" s="52" t="str">
        <f>IF(AND('331-CT'!$E$7=TH!H625,OR(L625="331",M625="331")),"331",IF(AND(OR(L625="131",M625="131"),H625='131-CT'!$E$7),"131",""))</f>
        <v/>
      </c>
      <c r="O625" s="89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>x</v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8"/>
      <c r="AC625" s="585"/>
      <c r="AD625" s="585"/>
    </row>
    <row r="626" spans="1:30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21"/>
        <v>1</v>
      </c>
      <c r="C626" s="184">
        <f t="shared" si="22"/>
        <v>0</v>
      </c>
      <c r="D626" s="184" t="s">
        <v>700</v>
      </c>
      <c r="E626" s="191"/>
      <c r="F626" s="192"/>
      <c r="G626" s="192" t="s">
        <v>1320</v>
      </c>
      <c r="H626" s="7"/>
      <c r="I626" s="256"/>
      <c r="J626" s="256"/>
      <c r="K626" s="593"/>
      <c r="L626" s="194"/>
      <c r="M626" s="594" t="s">
        <v>24</v>
      </c>
      <c r="N626" s="52" t="str">
        <f>IF(AND('331-CT'!$E$7=TH!H626,OR(L626="331",M626="331")),"331",IF(AND(OR(L626="131",M626="131"),H626='131-CT'!$E$7),"131",""))</f>
        <v/>
      </c>
      <c r="O626" s="89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>x</v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8"/>
      <c r="AC626" s="585"/>
    </row>
    <row r="627" spans="1:30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21"/>
        <v>1</v>
      </c>
      <c r="C627" s="184">
        <f t="shared" si="22"/>
        <v>0</v>
      </c>
      <c r="D627" s="184" t="s">
        <v>700</v>
      </c>
      <c r="E627" s="191"/>
      <c r="F627" s="189"/>
      <c r="G627" s="192" t="s">
        <v>1320</v>
      </c>
      <c r="H627" s="193"/>
      <c r="I627" s="256"/>
      <c r="J627" s="256"/>
      <c r="K627" s="593"/>
      <c r="L627" s="594"/>
      <c r="M627" s="594" t="s">
        <v>24</v>
      </c>
      <c r="N627" s="52" t="str">
        <f>IF(AND('331-CT'!$E$7=TH!H627,OR(L627="331",M627="331")),"331",IF(AND(OR(L627="131",M627="131"),H627='131-CT'!$E$7),"131",""))</f>
        <v/>
      </c>
      <c r="O627" s="89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>x</v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8"/>
      <c r="AC627" s="585"/>
      <c r="AD627" s="585"/>
    </row>
    <row r="628" spans="1:30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21"/>
        <v>1</v>
      </c>
      <c r="C628" s="184">
        <f t="shared" si="22"/>
        <v>0</v>
      </c>
      <c r="D628" s="184" t="s">
        <v>700</v>
      </c>
      <c r="E628" s="191"/>
      <c r="F628" s="192"/>
      <c r="G628" s="192" t="s">
        <v>1320</v>
      </c>
      <c r="H628" s="7"/>
      <c r="I628" s="256"/>
      <c r="J628" s="256"/>
      <c r="K628" s="593"/>
      <c r="L628" s="194"/>
      <c r="M628" s="594" t="s">
        <v>24</v>
      </c>
      <c r="N628" s="52" t="str">
        <f>IF(AND('331-CT'!$E$7=TH!H628,OR(L628="331",M628="331")),"331",IF(AND(OR(L628="131",M628="131"),H628='131-CT'!$E$7),"131",""))</f>
        <v/>
      </c>
      <c r="O628" s="89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>x</v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8"/>
      <c r="AC628" s="585"/>
      <c r="AD628" s="585"/>
    </row>
    <row r="629" spans="1:30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21"/>
        <v>1</v>
      </c>
      <c r="C629" s="184">
        <f t="shared" si="22"/>
        <v>0</v>
      </c>
      <c r="D629" s="184" t="s">
        <v>700</v>
      </c>
      <c r="E629" s="191"/>
      <c r="F629" s="192"/>
      <c r="G629" s="192" t="s">
        <v>1320</v>
      </c>
      <c r="H629" s="7"/>
      <c r="I629" s="256"/>
      <c r="J629" s="256"/>
      <c r="K629" s="593"/>
      <c r="L629" s="194"/>
      <c r="M629" s="594" t="s">
        <v>24</v>
      </c>
      <c r="N629" s="52" t="str">
        <f>IF(AND('331-CT'!$E$7=TH!H629,OR(L629="331",M629="331")),"331",IF(AND(OR(L629="131",M629="131"),H629='131-CT'!$E$7),"131",""))</f>
        <v/>
      </c>
      <c r="O629" s="89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>x</v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8"/>
      <c r="AC629" s="585"/>
    </row>
    <row r="630" spans="1:30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21"/>
        <v>1</v>
      </c>
      <c r="C630" s="184">
        <f t="shared" si="22"/>
        <v>0</v>
      </c>
      <c r="D630" s="184" t="s">
        <v>700</v>
      </c>
      <c r="E630" s="191"/>
      <c r="F630" s="189"/>
      <c r="G630" s="192" t="s">
        <v>1320</v>
      </c>
      <c r="H630" s="193"/>
      <c r="I630" s="256"/>
      <c r="J630" s="256"/>
      <c r="K630" s="593"/>
      <c r="L630" s="594"/>
      <c r="M630" s="594" t="s">
        <v>24</v>
      </c>
      <c r="N630" s="52" t="str">
        <f>IF(AND('331-CT'!$E$7=TH!H630,OR(L630="331",M630="331")),"331",IF(AND(OR(L630="131",M630="131"),H630='131-CT'!$E$7),"131",""))</f>
        <v/>
      </c>
      <c r="O630" s="89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>x</v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8"/>
      <c r="AC630" s="585"/>
      <c r="AD630" s="585"/>
    </row>
    <row r="631" spans="1:30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21"/>
        <v>1</v>
      </c>
      <c r="C631" s="184">
        <f t="shared" si="22"/>
        <v>0</v>
      </c>
      <c r="D631" s="184" t="s">
        <v>700</v>
      </c>
      <c r="E631" s="191"/>
      <c r="F631" s="192"/>
      <c r="G631" s="192" t="s">
        <v>1320</v>
      </c>
      <c r="H631" s="7"/>
      <c r="I631" s="256"/>
      <c r="J631" s="256"/>
      <c r="K631" s="593"/>
      <c r="L631" s="194"/>
      <c r="M631" s="594" t="s">
        <v>24</v>
      </c>
      <c r="N631" s="52" t="str">
        <f>IF(AND('331-CT'!$E$7=TH!H631,OR(L631="331",M631="331")),"331",IF(AND(OR(L631="131",M631="131"),H631='131-CT'!$E$7),"131",""))</f>
        <v/>
      </c>
      <c r="O631" s="89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>x</v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8"/>
      <c r="AC631" s="585"/>
      <c r="AD631" s="585"/>
    </row>
    <row r="632" spans="1:30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21"/>
        <v>1</v>
      </c>
      <c r="C632" s="184">
        <f t="shared" si="22"/>
        <v>0</v>
      </c>
      <c r="D632" s="184" t="s">
        <v>700</v>
      </c>
      <c r="E632" s="191"/>
      <c r="F632" s="192"/>
      <c r="G632" s="192" t="s">
        <v>1320</v>
      </c>
      <c r="H632" s="7"/>
      <c r="I632" s="256"/>
      <c r="J632" s="256"/>
      <c r="K632" s="593"/>
      <c r="L632" s="194"/>
      <c r="M632" s="594" t="s">
        <v>24</v>
      </c>
      <c r="N632" s="52" t="str">
        <f>IF(AND('331-CT'!$E$7=TH!H632,OR(L632="331",M632="331")),"331",IF(AND(OR(L632="131",M632="131"),H632='131-CT'!$E$7),"131",""))</f>
        <v/>
      </c>
      <c r="O632" s="89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>x</v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8"/>
      <c r="AC632" s="585"/>
    </row>
    <row r="633" spans="1:30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21"/>
        <v>1</v>
      </c>
      <c r="C633" s="184">
        <f t="shared" si="22"/>
        <v>0</v>
      </c>
      <c r="D633" s="184" t="s">
        <v>700</v>
      </c>
      <c r="E633" s="191"/>
      <c r="F633" s="189"/>
      <c r="G633" s="192" t="s">
        <v>1320</v>
      </c>
      <c r="H633" s="193"/>
      <c r="I633" s="256"/>
      <c r="J633" s="256"/>
      <c r="K633" s="593"/>
      <c r="L633" s="594"/>
      <c r="M633" s="594" t="s">
        <v>24</v>
      </c>
      <c r="N633" s="52" t="str">
        <f>IF(AND('331-CT'!$E$7=TH!H633,OR(L633="331",M633="331")),"331",IF(AND(OR(L633="131",M633="131"),H633='131-CT'!$E$7),"131",""))</f>
        <v/>
      </c>
      <c r="O633" s="89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>x</v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8"/>
      <c r="AC633" s="585"/>
      <c r="AD633" s="585"/>
    </row>
    <row r="634" spans="1:30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9"/>
        <v>1</v>
      </c>
      <c r="C634" s="184">
        <f t="shared" si="20"/>
        <v>0</v>
      </c>
      <c r="D634" s="184" t="s">
        <v>700</v>
      </c>
      <c r="E634" s="191"/>
      <c r="F634" s="192"/>
      <c r="G634" s="192" t="s">
        <v>1320</v>
      </c>
      <c r="H634" s="7"/>
      <c r="I634" s="256"/>
      <c r="J634" s="256"/>
      <c r="K634" s="593"/>
      <c r="L634" s="194"/>
      <c r="M634" s="594" t="s">
        <v>24</v>
      </c>
      <c r="N634" s="52" t="str">
        <f>IF(AND('331-CT'!$E$7=TH!H634,OR(L634="331",M634="331")),"331",IF(AND(OR(L634="131",M634="131"),H634='131-CT'!$E$7),"131",""))</f>
        <v/>
      </c>
      <c r="O634" s="89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>x</v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8"/>
      <c r="AC634" s="585"/>
    </row>
    <row r="635" spans="1:30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19"/>
        <v>1</v>
      </c>
      <c r="C635" s="184">
        <f t="shared" si="20"/>
        <v>0</v>
      </c>
      <c r="D635" s="184" t="s">
        <v>700</v>
      </c>
      <c r="E635" s="191"/>
      <c r="F635" s="189"/>
      <c r="G635" s="192" t="s">
        <v>1320</v>
      </c>
      <c r="H635" s="193"/>
      <c r="I635" s="256"/>
      <c r="J635" s="256"/>
      <c r="K635" s="593"/>
      <c r="L635" s="594"/>
      <c r="M635" s="594" t="s">
        <v>24</v>
      </c>
      <c r="N635" s="52" t="str">
        <f>IF(AND('331-CT'!$E$7=TH!H635,OR(L635="331",M635="331")),"331",IF(AND(OR(L635="131",M635="131"),H635='131-CT'!$E$7),"131",""))</f>
        <v/>
      </c>
      <c r="O635" s="89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>x</v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8"/>
      <c r="AC635" s="585"/>
      <c r="AD635" s="585"/>
    </row>
    <row r="636" spans="1:30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19"/>
        <v>1</v>
      </c>
      <c r="C636" s="184">
        <f t="shared" si="20"/>
        <v>0</v>
      </c>
      <c r="D636" s="184" t="s">
        <v>700</v>
      </c>
      <c r="E636" s="191"/>
      <c r="F636" s="192"/>
      <c r="G636" s="192" t="s">
        <v>1320</v>
      </c>
      <c r="H636" s="7"/>
      <c r="I636" s="256"/>
      <c r="J636" s="256"/>
      <c r="K636" s="593"/>
      <c r="L636" s="194"/>
      <c r="M636" s="594" t="s">
        <v>24</v>
      </c>
      <c r="N636" s="52" t="str">
        <f>IF(AND('331-CT'!$E$7=TH!H636,OR(L636="331",M636="331")),"331",IF(AND(OR(L636="131",M636="131"),H636='131-CT'!$E$7),"131",""))</f>
        <v/>
      </c>
      <c r="O636" s="89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>x</v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8"/>
      <c r="AC636" s="585"/>
      <c r="AD636" s="585"/>
    </row>
    <row r="637" spans="1:30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19"/>
        <v>1</v>
      </c>
      <c r="C637" s="184">
        <f t="shared" si="20"/>
        <v>0</v>
      </c>
      <c r="D637" s="184" t="s">
        <v>700</v>
      </c>
      <c r="E637" s="191"/>
      <c r="F637" s="192"/>
      <c r="G637" s="192" t="s">
        <v>1320</v>
      </c>
      <c r="H637" s="7"/>
      <c r="I637" s="256"/>
      <c r="J637" s="256"/>
      <c r="K637" s="593"/>
      <c r="L637" s="194"/>
      <c r="M637" s="594" t="s">
        <v>24</v>
      </c>
      <c r="N637" s="52" t="str">
        <f>IF(AND('331-CT'!$E$7=TH!H637,OR(L637="331",M637="331")),"331",IF(AND(OR(L637="131",M637="131"),H637='131-CT'!$E$7),"131",""))</f>
        <v/>
      </c>
      <c r="O637" s="89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>x</v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8"/>
      <c r="AC637" s="585"/>
    </row>
    <row r="638" spans="1:30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19"/>
        <v>1</v>
      </c>
      <c r="C638" s="184">
        <f t="shared" si="20"/>
        <v>0</v>
      </c>
      <c r="D638" s="184" t="s">
        <v>700</v>
      </c>
      <c r="E638" s="191"/>
      <c r="F638" s="189"/>
      <c r="G638" s="192" t="s">
        <v>1320</v>
      </c>
      <c r="H638" s="193"/>
      <c r="I638" s="256"/>
      <c r="J638" s="256"/>
      <c r="K638" s="593"/>
      <c r="L638" s="594"/>
      <c r="M638" s="594" t="s">
        <v>24</v>
      </c>
      <c r="N638" s="52" t="str">
        <f>IF(AND('331-CT'!$E$7=TH!H638,OR(L638="331",M638="331")),"331",IF(AND(OR(L638="131",M638="131"),H638='131-CT'!$E$7),"131",""))</f>
        <v/>
      </c>
      <c r="O638" s="89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>x</v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8"/>
      <c r="AC638" s="585"/>
      <c r="AD638" s="585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19"/>
        <v>1</v>
      </c>
      <c r="C639" s="184">
        <f t="shared" si="20"/>
        <v>0</v>
      </c>
      <c r="D639" s="184" t="s">
        <v>700</v>
      </c>
      <c r="E639" s="191"/>
      <c r="F639" s="192"/>
      <c r="G639" s="192" t="s">
        <v>1320</v>
      </c>
      <c r="H639" s="7"/>
      <c r="I639" s="256"/>
      <c r="J639" s="256"/>
      <c r="K639" s="593"/>
      <c r="L639" s="194"/>
      <c r="M639" s="594" t="s">
        <v>24</v>
      </c>
      <c r="N639" s="52" t="str">
        <f>IF(AND('331-CT'!$E$7=TH!H639,OR(L639="331",M639="331")),"331",IF(AND(OR(L639="131",M639="131"),H639='131-CT'!$E$7),"131",""))</f>
        <v/>
      </c>
      <c r="O639" s="89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>x</v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8"/>
      <c r="AC639" s="585"/>
      <c r="AD639" s="585"/>
    </row>
    <row r="640" spans="1:30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19"/>
        <v>1</v>
      </c>
      <c r="C640" s="184">
        <f t="shared" si="20"/>
        <v>0</v>
      </c>
      <c r="D640" s="184" t="s">
        <v>700</v>
      </c>
      <c r="E640" s="191"/>
      <c r="F640" s="192"/>
      <c r="G640" s="192" t="s">
        <v>1320</v>
      </c>
      <c r="H640" s="7"/>
      <c r="I640" s="256"/>
      <c r="J640" s="256"/>
      <c r="K640" s="593"/>
      <c r="L640" s="194"/>
      <c r="M640" s="594" t="s">
        <v>24</v>
      </c>
      <c r="N640" s="52" t="str">
        <f>IF(AND('331-CT'!$E$7=TH!H640,OR(L640="331",M640="331")),"331",IF(AND(OR(L640="131",M640="131"),H640='131-CT'!$E$7),"131",""))</f>
        <v/>
      </c>
      <c r="O640" s="89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>x</v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8"/>
      <c r="AC640" s="585"/>
    </row>
    <row r="641" spans="1:33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19"/>
        <v>1</v>
      </c>
      <c r="C641" s="184">
        <f t="shared" si="20"/>
        <v>0</v>
      </c>
      <c r="D641" s="184" t="s">
        <v>700</v>
      </c>
      <c r="E641" s="191"/>
      <c r="F641" s="189"/>
      <c r="G641" s="192" t="s">
        <v>1320</v>
      </c>
      <c r="H641" s="193"/>
      <c r="I641" s="256"/>
      <c r="J641" s="256"/>
      <c r="K641" s="593"/>
      <c r="L641" s="594"/>
      <c r="M641" s="594" t="s">
        <v>24</v>
      </c>
      <c r="N641" s="52" t="str">
        <f>IF(AND('331-CT'!$E$7=TH!H641,OR(L641="331",M641="331")),"331",IF(AND(OR(L641="131",M641="131"),H641='131-CT'!$E$7),"131",""))</f>
        <v/>
      </c>
      <c r="O641" s="89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>x</v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8"/>
      <c r="AC641" s="585"/>
      <c r="AD641" s="585"/>
    </row>
    <row r="642" spans="1:33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19"/>
        <v>1</v>
      </c>
      <c r="C642" s="184">
        <f t="shared" si="20"/>
        <v>0</v>
      </c>
      <c r="D642" s="184" t="s">
        <v>700</v>
      </c>
      <c r="E642" s="191"/>
      <c r="F642" s="192"/>
      <c r="G642" s="192" t="s">
        <v>1320</v>
      </c>
      <c r="H642" s="7"/>
      <c r="I642" s="256"/>
      <c r="J642" s="256"/>
      <c r="K642" s="593"/>
      <c r="L642" s="194"/>
      <c r="M642" s="594" t="s">
        <v>24</v>
      </c>
      <c r="N642" s="52" t="str">
        <f>IF(AND('331-CT'!$E$7=TH!H642,OR(L642="331",M642="331")),"331",IF(AND(OR(L642="131",M642="131"),H642='131-CT'!$E$7),"131",""))</f>
        <v/>
      </c>
      <c r="O642" s="89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>x</v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8"/>
      <c r="AC642" s="585"/>
      <c r="AD642" s="585"/>
    </row>
    <row r="643" spans="1:33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19"/>
        <v>1</v>
      </c>
      <c r="C643" s="184">
        <f t="shared" si="20"/>
        <v>0</v>
      </c>
      <c r="D643" s="184" t="s">
        <v>700</v>
      </c>
      <c r="E643" s="191"/>
      <c r="F643" s="192"/>
      <c r="G643" s="192" t="s">
        <v>1320</v>
      </c>
      <c r="H643" s="7"/>
      <c r="I643" s="256"/>
      <c r="J643" s="256"/>
      <c r="K643" s="593"/>
      <c r="L643" s="194"/>
      <c r="M643" s="594" t="s">
        <v>24</v>
      </c>
      <c r="N643" s="52" t="str">
        <f>IF(AND('331-CT'!$E$7=TH!H643,OR(L643="331",M643="331")),"331",IF(AND(OR(L643="131",M643="131"),H643='131-CT'!$E$7),"131",""))</f>
        <v/>
      </c>
      <c r="O643" s="89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>x</v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8"/>
      <c r="AC643" s="585"/>
    </row>
    <row r="644" spans="1:33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19"/>
        <v>1</v>
      </c>
      <c r="C644" s="184">
        <f t="shared" si="20"/>
        <v>0</v>
      </c>
      <c r="D644" s="184" t="s">
        <v>700</v>
      </c>
      <c r="E644" s="191"/>
      <c r="F644" s="189"/>
      <c r="G644" s="192" t="s">
        <v>1320</v>
      </c>
      <c r="H644" s="193"/>
      <c r="I644" s="256"/>
      <c r="J644" s="256"/>
      <c r="K644" s="593"/>
      <c r="L644" s="594"/>
      <c r="M644" s="594" t="s">
        <v>24</v>
      </c>
      <c r="N644" s="52" t="str">
        <f>IF(AND('331-CT'!$E$7=TH!H644,OR(L644="331",M644="331")),"331",IF(AND(OR(L644="131",M644="131"),H644='131-CT'!$E$7),"131",""))</f>
        <v/>
      </c>
      <c r="O644" s="89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>x</v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8"/>
      <c r="AC644" s="585"/>
      <c r="AD644" s="585"/>
    </row>
    <row r="645" spans="1:33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ref="B645:B660" si="23">IF(C645&lt;&gt;"",MONTH(C645),"")</f>
        <v>1</v>
      </c>
      <c r="C645" s="184">
        <f t="shared" ref="C645:C660" si="24">E645</f>
        <v>42373</v>
      </c>
      <c r="D645" s="191"/>
      <c r="E645" s="191">
        <v>42373</v>
      </c>
      <c r="F645" s="192" t="s">
        <v>836</v>
      </c>
      <c r="G645" s="478" t="s">
        <v>837</v>
      </c>
      <c r="H645" s="193" t="s">
        <v>838</v>
      </c>
      <c r="I645" s="256"/>
      <c r="J645" s="258"/>
      <c r="K645" s="38">
        <f>254545+50000</f>
        <v>304545</v>
      </c>
      <c r="L645" s="194" t="s">
        <v>83</v>
      </c>
      <c r="M645" s="194" t="s">
        <v>47</v>
      </c>
      <c r="N645" s="52" t="str">
        <f>IF(AND('331-CT'!$E$7=TH!H645,OR(L645="331",M645="331")),"331",IF(AND(OR(L645="131",M645="131"),H645='131-CT'!$E$7),"131",""))</f>
        <v/>
      </c>
      <c r="O645" s="89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>x</v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>x</v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7">
        <v>1</v>
      </c>
      <c r="AC645" s="585"/>
      <c r="AD645" s="585"/>
      <c r="AF645" s="585"/>
      <c r="AG645" s="585"/>
    </row>
    <row r="646" spans="1:33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3"/>
        <v>1</v>
      </c>
      <c r="C646" s="184">
        <f t="shared" si="24"/>
        <v>42373</v>
      </c>
      <c r="D646" s="191"/>
      <c r="E646" s="191">
        <v>42373</v>
      </c>
      <c r="F646" s="192" t="s">
        <v>839</v>
      </c>
      <c r="G646" s="478" t="s">
        <v>837</v>
      </c>
      <c r="H646" s="193" t="s">
        <v>838</v>
      </c>
      <c r="I646" s="256"/>
      <c r="J646" s="258"/>
      <c r="K646" s="38">
        <v>25455</v>
      </c>
      <c r="L646" s="194" t="s">
        <v>9</v>
      </c>
      <c r="M646" s="194" t="s">
        <v>47</v>
      </c>
      <c r="N646" s="52" t="str">
        <f>IF(AND('331-CT'!$E$7=TH!H646,OR(L646="331",M646="331")),"331",IF(AND(OR(L646="131",M646="131"),H646='131-CT'!$E$7),"131",""))</f>
        <v/>
      </c>
      <c r="O646" s="89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>x</v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7">
        <v>1</v>
      </c>
      <c r="AC646" s="585"/>
      <c r="AF646" s="585"/>
      <c r="AG646" s="585"/>
    </row>
    <row r="647" spans="1:33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3"/>
        <v>1</v>
      </c>
      <c r="C647" s="184">
        <f t="shared" si="24"/>
        <v>42373</v>
      </c>
      <c r="D647" s="191" t="s">
        <v>1109</v>
      </c>
      <c r="E647" s="191">
        <v>42373</v>
      </c>
      <c r="F647" s="192" t="s">
        <v>513</v>
      </c>
      <c r="G647" s="478" t="s">
        <v>860</v>
      </c>
      <c r="H647" s="193" t="s">
        <v>640</v>
      </c>
      <c r="I647" s="257">
        <v>695</v>
      </c>
      <c r="J647" s="258">
        <v>8500</v>
      </c>
      <c r="K647" s="38">
        <f>ROUND(I647*J647,0)</f>
        <v>5907500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89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7"/>
      <c r="AC647" s="585" t="str">
        <f>IF(VLOOKUP(F647,NXT!$C$34:$C$407,1,0)=F647,"","x")</f>
        <v/>
      </c>
      <c r="AD647" s="585"/>
      <c r="AF647" s="585"/>
      <c r="AG647" s="585"/>
    </row>
    <row r="648" spans="1:33" s="585" customFormat="1" ht="15.75" customHeight="1">
      <c r="A648" s="204" t="str">
        <f>IF(B648&lt;&gt;"",IF(AND(B648&gt;=_TM1,B648&lt;=_TM2,OR(TH!L648="1111",TH!M648="1111")),TH!D648,""),"")</f>
        <v/>
      </c>
      <c r="B648" s="36">
        <f t="shared" si="23"/>
        <v>1</v>
      </c>
      <c r="C648" s="184">
        <f t="shared" si="24"/>
        <v>42373</v>
      </c>
      <c r="D648" s="191" t="s">
        <v>1109</v>
      </c>
      <c r="E648" s="191">
        <v>42373</v>
      </c>
      <c r="F648" s="192" t="s">
        <v>435</v>
      </c>
      <c r="G648" s="478" t="s">
        <v>860</v>
      </c>
      <c r="H648" s="193" t="s">
        <v>640</v>
      </c>
      <c r="I648" s="257">
        <v>2840</v>
      </c>
      <c r="J648" s="258">
        <v>6900</v>
      </c>
      <c r="K648" s="38">
        <f>ROUND(I648*J648,0)</f>
        <v>19596000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89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7"/>
      <c r="AC648" s="585" t="str">
        <f>IF(VLOOKUP(F648,NXT!$C$34:$C$407,1,0)=F648,"","x")</f>
        <v/>
      </c>
      <c r="AE648" s="211"/>
    </row>
    <row r="649" spans="1:33" s="585" customFormat="1" ht="15.75" customHeight="1">
      <c r="A649" s="204" t="str">
        <f>IF(B649&lt;&gt;"",IF(AND(B649&gt;=_TM1,B649&lt;=_TM2,OR(TH!L649="1111",TH!M649="1111")),TH!D649,""),"")</f>
        <v/>
      </c>
      <c r="B649" s="36">
        <f t="shared" si="23"/>
        <v>1</v>
      </c>
      <c r="C649" s="184">
        <f t="shared" si="24"/>
        <v>42373</v>
      </c>
      <c r="D649" s="191" t="s">
        <v>1109</v>
      </c>
      <c r="E649" s="191">
        <v>42373</v>
      </c>
      <c r="F649" s="192" t="s">
        <v>424</v>
      </c>
      <c r="G649" s="192" t="s">
        <v>860</v>
      </c>
      <c r="H649" s="193" t="s">
        <v>640</v>
      </c>
      <c r="I649" s="257"/>
      <c r="J649" s="257"/>
      <c r="K649" s="38">
        <v>2550350</v>
      </c>
      <c r="L649" s="194" t="s">
        <v>259</v>
      </c>
      <c r="M649" s="194" t="s">
        <v>370</v>
      </c>
      <c r="N649" s="52" t="str">
        <f>IF(AND('331-CT'!$E$7=TH!H649,OR(L649="331",M649="331")),"331",IF(AND(OR(L649="131",M649="131"),H649='131-CT'!$E$7),"131",""))</f>
        <v/>
      </c>
      <c r="O649" s="89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7"/>
      <c r="AC649" s="585" t="str">
        <f>IF(VLOOKUP(H649,DS_131,1,0)=H649,"","x")</f>
        <v/>
      </c>
      <c r="AE649" s="211"/>
    </row>
    <row r="650" spans="1:33" s="585" customFormat="1" ht="15.75" customHeight="1">
      <c r="A650" s="204" t="str">
        <f>IF(B650&lt;&gt;"",IF(AND(B650&gt;=_TM1,B650&lt;=_TM2,OR(TH!L650="1111",TH!M650="1111")),TH!D650,""),"")</f>
        <v/>
      </c>
      <c r="B650" s="36">
        <f t="shared" si="23"/>
        <v>1</v>
      </c>
      <c r="C650" s="184">
        <f t="shared" si="24"/>
        <v>42373</v>
      </c>
      <c r="D650" s="191" t="s">
        <v>1110</v>
      </c>
      <c r="E650" s="191">
        <v>42373</v>
      </c>
      <c r="F650" s="192" t="s">
        <v>896</v>
      </c>
      <c r="G650" s="478" t="s">
        <v>897</v>
      </c>
      <c r="H650" s="7" t="s">
        <v>810</v>
      </c>
      <c r="I650" s="256">
        <v>500</v>
      </c>
      <c r="J650" s="258">
        <v>11000</v>
      </c>
      <c r="K650" s="38">
        <f>ROUND(I650*J650,0)</f>
        <v>5500000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9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7"/>
      <c r="AC650" s="585" t="str">
        <f>IF(VLOOKUP(F650,NXT!$C$34:$C$407,1,0)=F650,"","x")</f>
        <v/>
      </c>
      <c r="AE650" s="211"/>
    </row>
    <row r="651" spans="1:33" s="585" customFormat="1" ht="15.75" customHeight="1">
      <c r="A651" s="204" t="str">
        <f>IF(B651&lt;&gt;"",IF(AND(B651&gt;=_TM1,B651&lt;=_TM2,OR(TH!L651="1111",TH!M651="1111")),TH!D651,""),"")</f>
        <v/>
      </c>
      <c r="B651" s="36">
        <f t="shared" si="23"/>
        <v>1</v>
      </c>
      <c r="C651" s="184">
        <f t="shared" si="24"/>
        <v>42373</v>
      </c>
      <c r="D651" s="191" t="s">
        <v>1110</v>
      </c>
      <c r="E651" s="191">
        <v>42373</v>
      </c>
      <c r="F651" s="192" t="s">
        <v>424</v>
      </c>
      <c r="G651" s="192" t="s">
        <v>897</v>
      </c>
      <c r="H651" s="7" t="s">
        <v>810</v>
      </c>
      <c r="I651" s="256"/>
      <c r="J651" s="256"/>
      <c r="K651" s="38">
        <v>550000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9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7"/>
      <c r="AC651" s="585" t="str">
        <f>IF(VLOOKUP(H651,DS_131,1,0)=H651,"","x")</f>
        <v/>
      </c>
      <c r="AE651" s="211"/>
    </row>
    <row r="652" spans="1:33" s="585" customFormat="1" ht="15.75" customHeight="1">
      <c r="A652" s="204" t="str">
        <f>IF(B652&lt;&gt;"",IF(AND(B652&gt;=_TM1,B652&lt;=_TM2,OR(TH!L652="1111",TH!M652="1111")),TH!D652,""),"")</f>
        <v/>
      </c>
      <c r="B652" s="36">
        <f t="shared" si="23"/>
        <v>1</v>
      </c>
      <c r="C652" s="184">
        <f t="shared" si="24"/>
        <v>42374</v>
      </c>
      <c r="D652" s="191" t="s">
        <v>1111</v>
      </c>
      <c r="E652" s="191">
        <v>42374</v>
      </c>
      <c r="F652" s="192" t="s">
        <v>1476</v>
      </c>
      <c r="G652" s="478" t="s">
        <v>898</v>
      </c>
      <c r="H652" s="193" t="s">
        <v>430</v>
      </c>
      <c r="I652" s="256">
        <v>716</v>
      </c>
      <c r="J652" s="256">
        <v>10500</v>
      </c>
      <c r="K652" s="38">
        <f>ROUND(I652*J652,0)</f>
        <v>7518000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9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7"/>
      <c r="AC652" s="585" t="str">
        <f>IF(VLOOKUP(F652,NXT!$C$34:$C$407,1,0)=F652,"","x")</f>
        <v/>
      </c>
      <c r="AE652" s="211"/>
    </row>
    <row r="653" spans="1:33" s="585" customFormat="1" ht="15.75" customHeight="1">
      <c r="A653" s="204" t="str">
        <f>IF(B653&lt;&gt;"",IF(AND(B653&gt;=_TM1,B653&lt;=_TM2,OR(TH!L653="1111",TH!M653="1111")),TH!D653,""),"")</f>
        <v/>
      </c>
      <c r="B653" s="36">
        <f t="shared" si="23"/>
        <v>1</v>
      </c>
      <c r="C653" s="184">
        <f t="shared" si="24"/>
        <v>42374</v>
      </c>
      <c r="D653" s="191" t="s">
        <v>1111</v>
      </c>
      <c r="E653" s="191">
        <v>42374</v>
      </c>
      <c r="F653" s="192" t="s">
        <v>1476</v>
      </c>
      <c r="G653" s="478" t="s">
        <v>898</v>
      </c>
      <c r="H653" s="193" t="s">
        <v>430</v>
      </c>
      <c r="I653" s="256">
        <v>732</v>
      </c>
      <c r="J653" s="256">
        <v>10500</v>
      </c>
      <c r="K653" s="38">
        <f>ROUND(I653*J653,0)</f>
        <v>7686000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9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7"/>
      <c r="AC653" s="585" t="str">
        <f>IF(VLOOKUP(F653,NXT!$C$34:$C$407,1,0)=F653,"","x")</f>
        <v/>
      </c>
      <c r="AE653" s="211"/>
    </row>
    <row r="654" spans="1:33" s="585" customFormat="1" ht="15.75" customHeight="1">
      <c r="A654" s="204" t="str">
        <f>IF(B654&lt;&gt;"",IF(AND(B654&gt;=_TM1,B654&lt;=_TM2,OR(TH!L654="1111",TH!M654="1111")),TH!D654,""),"")</f>
        <v/>
      </c>
      <c r="B654" s="36">
        <f t="shared" si="23"/>
        <v>1</v>
      </c>
      <c r="C654" s="184">
        <f t="shared" si="24"/>
        <v>42374</v>
      </c>
      <c r="D654" s="191" t="s">
        <v>1111</v>
      </c>
      <c r="E654" s="191">
        <v>42374</v>
      </c>
      <c r="F654" s="192" t="s">
        <v>424</v>
      </c>
      <c r="G654" s="192" t="s">
        <v>898</v>
      </c>
      <c r="H654" s="193" t="s">
        <v>430</v>
      </c>
      <c r="I654" s="256"/>
      <c r="J654" s="256"/>
      <c r="K654" s="38">
        <v>1520400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9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7"/>
      <c r="AC654" s="585" t="str">
        <f>IF(VLOOKUP(H654,DS_131,1,0)=H654,"","x")</f>
        <v/>
      </c>
      <c r="AE654" s="211"/>
    </row>
    <row r="655" spans="1:33" s="585" customFormat="1" ht="15.75" customHeight="1">
      <c r="A655" s="204" t="str">
        <f>IF(B655&lt;&gt;"",IF(AND(B655&gt;=_TM1,B655&lt;=_TM2,OR(TH!L655="1111",TH!M655="1111")),TH!D655,""),"")</f>
        <v/>
      </c>
      <c r="B655" s="36">
        <f t="shared" si="23"/>
        <v>1</v>
      </c>
      <c r="C655" s="184">
        <f t="shared" si="24"/>
        <v>42374</v>
      </c>
      <c r="D655" s="191" t="s">
        <v>1112</v>
      </c>
      <c r="E655" s="191">
        <v>42374</v>
      </c>
      <c r="F655" s="192" t="s">
        <v>420</v>
      </c>
      <c r="G655" s="478" t="s">
        <v>899</v>
      </c>
      <c r="H655" s="193" t="s">
        <v>422</v>
      </c>
      <c r="I655" s="256">
        <v>626</v>
      </c>
      <c r="J655" s="256">
        <v>5000</v>
      </c>
      <c r="K655" s="38">
        <f>ROUND(I655*J655,0)</f>
        <v>3130000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9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7"/>
      <c r="AC655" s="585" t="str">
        <f>IF(VLOOKUP(F655,NXT!$C$34:$C$407,1,0)=F655,"","x")</f>
        <v/>
      </c>
      <c r="AD655" s="211"/>
      <c r="AE655" s="211"/>
    </row>
    <row r="656" spans="1:33" s="585" customFormat="1" ht="15.75" customHeight="1">
      <c r="A656" s="204" t="str">
        <f>IF(B656&lt;&gt;"",IF(AND(B656&gt;=_TM1,B656&lt;=_TM2,OR(TH!L656="1111",TH!M656="1111")),TH!D656,""),"")</f>
        <v/>
      </c>
      <c r="B656" s="36">
        <f t="shared" si="23"/>
        <v>1</v>
      </c>
      <c r="C656" s="184">
        <f t="shared" si="24"/>
        <v>42374</v>
      </c>
      <c r="D656" s="191" t="s">
        <v>1112</v>
      </c>
      <c r="E656" s="191">
        <v>42374</v>
      </c>
      <c r="F656" s="192" t="s">
        <v>423</v>
      </c>
      <c r="G656" s="478" t="s">
        <v>899</v>
      </c>
      <c r="H656" s="193" t="s">
        <v>422</v>
      </c>
      <c r="I656" s="256">
        <v>613</v>
      </c>
      <c r="J656" s="256">
        <v>5800</v>
      </c>
      <c r="K656" s="38">
        <f>ROUND(I656*J656,0)</f>
        <v>3555400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9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7"/>
      <c r="AC656" s="585" t="str">
        <f>IF(VLOOKUP(F656,NXT!$C$34:$C$407,1,0)=F656,"","x")</f>
        <v/>
      </c>
      <c r="AE656" s="211"/>
    </row>
    <row r="657" spans="1:33" s="585" customFormat="1" ht="15.75" customHeight="1">
      <c r="A657" s="204" t="str">
        <f>IF(B657&lt;&gt;"",IF(AND(B657&gt;=_TM1,B657&lt;=_TM2,OR(TH!L657="1111",TH!M657="1111")),TH!D657,""),"")</f>
        <v/>
      </c>
      <c r="B657" s="36">
        <f t="shared" si="23"/>
        <v>1</v>
      </c>
      <c r="C657" s="184">
        <f t="shared" si="24"/>
        <v>42374</v>
      </c>
      <c r="D657" s="191" t="s">
        <v>1112</v>
      </c>
      <c r="E657" s="191">
        <v>42374</v>
      </c>
      <c r="F657" s="192" t="s">
        <v>625</v>
      </c>
      <c r="G657" s="478" t="s">
        <v>899</v>
      </c>
      <c r="H657" s="193" t="s">
        <v>422</v>
      </c>
      <c r="I657" s="256">
        <v>612</v>
      </c>
      <c r="J657" s="256">
        <v>5600</v>
      </c>
      <c r="K657" s="38">
        <f>ROUND(I657*J657,0)</f>
        <v>3427200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9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7"/>
      <c r="AC657" s="585" t="str">
        <f>IF(VLOOKUP(F657,NXT!$C$34:$C$407,1,0)=F657,"","x")</f>
        <v/>
      </c>
      <c r="AE657" s="211"/>
    </row>
    <row r="658" spans="1:33" s="585" customFormat="1" ht="15.75" customHeight="1">
      <c r="A658" s="204" t="str">
        <f>IF(B658&lt;&gt;"",IF(AND(B658&gt;=_TM1,B658&lt;=_TM2,OR(TH!L658="1111",TH!M658="1111")),TH!D658,""),"")</f>
        <v/>
      </c>
      <c r="B658" s="36">
        <f t="shared" si="23"/>
        <v>1</v>
      </c>
      <c r="C658" s="184">
        <f t="shared" si="24"/>
        <v>42374</v>
      </c>
      <c r="D658" s="191" t="s">
        <v>1112</v>
      </c>
      <c r="E658" s="191">
        <v>42374</v>
      </c>
      <c r="F658" s="192" t="s">
        <v>420</v>
      </c>
      <c r="G658" s="478" t="s">
        <v>899</v>
      </c>
      <c r="H658" s="193" t="s">
        <v>422</v>
      </c>
      <c r="I658" s="256">
        <v>905</v>
      </c>
      <c r="J658" s="256">
        <v>5000</v>
      </c>
      <c r="K658" s="38">
        <f>ROUND(I658*J658,0)</f>
        <v>4525000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9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7"/>
      <c r="AC658" s="585" t="str">
        <f>IF(VLOOKUP(F658,NXT!$C$34:$C$407,1,0)=F658,"","x")</f>
        <v/>
      </c>
      <c r="AE658" s="211"/>
    </row>
    <row r="659" spans="1:33" s="585" customFormat="1" ht="15.75" customHeight="1">
      <c r="A659" s="204" t="str">
        <f>IF(B659&lt;&gt;"",IF(AND(B659&gt;=_TM1,B659&lt;=_TM2,OR(TH!L659="1111",TH!M659="1111")),TH!D659,""),"")</f>
        <v/>
      </c>
      <c r="B659" s="36">
        <f t="shared" si="23"/>
        <v>1</v>
      </c>
      <c r="C659" s="184">
        <f t="shared" si="24"/>
        <v>42374</v>
      </c>
      <c r="D659" s="191" t="s">
        <v>1112</v>
      </c>
      <c r="E659" s="191">
        <v>42374</v>
      </c>
      <c r="F659" s="192" t="s">
        <v>445</v>
      </c>
      <c r="G659" s="192" t="s">
        <v>899</v>
      </c>
      <c r="H659" s="193" t="s">
        <v>422</v>
      </c>
      <c r="I659" s="257">
        <v>642</v>
      </c>
      <c r="J659" s="257">
        <v>5550</v>
      </c>
      <c r="K659" s="38">
        <f>ROUND(I659*J659,0)</f>
        <v>3563100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89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7"/>
      <c r="AC659" s="585" t="str">
        <f>IF(VLOOKUP(F659,NXT!$C$34:$C$407,1,0)=F659,"","x")</f>
        <v/>
      </c>
      <c r="AE659" s="211"/>
    </row>
    <row r="660" spans="1:33" s="585" customFormat="1" ht="15.75" customHeight="1">
      <c r="A660" s="204" t="str">
        <f>IF(B660&lt;&gt;"",IF(AND(B660&gt;=_TM1,B660&lt;=_TM2,OR(TH!L660="1111",TH!M660="1111")),TH!D660,""),"")</f>
        <v/>
      </c>
      <c r="B660" s="36">
        <f t="shared" si="23"/>
        <v>1</v>
      </c>
      <c r="C660" s="184">
        <f t="shared" si="24"/>
        <v>42374</v>
      </c>
      <c r="D660" s="191" t="s">
        <v>1112</v>
      </c>
      <c r="E660" s="191">
        <v>42374</v>
      </c>
      <c r="F660" s="192" t="s">
        <v>424</v>
      </c>
      <c r="G660" s="478" t="s">
        <v>899</v>
      </c>
      <c r="H660" s="210" t="s">
        <v>422</v>
      </c>
      <c r="I660" s="257"/>
      <c r="J660" s="257"/>
      <c r="K660" s="38">
        <v>1820070</v>
      </c>
      <c r="L660" s="194" t="s">
        <v>259</v>
      </c>
      <c r="M660" s="194" t="s">
        <v>370</v>
      </c>
      <c r="N660" s="52" t="str">
        <f>IF(AND('331-CT'!$E$7=TH!H660,OR(L660="331",M660="331")),"331",IF(AND(OR(L660="131",M660="131"),H660='131-CT'!$E$7),"131",""))</f>
        <v/>
      </c>
      <c r="O660" s="89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7"/>
      <c r="AC660" s="585" t="str">
        <f>IF(VLOOKUP(H660,DS_131,1,0)=H660,"","x")</f>
        <v/>
      </c>
      <c r="AD660" s="211"/>
      <c r="AE660" s="211"/>
    </row>
    <row r="661" spans="1:33" s="585" customFormat="1" ht="15.75" customHeight="1">
      <c r="A661" s="204" t="str">
        <f>IF(B661&lt;&gt;"",IF(AND(B661&gt;=_TM1,B661&lt;=_TM2,OR(TH!L661="1111",TH!M661="1111")),TH!D661,""),"")</f>
        <v/>
      </c>
      <c r="B661" s="36">
        <f t="shared" ref="B661:B724" si="25">IF(C661&lt;&gt;"",MONTH(C661),"")</f>
        <v>1</v>
      </c>
      <c r="C661" s="184">
        <f t="shared" ref="C661:C724" si="26">E661</f>
        <v>42375</v>
      </c>
      <c r="D661" s="191" t="s">
        <v>1113</v>
      </c>
      <c r="E661" s="191">
        <v>42375</v>
      </c>
      <c r="F661" s="192" t="s">
        <v>467</v>
      </c>
      <c r="G661" s="192" t="s">
        <v>900</v>
      </c>
      <c r="H661" s="902" t="s">
        <v>596</v>
      </c>
      <c r="I661" s="256">
        <v>1580</v>
      </c>
      <c r="J661" s="256">
        <v>5900</v>
      </c>
      <c r="K661" s="38">
        <f>ROUND(I661*J661,0)</f>
        <v>9322000</v>
      </c>
      <c r="L661" s="194" t="s">
        <v>259</v>
      </c>
      <c r="M661" s="194" t="s">
        <v>174</v>
      </c>
      <c r="N661" s="52" t="str">
        <f>IF(AND('331-CT'!$E$7=TH!H661,OR(L661="331",M661="331")),"331",IF(AND(OR(L661="131",M661="131"),H661='131-CT'!$E$7),"131",""))</f>
        <v/>
      </c>
      <c r="O661" s="89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7"/>
      <c r="AC661" s="585" t="str">
        <f>IF(VLOOKUP(F661,NXT!$C$34:$C$407,1,0)=F661,"","x")</f>
        <v/>
      </c>
      <c r="AE661" s="211"/>
    </row>
    <row r="662" spans="1:33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5"/>
        <v>1</v>
      </c>
      <c r="C662" s="184">
        <f t="shared" si="26"/>
        <v>42375</v>
      </c>
      <c r="D662" s="191" t="s">
        <v>1113</v>
      </c>
      <c r="E662" s="191">
        <v>42375</v>
      </c>
      <c r="F662" s="192" t="s">
        <v>424</v>
      </c>
      <c r="G662" s="478" t="s">
        <v>900</v>
      </c>
      <c r="H662" s="902" t="s">
        <v>596</v>
      </c>
      <c r="I662" s="256"/>
      <c r="J662" s="256"/>
      <c r="K662" s="38">
        <v>932200</v>
      </c>
      <c r="L662" s="194" t="s">
        <v>259</v>
      </c>
      <c r="M662" s="194" t="s">
        <v>370</v>
      </c>
      <c r="N662" s="52" t="str">
        <f>IF(AND('331-CT'!$E$7=TH!H662,OR(L662="331",M662="331")),"331",IF(AND(OR(L662="131",M662="131"),H662='131-CT'!$E$7),"131",""))</f>
        <v/>
      </c>
      <c r="O662" s="89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7"/>
      <c r="AC662" s="585" t="str">
        <f>IF(VLOOKUP(H662,DS_131,1,0)=H662,"","x")</f>
        <v/>
      </c>
      <c r="AD662" s="585"/>
      <c r="AF662" s="585"/>
      <c r="AG662" s="585"/>
    </row>
    <row r="663" spans="1:33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5"/>
        <v>1</v>
      </c>
      <c r="C663" s="184">
        <f t="shared" si="26"/>
        <v>42376</v>
      </c>
      <c r="D663" s="191" t="s">
        <v>1114</v>
      </c>
      <c r="E663" s="191">
        <v>42376</v>
      </c>
      <c r="F663" s="192" t="s">
        <v>543</v>
      </c>
      <c r="G663" s="192" t="s">
        <v>901</v>
      </c>
      <c r="H663" s="902" t="s">
        <v>596</v>
      </c>
      <c r="I663" s="256">
        <v>358</v>
      </c>
      <c r="J663" s="256">
        <v>4900</v>
      </c>
      <c r="K663" s="38">
        <f>ROUND(I663*J663,0)</f>
        <v>1754200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89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7"/>
      <c r="AC663" s="585" t="str">
        <f>IF(VLOOKUP(F663,NXT!$C$34:$C$407,1,0)=F663,"","x")</f>
        <v/>
      </c>
      <c r="AD663" s="585"/>
      <c r="AF663" s="585"/>
      <c r="AG663" s="585"/>
    </row>
    <row r="664" spans="1:33" s="585" customFormat="1" ht="15.75" customHeight="1">
      <c r="A664" s="204" t="str">
        <f>IF(B664&lt;&gt;"",IF(AND(B664&gt;=_TM1,B664&lt;=_TM2,OR(TH!L664="1111",TH!M664="1111")),TH!D664,""),"")</f>
        <v/>
      </c>
      <c r="B664" s="36">
        <f t="shared" si="25"/>
        <v>1</v>
      </c>
      <c r="C664" s="184">
        <f t="shared" si="26"/>
        <v>42376</v>
      </c>
      <c r="D664" s="191" t="s">
        <v>1114</v>
      </c>
      <c r="E664" s="191">
        <v>42376</v>
      </c>
      <c r="F664" s="192" t="s">
        <v>424</v>
      </c>
      <c r="G664" s="478" t="s">
        <v>901</v>
      </c>
      <c r="H664" s="902" t="s">
        <v>596</v>
      </c>
      <c r="I664" s="256"/>
      <c r="J664" s="256"/>
      <c r="K664" s="38">
        <v>175420</v>
      </c>
      <c r="L664" s="194" t="s">
        <v>259</v>
      </c>
      <c r="M664" s="194" t="s">
        <v>370</v>
      </c>
      <c r="N664" s="52" t="str">
        <f>IF(AND('331-CT'!$E$7=TH!H664,OR(L664="331",M664="331")),"331",IF(AND(OR(L664="131",M664="131"),H664='131-CT'!$E$7),"131",""))</f>
        <v/>
      </c>
      <c r="O664" s="89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7"/>
      <c r="AC664" s="585" t="str">
        <f>IF(VLOOKUP(H664,DS_131,1,0)=H664,"","x")</f>
        <v/>
      </c>
      <c r="AE664" s="211"/>
    </row>
    <row r="665" spans="1:33" s="585" customFormat="1" ht="15.75" customHeight="1">
      <c r="A665" s="204" t="str">
        <f>IF(B665&lt;&gt;"",IF(AND(B665&gt;=_TM1,B665&lt;=_TM2,OR(TH!L665="1111",TH!M665="1111")),TH!D665,""),"")</f>
        <v/>
      </c>
      <c r="B665" s="36">
        <f t="shared" si="25"/>
        <v>1</v>
      </c>
      <c r="C665" s="184">
        <f t="shared" si="26"/>
        <v>42376</v>
      </c>
      <c r="D665" s="191" t="s">
        <v>1115</v>
      </c>
      <c r="E665" s="191">
        <v>42376</v>
      </c>
      <c r="F665" s="192" t="s">
        <v>680</v>
      </c>
      <c r="G665" s="478" t="s">
        <v>902</v>
      </c>
      <c r="H665" s="777" t="s">
        <v>809</v>
      </c>
      <c r="I665" s="256">
        <v>203</v>
      </c>
      <c r="J665" s="256">
        <v>8900</v>
      </c>
      <c r="K665" s="38">
        <f t="shared" ref="K665:K674" si="27">ROUND(I665*J665,0)</f>
        <v>1806700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>131</v>
      </c>
      <c r="O665" s="89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7"/>
      <c r="AC665" s="585" t="str">
        <f>IF(VLOOKUP(F665,NXT!$C$34:$C$407,1,0)=F665,"","x")</f>
        <v/>
      </c>
      <c r="AE665" s="211"/>
    </row>
    <row r="666" spans="1:33" s="585" customFormat="1" ht="15.75" customHeight="1">
      <c r="A666" s="204" t="str">
        <f>IF(B666&lt;&gt;"",IF(AND(B666&gt;=_TM1,B666&lt;=_TM2,OR(TH!L666="1111",TH!M666="1111")),TH!D666,""),"")</f>
        <v/>
      </c>
      <c r="B666" s="36">
        <f t="shared" si="25"/>
        <v>1</v>
      </c>
      <c r="C666" s="184">
        <f t="shared" si="26"/>
        <v>42376</v>
      </c>
      <c r="D666" s="191" t="s">
        <v>1115</v>
      </c>
      <c r="E666" s="191">
        <v>42376</v>
      </c>
      <c r="F666" s="192" t="s">
        <v>681</v>
      </c>
      <c r="G666" s="478" t="s">
        <v>902</v>
      </c>
      <c r="H666" s="777" t="s">
        <v>809</v>
      </c>
      <c r="I666" s="256">
        <v>104</v>
      </c>
      <c r="J666" s="256">
        <v>11500</v>
      </c>
      <c r="K666" s="38">
        <f t="shared" si="27"/>
        <v>1196000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>131</v>
      </c>
      <c r="O666" s="89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7"/>
      <c r="AC666" s="585" t="str">
        <f>IF(VLOOKUP(F666,NXT!$C$34:$C$407,1,0)=F666,"","x")</f>
        <v/>
      </c>
      <c r="AD666" s="211"/>
      <c r="AE666" s="211"/>
    </row>
    <row r="667" spans="1:33" s="585" customFormat="1" ht="15.75" customHeight="1">
      <c r="A667" s="204" t="str">
        <f>IF(B667&lt;&gt;"",IF(AND(B667&gt;=_TM1,B667&lt;=_TM2,OR(TH!L667="1111",TH!M667="1111")),TH!D667,""),"")</f>
        <v/>
      </c>
      <c r="B667" s="36">
        <f t="shared" si="25"/>
        <v>1</v>
      </c>
      <c r="C667" s="184">
        <f t="shared" si="26"/>
        <v>42376</v>
      </c>
      <c r="D667" s="191" t="s">
        <v>1115</v>
      </c>
      <c r="E667" s="191">
        <v>42376</v>
      </c>
      <c r="F667" s="192" t="s">
        <v>903</v>
      </c>
      <c r="G667" s="478" t="s">
        <v>902</v>
      </c>
      <c r="H667" s="777" t="s">
        <v>809</v>
      </c>
      <c r="I667" s="256">
        <v>20</v>
      </c>
      <c r="J667" s="256">
        <v>15000</v>
      </c>
      <c r="K667" s="38">
        <f t="shared" si="27"/>
        <v>300000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>131</v>
      </c>
      <c r="O667" s="89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7"/>
      <c r="AC667" s="585" t="str">
        <f>IF(VLOOKUP(F667,NXT!$C$34:$C$407,1,0)=F667,"","x")</f>
        <v/>
      </c>
      <c r="AE667" s="211"/>
      <c r="AF667" s="211"/>
      <c r="AG667" s="211"/>
    </row>
    <row r="668" spans="1:33" s="585" customFormat="1" ht="15.75" customHeight="1">
      <c r="A668" s="204" t="str">
        <f>IF(B668&lt;&gt;"",IF(AND(B668&gt;=_TM1,B668&lt;=_TM2,OR(TH!L668="1111",TH!M668="1111")),TH!D668,""),"")</f>
        <v/>
      </c>
      <c r="B668" s="36">
        <f t="shared" si="25"/>
        <v>1</v>
      </c>
      <c r="C668" s="184">
        <f t="shared" si="26"/>
        <v>42376</v>
      </c>
      <c r="D668" s="191" t="s">
        <v>1115</v>
      </c>
      <c r="E668" s="191">
        <v>42376</v>
      </c>
      <c r="F668" s="192" t="s">
        <v>904</v>
      </c>
      <c r="G668" s="478" t="s">
        <v>902</v>
      </c>
      <c r="H668" s="777" t="s">
        <v>809</v>
      </c>
      <c r="I668" s="256">
        <v>23</v>
      </c>
      <c r="J668" s="256">
        <v>17000</v>
      </c>
      <c r="K668" s="38">
        <f t="shared" si="27"/>
        <v>391000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>131</v>
      </c>
      <c r="O668" s="89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7"/>
      <c r="AC668" s="585" t="str">
        <f>IF(VLOOKUP(F668,NXT!$C$34:$C$407,1,0)=F668,"","x")</f>
        <v/>
      </c>
      <c r="AD668" s="211"/>
      <c r="AE668" s="211"/>
      <c r="AF668" s="211"/>
      <c r="AG668" s="211"/>
    </row>
    <row r="669" spans="1:33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5"/>
        <v>1</v>
      </c>
      <c r="C669" s="184">
        <f t="shared" si="26"/>
        <v>42376</v>
      </c>
      <c r="D669" s="191" t="s">
        <v>1115</v>
      </c>
      <c r="E669" s="191">
        <v>42376</v>
      </c>
      <c r="F669" s="192" t="s">
        <v>905</v>
      </c>
      <c r="G669" s="478" t="s">
        <v>902</v>
      </c>
      <c r="H669" s="777" t="s">
        <v>809</v>
      </c>
      <c r="I669" s="256">
        <v>22</v>
      </c>
      <c r="J669" s="256">
        <v>20000</v>
      </c>
      <c r="K669" s="38">
        <f t="shared" si="27"/>
        <v>440000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>131</v>
      </c>
      <c r="O669" s="89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7"/>
      <c r="AC669" s="585" t="str">
        <f>IF(VLOOKUP(F669,NXT!$C$34:$C$407,1,0)=F669,"","x")</f>
        <v/>
      </c>
      <c r="AD669" s="585"/>
      <c r="AF669" s="585"/>
      <c r="AG669" s="585"/>
    </row>
    <row r="670" spans="1:33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5"/>
        <v>1</v>
      </c>
      <c r="C670" s="184">
        <f t="shared" si="26"/>
        <v>42376</v>
      </c>
      <c r="D670" s="191" t="s">
        <v>1115</v>
      </c>
      <c r="E670" s="191">
        <v>42376</v>
      </c>
      <c r="F670" s="192" t="s">
        <v>906</v>
      </c>
      <c r="G670" s="478" t="s">
        <v>902</v>
      </c>
      <c r="H670" s="777" t="s">
        <v>809</v>
      </c>
      <c r="I670" s="256">
        <v>22</v>
      </c>
      <c r="J670" s="256">
        <v>22000</v>
      </c>
      <c r="K670" s="38">
        <f t="shared" si="27"/>
        <v>484000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>131</v>
      </c>
      <c r="O670" s="89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7"/>
      <c r="AC670" s="585" t="str">
        <f>IF(VLOOKUP(F670,NXT!$C$34:$C$407,1,0)=F670,"","x")</f>
        <v/>
      </c>
      <c r="AF670" s="585"/>
      <c r="AG670" s="585"/>
    </row>
    <row r="671" spans="1:33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5"/>
        <v>1</v>
      </c>
      <c r="C671" s="184">
        <f t="shared" si="26"/>
        <v>42376</v>
      </c>
      <c r="D671" s="191" t="s">
        <v>1115</v>
      </c>
      <c r="E671" s="191">
        <v>42376</v>
      </c>
      <c r="F671" s="192" t="s">
        <v>907</v>
      </c>
      <c r="G671" s="478" t="s">
        <v>902</v>
      </c>
      <c r="H671" s="777" t="s">
        <v>809</v>
      </c>
      <c r="I671" s="256">
        <v>21</v>
      </c>
      <c r="J671" s="256">
        <v>24300</v>
      </c>
      <c r="K671" s="38">
        <f t="shared" si="27"/>
        <v>510300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>131</v>
      </c>
      <c r="O671" s="89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7"/>
      <c r="AC671" s="585" t="str">
        <f>IF(VLOOKUP(F671,NXT!$C$34:$C$407,1,0)=F671,"","x")</f>
        <v/>
      </c>
      <c r="AD671" s="585"/>
      <c r="AF671" s="585"/>
      <c r="AG671" s="585"/>
    </row>
    <row r="672" spans="1:33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5"/>
        <v>1</v>
      </c>
      <c r="C672" s="184">
        <f t="shared" si="26"/>
        <v>42376</v>
      </c>
      <c r="D672" s="191" t="s">
        <v>1115</v>
      </c>
      <c r="E672" s="191">
        <v>42376</v>
      </c>
      <c r="F672" s="192" t="s">
        <v>908</v>
      </c>
      <c r="G672" s="478" t="s">
        <v>902</v>
      </c>
      <c r="H672" s="777" t="s">
        <v>809</v>
      </c>
      <c r="I672" s="256">
        <v>22</v>
      </c>
      <c r="J672" s="256">
        <v>26000</v>
      </c>
      <c r="K672" s="38">
        <f t="shared" si="27"/>
        <v>572000</v>
      </c>
      <c r="L672" s="194" t="s">
        <v>259</v>
      </c>
      <c r="M672" s="194" t="s">
        <v>174</v>
      </c>
      <c r="N672" s="52" t="str">
        <f>IF(AND('331-CT'!$E$7=TH!H672,OR(L672="331",M672="331")),"331",IF(AND(OR(L672="131",M672="131"),H672='131-CT'!$E$7),"131",""))</f>
        <v>131</v>
      </c>
      <c r="O672" s="89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7"/>
      <c r="AC672" s="585" t="str">
        <f>IF(VLOOKUP(F672,NXT!$C$34:$C$407,1,0)=F672,"","x")</f>
        <v/>
      </c>
      <c r="AF672" s="585"/>
      <c r="AG672" s="585"/>
    </row>
    <row r="673" spans="1:33" s="585" customFormat="1" ht="15.75" customHeight="1">
      <c r="A673" s="204" t="str">
        <f>IF(B673&lt;&gt;"",IF(AND(B673&gt;=_TM1,B673&lt;=_TM2,OR(TH!L673="1111",TH!M673="1111")),TH!D673,""),"")</f>
        <v/>
      </c>
      <c r="B673" s="36">
        <f t="shared" si="25"/>
        <v>1</v>
      </c>
      <c r="C673" s="184">
        <f t="shared" si="26"/>
        <v>42376</v>
      </c>
      <c r="D673" s="191" t="s">
        <v>1115</v>
      </c>
      <c r="E673" s="191">
        <v>42376</v>
      </c>
      <c r="F673" s="192" t="s">
        <v>909</v>
      </c>
      <c r="G673" s="478" t="s">
        <v>902</v>
      </c>
      <c r="H673" s="777" t="s">
        <v>809</v>
      </c>
      <c r="I673" s="256">
        <v>21</v>
      </c>
      <c r="J673" s="256">
        <v>27800</v>
      </c>
      <c r="K673" s="38">
        <f t="shared" si="27"/>
        <v>583800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>131</v>
      </c>
      <c r="O673" s="89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7"/>
      <c r="AC673" s="585" t="str">
        <f>IF(VLOOKUP(F673,NXT!$C$34:$C$407,1,0)=F673,"","x")</f>
        <v/>
      </c>
      <c r="AE673" s="211"/>
    </row>
    <row r="674" spans="1:33" s="585" customFormat="1" ht="15.75" customHeight="1">
      <c r="A674" s="204" t="str">
        <f>IF(B674&lt;&gt;"",IF(AND(B674&gt;=_TM1,B674&lt;=_TM2,OR(TH!L674="1111",TH!M674="1111")),TH!D674,""),"")</f>
        <v/>
      </c>
      <c r="B674" s="36">
        <f t="shared" si="25"/>
        <v>1</v>
      </c>
      <c r="C674" s="184">
        <f t="shared" si="26"/>
        <v>42376</v>
      </c>
      <c r="D674" s="191" t="s">
        <v>1115</v>
      </c>
      <c r="E674" s="191">
        <v>42376</v>
      </c>
      <c r="F674" s="192" t="s">
        <v>910</v>
      </c>
      <c r="G674" s="192" t="s">
        <v>902</v>
      </c>
      <c r="H674" s="777" t="s">
        <v>809</v>
      </c>
      <c r="I674" s="257">
        <v>24</v>
      </c>
      <c r="J674" s="256">
        <v>31000</v>
      </c>
      <c r="K674" s="38">
        <f t="shared" si="27"/>
        <v>744000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>131</v>
      </c>
      <c r="O674" s="89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7"/>
      <c r="AC674" s="585" t="str">
        <f>IF(VLOOKUP(F674,NXT!$C$34:$C$407,1,0)=F674,"","x")</f>
        <v/>
      </c>
      <c r="AE674" s="211"/>
      <c r="AF674" s="211"/>
      <c r="AG674" s="211"/>
    </row>
    <row r="675" spans="1:33" s="585" customFormat="1" ht="15.75" customHeight="1">
      <c r="A675" s="204" t="str">
        <f>IF(B675&lt;&gt;"",IF(AND(B675&gt;=_TM1,B675&lt;=_TM2,OR(TH!L675="1111",TH!M675="1111")),TH!D675,""),"")</f>
        <v/>
      </c>
      <c r="B675" s="36">
        <f t="shared" si="25"/>
        <v>1</v>
      </c>
      <c r="C675" s="184">
        <f t="shared" si="26"/>
        <v>42376</v>
      </c>
      <c r="D675" s="191" t="s">
        <v>1115</v>
      </c>
      <c r="E675" s="191">
        <v>42376</v>
      </c>
      <c r="F675" s="192" t="s">
        <v>424</v>
      </c>
      <c r="G675" s="478" t="s">
        <v>902</v>
      </c>
      <c r="H675" s="777" t="s">
        <v>809</v>
      </c>
      <c r="I675" s="257"/>
      <c r="J675" s="257"/>
      <c r="K675" s="38">
        <v>702780</v>
      </c>
      <c r="L675" s="194" t="s">
        <v>259</v>
      </c>
      <c r="M675" s="194" t="s">
        <v>370</v>
      </c>
      <c r="N675" s="52" t="str">
        <f>IF(AND('331-CT'!$E$7=TH!H675,OR(L675="331",M675="331")),"331",IF(AND(OR(L675="131",M675="131"),H675='131-CT'!$E$7),"131",""))</f>
        <v>131</v>
      </c>
      <c r="O675" s="89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7"/>
      <c r="AC675" s="585" t="str">
        <f>IF(VLOOKUP(H675,DS_131,1,0)=H675,"","x")</f>
        <v/>
      </c>
      <c r="AE675" s="211"/>
      <c r="AF675" s="211"/>
      <c r="AG675" s="211"/>
    </row>
    <row r="676" spans="1:33" s="585" customFormat="1" ht="15.75" customHeight="1">
      <c r="A676" s="204" t="str">
        <f>IF(B676&lt;&gt;"",IF(AND(B676&gt;=_TM1,B676&lt;=_TM2,OR(TH!L676="1111",TH!M676="1111")),TH!D676,""),"")</f>
        <v/>
      </c>
      <c r="B676" s="36">
        <f t="shared" si="25"/>
        <v>1</v>
      </c>
      <c r="C676" s="184">
        <f t="shared" si="26"/>
        <v>42376</v>
      </c>
      <c r="D676" s="191" t="s">
        <v>1116</v>
      </c>
      <c r="E676" s="191">
        <v>42376</v>
      </c>
      <c r="F676" s="192" t="s">
        <v>1238</v>
      </c>
      <c r="G676" s="478" t="s">
        <v>911</v>
      </c>
      <c r="H676" s="210" t="s">
        <v>1237</v>
      </c>
      <c r="I676" s="257">
        <v>320</v>
      </c>
      <c r="J676" s="257">
        <v>14264</v>
      </c>
      <c r="K676" s="38">
        <f t="shared" ref="K676:K685" si="28">ROUND(I676*J676,0)</f>
        <v>4564480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9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7"/>
      <c r="AC676" s="585" t="str">
        <f>IF(VLOOKUP(F676,NXT!$C$34:$C$407,1,0)=F676,"","x")</f>
        <v/>
      </c>
      <c r="AE676" s="211"/>
      <c r="AF676" s="211"/>
      <c r="AG676" s="211"/>
    </row>
    <row r="677" spans="1:33" s="585" customFormat="1" ht="15.75" customHeight="1">
      <c r="A677" s="204" t="str">
        <f>IF(B677&lt;&gt;"",IF(AND(B677&gt;=_TM1,B677&lt;=_TM2,OR(TH!L677="1111",TH!M677="1111")),TH!D677,""),"")</f>
        <v/>
      </c>
      <c r="B677" s="36">
        <f t="shared" si="25"/>
        <v>1</v>
      </c>
      <c r="C677" s="184">
        <f t="shared" si="26"/>
        <v>42376</v>
      </c>
      <c r="D677" s="191" t="s">
        <v>1116</v>
      </c>
      <c r="E677" s="191">
        <v>42376</v>
      </c>
      <c r="F677" s="192" t="s">
        <v>1239</v>
      </c>
      <c r="G677" s="478" t="s">
        <v>911</v>
      </c>
      <c r="H677" s="210" t="s">
        <v>1237</v>
      </c>
      <c r="I677" s="257">
        <v>280</v>
      </c>
      <c r="J677" s="257">
        <v>5191</v>
      </c>
      <c r="K677" s="38">
        <f t="shared" si="28"/>
        <v>1453480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9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7"/>
      <c r="AC677" s="585" t="str">
        <f>IF(VLOOKUP(F677,NXT!$C$34:$C$407,1,0)=F677,"","x")</f>
        <v/>
      </c>
      <c r="AE677" s="211"/>
      <c r="AF677" s="211"/>
      <c r="AG677" s="211"/>
    </row>
    <row r="678" spans="1:33" s="585" customFormat="1" ht="15.75" customHeight="1">
      <c r="A678" s="204" t="str">
        <f>IF(B678&lt;&gt;"",IF(AND(B678&gt;=_TM1,B678&lt;=_TM2,OR(TH!L678="1111",TH!M678="1111")),TH!D678,""),"")</f>
        <v/>
      </c>
      <c r="B678" s="36">
        <f t="shared" si="25"/>
        <v>1</v>
      </c>
      <c r="C678" s="184">
        <f t="shared" si="26"/>
        <v>42376</v>
      </c>
      <c r="D678" s="191" t="s">
        <v>1116</v>
      </c>
      <c r="E678" s="191">
        <v>42376</v>
      </c>
      <c r="F678" s="192" t="s">
        <v>1240</v>
      </c>
      <c r="G678" s="478" t="s">
        <v>911</v>
      </c>
      <c r="H678" s="210" t="s">
        <v>1237</v>
      </c>
      <c r="I678" s="257">
        <v>211</v>
      </c>
      <c r="J678" s="257">
        <v>5752</v>
      </c>
      <c r="K678" s="38">
        <f t="shared" si="28"/>
        <v>1213672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9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7"/>
      <c r="AC678" s="585" t="str">
        <f>IF(VLOOKUP(F678,NXT!$C$34:$C$407,1,0)=F678,"","x")</f>
        <v/>
      </c>
      <c r="AE678" s="211"/>
    </row>
    <row r="679" spans="1:33" s="585" customFormat="1" ht="15.75" customHeight="1">
      <c r="A679" s="204" t="str">
        <f>IF(B679&lt;&gt;"",IF(AND(B679&gt;=_TM1,B679&lt;=_TM2,OR(TH!L679="1111",TH!M679="1111")),TH!D679,""),"")</f>
        <v/>
      </c>
      <c r="B679" s="36">
        <f t="shared" si="25"/>
        <v>1</v>
      </c>
      <c r="C679" s="184">
        <f t="shared" si="26"/>
        <v>42376</v>
      </c>
      <c r="D679" s="191" t="s">
        <v>1116</v>
      </c>
      <c r="E679" s="191">
        <v>42376</v>
      </c>
      <c r="F679" s="192" t="s">
        <v>1241</v>
      </c>
      <c r="G679" s="478" t="s">
        <v>911</v>
      </c>
      <c r="H679" s="210" t="s">
        <v>1237</v>
      </c>
      <c r="I679" s="257">
        <v>75</v>
      </c>
      <c r="J679" s="257">
        <v>5544</v>
      </c>
      <c r="K679" s="38">
        <f t="shared" si="28"/>
        <v>415800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89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7"/>
      <c r="AC679" s="585" t="str">
        <f>IF(VLOOKUP(F679,NXT!$C$34:$C$407,1,0)=F679,"","x")</f>
        <v/>
      </c>
      <c r="AE679" s="211"/>
    </row>
    <row r="680" spans="1:33" s="585" customFormat="1" ht="15.75" customHeight="1">
      <c r="A680" s="204" t="str">
        <f>IF(B680&lt;&gt;"",IF(AND(B680&gt;=_TM1,B680&lt;=_TM2,OR(TH!L680="1111",TH!M680="1111")),TH!D680,""),"")</f>
        <v/>
      </c>
      <c r="B680" s="36">
        <f t="shared" si="25"/>
        <v>1</v>
      </c>
      <c r="C680" s="184">
        <f t="shared" si="26"/>
        <v>42376</v>
      </c>
      <c r="D680" s="191" t="s">
        <v>1116</v>
      </c>
      <c r="E680" s="191">
        <v>42376</v>
      </c>
      <c r="F680" s="192" t="s">
        <v>1242</v>
      </c>
      <c r="G680" s="478" t="s">
        <v>911</v>
      </c>
      <c r="H680" s="210" t="s">
        <v>1237</v>
      </c>
      <c r="I680" s="257">
        <v>70</v>
      </c>
      <c r="J680" s="257">
        <v>3931</v>
      </c>
      <c r="K680" s="38">
        <f t="shared" si="28"/>
        <v>275170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9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7"/>
      <c r="AC680" s="585" t="str">
        <f>IF(VLOOKUP(F680,NXT!$C$34:$C$407,1,0)=F680,"","x")</f>
        <v/>
      </c>
      <c r="AE680" s="211"/>
    </row>
    <row r="681" spans="1:33" s="585" customFormat="1" ht="15.75" customHeight="1">
      <c r="A681" s="204" t="str">
        <f>IF(B681&lt;&gt;"",IF(AND(B681&gt;=_TM1,B681&lt;=_TM2,OR(TH!L681="1111",TH!M681="1111")),TH!D681,""),"")</f>
        <v/>
      </c>
      <c r="B681" s="36">
        <f t="shared" si="25"/>
        <v>1</v>
      </c>
      <c r="C681" s="184">
        <f t="shared" si="26"/>
        <v>42376</v>
      </c>
      <c r="D681" s="191" t="s">
        <v>1116</v>
      </c>
      <c r="E681" s="191">
        <v>42376</v>
      </c>
      <c r="F681" s="192" t="s">
        <v>1243</v>
      </c>
      <c r="G681" s="478" t="s">
        <v>911</v>
      </c>
      <c r="H681" s="210" t="s">
        <v>1237</v>
      </c>
      <c r="I681" s="257">
        <v>120</v>
      </c>
      <c r="J681" s="257">
        <v>9855</v>
      </c>
      <c r="K681" s="38">
        <f t="shared" si="28"/>
        <v>1182600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9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7"/>
      <c r="AC681" s="585" t="str">
        <f>IF(VLOOKUP(F681,NXT!$C$34:$C$407,1,0)=F681,"","x")</f>
        <v/>
      </c>
      <c r="AE681" s="211"/>
    </row>
    <row r="682" spans="1:33" s="585" customFormat="1" ht="15.75" customHeight="1">
      <c r="A682" s="204" t="str">
        <f>IF(B682&lt;&gt;"",IF(AND(B682&gt;=_TM1,B682&lt;=_TM2,OR(TH!L682="1111",TH!M682="1111")),TH!D682,""),"")</f>
        <v/>
      </c>
      <c r="B682" s="36">
        <f t="shared" si="25"/>
        <v>1</v>
      </c>
      <c r="C682" s="184">
        <f t="shared" si="26"/>
        <v>42376</v>
      </c>
      <c r="D682" s="191" t="s">
        <v>1116</v>
      </c>
      <c r="E682" s="191">
        <v>42376</v>
      </c>
      <c r="F682" s="192" t="s">
        <v>1244</v>
      </c>
      <c r="G682" s="478" t="s">
        <v>911</v>
      </c>
      <c r="H682" s="210" t="s">
        <v>1237</v>
      </c>
      <c r="I682" s="257">
        <v>110</v>
      </c>
      <c r="J682" s="257">
        <v>16577</v>
      </c>
      <c r="K682" s="38">
        <f t="shared" si="28"/>
        <v>1823470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89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7"/>
      <c r="AC682" s="585" t="str">
        <f>IF(VLOOKUP(F682,NXT!$C$34:$C$407,1,0)=F682,"","x")</f>
        <v/>
      </c>
      <c r="AE682" s="211"/>
    </row>
    <row r="683" spans="1:33" s="585" customFormat="1" ht="15.75" customHeight="1">
      <c r="A683" s="204" t="str">
        <f>IF(B683&lt;&gt;"",IF(AND(B683&gt;=_TM1,B683&lt;=_TM2,OR(TH!L683="1111",TH!M683="1111")),TH!D683,""),"")</f>
        <v/>
      </c>
      <c r="B683" s="36">
        <f t="shared" si="25"/>
        <v>1</v>
      </c>
      <c r="C683" s="184">
        <f t="shared" si="26"/>
        <v>42376</v>
      </c>
      <c r="D683" s="191" t="s">
        <v>1116</v>
      </c>
      <c r="E683" s="191">
        <v>42376</v>
      </c>
      <c r="F683" s="192" t="s">
        <v>1245</v>
      </c>
      <c r="G683" s="478" t="s">
        <v>911</v>
      </c>
      <c r="H683" s="210" t="s">
        <v>1237</v>
      </c>
      <c r="I683" s="257">
        <v>96</v>
      </c>
      <c r="J683" s="257">
        <v>16433</v>
      </c>
      <c r="K683" s="38">
        <f t="shared" si="28"/>
        <v>1577568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9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7"/>
      <c r="AC683" s="585" t="str">
        <f>IF(VLOOKUP(F683,NXT!$C$34:$C$407,1,0)=F683,"","x")</f>
        <v/>
      </c>
      <c r="AD683" s="211"/>
      <c r="AE683" s="211"/>
    </row>
    <row r="684" spans="1:33" s="585" customFormat="1" ht="15.75" customHeight="1">
      <c r="A684" s="204" t="str">
        <f>IF(B684&lt;&gt;"",IF(AND(B684&gt;=_TM1,B684&lt;=_TM2,OR(TH!L684="1111",TH!M684="1111")),TH!D684,""),"")</f>
        <v/>
      </c>
      <c r="B684" s="36">
        <f t="shared" si="25"/>
        <v>1</v>
      </c>
      <c r="C684" s="184">
        <f t="shared" si="26"/>
        <v>42376</v>
      </c>
      <c r="D684" s="191" t="s">
        <v>1116</v>
      </c>
      <c r="E684" s="191">
        <v>42376</v>
      </c>
      <c r="F684" s="192" t="s">
        <v>1246</v>
      </c>
      <c r="G684" s="478" t="s">
        <v>911</v>
      </c>
      <c r="H684" s="210" t="s">
        <v>1237</v>
      </c>
      <c r="I684" s="257">
        <v>500</v>
      </c>
      <c r="J684" s="257">
        <v>8915</v>
      </c>
      <c r="K684" s="38">
        <f t="shared" si="28"/>
        <v>4457500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9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7"/>
      <c r="AC684" s="585" t="str">
        <f>IF(VLOOKUP(F684,NXT!$C$34:$C$407,1,0)=F684,"","x")</f>
        <v/>
      </c>
      <c r="AE684" s="211"/>
    </row>
    <row r="685" spans="1:33" s="585" customFormat="1" ht="15.75" customHeight="1">
      <c r="A685" s="204" t="str">
        <f>IF(B685&lt;&gt;"",IF(AND(B685&gt;=_TM1,B685&lt;=_TM2,OR(TH!L685="1111",TH!M685="1111")),TH!D685,""),"")</f>
        <v/>
      </c>
      <c r="B685" s="36">
        <f t="shared" si="25"/>
        <v>1</v>
      </c>
      <c r="C685" s="184">
        <f t="shared" si="26"/>
        <v>42376</v>
      </c>
      <c r="D685" s="191" t="s">
        <v>1116</v>
      </c>
      <c r="E685" s="191">
        <v>42376</v>
      </c>
      <c r="F685" s="192" t="s">
        <v>1247</v>
      </c>
      <c r="G685" s="192" t="s">
        <v>911</v>
      </c>
      <c r="H685" s="210" t="s">
        <v>1237</v>
      </c>
      <c r="I685" s="256">
        <v>86</v>
      </c>
      <c r="J685" s="256">
        <v>6334</v>
      </c>
      <c r="K685" s="38">
        <f t="shared" si="28"/>
        <v>544724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89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7"/>
      <c r="AC685" s="585" t="str">
        <f>IF(VLOOKUP(F685,NXT!$C$34:$C$407,1,0)=F685,"","x")</f>
        <v/>
      </c>
      <c r="AD685" s="211"/>
      <c r="AE685" s="211"/>
    </row>
    <row r="686" spans="1:33" s="585" customFormat="1" ht="15.75" customHeight="1">
      <c r="A686" s="204" t="str">
        <f>IF(B686&lt;&gt;"",IF(AND(B686&gt;=_TM1,B686&lt;=_TM2,OR(TH!L686="1111",TH!M686="1111")),TH!D686,""),"")</f>
        <v/>
      </c>
      <c r="B686" s="36">
        <f t="shared" si="25"/>
        <v>1</v>
      </c>
      <c r="C686" s="184">
        <f t="shared" si="26"/>
        <v>42376</v>
      </c>
      <c r="D686" s="191" t="s">
        <v>1116</v>
      </c>
      <c r="E686" s="191">
        <v>42376</v>
      </c>
      <c r="F686" s="192" t="s">
        <v>556</v>
      </c>
      <c r="G686" s="478" t="s">
        <v>911</v>
      </c>
      <c r="H686" s="210" t="s">
        <v>1237</v>
      </c>
      <c r="I686" s="256"/>
      <c r="J686" s="256"/>
      <c r="K686" s="38">
        <v>1750846</v>
      </c>
      <c r="L686" s="194" t="s">
        <v>259</v>
      </c>
      <c r="M686" s="194" t="s">
        <v>370</v>
      </c>
      <c r="N686" s="52" t="str">
        <f>IF(AND('331-CT'!$E$7=TH!H686,OR(L686="331",M686="331")),"331",IF(AND(OR(L686="131",M686="131"),H686='131-CT'!$E$7),"131",""))</f>
        <v/>
      </c>
      <c r="O686" s="89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7"/>
      <c r="AC686" s="585" t="str">
        <f>IF(VLOOKUP(H686,DS_131,1,0)=H686,"","x")</f>
        <v/>
      </c>
      <c r="AE686" s="211"/>
    </row>
    <row r="687" spans="1:33" s="585" customFormat="1" ht="15.75" customHeight="1">
      <c r="A687" s="204" t="str">
        <f>IF(B687&lt;&gt;"",IF(AND(B687&gt;=_TM1,B687&lt;=_TM2,OR(TH!L687="1111",TH!M687="1111")),TH!D687,""),"")</f>
        <v/>
      </c>
      <c r="B687" s="36">
        <f t="shared" si="25"/>
        <v>1</v>
      </c>
      <c r="C687" s="184">
        <f t="shared" si="26"/>
        <v>42376</v>
      </c>
      <c r="D687" s="191" t="s">
        <v>1117</v>
      </c>
      <c r="E687" s="191">
        <v>42376</v>
      </c>
      <c r="F687" s="192" t="s">
        <v>912</v>
      </c>
      <c r="G687" s="478" t="s">
        <v>913</v>
      </c>
      <c r="H687" s="777" t="s">
        <v>809</v>
      </c>
      <c r="I687" s="256">
        <v>22</v>
      </c>
      <c r="J687" s="256">
        <v>33000</v>
      </c>
      <c r="K687" s="38">
        <f>ROUND(I687*J687,0)</f>
        <v>726000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>131</v>
      </c>
      <c r="O687" s="89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7"/>
      <c r="AC687" s="585" t="str">
        <f>IF(VLOOKUP(F687,NXT!$C$34:$C$407,1,0)=F687,"","x")</f>
        <v/>
      </c>
      <c r="AE687" s="211"/>
    </row>
    <row r="688" spans="1:33" s="585" customFormat="1" ht="15.75" customHeight="1">
      <c r="A688" s="204" t="str">
        <f>IF(B688&lt;&gt;"",IF(AND(B688&gt;=_TM1,B688&lt;=_TM2,OR(TH!L688="1111",TH!M688="1111")),TH!D688,""),"")</f>
        <v/>
      </c>
      <c r="B688" s="36">
        <f t="shared" si="25"/>
        <v>1</v>
      </c>
      <c r="C688" s="184">
        <f t="shared" si="26"/>
        <v>42376</v>
      </c>
      <c r="D688" s="191" t="s">
        <v>1117</v>
      </c>
      <c r="E688" s="191">
        <v>42376</v>
      </c>
      <c r="F688" s="192" t="s">
        <v>914</v>
      </c>
      <c r="G688" s="478" t="s">
        <v>913</v>
      </c>
      <c r="H688" s="777" t="s">
        <v>809</v>
      </c>
      <c r="I688" s="256">
        <v>10</v>
      </c>
      <c r="J688" s="256">
        <v>35000</v>
      </c>
      <c r="K688" s="38">
        <f>ROUND(I688*J688,0)</f>
        <v>350000</v>
      </c>
      <c r="L688" s="194" t="s">
        <v>259</v>
      </c>
      <c r="M688" s="194" t="s">
        <v>174</v>
      </c>
      <c r="N688" s="52" t="str">
        <f>IF(AND('331-CT'!$E$7=TH!H688,OR(L688="331",M688="331")),"331",IF(AND(OR(L688="131",M688="131"),H688='131-CT'!$E$7),"131",""))</f>
        <v>131</v>
      </c>
      <c r="O688" s="89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7"/>
      <c r="AC688" s="585" t="str">
        <f>IF(VLOOKUP(F688,NXT!$C$34:$C$407,1,0)=F688,"","x")</f>
        <v/>
      </c>
      <c r="AE688" s="211"/>
    </row>
    <row r="689" spans="1:31" s="585" customFormat="1" ht="15.75" customHeight="1">
      <c r="A689" s="204" t="str">
        <f>IF(B689&lt;&gt;"",IF(AND(B689&gt;=_TM1,B689&lt;=_TM2,OR(TH!L689="1111",TH!M689="1111")),TH!D689,""),"")</f>
        <v/>
      </c>
      <c r="B689" s="36">
        <f t="shared" si="25"/>
        <v>1</v>
      </c>
      <c r="C689" s="184">
        <f t="shared" si="26"/>
        <v>42376</v>
      </c>
      <c r="D689" s="191" t="s">
        <v>1117</v>
      </c>
      <c r="E689" s="191">
        <v>42376</v>
      </c>
      <c r="F689" s="192" t="s">
        <v>915</v>
      </c>
      <c r="G689" s="478" t="s">
        <v>913</v>
      </c>
      <c r="H689" s="777" t="s">
        <v>809</v>
      </c>
      <c r="I689" s="256">
        <v>10</v>
      </c>
      <c r="J689" s="256">
        <v>60000</v>
      </c>
      <c r="K689" s="38">
        <f>ROUND(I689*J689,0)</f>
        <v>600000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>131</v>
      </c>
      <c r="O689" s="89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7"/>
      <c r="AC689" s="585" t="str">
        <f>IF(VLOOKUP(F689,NXT!$C$34:$C$407,1,0)=F689,"","x")</f>
        <v/>
      </c>
      <c r="AE689" s="211"/>
    </row>
    <row r="690" spans="1:31" s="585" customFormat="1" ht="15.75" customHeight="1">
      <c r="A690" s="204" t="str">
        <f>IF(B690&lt;&gt;"",IF(AND(B690&gt;=_TM1,B690&lt;=_TM2,OR(TH!L690="1111",TH!M690="1111")),TH!D690,""),"")</f>
        <v/>
      </c>
      <c r="B690" s="36">
        <f t="shared" si="25"/>
        <v>1</v>
      </c>
      <c r="C690" s="184">
        <f t="shared" si="26"/>
        <v>42376</v>
      </c>
      <c r="D690" s="191" t="s">
        <v>1117</v>
      </c>
      <c r="E690" s="191">
        <v>42376</v>
      </c>
      <c r="F690" s="40" t="s">
        <v>711</v>
      </c>
      <c r="G690" s="192" t="s">
        <v>913</v>
      </c>
      <c r="H690" s="777" t="s">
        <v>809</v>
      </c>
      <c r="I690" s="256">
        <v>300</v>
      </c>
      <c r="J690" s="256">
        <v>9300</v>
      </c>
      <c r="K690" s="38">
        <f>ROUND(I690*J690,0)</f>
        <v>2790000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>131</v>
      </c>
      <c r="O690" s="89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7"/>
      <c r="AC690" s="585" t="e">
        <f>IF(VLOOKUP(F690,NXT!$C$34:$C$407,1,0)=F690,"","x")</f>
        <v>#N/A</v>
      </c>
      <c r="AE690" s="211"/>
    </row>
    <row r="691" spans="1:31" s="585" customFormat="1" ht="15.75" customHeight="1">
      <c r="A691" s="204" t="str">
        <f>IF(B691&lt;&gt;"",IF(AND(B691&gt;=_TM1,B691&lt;=_TM2,OR(TH!L691="1111",TH!M691="1111")),TH!D691,""),"")</f>
        <v/>
      </c>
      <c r="B691" s="36">
        <f t="shared" si="25"/>
        <v>1</v>
      </c>
      <c r="C691" s="184">
        <f t="shared" si="26"/>
        <v>42376</v>
      </c>
      <c r="D691" s="191" t="s">
        <v>1117</v>
      </c>
      <c r="E691" s="191">
        <v>42376</v>
      </c>
      <c r="F691" s="192" t="s">
        <v>424</v>
      </c>
      <c r="G691" s="478" t="s">
        <v>913</v>
      </c>
      <c r="H691" s="777" t="s">
        <v>809</v>
      </c>
      <c r="I691" s="256"/>
      <c r="J691" s="256"/>
      <c r="K691" s="38">
        <v>446600</v>
      </c>
      <c r="L691" s="194" t="s">
        <v>259</v>
      </c>
      <c r="M691" s="194" t="s">
        <v>370</v>
      </c>
      <c r="N691" s="52" t="str">
        <f>IF(AND('331-CT'!$E$7=TH!H691,OR(L691="331",M691="331")),"331",IF(AND(OR(L691="131",M691="131"),H691='131-CT'!$E$7),"131",""))</f>
        <v>131</v>
      </c>
      <c r="O691" s="89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7"/>
      <c r="AC691" s="585" t="str">
        <f>IF(VLOOKUP(H691,DS_131,1,0)=H691,"","x")</f>
        <v/>
      </c>
      <c r="AD691" s="211"/>
      <c r="AE691" s="211"/>
    </row>
    <row r="692" spans="1:31" s="585" customFormat="1" ht="15.75" customHeight="1">
      <c r="A692" s="204" t="str">
        <f>IF(B692&lt;&gt;"",IF(AND(B692&gt;=_TM1,B692&lt;=_TM2,OR(TH!L692="1111",TH!M692="1111")),TH!D692,""),"")</f>
        <v/>
      </c>
      <c r="B692" s="36">
        <f t="shared" si="25"/>
        <v>1</v>
      </c>
      <c r="C692" s="184">
        <f t="shared" si="26"/>
        <v>42376</v>
      </c>
      <c r="D692" s="191" t="s">
        <v>1118</v>
      </c>
      <c r="E692" s="191">
        <v>42376</v>
      </c>
      <c r="F692" s="40" t="s">
        <v>711</v>
      </c>
      <c r="G692" s="192" t="s">
        <v>916</v>
      </c>
      <c r="H692" s="777" t="s">
        <v>809</v>
      </c>
      <c r="I692" s="256">
        <v>53</v>
      </c>
      <c r="J692" s="256">
        <v>9300</v>
      </c>
      <c r="K692" s="38">
        <f>ROUND(I692*J692,0)</f>
        <v>492900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>131</v>
      </c>
      <c r="O692" s="89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7"/>
      <c r="AC692" s="585" t="e">
        <f>IF(VLOOKUP(F692,NXT!$C$34:$C$407,1,0)=F692,"","x")</f>
        <v>#N/A</v>
      </c>
      <c r="AE692" s="211"/>
    </row>
    <row r="693" spans="1:31" s="585" customFormat="1" ht="15.75" customHeight="1">
      <c r="A693" s="204" t="str">
        <f>IF(B693&lt;&gt;"",IF(AND(B693&gt;=_TM1,B693&lt;=_TM2,OR(TH!L693="1111",TH!M693="1111")),TH!D693,""),"")</f>
        <v/>
      </c>
      <c r="B693" s="36">
        <f t="shared" si="25"/>
        <v>1</v>
      </c>
      <c r="C693" s="184">
        <f t="shared" si="26"/>
        <v>42376</v>
      </c>
      <c r="D693" s="191" t="s">
        <v>1118</v>
      </c>
      <c r="E693" s="191">
        <v>42376</v>
      </c>
      <c r="F693" s="192" t="s">
        <v>424</v>
      </c>
      <c r="G693" s="478" t="s">
        <v>916</v>
      </c>
      <c r="H693" s="777" t="s">
        <v>809</v>
      </c>
      <c r="I693" s="256"/>
      <c r="J693" s="256"/>
      <c r="K693" s="38">
        <v>49290</v>
      </c>
      <c r="L693" s="194" t="s">
        <v>259</v>
      </c>
      <c r="M693" s="194" t="s">
        <v>370</v>
      </c>
      <c r="N693" s="52" t="str">
        <f>IF(AND('331-CT'!$E$7=TH!H693,OR(L693="331",M693="331")),"331",IF(AND(OR(L693="131",M693="131"),H693='131-CT'!$E$7),"131",""))</f>
        <v>131</v>
      </c>
      <c r="O693" s="89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7"/>
      <c r="AC693" s="585" t="str">
        <f>IF(VLOOKUP(H693,DS_131,1,0)=H693,"","x")</f>
        <v/>
      </c>
      <c r="AE693" s="211"/>
    </row>
    <row r="694" spans="1:31" s="585" customFormat="1" ht="15.75" customHeight="1">
      <c r="A694" s="204" t="str">
        <f>IF(B694&lt;&gt;"",IF(AND(B694&gt;=_TM1,B694&lt;=_TM2,OR(TH!L694="1111",TH!M694="1111")),TH!D694,""),"")</f>
        <v/>
      </c>
      <c r="B694" s="36">
        <f t="shared" si="25"/>
        <v>1</v>
      </c>
      <c r="C694" s="184">
        <f t="shared" si="26"/>
        <v>42377</v>
      </c>
      <c r="D694" s="191" t="s">
        <v>1119</v>
      </c>
      <c r="E694" s="191">
        <v>42377</v>
      </c>
      <c r="F694" s="192" t="s">
        <v>641</v>
      </c>
      <c r="G694" s="192" t="s">
        <v>917</v>
      </c>
      <c r="H694" s="193" t="s">
        <v>643</v>
      </c>
      <c r="I694" s="256">
        <v>153</v>
      </c>
      <c r="J694" s="256">
        <v>22750</v>
      </c>
      <c r="K694" s="38">
        <f>ROUND(I694*J694,0)</f>
        <v>3480750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9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7"/>
      <c r="AC694" s="585" t="str">
        <f>IF(VLOOKUP(F694,NXT!$C$34:$C$407,1,0)=F694,"","x")</f>
        <v/>
      </c>
      <c r="AE694" s="211"/>
    </row>
    <row r="695" spans="1:31" s="585" customFormat="1" ht="15.75" customHeight="1">
      <c r="A695" s="204" t="str">
        <f>IF(B695&lt;&gt;"",IF(AND(B695&gt;=_TM1,B695&lt;=_TM2,OR(TH!L695="1111",TH!M695="1111")),TH!D695,""),"")</f>
        <v/>
      </c>
      <c r="B695" s="36">
        <f t="shared" si="25"/>
        <v>1</v>
      </c>
      <c r="C695" s="184">
        <f t="shared" si="26"/>
        <v>42377</v>
      </c>
      <c r="D695" s="191" t="s">
        <v>1119</v>
      </c>
      <c r="E695" s="191">
        <v>42377</v>
      </c>
      <c r="F695" s="192" t="s">
        <v>424</v>
      </c>
      <c r="G695" s="478" t="s">
        <v>917</v>
      </c>
      <c r="H695" s="193" t="s">
        <v>643</v>
      </c>
      <c r="I695" s="256"/>
      <c r="J695" s="256"/>
      <c r="K695" s="38">
        <v>348075</v>
      </c>
      <c r="L695" s="194" t="s">
        <v>259</v>
      </c>
      <c r="M695" s="194" t="s">
        <v>370</v>
      </c>
      <c r="N695" s="52" t="str">
        <f>IF(AND('331-CT'!$E$7=TH!H695,OR(L695="331",M695="331")),"331",IF(AND(OR(L695="131",M695="131"),H695='131-CT'!$E$7),"131",""))</f>
        <v/>
      </c>
      <c r="O695" s="89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7"/>
      <c r="AC695" s="585" t="str">
        <f>IF(VLOOKUP(H695,DS_131,1,0)=H695,"","x")</f>
        <v/>
      </c>
      <c r="AE695" s="211"/>
    </row>
    <row r="696" spans="1:31" s="585" customFormat="1" ht="15.75" customHeight="1">
      <c r="A696" s="204" t="str">
        <f>IF(B696&lt;&gt;"",IF(AND(B696&gt;=_TM1,B696&lt;=_TM2,OR(TH!L696="1111",TH!M696="1111")),TH!D696,""),"")</f>
        <v/>
      </c>
      <c r="B696" s="36">
        <f t="shared" si="25"/>
        <v>1</v>
      </c>
      <c r="C696" s="184">
        <f t="shared" si="26"/>
        <v>42381</v>
      </c>
      <c r="D696" s="191" t="s">
        <v>1120</v>
      </c>
      <c r="E696" s="191">
        <v>42381</v>
      </c>
      <c r="F696" s="192" t="s">
        <v>485</v>
      </c>
      <c r="G696" s="192" t="s">
        <v>918</v>
      </c>
      <c r="H696" s="193" t="s">
        <v>422</v>
      </c>
      <c r="I696" s="256">
        <v>287</v>
      </c>
      <c r="J696" s="256">
        <v>10670</v>
      </c>
      <c r="K696" s="38">
        <f>ROUND(I696*J696,0)</f>
        <v>3062290</v>
      </c>
      <c r="L696" s="194" t="s">
        <v>259</v>
      </c>
      <c r="M696" s="194" t="s">
        <v>174</v>
      </c>
      <c r="N696" s="52" t="str">
        <f>IF(AND('331-CT'!$E$7=TH!H696,OR(L696="331",M696="331")),"331",IF(AND(OR(L696="131",M696="131"),H696='131-CT'!$E$7),"131",""))</f>
        <v/>
      </c>
      <c r="O696" s="89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7"/>
      <c r="AC696" s="585" t="str">
        <f>IF(VLOOKUP(F696,NXT!$C$34:$C$407,1,0)=F696,"","x")</f>
        <v/>
      </c>
      <c r="AD696" s="211"/>
      <c r="AE696" s="211"/>
    </row>
    <row r="697" spans="1:31" s="585" customFormat="1" ht="15.75" customHeight="1">
      <c r="A697" s="204" t="str">
        <f>IF(B697&lt;&gt;"",IF(AND(B697&gt;=_TM1,B697&lt;=_TM2,OR(TH!L697="1111",TH!M697="1111")),TH!D697,""),"")</f>
        <v/>
      </c>
      <c r="B697" s="36">
        <f t="shared" si="25"/>
        <v>1</v>
      </c>
      <c r="C697" s="184">
        <f t="shared" si="26"/>
        <v>42381</v>
      </c>
      <c r="D697" s="191" t="s">
        <v>1120</v>
      </c>
      <c r="E697" s="191">
        <v>42381</v>
      </c>
      <c r="F697" s="192" t="s">
        <v>424</v>
      </c>
      <c r="G697" s="478" t="s">
        <v>918</v>
      </c>
      <c r="H697" s="193" t="s">
        <v>422</v>
      </c>
      <c r="I697" s="256"/>
      <c r="J697" s="256"/>
      <c r="K697" s="38">
        <v>306229</v>
      </c>
      <c r="L697" s="194" t="s">
        <v>259</v>
      </c>
      <c r="M697" s="194" t="s">
        <v>370</v>
      </c>
      <c r="N697" s="52" t="str">
        <f>IF(AND('331-CT'!$E$7=TH!H697,OR(L697="331",M697="331")),"331",IF(AND(OR(L697="131",M697="131"),H697='131-CT'!$E$7),"131",""))</f>
        <v/>
      </c>
      <c r="O697" s="89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7"/>
      <c r="AC697" s="585" t="str">
        <f>IF(VLOOKUP(H697,DS_131,1,0)=H697,"","x")</f>
        <v/>
      </c>
      <c r="AE697" s="211"/>
    </row>
    <row r="698" spans="1:31" s="585" customFormat="1" ht="15.75" customHeight="1">
      <c r="A698" s="204" t="str">
        <f>IF(B698&lt;&gt;"",IF(AND(B698&gt;=_TM1,B698&lt;=_TM2,OR(TH!L698="1111",TH!M698="1111")),TH!D698,""),"")</f>
        <v/>
      </c>
      <c r="B698" s="36">
        <f t="shared" si="25"/>
        <v>1</v>
      </c>
      <c r="C698" s="184">
        <f t="shared" si="26"/>
        <v>42382</v>
      </c>
      <c r="D698" s="191" t="s">
        <v>1121</v>
      </c>
      <c r="E698" s="191">
        <v>42382</v>
      </c>
      <c r="F698" s="192" t="s">
        <v>571</v>
      </c>
      <c r="G698" s="192" t="s">
        <v>919</v>
      </c>
      <c r="H698" s="7" t="s">
        <v>815</v>
      </c>
      <c r="I698" s="256">
        <v>504</v>
      </c>
      <c r="J698" s="256">
        <v>6400</v>
      </c>
      <c r="K698" s="38">
        <f>ROUND(I698*J698,0)</f>
        <v>3225600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89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7"/>
      <c r="AC698" s="585" t="str">
        <f>IF(VLOOKUP(F698,NXT!$C$34:$C$407,1,0)=F698,"","x")</f>
        <v/>
      </c>
      <c r="AE698" s="211"/>
    </row>
    <row r="699" spans="1:31" s="585" customFormat="1" ht="15.75" customHeight="1">
      <c r="A699" s="204" t="str">
        <f>IF(B699&lt;&gt;"",IF(AND(B699&gt;=_TM1,B699&lt;=_TM2,OR(TH!L699="1111",TH!M699="1111")),TH!D699,""),"")</f>
        <v/>
      </c>
      <c r="B699" s="36">
        <f t="shared" si="25"/>
        <v>1</v>
      </c>
      <c r="C699" s="184">
        <f t="shared" si="26"/>
        <v>42382</v>
      </c>
      <c r="D699" s="191" t="s">
        <v>1121</v>
      </c>
      <c r="E699" s="191">
        <v>42382</v>
      </c>
      <c r="F699" s="192" t="s">
        <v>424</v>
      </c>
      <c r="G699" s="192" t="s">
        <v>919</v>
      </c>
      <c r="H699" s="7" t="s">
        <v>815</v>
      </c>
      <c r="I699" s="256"/>
      <c r="J699" s="256"/>
      <c r="K699" s="38">
        <v>322560</v>
      </c>
      <c r="L699" s="194" t="s">
        <v>259</v>
      </c>
      <c r="M699" s="194" t="s">
        <v>370</v>
      </c>
      <c r="N699" s="52" t="str">
        <f>IF(AND('331-CT'!$E$7=TH!H699,OR(L699="331",M699="331")),"331",IF(AND(OR(L699="131",M699="131"),H699='131-CT'!$E$7),"131",""))</f>
        <v/>
      </c>
      <c r="O699" s="89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7"/>
      <c r="AC699" s="585" t="str">
        <f>IF(VLOOKUP(H699,DS_131,1,0)=H699,"","x")</f>
        <v/>
      </c>
      <c r="AD699" s="211"/>
      <c r="AE699" s="211"/>
    </row>
    <row r="700" spans="1:31" s="585" customFormat="1" ht="15.75" customHeight="1">
      <c r="A700" s="204" t="str">
        <f>IF(B700&lt;&gt;"",IF(AND(B700&gt;=_TM1,B700&lt;=_TM2,OR(TH!L700="1111",TH!M700="1111")),TH!D700,""),"")</f>
        <v/>
      </c>
      <c r="B700" s="36">
        <f t="shared" si="25"/>
        <v>1</v>
      </c>
      <c r="C700" s="184">
        <f t="shared" si="26"/>
        <v>42382</v>
      </c>
      <c r="D700" s="191" t="s">
        <v>1122</v>
      </c>
      <c r="E700" s="191">
        <v>42382</v>
      </c>
      <c r="F700" s="192" t="s">
        <v>446</v>
      </c>
      <c r="G700" s="192" t="s">
        <v>920</v>
      </c>
      <c r="H700" s="193" t="s">
        <v>448</v>
      </c>
      <c r="I700" s="256">
        <v>132</v>
      </c>
      <c r="J700" s="256">
        <v>12900</v>
      </c>
      <c r="K700" s="38">
        <f>ROUND(I700*J700,0)</f>
        <v>1702800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89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7"/>
      <c r="AC700" s="585" t="str">
        <f>IF(VLOOKUP(F700,NXT!$C$34:$C$407,1,0)=F700,"","x")</f>
        <v/>
      </c>
      <c r="AE700" s="211"/>
    </row>
    <row r="701" spans="1:31" s="585" customFormat="1" ht="15.75" customHeight="1">
      <c r="A701" s="204" t="str">
        <f>IF(B701&lt;&gt;"",IF(AND(B701&gt;=_TM1,B701&lt;=_TM2,OR(TH!L701="1111",TH!M701="1111")),TH!D701,""),"")</f>
        <v/>
      </c>
      <c r="B701" s="36">
        <f t="shared" si="25"/>
        <v>1</v>
      </c>
      <c r="C701" s="184">
        <f t="shared" si="26"/>
        <v>42382</v>
      </c>
      <c r="D701" s="191" t="s">
        <v>1122</v>
      </c>
      <c r="E701" s="191">
        <v>42382</v>
      </c>
      <c r="F701" s="192" t="s">
        <v>508</v>
      </c>
      <c r="G701" s="192" t="s">
        <v>920</v>
      </c>
      <c r="H701" s="778" t="s">
        <v>448</v>
      </c>
      <c r="I701" s="256">
        <v>222</v>
      </c>
      <c r="J701" s="256">
        <v>6400</v>
      </c>
      <c r="K701" s="38">
        <f>ROUND(I701*J701,0)</f>
        <v>1420800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89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7"/>
      <c r="AC701" s="585" t="str">
        <f>IF(VLOOKUP(F701,NXT!$C$34:$C$407,1,0)=F701,"","x")</f>
        <v/>
      </c>
      <c r="AD701" s="211"/>
      <c r="AE701" s="211"/>
    </row>
    <row r="702" spans="1:31" s="585" customFormat="1" ht="15.75" customHeight="1">
      <c r="A702" s="204" t="str">
        <f>IF(B702&lt;&gt;"",IF(AND(B702&gt;=_TM1,B702&lt;=_TM2,OR(TH!L702="1111",TH!M702="1111")),TH!D702,""),"")</f>
        <v/>
      </c>
      <c r="B702" s="36">
        <f t="shared" si="25"/>
        <v>1</v>
      </c>
      <c r="C702" s="184">
        <f t="shared" si="26"/>
        <v>42382</v>
      </c>
      <c r="D702" s="191" t="s">
        <v>1122</v>
      </c>
      <c r="E702" s="191">
        <v>42382</v>
      </c>
      <c r="F702" s="192" t="s">
        <v>424</v>
      </c>
      <c r="G702" s="192" t="s">
        <v>920</v>
      </c>
      <c r="H702" s="778" t="s">
        <v>448</v>
      </c>
      <c r="I702" s="258"/>
      <c r="J702" s="256"/>
      <c r="K702" s="38">
        <v>312360</v>
      </c>
      <c r="L702" s="194" t="s">
        <v>259</v>
      </c>
      <c r="M702" s="194" t="s">
        <v>370</v>
      </c>
      <c r="N702" s="52" t="str">
        <f>IF(AND('331-CT'!$E$7=TH!H702,OR(L702="331",M702="331")),"331",IF(AND(OR(L702="131",M702="131"),H702='131-CT'!$E$7),"131",""))</f>
        <v/>
      </c>
      <c r="O702" s="89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7"/>
      <c r="AC702" s="585" t="str">
        <f>IF(VLOOKUP(H702,DS_131,1,0)=H702,"","x")</f>
        <v/>
      </c>
      <c r="AE702" s="211"/>
    </row>
    <row r="703" spans="1:31" s="585" customFormat="1" ht="15.75" customHeight="1">
      <c r="A703" s="204" t="str">
        <f>IF(B703&lt;&gt;"",IF(AND(B703&gt;=_TM1,B703&lt;=_TM2,OR(TH!L703="1111",TH!M703="1111")),TH!D703,""),"")</f>
        <v/>
      </c>
      <c r="B703" s="36">
        <f t="shared" si="25"/>
        <v>1</v>
      </c>
      <c r="C703" s="184">
        <f t="shared" si="26"/>
        <v>42383</v>
      </c>
      <c r="D703" s="191" t="s">
        <v>1123</v>
      </c>
      <c r="E703" s="191">
        <v>42383</v>
      </c>
      <c r="F703" s="192" t="s">
        <v>446</v>
      </c>
      <c r="G703" s="478" t="s">
        <v>865</v>
      </c>
      <c r="H703" s="193" t="s">
        <v>448</v>
      </c>
      <c r="I703" s="256">
        <v>273</v>
      </c>
      <c r="J703" s="256">
        <v>12900</v>
      </c>
      <c r="K703" s="38">
        <f>ROUND(I703*J703,0)</f>
        <v>3521700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89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7"/>
      <c r="AC703" s="585" t="str">
        <f>IF(VLOOKUP(F703,NXT!$C$34:$C$407,1,0)=F703,"","x")</f>
        <v/>
      </c>
      <c r="AD703" s="211"/>
      <c r="AE703" s="211"/>
    </row>
    <row r="704" spans="1:31" s="585" customFormat="1" ht="15.75" customHeight="1">
      <c r="A704" s="204" t="str">
        <f>IF(B704&lt;&gt;"",IF(AND(B704&gt;=_TM1,B704&lt;=_TM2,OR(TH!L704="1111",TH!M704="1111")),TH!D704,""),"")</f>
        <v/>
      </c>
      <c r="B704" s="36">
        <f t="shared" si="25"/>
        <v>1</v>
      </c>
      <c r="C704" s="184">
        <f t="shared" si="26"/>
        <v>42383</v>
      </c>
      <c r="D704" s="191" t="s">
        <v>1123</v>
      </c>
      <c r="E704" s="191">
        <v>42383</v>
      </c>
      <c r="F704" s="192" t="s">
        <v>995</v>
      </c>
      <c r="G704" s="192" t="s">
        <v>865</v>
      </c>
      <c r="H704" s="902" t="s">
        <v>448</v>
      </c>
      <c r="I704" s="256">
        <v>500</v>
      </c>
      <c r="J704" s="256">
        <v>8900</v>
      </c>
      <c r="K704" s="38">
        <f>ROUND(I704*J704,0)</f>
        <v>4450000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89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7"/>
      <c r="AC704" s="585" t="str">
        <f>IF(VLOOKUP(F704,NXT!$C$34:$C$407,1,0)=F704,"","x")</f>
        <v/>
      </c>
      <c r="AE704" s="211"/>
    </row>
    <row r="705" spans="1:33" s="585" customFormat="1" ht="15.75" customHeight="1">
      <c r="A705" s="204" t="str">
        <f>IF(B705&lt;&gt;"",IF(AND(B705&gt;=_TM1,B705&lt;=_TM2,OR(TH!L705="1111",TH!M705="1111")),TH!D705,""),"")</f>
        <v/>
      </c>
      <c r="B705" s="36">
        <f t="shared" si="25"/>
        <v>1</v>
      </c>
      <c r="C705" s="184">
        <f t="shared" si="26"/>
        <v>42383</v>
      </c>
      <c r="D705" s="191" t="s">
        <v>1123</v>
      </c>
      <c r="E705" s="191">
        <v>42383</v>
      </c>
      <c r="F705" s="192" t="s">
        <v>424</v>
      </c>
      <c r="G705" s="908" t="s">
        <v>865</v>
      </c>
      <c r="H705" s="210" t="s">
        <v>448</v>
      </c>
      <c r="I705" s="257"/>
      <c r="J705" s="257"/>
      <c r="K705" s="38">
        <v>747170</v>
      </c>
      <c r="L705" s="194" t="s">
        <v>259</v>
      </c>
      <c r="M705" s="194" t="s">
        <v>370</v>
      </c>
      <c r="N705" s="52" t="str">
        <f>IF(AND('331-CT'!$E$7=TH!H705,OR(L705="331",M705="331")),"331",IF(AND(OR(L705="131",M705="131"),H705='131-CT'!$E$7),"131",""))</f>
        <v/>
      </c>
      <c r="O705" s="89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7"/>
      <c r="AC705" s="585" t="str">
        <f>IF(VLOOKUP(H705,DS_131,1,0)=H705,"","x")</f>
        <v/>
      </c>
      <c r="AE705" s="21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5"/>
        <v>1</v>
      </c>
      <c r="C706" s="184">
        <f t="shared" si="26"/>
        <v>42383</v>
      </c>
      <c r="D706" s="191" t="s">
        <v>1124</v>
      </c>
      <c r="E706" s="191">
        <v>42383</v>
      </c>
      <c r="F706" s="192" t="s">
        <v>677</v>
      </c>
      <c r="G706" s="192" t="s">
        <v>866</v>
      </c>
      <c r="H706" s="210" t="s">
        <v>532</v>
      </c>
      <c r="I706" s="256">
        <v>1000</v>
      </c>
      <c r="J706" s="256">
        <v>6950</v>
      </c>
      <c r="K706" s="38">
        <f>ROUND(I706*J706,0)</f>
        <v>6950000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9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7"/>
      <c r="AC706" s="585" t="str">
        <f>IF(VLOOKUP(F706,NXT!$C$34:$C$407,1,0)=F706,"","x")</f>
        <v/>
      </c>
      <c r="AD706" s="585"/>
      <c r="AF706" s="585"/>
      <c r="AG706" s="585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25"/>
        <v>1</v>
      </c>
      <c r="C707" s="184">
        <f t="shared" si="26"/>
        <v>42383</v>
      </c>
      <c r="D707" s="191" t="s">
        <v>1124</v>
      </c>
      <c r="E707" s="191">
        <v>42383</v>
      </c>
      <c r="F707" s="192" t="s">
        <v>424</v>
      </c>
      <c r="G707" s="908" t="s">
        <v>866</v>
      </c>
      <c r="H707" s="210" t="s">
        <v>532</v>
      </c>
      <c r="I707" s="257"/>
      <c r="J707" s="257"/>
      <c r="K707" s="38">
        <v>695000</v>
      </c>
      <c r="L707" s="194" t="s">
        <v>259</v>
      </c>
      <c r="M707" s="194" t="s">
        <v>370</v>
      </c>
      <c r="N707" s="52" t="str">
        <f>IF(AND('331-CT'!$E$7=TH!H707,OR(L707="331",M707="331")),"331",IF(AND(OR(L707="131",M707="131"),H707='131-CT'!$E$7),"131",""))</f>
        <v/>
      </c>
      <c r="O707" s="89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7"/>
      <c r="AC707" s="585" t="str">
        <f>IF(VLOOKUP(H707,DS_131,1,0)=H707,"","x")</f>
        <v/>
      </c>
      <c r="AD707" s="585"/>
      <c r="AF707" s="585"/>
      <c r="AG707" s="585"/>
    </row>
    <row r="708" spans="1:33" s="585" customFormat="1" ht="15.75" customHeight="1">
      <c r="A708" s="204" t="str">
        <f>IF(B708&lt;&gt;"",IF(AND(B708&gt;=_TM1,B708&lt;=_TM2,OR(TH!L708="1111",TH!M708="1111")),TH!D708,""),"")</f>
        <v/>
      </c>
      <c r="B708" s="36">
        <f t="shared" si="25"/>
        <v>1</v>
      </c>
      <c r="C708" s="184">
        <f t="shared" si="26"/>
        <v>42383</v>
      </c>
      <c r="D708" s="191" t="s">
        <v>1125</v>
      </c>
      <c r="E708" s="191">
        <v>42383</v>
      </c>
      <c r="F708" s="189" t="s">
        <v>1467</v>
      </c>
      <c r="G708" s="192" t="s">
        <v>921</v>
      </c>
      <c r="H708" s="193" t="s">
        <v>646</v>
      </c>
      <c r="I708" s="257">
        <v>100</v>
      </c>
      <c r="J708" s="257">
        <v>10900</v>
      </c>
      <c r="K708" s="38">
        <f>ROUND(I708*J708,0)</f>
        <v>1090000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89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7"/>
      <c r="AC708" s="585" t="str">
        <f>IF(VLOOKUP(F708,NXT!$C$34:$C$407,1,0)=F708,"","x")</f>
        <v/>
      </c>
      <c r="AE708" s="211"/>
    </row>
    <row r="709" spans="1:33" s="585" customFormat="1" ht="15.75" customHeight="1">
      <c r="A709" s="204" t="str">
        <f>IF(B709&lt;&gt;"",IF(AND(B709&gt;=_TM1,B709&lt;=_TM2,OR(TH!L709="1111",TH!M709="1111")),TH!D709,""),"")</f>
        <v/>
      </c>
      <c r="B709" s="36">
        <f t="shared" si="25"/>
        <v>1</v>
      </c>
      <c r="C709" s="184">
        <f t="shared" si="26"/>
        <v>42383</v>
      </c>
      <c r="D709" s="191" t="s">
        <v>1125</v>
      </c>
      <c r="E709" s="191">
        <v>42383</v>
      </c>
      <c r="F709" s="192" t="s">
        <v>1468</v>
      </c>
      <c r="G709" s="192" t="s">
        <v>921</v>
      </c>
      <c r="H709" s="193" t="s">
        <v>646</v>
      </c>
      <c r="I709" s="256">
        <v>20</v>
      </c>
      <c r="J709" s="256">
        <v>11700</v>
      </c>
      <c r="K709" s="38">
        <f>ROUND(I709*J709,0)</f>
        <v>234000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9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7"/>
      <c r="AC709" s="585" t="str">
        <f>IF(VLOOKUP(F709,NXT!$C$34:$C$407,1,0)=F709,"","x")</f>
        <v/>
      </c>
      <c r="AD709" s="211"/>
      <c r="AE709" s="211"/>
    </row>
    <row r="710" spans="1:33" s="585" customFormat="1" ht="15.75" customHeight="1">
      <c r="A710" s="204" t="str">
        <f>IF(B710&lt;&gt;"",IF(AND(B710&gt;=_TM1,B710&lt;=_TM2,OR(TH!L710="1111",TH!M710="1111")),TH!D710,""),"")</f>
        <v/>
      </c>
      <c r="B710" s="36">
        <f t="shared" si="25"/>
        <v>1</v>
      </c>
      <c r="C710" s="184">
        <f t="shared" si="26"/>
        <v>42383</v>
      </c>
      <c r="D710" s="191" t="s">
        <v>1125</v>
      </c>
      <c r="E710" s="191">
        <v>42383</v>
      </c>
      <c r="F710" s="189" t="s">
        <v>1339</v>
      </c>
      <c r="G710" s="192" t="s">
        <v>921</v>
      </c>
      <c r="H710" s="193" t="s">
        <v>646</v>
      </c>
      <c r="I710" s="256">
        <v>20</v>
      </c>
      <c r="J710" s="256">
        <v>12400</v>
      </c>
      <c r="K710" s="38">
        <f>ROUND(I710*J710,0)</f>
        <v>248000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9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7"/>
      <c r="AC710" s="585" t="str">
        <f>IF(VLOOKUP(F710,NXT!$C$34:$C$407,1,0)=F710,"","x")</f>
        <v/>
      </c>
      <c r="AE710" s="211"/>
    </row>
    <row r="711" spans="1:33" s="585" customFormat="1" ht="15.75" customHeight="1">
      <c r="A711" s="204" t="str">
        <f>IF(B711&lt;&gt;"",IF(AND(B711&gt;=_TM1,B711&lt;=_TM2,OR(TH!L711="1111",TH!M711="1111")),TH!D711,""),"")</f>
        <v/>
      </c>
      <c r="B711" s="36">
        <f t="shared" si="25"/>
        <v>1</v>
      </c>
      <c r="C711" s="184">
        <f t="shared" si="26"/>
        <v>42383</v>
      </c>
      <c r="D711" s="191" t="s">
        <v>1125</v>
      </c>
      <c r="E711" s="191">
        <v>42383</v>
      </c>
      <c r="F711" s="189" t="s">
        <v>1343</v>
      </c>
      <c r="G711" s="478" t="s">
        <v>921</v>
      </c>
      <c r="H711" s="193" t="s">
        <v>646</v>
      </c>
      <c r="I711" s="256">
        <v>20</v>
      </c>
      <c r="J711" s="256">
        <v>15300</v>
      </c>
      <c r="K711" s="38">
        <f>ROUND(I711*J711,0)</f>
        <v>306000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9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7"/>
      <c r="AC711" s="585" t="str">
        <f>IF(VLOOKUP(F711,NXT!$C$34:$C$407,1,0)=F711,"","x")</f>
        <v/>
      </c>
      <c r="AD711" s="211"/>
      <c r="AE711" s="211"/>
      <c r="AF711" s="211"/>
      <c r="AG711" s="211"/>
    </row>
    <row r="712" spans="1:33" s="585" customFormat="1" ht="15.75" customHeight="1">
      <c r="A712" s="204" t="str">
        <f>IF(B712&lt;&gt;"",IF(AND(B712&gt;=_TM1,B712&lt;=_TM2,OR(TH!L712="1111",TH!M712="1111")),TH!D712,""),"")</f>
        <v/>
      </c>
      <c r="B712" s="36">
        <f t="shared" si="25"/>
        <v>1</v>
      </c>
      <c r="C712" s="184">
        <f t="shared" si="26"/>
        <v>42383</v>
      </c>
      <c r="D712" s="191" t="s">
        <v>1125</v>
      </c>
      <c r="E712" s="191">
        <v>42383</v>
      </c>
      <c r="F712" s="192" t="s">
        <v>424</v>
      </c>
      <c r="G712" s="192" t="s">
        <v>921</v>
      </c>
      <c r="H712" s="193" t="s">
        <v>646</v>
      </c>
      <c r="I712" s="256"/>
      <c r="J712" s="256"/>
      <c r="K712" s="38">
        <v>187800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9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7"/>
      <c r="AC712" s="585" t="str">
        <f>IF(VLOOKUP(H712,DS_131,1,0)=H712,"","x")</f>
        <v/>
      </c>
      <c r="AE712" s="211"/>
      <c r="AF712" s="211"/>
      <c r="AG712" s="211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5"/>
        <v>1</v>
      </c>
      <c r="C713" s="184">
        <f t="shared" si="26"/>
        <v>42383</v>
      </c>
      <c r="D713" s="191" t="s">
        <v>1126</v>
      </c>
      <c r="E713" s="191">
        <v>42383</v>
      </c>
      <c r="F713" s="192" t="s">
        <v>1476</v>
      </c>
      <c r="G713" s="478" t="s">
        <v>922</v>
      </c>
      <c r="H713" s="193" t="s">
        <v>430</v>
      </c>
      <c r="I713" s="256">
        <v>314</v>
      </c>
      <c r="J713" s="256">
        <v>10500</v>
      </c>
      <c r="K713" s="38">
        <f>ROUND(I713*J713,0)</f>
        <v>3297000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89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7"/>
      <c r="AC713" s="585" t="str">
        <f>IF(VLOOKUP(F713,NXT!$C$34:$C$407,1,0)=F713,"","x")</f>
        <v/>
      </c>
      <c r="AD713" s="585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25"/>
        <v>1</v>
      </c>
      <c r="C714" s="184">
        <f t="shared" si="26"/>
        <v>42383</v>
      </c>
      <c r="D714" s="191" t="s">
        <v>1126</v>
      </c>
      <c r="E714" s="191">
        <v>42383</v>
      </c>
      <c r="F714" s="192" t="s">
        <v>424</v>
      </c>
      <c r="G714" s="192" t="s">
        <v>922</v>
      </c>
      <c r="H714" s="193" t="s">
        <v>430</v>
      </c>
      <c r="I714" s="256"/>
      <c r="J714" s="256"/>
      <c r="K714" s="38">
        <v>329700</v>
      </c>
      <c r="L714" s="194" t="s">
        <v>259</v>
      </c>
      <c r="M714" s="194" t="s">
        <v>370</v>
      </c>
      <c r="N714" s="52" t="str">
        <f>IF(AND('331-CT'!$E$7=TH!H714,OR(L714="331",M714="331")),"331",IF(AND(OR(L714="131",M714="131"),H714='131-CT'!$E$7),"131",""))</f>
        <v/>
      </c>
      <c r="O714" s="89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7"/>
      <c r="AC714" s="585" t="str">
        <f>IF(VLOOKUP(H714,DS_131,1,0)=H714,"","x")</f>
        <v/>
      </c>
      <c r="AD714" s="585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5"/>
        <v>1</v>
      </c>
      <c r="C715" s="184">
        <f t="shared" si="26"/>
        <v>42383</v>
      </c>
      <c r="D715" s="191" t="s">
        <v>1127</v>
      </c>
      <c r="E715" s="191">
        <v>42383</v>
      </c>
      <c r="F715" s="192" t="s">
        <v>690</v>
      </c>
      <c r="G715" s="478" t="s">
        <v>923</v>
      </c>
      <c r="H715" s="7" t="s">
        <v>817</v>
      </c>
      <c r="I715" s="256">
        <v>214</v>
      </c>
      <c r="J715" s="256">
        <v>10920</v>
      </c>
      <c r="K715" s="38">
        <f>ROUND(I715*J715,0)</f>
        <v>2336880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89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7"/>
      <c r="AC715" s="585" t="str">
        <f>IF(VLOOKUP(F715,NXT!$C$34:$C$407,1,0)=F715,"","x")</f>
        <v/>
      </c>
      <c r="AD715" s="585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5"/>
        <v>1</v>
      </c>
      <c r="C716" s="184">
        <f t="shared" si="26"/>
        <v>42383</v>
      </c>
      <c r="D716" s="191" t="s">
        <v>1127</v>
      </c>
      <c r="E716" s="191">
        <v>42383</v>
      </c>
      <c r="F716" s="192" t="s">
        <v>689</v>
      </c>
      <c r="G716" s="192" t="s">
        <v>923</v>
      </c>
      <c r="H716" s="7" t="s">
        <v>817</v>
      </c>
      <c r="I716" s="256">
        <v>621</v>
      </c>
      <c r="J716" s="256">
        <v>6450</v>
      </c>
      <c r="K716" s="38">
        <f>ROUND(I716*J716,0)</f>
        <v>4005450</v>
      </c>
      <c r="L716" s="194" t="s">
        <v>259</v>
      </c>
      <c r="M716" s="194" t="s">
        <v>174</v>
      </c>
      <c r="N716" s="52" t="str">
        <f>IF(AND('331-CT'!$E$7=TH!H716,OR(L716="331",M716="331")),"331",IF(AND(OR(L716="131",M716="131"),H716='131-CT'!$E$7),"131",""))</f>
        <v/>
      </c>
      <c r="O716" s="89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7"/>
      <c r="AC716" s="585" t="str">
        <f>IF(VLOOKUP(F716,NXT!$C$34:$C$407,1,0)=F716,"","x")</f>
        <v/>
      </c>
      <c r="AD716" s="585"/>
    </row>
    <row r="717" spans="1:33" s="585" customFormat="1" ht="15.75" customHeight="1">
      <c r="A717" s="204" t="str">
        <f>IF(B717&lt;&gt;"",IF(AND(B717&gt;=_TM1,B717&lt;=_TM2,OR(TH!L717="1111",TH!M717="1111")),TH!D717,""),"")</f>
        <v/>
      </c>
      <c r="B717" s="36">
        <f t="shared" si="25"/>
        <v>1</v>
      </c>
      <c r="C717" s="184">
        <f t="shared" si="26"/>
        <v>42383</v>
      </c>
      <c r="D717" s="191" t="s">
        <v>1127</v>
      </c>
      <c r="E717" s="191">
        <v>42383</v>
      </c>
      <c r="F717" s="192" t="s">
        <v>424</v>
      </c>
      <c r="G717" s="478" t="s">
        <v>923</v>
      </c>
      <c r="H717" s="7" t="s">
        <v>817</v>
      </c>
      <c r="I717" s="256"/>
      <c r="J717" s="256"/>
      <c r="K717" s="38">
        <v>634233</v>
      </c>
      <c r="L717" s="194" t="s">
        <v>259</v>
      </c>
      <c r="M717" s="194" t="s">
        <v>370</v>
      </c>
      <c r="N717" s="52" t="str">
        <f>IF(AND('331-CT'!$E$7=TH!H717,OR(L717="331",M717="331")),"331",IF(AND(OR(L717="131",M717="131"),H717='131-CT'!$E$7),"131",""))</f>
        <v/>
      </c>
      <c r="O717" s="89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7"/>
      <c r="AC717" s="585" t="str">
        <f>IF(VLOOKUP(H717,DS_131,1,0)=H717,"","x")</f>
        <v/>
      </c>
      <c r="AF717" s="211"/>
      <c r="AG717" s="211"/>
    </row>
    <row r="718" spans="1:33" s="585" customFormat="1" ht="15.75" customHeight="1">
      <c r="A718" s="204" t="str">
        <f>IF(B718&lt;&gt;"",IF(AND(B718&gt;=_TM1,B718&lt;=_TM2,OR(TH!L718="1111",TH!M718="1111")),TH!D718,""),"")</f>
        <v/>
      </c>
      <c r="B718" s="36">
        <f t="shared" si="25"/>
        <v>1</v>
      </c>
      <c r="C718" s="184">
        <f t="shared" si="26"/>
        <v>42383</v>
      </c>
      <c r="D718" s="191" t="s">
        <v>1128</v>
      </c>
      <c r="E718" s="191">
        <v>42383</v>
      </c>
      <c r="F718" s="192" t="s">
        <v>729</v>
      </c>
      <c r="G718" s="192" t="s">
        <v>924</v>
      </c>
      <c r="H718" s="210" t="s">
        <v>1237</v>
      </c>
      <c r="I718" s="257">
        <v>170</v>
      </c>
      <c r="J718" s="257">
        <v>12039</v>
      </c>
      <c r="K718" s="38">
        <f t="shared" ref="K718:K725" si="29">ROUND(I718*J718,0)</f>
        <v>2046630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89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7"/>
      <c r="AC718" s="585" t="str">
        <f>IF(VLOOKUP(F718,NXT!$C$34:$C$407,1,0)=F718,"","x")</f>
        <v/>
      </c>
      <c r="AF718" s="211"/>
      <c r="AG718" s="211"/>
    </row>
    <row r="719" spans="1:33" s="585" customFormat="1" ht="15.75" customHeight="1">
      <c r="A719" s="204" t="str">
        <f>IF(B719&lt;&gt;"",IF(AND(B719&gt;=_TM1,B719&lt;=_TM2,OR(TH!L719="1111",TH!M719="1111")),TH!D719,""),"")</f>
        <v/>
      </c>
      <c r="B719" s="36">
        <f t="shared" si="25"/>
        <v>1</v>
      </c>
      <c r="C719" s="184">
        <f t="shared" si="26"/>
        <v>42383</v>
      </c>
      <c r="D719" s="191" t="s">
        <v>1128</v>
      </c>
      <c r="E719" s="191">
        <v>42383</v>
      </c>
      <c r="F719" s="192" t="s">
        <v>737</v>
      </c>
      <c r="G719" s="192" t="s">
        <v>924</v>
      </c>
      <c r="H719" s="210" t="s">
        <v>1237</v>
      </c>
      <c r="I719" s="256">
        <v>40</v>
      </c>
      <c r="J719" s="256">
        <v>8818</v>
      </c>
      <c r="K719" s="38">
        <f t="shared" si="29"/>
        <v>352720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7"/>
      <c r="AC719" s="585" t="str">
        <f>IF(VLOOKUP(F719,NXT!$C$34:$C$407,1,0)=F719,"","x")</f>
        <v/>
      </c>
      <c r="AF719" s="211"/>
      <c r="AG719" s="211"/>
    </row>
    <row r="720" spans="1:33" s="585" customFormat="1" ht="15.75" customHeight="1">
      <c r="A720" s="204" t="str">
        <f>IF(B720&lt;&gt;"",IF(AND(B720&gt;=_TM1,B720&lt;=_TM2,OR(TH!L720="1111",TH!M720="1111")),TH!D720,""),"")</f>
        <v/>
      </c>
      <c r="B720" s="36">
        <f t="shared" si="25"/>
        <v>1</v>
      </c>
      <c r="C720" s="184">
        <f t="shared" si="26"/>
        <v>42383</v>
      </c>
      <c r="D720" s="191" t="s">
        <v>1128</v>
      </c>
      <c r="E720" s="191">
        <v>42383</v>
      </c>
      <c r="F720" s="192" t="s">
        <v>1248</v>
      </c>
      <c r="G720" s="192" t="s">
        <v>924</v>
      </c>
      <c r="H720" s="210" t="s">
        <v>1237</v>
      </c>
      <c r="I720" s="256">
        <v>25</v>
      </c>
      <c r="J720" s="256">
        <v>7862</v>
      </c>
      <c r="K720" s="38">
        <f t="shared" si="29"/>
        <v>196550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89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7"/>
      <c r="AC720" s="585" t="str">
        <f>IF(VLOOKUP(F720,NXT!$C$34:$C$407,1,0)=F720,"","x")</f>
        <v/>
      </c>
      <c r="AE720" s="211"/>
      <c r="AF720" s="211"/>
      <c r="AG720" s="211"/>
    </row>
    <row r="721" spans="1:33" s="585" customFormat="1" ht="15.75" customHeight="1">
      <c r="A721" s="204" t="str">
        <f>IF(B721&lt;&gt;"",IF(AND(B721&gt;=_TM1,B721&lt;=_TM2,OR(TH!L721="1111",TH!M721="1111")),TH!D721,""),"")</f>
        <v/>
      </c>
      <c r="B721" s="36">
        <f t="shared" si="25"/>
        <v>1</v>
      </c>
      <c r="C721" s="184">
        <f t="shared" si="26"/>
        <v>42383</v>
      </c>
      <c r="D721" s="191" t="s">
        <v>1128</v>
      </c>
      <c r="E721" s="191">
        <v>42383</v>
      </c>
      <c r="F721" s="192" t="s">
        <v>1249</v>
      </c>
      <c r="G721" s="192" t="s">
        <v>924</v>
      </c>
      <c r="H721" s="210" t="s">
        <v>1237</v>
      </c>
      <c r="I721" s="257">
        <v>10</v>
      </c>
      <c r="J721" s="257">
        <v>10156</v>
      </c>
      <c r="K721" s="38">
        <f t="shared" si="29"/>
        <v>101560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7"/>
      <c r="AC721" s="585" t="str">
        <f>IF(VLOOKUP(F721,NXT!$C$34:$C$407,1,0)=F721,"","x")</f>
        <v/>
      </c>
      <c r="AE721" s="211"/>
      <c r="AF721" s="211"/>
      <c r="AG721" s="211"/>
    </row>
    <row r="722" spans="1:33" s="585" customFormat="1" ht="15.75" customHeight="1">
      <c r="A722" s="204" t="str">
        <f>IF(B722&lt;&gt;"",IF(AND(B722&gt;=_TM1,B722&lt;=_TM2,OR(TH!L722="1111",TH!M722="1111")),TH!D722,""),"")</f>
        <v/>
      </c>
      <c r="B722" s="36">
        <f t="shared" si="25"/>
        <v>1</v>
      </c>
      <c r="C722" s="184">
        <f t="shared" si="26"/>
        <v>42383</v>
      </c>
      <c r="D722" s="191" t="s">
        <v>1128</v>
      </c>
      <c r="E722" s="191">
        <v>42383</v>
      </c>
      <c r="F722" s="192" t="s">
        <v>1250</v>
      </c>
      <c r="G722" s="192" t="s">
        <v>924</v>
      </c>
      <c r="H722" s="210" t="s">
        <v>1237</v>
      </c>
      <c r="I722" s="256">
        <v>580</v>
      </c>
      <c r="J722" s="256">
        <v>8938</v>
      </c>
      <c r="K722" s="38">
        <f t="shared" si="29"/>
        <v>5184040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7"/>
      <c r="AC722" s="585" t="str">
        <f>IF(VLOOKUP(F722,NXT!$C$34:$C$407,1,0)=F722,"","x")</f>
        <v/>
      </c>
      <c r="AD722" s="211"/>
      <c r="AE722" s="211"/>
      <c r="AF722" s="211"/>
      <c r="AG722" s="211"/>
    </row>
    <row r="723" spans="1:33" s="585" customFormat="1" ht="15.75" customHeight="1">
      <c r="A723" s="204" t="str">
        <f>IF(B723&lt;&gt;"",IF(AND(B723&gt;=_TM1,B723&lt;=_TM2,OR(TH!L723="1111",TH!M723="1111")),TH!D723,""),"")</f>
        <v/>
      </c>
      <c r="B723" s="36">
        <f t="shared" si="25"/>
        <v>1</v>
      </c>
      <c r="C723" s="184">
        <f t="shared" si="26"/>
        <v>42383</v>
      </c>
      <c r="D723" s="191" t="s">
        <v>1128</v>
      </c>
      <c r="E723" s="191">
        <v>42383</v>
      </c>
      <c r="F723" s="192" t="s">
        <v>1251</v>
      </c>
      <c r="G723" s="192" t="s">
        <v>924</v>
      </c>
      <c r="H723" s="210" t="s">
        <v>1237</v>
      </c>
      <c r="I723" s="256">
        <v>900</v>
      </c>
      <c r="J723" s="256">
        <v>8287</v>
      </c>
      <c r="K723" s="38">
        <f t="shared" si="29"/>
        <v>7458300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7"/>
      <c r="AC723" s="585" t="str">
        <f>IF(VLOOKUP(F723,NXT!$C$34:$C$407,1,0)=F723,"","x")</f>
        <v/>
      </c>
      <c r="AE723" s="211"/>
      <c r="AF723" s="211"/>
      <c r="AG723" s="211"/>
    </row>
    <row r="724" spans="1:33" s="585" customFormat="1" ht="15.75" customHeight="1">
      <c r="A724" s="204" t="str">
        <f>IF(B724&lt;&gt;"",IF(AND(B724&gt;=_TM1,B724&lt;=_TM2,OR(TH!L724="1111",TH!M724="1111")),TH!D724,""),"")</f>
        <v/>
      </c>
      <c r="B724" s="36">
        <f t="shared" si="25"/>
        <v>1</v>
      </c>
      <c r="C724" s="184">
        <f t="shared" si="26"/>
        <v>42383</v>
      </c>
      <c r="D724" s="191" t="s">
        <v>1128</v>
      </c>
      <c r="E724" s="191">
        <v>42383</v>
      </c>
      <c r="F724" s="192" t="s">
        <v>1252</v>
      </c>
      <c r="G724" s="192" t="s">
        <v>924</v>
      </c>
      <c r="H724" s="210" t="s">
        <v>1237</v>
      </c>
      <c r="I724" s="256">
        <v>12</v>
      </c>
      <c r="J724" s="256">
        <v>13653</v>
      </c>
      <c r="K724" s="38">
        <f t="shared" si="29"/>
        <v>163836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7"/>
      <c r="AC724" s="585" t="str">
        <f>IF(VLOOKUP(F724,NXT!$C$34:$C$407,1,0)=F724,"","x")</f>
        <v/>
      </c>
      <c r="AD724" s="211"/>
      <c r="AE724" s="211"/>
      <c r="AF724" s="211"/>
      <c r="AG724" s="211"/>
    </row>
    <row r="725" spans="1:33" s="585" customFormat="1" ht="15.75" customHeight="1">
      <c r="A725" s="204" t="str">
        <f>IF(B725&lt;&gt;"",IF(AND(B725&gt;=_TM1,B725&lt;=_TM2,OR(TH!L725="1111",TH!M725="1111")),TH!D725,""),"")</f>
        <v/>
      </c>
      <c r="B725" s="36">
        <f t="shared" ref="B725:B788" si="30">IF(C725&lt;&gt;"",MONTH(C725),"")</f>
        <v>1</v>
      </c>
      <c r="C725" s="184">
        <f t="shared" ref="C725:C788" si="31">E725</f>
        <v>42383</v>
      </c>
      <c r="D725" s="191" t="s">
        <v>1128</v>
      </c>
      <c r="E725" s="191">
        <v>42383</v>
      </c>
      <c r="F725" s="192" t="s">
        <v>1253</v>
      </c>
      <c r="G725" s="192" t="s">
        <v>924</v>
      </c>
      <c r="H725" s="210" t="s">
        <v>1237</v>
      </c>
      <c r="I725" s="256">
        <v>13</v>
      </c>
      <c r="J725" s="256">
        <v>8832</v>
      </c>
      <c r="K725" s="38">
        <f t="shared" si="29"/>
        <v>114816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89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7"/>
      <c r="AC725" s="585" t="str">
        <f>IF(VLOOKUP(F725,NXT!$C$34:$C$407,1,0)=F725,"","x")</f>
        <v/>
      </c>
      <c r="AE725" s="211"/>
      <c r="AF725" s="211"/>
      <c r="AG725" s="211"/>
    </row>
    <row r="726" spans="1:33" s="585" customFormat="1" ht="15.75" customHeight="1">
      <c r="A726" s="204" t="str">
        <f>IF(B726&lt;&gt;"",IF(AND(B726&gt;=_TM1,B726&lt;=_TM2,OR(TH!L726="1111",TH!M726="1111")),TH!D726,""),"")</f>
        <v/>
      </c>
      <c r="B726" s="36">
        <f t="shared" si="30"/>
        <v>1</v>
      </c>
      <c r="C726" s="184">
        <f t="shared" si="31"/>
        <v>42383</v>
      </c>
      <c r="D726" s="191" t="s">
        <v>1128</v>
      </c>
      <c r="E726" s="191">
        <v>42383</v>
      </c>
      <c r="F726" s="192" t="s">
        <v>556</v>
      </c>
      <c r="G726" s="192" t="s">
        <v>924</v>
      </c>
      <c r="H726" s="210" t="s">
        <v>1237</v>
      </c>
      <c r="I726" s="256"/>
      <c r="J726" s="256"/>
      <c r="K726" s="38">
        <v>1561845</v>
      </c>
      <c r="L726" s="194" t="s">
        <v>259</v>
      </c>
      <c r="M726" s="194" t="s">
        <v>370</v>
      </c>
      <c r="N726" s="52" t="str">
        <f>IF(AND('331-CT'!$E$7=TH!H726,OR(L726="331",M726="331")),"331",IF(AND(OR(L726="131",M726="131"),H726='131-CT'!$E$7),"131",""))</f>
        <v/>
      </c>
      <c r="O726" s="89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7"/>
      <c r="AC726" s="585" t="str">
        <f>IF(VLOOKUP(H726,DS_131,1,0)=H726,"","x")</f>
        <v/>
      </c>
      <c r="AE726" s="211"/>
      <c r="AF726" s="211"/>
      <c r="AG726" s="211"/>
    </row>
    <row r="727" spans="1:33" s="585" customFormat="1" ht="15.75" customHeight="1">
      <c r="A727" s="204" t="str">
        <f>IF(B727&lt;&gt;"",IF(AND(B727&gt;=_TM1,B727&lt;=_TM2,OR(TH!L727="1111",TH!M727="1111")),TH!D727,""),"")</f>
        <v/>
      </c>
      <c r="B727" s="36">
        <f t="shared" si="30"/>
        <v>1</v>
      </c>
      <c r="C727" s="184">
        <f t="shared" si="31"/>
        <v>42385</v>
      </c>
      <c r="D727" s="191" t="s">
        <v>1129</v>
      </c>
      <c r="E727" s="191">
        <v>42385</v>
      </c>
      <c r="F727" s="192" t="s">
        <v>472</v>
      </c>
      <c r="G727" s="192" t="s">
        <v>925</v>
      </c>
      <c r="H727" s="193" t="s">
        <v>422</v>
      </c>
      <c r="I727" s="256">
        <v>619</v>
      </c>
      <c r="J727" s="256">
        <v>9700</v>
      </c>
      <c r="K727" s="38">
        <f>ROUND(I727*J727,0)</f>
        <v>6004300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7"/>
      <c r="AC727" s="585" t="str">
        <f>IF(VLOOKUP(F727,NXT!$C$34:$C$407,1,0)=F727,"","x")</f>
        <v/>
      </c>
      <c r="AE727" s="211"/>
      <c r="AF727" s="211"/>
      <c r="AG727" s="211"/>
    </row>
    <row r="728" spans="1:33" s="860" customFormat="1" ht="15.75" customHeight="1">
      <c r="A728" s="204" t="str">
        <f>IF(B728&lt;&gt;"",IF(AND(B728&gt;=_TM1,B728&lt;=_TM2,OR(TH!L728="1111",TH!M728="1111")),TH!D728,""),"")</f>
        <v/>
      </c>
      <c r="B728" s="36">
        <f t="shared" si="30"/>
        <v>1</v>
      </c>
      <c r="C728" s="184">
        <f t="shared" si="31"/>
        <v>42385</v>
      </c>
      <c r="D728" s="191" t="s">
        <v>1129</v>
      </c>
      <c r="E728" s="191">
        <v>42385</v>
      </c>
      <c r="F728" s="192" t="s">
        <v>424</v>
      </c>
      <c r="G728" s="192" t="s">
        <v>925</v>
      </c>
      <c r="H728" s="193" t="s">
        <v>422</v>
      </c>
      <c r="I728" s="256"/>
      <c r="J728" s="256"/>
      <c r="K728" s="38">
        <v>600430</v>
      </c>
      <c r="L728" s="194" t="s">
        <v>259</v>
      </c>
      <c r="M728" s="194" t="s">
        <v>370</v>
      </c>
      <c r="N728" s="52" t="str">
        <f>IF(AND('331-CT'!$E$7=TH!H728,OR(L728="331",M728="331")),"331",IF(AND(OR(L728="131",M728="131"),H728='131-CT'!$E$7),"131",""))</f>
        <v/>
      </c>
      <c r="O728" s="89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7"/>
      <c r="AC728" s="585" t="str">
        <f>IF(VLOOKUP(H728,DS_131,1,0)=H728,"","x")</f>
        <v/>
      </c>
      <c r="AD728" s="585"/>
      <c r="AE728" s="211"/>
      <c r="AF728" s="211"/>
      <c r="AG728" s="211"/>
    </row>
    <row r="729" spans="1:33" s="585" customFormat="1" ht="15.75" customHeight="1">
      <c r="A729" s="204" t="str">
        <f>IF(B729&lt;&gt;"",IF(AND(B729&gt;=_TM1,B729&lt;=_TM2,OR(TH!L729="1111",TH!M729="1111")),TH!D729,""),"")</f>
        <v/>
      </c>
      <c r="B729" s="36">
        <f t="shared" si="30"/>
        <v>1</v>
      </c>
      <c r="C729" s="184">
        <f t="shared" si="31"/>
        <v>42385</v>
      </c>
      <c r="D729" s="191" t="s">
        <v>1130</v>
      </c>
      <c r="E729" s="191">
        <v>42385</v>
      </c>
      <c r="F729" s="192" t="s">
        <v>926</v>
      </c>
      <c r="G729" s="192" t="s">
        <v>927</v>
      </c>
      <c r="H729" s="210" t="s">
        <v>532</v>
      </c>
      <c r="I729" s="256">
        <v>200</v>
      </c>
      <c r="J729" s="256">
        <v>6000</v>
      </c>
      <c r="K729" s="38">
        <f>ROUND(I729*J729,0)</f>
        <v>1200000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89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7"/>
      <c r="AC729" s="585" t="str">
        <f>IF(VLOOKUP(F729,NXT!$C$34:$C$407,1,0)=F729,"","x")</f>
        <v/>
      </c>
      <c r="AD729" s="211"/>
      <c r="AE729" s="211"/>
      <c r="AF729" s="211"/>
      <c r="AG729" s="211"/>
    </row>
    <row r="730" spans="1:33" s="585" customFormat="1" ht="15.75" customHeight="1">
      <c r="A730" s="204" t="str">
        <f>IF(B730&lt;&gt;"",IF(AND(B730&gt;=_TM1,B730&lt;=_TM2,OR(TH!L730="1111",TH!M730="1111")),TH!D730,""),"")</f>
        <v/>
      </c>
      <c r="B730" s="36">
        <f t="shared" si="30"/>
        <v>1</v>
      </c>
      <c r="C730" s="184">
        <f t="shared" si="31"/>
        <v>42385</v>
      </c>
      <c r="D730" s="191" t="s">
        <v>1130</v>
      </c>
      <c r="E730" s="191">
        <v>42385</v>
      </c>
      <c r="F730" s="192" t="s">
        <v>928</v>
      </c>
      <c r="G730" s="192" t="s">
        <v>927</v>
      </c>
      <c r="H730" s="210" t="s">
        <v>532</v>
      </c>
      <c r="I730" s="256">
        <v>200</v>
      </c>
      <c r="J730" s="256">
        <v>5900</v>
      </c>
      <c r="K730" s="38">
        <f>ROUND(I730*J730,0)</f>
        <v>1180000</v>
      </c>
      <c r="L730" s="194" t="s">
        <v>259</v>
      </c>
      <c r="M730" s="194" t="s">
        <v>174</v>
      </c>
      <c r="N730" s="52" t="str">
        <f>IF(AND('331-CT'!$E$7=TH!H730,OR(L730="331",M730="331")),"331",IF(AND(OR(L730="131",M730="131"),H730='131-CT'!$E$7),"131",""))</f>
        <v/>
      </c>
      <c r="O730" s="89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7"/>
      <c r="AC730" s="585" t="str">
        <f>IF(VLOOKUP(F730,NXT!$C$34:$C$407,1,0)=F730,"","x")</f>
        <v/>
      </c>
      <c r="AE730" s="211"/>
      <c r="AF730" s="211"/>
      <c r="AG730" s="211"/>
    </row>
    <row r="731" spans="1:33" s="585" customFormat="1" ht="15.75" customHeight="1">
      <c r="A731" s="204" t="str">
        <f>IF(B731&lt;&gt;"",IF(AND(B731&gt;=_TM1,B731&lt;=_TM2,OR(TH!L731="1111",TH!M731="1111")),TH!D731,""),"")</f>
        <v/>
      </c>
      <c r="B731" s="36">
        <f t="shared" si="30"/>
        <v>1</v>
      </c>
      <c r="C731" s="184">
        <f t="shared" si="31"/>
        <v>42385</v>
      </c>
      <c r="D731" s="191" t="s">
        <v>1130</v>
      </c>
      <c r="E731" s="191">
        <v>42385</v>
      </c>
      <c r="F731" s="192" t="s">
        <v>929</v>
      </c>
      <c r="G731" s="192" t="s">
        <v>927</v>
      </c>
      <c r="H731" s="210" t="s">
        <v>532</v>
      </c>
      <c r="I731" s="256">
        <v>200</v>
      </c>
      <c r="J731" s="256">
        <v>6000</v>
      </c>
      <c r="K731" s="38">
        <f>ROUND(I731*J731,0)</f>
        <v>1200000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/>
      </c>
      <c r="O731" s="89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7"/>
      <c r="AC731" s="585" t="str">
        <f>IF(VLOOKUP(F731,NXT!$C$34:$C$407,1,0)=F731,"","x")</f>
        <v/>
      </c>
      <c r="AE731" s="211"/>
      <c r="AF731" s="211"/>
      <c r="AG731" s="211"/>
    </row>
    <row r="732" spans="1:33" s="585" customFormat="1" ht="15.75" customHeight="1">
      <c r="A732" s="204" t="str">
        <f>IF(B732&lt;&gt;"",IF(AND(B732&gt;=_TM1,B732&lt;=_TM2,OR(TH!L732="1111",TH!M732="1111")),TH!D732,""),"")</f>
        <v/>
      </c>
      <c r="B732" s="36">
        <f t="shared" si="30"/>
        <v>1</v>
      </c>
      <c r="C732" s="184">
        <f t="shared" si="31"/>
        <v>42385</v>
      </c>
      <c r="D732" s="191" t="s">
        <v>1130</v>
      </c>
      <c r="E732" s="191">
        <v>42385</v>
      </c>
      <c r="F732" s="192" t="s">
        <v>424</v>
      </c>
      <c r="G732" s="192" t="s">
        <v>927</v>
      </c>
      <c r="H732" s="210" t="s">
        <v>532</v>
      </c>
      <c r="I732" s="256"/>
      <c r="J732" s="256"/>
      <c r="K732" s="38">
        <v>358000</v>
      </c>
      <c r="L732" s="194" t="s">
        <v>259</v>
      </c>
      <c r="M732" s="194" t="s">
        <v>370</v>
      </c>
      <c r="N732" s="52" t="str">
        <f>IF(AND('331-CT'!$E$7=TH!H732,OR(L732="331",M732="331")),"331",IF(AND(OR(L732="131",M732="131"),H732='131-CT'!$E$7),"131",""))</f>
        <v/>
      </c>
      <c r="O732" s="89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7"/>
      <c r="AC732" s="585" t="str">
        <f>IF(VLOOKUP(H732,DS_131,1,0)=H732,"","x")</f>
        <v/>
      </c>
      <c r="AE732" s="211"/>
      <c r="AF732" s="211"/>
      <c r="AG732" s="211"/>
    </row>
    <row r="733" spans="1:33" s="585" customFormat="1" ht="15.75" customHeight="1">
      <c r="A733" s="204" t="str">
        <f>IF(B733&lt;&gt;"",IF(AND(B733&gt;=_TM1,B733&lt;=_TM2,OR(TH!L733="1111",TH!M733="1111")),TH!D733,""),"")</f>
        <v/>
      </c>
      <c r="B733" s="36">
        <f t="shared" si="30"/>
        <v>1</v>
      </c>
      <c r="C733" s="184">
        <f t="shared" si="31"/>
        <v>42388</v>
      </c>
      <c r="D733" s="191" t="s">
        <v>1131</v>
      </c>
      <c r="E733" s="191">
        <v>42388</v>
      </c>
      <c r="F733" s="192" t="s">
        <v>930</v>
      </c>
      <c r="G733" s="192" t="s">
        <v>931</v>
      </c>
      <c r="H733" s="193" t="s">
        <v>640</v>
      </c>
      <c r="I733" s="256">
        <v>35</v>
      </c>
      <c r="J733" s="256">
        <v>14600</v>
      </c>
      <c r="K733" s="38">
        <f t="shared" ref="K733:K740" si="32">ROUND(I733*J733,0)</f>
        <v>511000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9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7"/>
      <c r="AC733" s="585" t="str">
        <f>IF(VLOOKUP(F733,NXT!$C$34:$C$407,1,0)=F733,"","x")</f>
        <v/>
      </c>
      <c r="AE733" s="211"/>
      <c r="AF733" s="211"/>
      <c r="AG733" s="211"/>
    </row>
    <row r="734" spans="1:33" s="585" customFormat="1" ht="15.75" customHeight="1">
      <c r="A734" s="204" t="str">
        <f>IF(B734&lt;&gt;"",IF(AND(B734&gt;=_TM1,B734&lt;=_TM2,OR(TH!L734="1111",TH!M734="1111")),TH!D734,""),"")</f>
        <v/>
      </c>
      <c r="B734" s="36">
        <f t="shared" si="30"/>
        <v>1</v>
      </c>
      <c r="C734" s="184">
        <f t="shared" si="31"/>
        <v>42388</v>
      </c>
      <c r="D734" s="191" t="s">
        <v>1131</v>
      </c>
      <c r="E734" s="191">
        <v>42388</v>
      </c>
      <c r="F734" s="192" t="s">
        <v>932</v>
      </c>
      <c r="G734" s="192" t="s">
        <v>931</v>
      </c>
      <c r="H734" s="193" t="s">
        <v>640</v>
      </c>
      <c r="I734" s="256">
        <v>55</v>
      </c>
      <c r="J734" s="256">
        <v>9000</v>
      </c>
      <c r="K734" s="38">
        <f t="shared" si="32"/>
        <v>495000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/>
      </c>
      <c r="O734" s="89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7"/>
      <c r="AC734" s="585" t="str">
        <f>IF(VLOOKUP(F734,NXT!$C$34:$C$407,1,0)=F734,"","x")</f>
        <v/>
      </c>
      <c r="AE734" s="211"/>
      <c r="AF734" s="211"/>
      <c r="AG734" s="211"/>
    </row>
    <row r="735" spans="1:33" s="585" customFormat="1" ht="15.75" customHeight="1">
      <c r="A735" s="204" t="str">
        <f>IF(B735&lt;&gt;"",IF(AND(B735&gt;=_TM1,B735&lt;=_TM2,OR(TH!L735="1111",TH!M735="1111")),TH!D735,""),"")</f>
        <v/>
      </c>
      <c r="B735" s="36">
        <f t="shared" si="30"/>
        <v>1</v>
      </c>
      <c r="C735" s="184">
        <f t="shared" si="31"/>
        <v>42388</v>
      </c>
      <c r="D735" s="191" t="s">
        <v>1131</v>
      </c>
      <c r="E735" s="191">
        <v>42388</v>
      </c>
      <c r="F735" s="192" t="s">
        <v>933</v>
      </c>
      <c r="G735" s="192" t="s">
        <v>931</v>
      </c>
      <c r="H735" s="193" t="s">
        <v>640</v>
      </c>
      <c r="I735" s="256">
        <v>50</v>
      </c>
      <c r="J735" s="256">
        <v>13900</v>
      </c>
      <c r="K735" s="38">
        <f t="shared" si="32"/>
        <v>695000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9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7"/>
      <c r="AC735" s="585" t="str">
        <f>IF(VLOOKUP(F735,NXT!$C$34:$C$407,1,0)=F735,"","x")</f>
        <v/>
      </c>
      <c r="AE735" s="211"/>
      <c r="AF735" s="211"/>
      <c r="AG735" s="211"/>
    </row>
    <row r="736" spans="1:33" s="585" customFormat="1" ht="15.75" customHeight="1">
      <c r="A736" s="204" t="str">
        <f>IF(B736&lt;&gt;"",IF(AND(B736&gt;=_TM1,B736&lt;=_TM2,OR(TH!L736="1111",TH!M736="1111")),TH!D736,""),"")</f>
        <v/>
      </c>
      <c r="B736" s="36">
        <f t="shared" si="30"/>
        <v>1</v>
      </c>
      <c r="C736" s="184">
        <f t="shared" si="31"/>
        <v>42388</v>
      </c>
      <c r="D736" s="191" t="s">
        <v>1131</v>
      </c>
      <c r="E736" s="191">
        <v>42388</v>
      </c>
      <c r="F736" s="192" t="s">
        <v>511</v>
      </c>
      <c r="G736" s="192" t="s">
        <v>931</v>
      </c>
      <c r="H736" s="193" t="s">
        <v>640</v>
      </c>
      <c r="I736" s="258">
        <v>510</v>
      </c>
      <c r="J736" s="258">
        <v>8950</v>
      </c>
      <c r="K736" s="38">
        <f t="shared" si="32"/>
        <v>4564500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9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7"/>
      <c r="AC736" s="585" t="str">
        <f>IF(VLOOKUP(F736,NXT!$C$34:$C$407,1,0)=F736,"","x")</f>
        <v/>
      </c>
      <c r="AE736" s="211"/>
      <c r="AF736" s="211"/>
      <c r="AG736" s="211"/>
    </row>
    <row r="737" spans="1:33" s="585" customFormat="1" ht="15.75" customHeight="1">
      <c r="A737" s="204" t="str">
        <f>IF(B737&lt;&gt;"",IF(AND(B737&gt;=_TM1,B737&lt;=_TM2,OR(TH!L737="1111",TH!M737="1111")),TH!D737,""),"")</f>
        <v/>
      </c>
      <c r="B737" s="36">
        <f t="shared" si="30"/>
        <v>1</v>
      </c>
      <c r="C737" s="184">
        <f t="shared" si="31"/>
        <v>42388</v>
      </c>
      <c r="D737" s="191" t="s">
        <v>1131</v>
      </c>
      <c r="E737" s="191">
        <v>42388</v>
      </c>
      <c r="F737" s="192" t="s">
        <v>934</v>
      </c>
      <c r="G737" s="192" t="s">
        <v>931</v>
      </c>
      <c r="H737" s="193" t="s">
        <v>640</v>
      </c>
      <c r="I737" s="258">
        <v>235</v>
      </c>
      <c r="J737" s="258">
        <v>8800</v>
      </c>
      <c r="K737" s="38">
        <f t="shared" si="32"/>
        <v>2068000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9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7"/>
      <c r="AC737" s="585" t="str">
        <f>IF(VLOOKUP(F737,NXT!$C$34:$C$407,1,0)=F737,"","x")</f>
        <v/>
      </c>
      <c r="AE737" s="211"/>
      <c r="AF737" s="211"/>
      <c r="AG737" s="211"/>
    </row>
    <row r="738" spans="1:33" s="585" customFormat="1" ht="15.75" customHeight="1">
      <c r="A738" s="204" t="str">
        <f>IF(B738&lt;&gt;"",IF(AND(B738&gt;=_TM1,B738&lt;=_TM2,OR(TH!L738="1111",TH!M738="1111")),TH!D738,""),"")</f>
        <v/>
      </c>
      <c r="B738" s="36">
        <f t="shared" si="30"/>
        <v>1</v>
      </c>
      <c r="C738" s="184">
        <f t="shared" si="31"/>
        <v>42388</v>
      </c>
      <c r="D738" s="191" t="s">
        <v>1131</v>
      </c>
      <c r="E738" s="191">
        <v>42388</v>
      </c>
      <c r="F738" s="192" t="s">
        <v>512</v>
      </c>
      <c r="G738" s="192" t="s">
        <v>931</v>
      </c>
      <c r="H738" s="193" t="s">
        <v>640</v>
      </c>
      <c r="I738" s="256">
        <v>110</v>
      </c>
      <c r="J738" s="256">
        <v>6300</v>
      </c>
      <c r="K738" s="38">
        <f t="shared" si="32"/>
        <v>693000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89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7"/>
      <c r="AC738" s="585" t="str">
        <f>IF(VLOOKUP(F738,NXT!$C$34:$C$407,1,0)=F738,"","x")</f>
        <v/>
      </c>
      <c r="AE738" s="211"/>
      <c r="AF738" s="211"/>
      <c r="AG738" s="211"/>
    </row>
    <row r="739" spans="1:33" s="585" customFormat="1" ht="15.75" customHeight="1">
      <c r="A739" s="204" t="str">
        <f>IF(B739&lt;&gt;"",IF(AND(B739&gt;=_TM1,B739&lt;=_TM2,OR(TH!L739="1111",TH!M739="1111")),TH!D739,""),"")</f>
        <v/>
      </c>
      <c r="B739" s="36">
        <f t="shared" si="30"/>
        <v>1</v>
      </c>
      <c r="C739" s="184">
        <f t="shared" si="31"/>
        <v>42388</v>
      </c>
      <c r="D739" s="191" t="s">
        <v>1131</v>
      </c>
      <c r="E739" s="191">
        <v>42388</v>
      </c>
      <c r="F739" s="192" t="s">
        <v>935</v>
      </c>
      <c r="G739" s="192" t="s">
        <v>931</v>
      </c>
      <c r="H739" s="193" t="s">
        <v>640</v>
      </c>
      <c r="I739" s="256">
        <v>24</v>
      </c>
      <c r="J739" s="256">
        <v>11100</v>
      </c>
      <c r="K739" s="38">
        <f t="shared" si="32"/>
        <v>266400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89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7"/>
      <c r="AC739" s="585" t="str">
        <f>IF(VLOOKUP(F739,NXT!$C$34:$C$407,1,0)=F739,"","x")</f>
        <v/>
      </c>
      <c r="AE739" s="211"/>
      <c r="AF739" s="211"/>
      <c r="AG739" s="211"/>
    </row>
    <row r="740" spans="1:33" s="585" customFormat="1" ht="15.75" customHeight="1">
      <c r="A740" s="204" t="str">
        <f>IF(B740&lt;&gt;"",IF(AND(B740&gt;=_TM1,B740&lt;=_TM2,OR(TH!L740="1111",TH!M740="1111")),TH!D740,""),"")</f>
        <v/>
      </c>
      <c r="B740" s="36">
        <f t="shared" si="30"/>
        <v>1</v>
      </c>
      <c r="C740" s="184">
        <f t="shared" si="31"/>
        <v>42388</v>
      </c>
      <c r="D740" s="191" t="s">
        <v>1131</v>
      </c>
      <c r="E740" s="191">
        <v>42388</v>
      </c>
      <c r="F740" s="192" t="s">
        <v>504</v>
      </c>
      <c r="G740" s="192" t="s">
        <v>931</v>
      </c>
      <c r="H740" s="193" t="s">
        <v>640</v>
      </c>
      <c r="I740" s="256">
        <v>55</v>
      </c>
      <c r="J740" s="256">
        <v>7300</v>
      </c>
      <c r="K740" s="38">
        <f t="shared" si="32"/>
        <v>401500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89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7"/>
      <c r="AC740" s="585" t="str">
        <f>IF(VLOOKUP(F740,NXT!$C$34:$C$407,1,0)=F740,"","x")</f>
        <v/>
      </c>
      <c r="AD740" s="211"/>
      <c r="AE740" s="211"/>
      <c r="AF740" s="211"/>
      <c r="AG740" s="211"/>
    </row>
    <row r="741" spans="1:33" s="585" customFormat="1" ht="15.75" customHeight="1">
      <c r="A741" s="204" t="str">
        <f>IF(B741&lt;&gt;"",IF(AND(B741&gt;=_TM1,B741&lt;=_TM2,OR(TH!L741="1111",TH!M741="1111")),TH!D741,""),"")</f>
        <v/>
      </c>
      <c r="B741" s="36">
        <f t="shared" si="30"/>
        <v>1</v>
      </c>
      <c r="C741" s="184">
        <f t="shared" si="31"/>
        <v>42388</v>
      </c>
      <c r="D741" s="191" t="s">
        <v>1131</v>
      </c>
      <c r="E741" s="191">
        <v>42388</v>
      </c>
      <c r="F741" s="192" t="s">
        <v>424</v>
      </c>
      <c r="G741" s="192" t="s">
        <v>931</v>
      </c>
      <c r="H741" s="193" t="s">
        <v>640</v>
      </c>
      <c r="I741" s="256"/>
      <c r="J741" s="256"/>
      <c r="K741" s="38">
        <v>969440</v>
      </c>
      <c r="L741" s="194" t="s">
        <v>259</v>
      </c>
      <c r="M741" s="194" t="s">
        <v>370</v>
      </c>
      <c r="N741" s="52" t="str">
        <f>IF(AND('331-CT'!$E$7=TH!H741,OR(L741="331",M741="331")),"331",IF(AND(OR(L741="131",M741="131"),H741='131-CT'!$E$7),"131",""))</f>
        <v/>
      </c>
      <c r="O741" s="89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7"/>
      <c r="AC741" s="585" t="str">
        <f>IF(VLOOKUP(H741,DS_131,1,0)=H741,"","x")</f>
        <v/>
      </c>
      <c r="AF741" s="211"/>
      <c r="AG741" s="211"/>
    </row>
    <row r="742" spans="1:33" s="585" customFormat="1" ht="15.75" customHeight="1">
      <c r="A742" s="204" t="str">
        <f>IF(B742&lt;&gt;"",IF(AND(B742&gt;=_TM1,B742&lt;=_TM2,OR(TH!L742="1111",TH!M742="1111")),TH!D742,""),"")</f>
        <v/>
      </c>
      <c r="B742" s="36">
        <f t="shared" si="30"/>
        <v>1</v>
      </c>
      <c r="C742" s="184">
        <f t="shared" si="31"/>
        <v>42388</v>
      </c>
      <c r="D742" s="191" t="s">
        <v>1132</v>
      </c>
      <c r="E742" s="191">
        <v>42388</v>
      </c>
      <c r="F742" s="192" t="s">
        <v>1468</v>
      </c>
      <c r="G742" s="192" t="s">
        <v>936</v>
      </c>
      <c r="H742" s="193" t="s">
        <v>646</v>
      </c>
      <c r="I742" s="257">
        <v>2000</v>
      </c>
      <c r="J742" s="257">
        <v>11300</v>
      </c>
      <c r="K742" s="38">
        <f>ROUND(I742*J742,0)</f>
        <v>22600000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7"/>
      <c r="AC742" s="585" t="str">
        <f>IF(VLOOKUP(F742,NXT!$C$34:$C$407,1,0)=F742,"","x")</f>
        <v/>
      </c>
      <c r="AF742" s="211"/>
      <c r="AG742" s="211"/>
    </row>
    <row r="743" spans="1:33" s="585" customFormat="1" ht="15.75" customHeight="1">
      <c r="A743" s="204" t="str">
        <f>IF(B743&lt;&gt;"",IF(AND(B743&gt;=_TM1,B743&lt;=_TM2,OR(TH!L743="1111",TH!M743="1111")),TH!D743,""),"")</f>
        <v/>
      </c>
      <c r="B743" s="36">
        <f t="shared" si="30"/>
        <v>1</v>
      </c>
      <c r="C743" s="184">
        <f t="shared" si="31"/>
        <v>42388</v>
      </c>
      <c r="D743" s="191" t="s">
        <v>1132</v>
      </c>
      <c r="E743" s="191">
        <v>42388</v>
      </c>
      <c r="F743" s="192" t="s">
        <v>424</v>
      </c>
      <c r="G743" s="192" t="s">
        <v>936</v>
      </c>
      <c r="H743" s="193" t="s">
        <v>646</v>
      </c>
      <c r="I743" s="256"/>
      <c r="J743" s="256"/>
      <c r="K743" s="38">
        <v>2260000</v>
      </c>
      <c r="L743" s="194" t="s">
        <v>259</v>
      </c>
      <c r="M743" s="194" t="s">
        <v>370</v>
      </c>
      <c r="N743" s="52" t="str">
        <f>IF(AND('331-CT'!$E$7=TH!H743,OR(L743="331",M743="331")),"331",IF(AND(OR(L743="131",M743="131"),H743='131-CT'!$E$7),"131",""))</f>
        <v/>
      </c>
      <c r="O743" s="89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7"/>
      <c r="AC743" s="585" t="str">
        <f>IF(VLOOKUP(H743,DS_131,1,0)=H743,"","x")</f>
        <v/>
      </c>
      <c r="AD743" s="211"/>
      <c r="AE743" s="211"/>
      <c r="AF743" s="211"/>
      <c r="AG743" s="211"/>
    </row>
    <row r="744" spans="1:33" s="585" customFormat="1" ht="15.75" customHeight="1">
      <c r="A744" s="204" t="str">
        <f>IF(B744&lt;&gt;"",IF(AND(B744&gt;=_TM1,B744&lt;=_TM2,OR(TH!L744="1111",TH!M744="1111")),TH!D744,""),"")</f>
        <v/>
      </c>
      <c r="B744" s="36">
        <f t="shared" si="30"/>
        <v>1</v>
      </c>
      <c r="C744" s="184">
        <f t="shared" si="31"/>
        <v>42388</v>
      </c>
      <c r="D744" s="191" t="s">
        <v>1133</v>
      </c>
      <c r="E744" s="191">
        <v>42388</v>
      </c>
      <c r="F744" s="192" t="s">
        <v>903</v>
      </c>
      <c r="G744" s="192" t="s">
        <v>937</v>
      </c>
      <c r="H744" s="193" t="s">
        <v>1316</v>
      </c>
      <c r="I744" s="256">
        <v>2539</v>
      </c>
      <c r="J744" s="256">
        <v>15000</v>
      </c>
      <c r="K744" s="38">
        <f>ROUND(I744*J744,0)</f>
        <v>38085000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89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7"/>
      <c r="AC744" s="585" t="str">
        <f>IF(VLOOKUP(F744,NXT!$C$34:$C$407,1,0)=F744,"","x")</f>
        <v/>
      </c>
      <c r="AE744" s="211"/>
      <c r="AF744" s="211"/>
      <c r="AG744" s="211"/>
    </row>
    <row r="745" spans="1:33" s="585" customFormat="1" ht="15.75" customHeight="1">
      <c r="A745" s="204" t="str">
        <f>IF(B745&lt;&gt;"",IF(AND(B745&gt;=_TM1,B745&lt;=_TM2,OR(TH!L745="1111",TH!M745="1111")),TH!D745,""),"")</f>
        <v/>
      </c>
      <c r="B745" s="36">
        <f t="shared" si="30"/>
        <v>1</v>
      </c>
      <c r="C745" s="184">
        <f t="shared" si="31"/>
        <v>42388</v>
      </c>
      <c r="D745" s="191" t="s">
        <v>1133</v>
      </c>
      <c r="E745" s="191">
        <v>42388</v>
      </c>
      <c r="F745" s="192" t="s">
        <v>424</v>
      </c>
      <c r="G745" s="192" t="s">
        <v>937</v>
      </c>
      <c r="H745" s="192" t="s">
        <v>938</v>
      </c>
      <c r="I745" s="256"/>
      <c r="J745" s="256"/>
      <c r="K745" s="38">
        <v>3808500</v>
      </c>
      <c r="L745" s="194" t="s">
        <v>259</v>
      </c>
      <c r="M745" s="194" t="s">
        <v>370</v>
      </c>
      <c r="N745" s="52" t="str">
        <f>IF(AND('331-CT'!$E$7=TH!H745,OR(L745="331",M745="331")),"331",IF(AND(OR(L745="131",M745="131"),H745='131-CT'!$E$7),"131",""))</f>
        <v/>
      </c>
      <c r="O745" s="89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7"/>
      <c r="AC745" s="585" t="str">
        <f>IF(VLOOKUP(H745,DS_131,1,0)=H745,"","x")</f>
        <v/>
      </c>
      <c r="AE745" s="211"/>
      <c r="AF745" s="211"/>
      <c r="AG745" s="211"/>
    </row>
    <row r="746" spans="1:33" s="585" customFormat="1" ht="15.75" customHeight="1">
      <c r="A746" s="204" t="str">
        <f>IF(B746&lt;&gt;"",IF(AND(B746&gt;=_TM1,B746&lt;=_TM2,OR(TH!L746="1111",TH!M746="1111")),TH!D746,""),"")</f>
        <v/>
      </c>
      <c r="B746" s="36">
        <f t="shared" si="30"/>
        <v>1</v>
      </c>
      <c r="C746" s="184">
        <f t="shared" si="31"/>
        <v>42389</v>
      </c>
      <c r="D746" s="191" t="s">
        <v>1134</v>
      </c>
      <c r="E746" s="191">
        <v>42389</v>
      </c>
      <c r="F746" s="192" t="s">
        <v>658</v>
      </c>
      <c r="G746" s="192" t="s">
        <v>939</v>
      </c>
      <c r="H746" s="778" t="s">
        <v>430</v>
      </c>
      <c r="I746" s="258">
        <v>313</v>
      </c>
      <c r="J746" s="258">
        <v>6400</v>
      </c>
      <c r="K746" s="38">
        <f>ROUND(I746*J746,0)</f>
        <v>2003200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89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7"/>
      <c r="AC746" s="585" t="str">
        <f>IF(VLOOKUP(F746,NXT!$C$34:$C$407,1,0)=F746,"","x")</f>
        <v/>
      </c>
      <c r="AE746" s="211"/>
      <c r="AF746" s="211"/>
      <c r="AG746" s="211"/>
    </row>
    <row r="747" spans="1:33" s="585" customFormat="1" ht="15.75" customHeight="1">
      <c r="A747" s="204" t="str">
        <f>IF(B747&lt;&gt;"",IF(AND(B747&gt;=_TM1,B747&lt;=_TM2,OR(TH!L747="1111",TH!M747="1111")),TH!D747,""),"")</f>
        <v/>
      </c>
      <c r="B747" s="36">
        <f t="shared" si="30"/>
        <v>1</v>
      </c>
      <c r="C747" s="184">
        <f t="shared" si="31"/>
        <v>42389</v>
      </c>
      <c r="D747" s="191" t="s">
        <v>1134</v>
      </c>
      <c r="E747" s="191">
        <v>42389</v>
      </c>
      <c r="F747" s="192" t="s">
        <v>1476</v>
      </c>
      <c r="G747" s="478" t="s">
        <v>939</v>
      </c>
      <c r="H747" s="193" t="s">
        <v>430</v>
      </c>
      <c r="I747" s="256">
        <v>321</v>
      </c>
      <c r="J747" s="256">
        <v>10500</v>
      </c>
      <c r="K747" s="38">
        <f>ROUND(I747*J747,0)</f>
        <v>3370500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89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7"/>
      <c r="AC747" s="585" t="str">
        <f>IF(VLOOKUP(F747,NXT!$C$34:$C$407,1,0)=F747,"","x")</f>
        <v/>
      </c>
      <c r="AE747" s="211"/>
      <c r="AF747" s="211"/>
      <c r="AG747" s="211"/>
    </row>
    <row r="748" spans="1:33" s="585" customFormat="1" ht="15.75" customHeight="1">
      <c r="A748" s="204" t="str">
        <f>IF(B748&lt;&gt;"",IF(AND(B748&gt;=_TM1,B748&lt;=_TM2,OR(TH!L748="1111",TH!M748="1111")),TH!D748,""),"")</f>
        <v/>
      </c>
      <c r="B748" s="36">
        <f t="shared" si="30"/>
        <v>1</v>
      </c>
      <c r="C748" s="184">
        <f t="shared" si="31"/>
        <v>42389</v>
      </c>
      <c r="D748" s="191" t="s">
        <v>1134</v>
      </c>
      <c r="E748" s="191">
        <v>42389</v>
      </c>
      <c r="F748" s="192" t="s">
        <v>1476</v>
      </c>
      <c r="G748" s="192" t="s">
        <v>939</v>
      </c>
      <c r="H748" s="193" t="s">
        <v>430</v>
      </c>
      <c r="I748" s="256">
        <v>105</v>
      </c>
      <c r="J748" s="256">
        <v>10500</v>
      </c>
      <c r="K748" s="38">
        <f>ROUND(I748*J748,0)</f>
        <v>1102500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89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7"/>
      <c r="AC748" s="585" t="str">
        <f>IF(VLOOKUP(F748,NXT!$C$34:$C$407,1,0)=F748,"","x")</f>
        <v/>
      </c>
      <c r="AD748" s="211"/>
      <c r="AE748" s="211"/>
      <c r="AF748" s="211"/>
      <c r="AG748" s="211"/>
    </row>
    <row r="749" spans="1:33" s="585" customFormat="1" ht="15.75" customHeight="1">
      <c r="A749" s="204" t="str">
        <f>IF(B749&lt;&gt;"",IF(AND(B749&gt;=_TM1,B749&lt;=_TM2,OR(TH!L749="1111",TH!M749="1111")),TH!D749,""),"")</f>
        <v/>
      </c>
      <c r="B749" s="36">
        <f t="shared" si="30"/>
        <v>1</v>
      </c>
      <c r="C749" s="184">
        <f t="shared" si="31"/>
        <v>42389</v>
      </c>
      <c r="D749" s="191" t="s">
        <v>1134</v>
      </c>
      <c r="E749" s="191">
        <v>42389</v>
      </c>
      <c r="F749" s="192" t="s">
        <v>1476</v>
      </c>
      <c r="G749" s="478" t="s">
        <v>939</v>
      </c>
      <c r="H749" s="193" t="s">
        <v>430</v>
      </c>
      <c r="I749" s="256">
        <v>203</v>
      </c>
      <c r="J749" s="256">
        <v>10500</v>
      </c>
      <c r="K749" s="38">
        <f>ROUND(I749*J749,0)</f>
        <v>2131500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9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7"/>
      <c r="AC749" s="585" t="str">
        <f>IF(VLOOKUP(F749,NXT!$C$34:$C$407,1,0)=F749,"","x")</f>
        <v/>
      </c>
      <c r="AE749" s="211"/>
      <c r="AF749" s="211"/>
      <c r="AG749" s="211"/>
    </row>
    <row r="750" spans="1:33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30"/>
        <v>1</v>
      </c>
      <c r="C750" s="184">
        <f t="shared" si="31"/>
        <v>42389</v>
      </c>
      <c r="D750" s="191" t="s">
        <v>1134</v>
      </c>
      <c r="E750" s="191">
        <v>42389</v>
      </c>
      <c r="F750" s="192" t="s">
        <v>424</v>
      </c>
      <c r="G750" s="192" t="s">
        <v>939</v>
      </c>
      <c r="H750" s="193" t="s">
        <v>430</v>
      </c>
      <c r="I750" s="256"/>
      <c r="J750" s="256"/>
      <c r="K750" s="38">
        <v>860770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9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7"/>
      <c r="AC750" s="585" t="str">
        <f>IF(VLOOKUP(H750,DS_131,1,0)=H750,"","x")</f>
        <v/>
      </c>
      <c r="AD750" s="585"/>
    </row>
    <row r="751" spans="1:33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30"/>
        <v>1</v>
      </c>
      <c r="C751" s="184">
        <f t="shared" si="31"/>
        <v>42389</v>
      </c>
      <c r="D751" s="191" t="s">
        <v>1135</v>
      </c>
      <c r="E751" s="191">
        <v>42389</v>
      </c>
      <c r="F751" s="189" t="s">
        <v>1342</v>
      </c>
      <c r="G751" s="192" t="s">
        <v>421</v>
      </c>
      <c r="H751" s="193" t="s">
        <v>646</v>
      </c>
      <c r="I751" s="256">
        <v>100</v>
      </c>
      <c r="J751" s="256">
        <v>19940</v>
      </c>
      <c r="K751" s="38">
        <f>ROUND(I751*J751,0)</f>
        <v>1994000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9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7"/>
      <c r="AC751" s="585" t="str">
        <f>IF(VLOOKUP(F751,NXT!$C$34:$C$407,1,0)=F751,"","x")</f>
        <v/>
      </c>
      <c r="AD751" s="585"/>
    </row>
    <row r="752" spans="1:33" s="585" customFormat="1" ht="15.75" customHeight="1">
      <c r="A752" s="204" t="str">
        <f>IF(B752&lt;&gt;"",IF(AND(B752&gt;=_TM1,B752&lt;=_TM2,OR(TH!L752="1111",TH!M752="1111")),TH!D752,""),"")</f>
        <v/>
      </c>
      <c r="B752" s="36">
        <f t="shared" si="30"/>
        <v>1</v>
      </c>
      <c r="C752" s="184">
        <f t="shared" si="31"/>
        <v>42389</v>
      </c>
      <c r="D752" s="191" t="s">
        <v>1135</v>
      </c>
      <c r="E752" s="191">
        <v>42389</v>
      </c>
      <c r="F752" s="192" t="s">
        <v>424</v>
      </c>
      <c r="G752" s="192" t="s">
        <v>421</v>
      </c>
      <c r="H752" s="193" t="s">
        <v>646</v>
      </c>
      <c r="I752" s="257"/>
      <c r="J752" s="257"/>
      <c r="K752" s="38">
        <v>199400</v>
      </c>
      <c r="L752" s="194" t="s">
        <v>259</v>
      </c>
      <c r="M752" s="194" t="s">
        <v>370</v>
      </c>
      <c r="N752" s="52" t="str">
        <f>IF(AND('331-CT'!$E$7=TH!H752,OR(L752="331",M752="331")),"331",IF(AND(OR(L752="131",M752="131"),H752='131-CT'!$E$7),"131",""))</f>
        <v/>
      </c>
      <c r="O752" s="89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7"/>
      <c r="AC752" s="585" t="str">
        <f>IF(VLOOKUP(H752,DS_131,1,0)=H752,"","x")</f>
        <v/>
      </c>
      <c r="AF752" s="211"/>
      <c r="AG752" s="211"/>
    </row>
    <row r="753" spans="1:33" s="585" customFormat="1" ht="15.75" customHeight="1">
      <c r="A753" s="204" t="str">
        <f>IF(B753&lt;&gt;"",IF(AND(B753&gt;=_TM1,B753&lt;=_TM2,OR(TH!L753="1111",TH!M753="1111")),TH!D753,""),"")</f>
        <v/>
      </c>
      <c r="B753" s="36">
        <f t="shared" si="30"/>
        <v>1</v>
      </c>
      <c r="C753" s="184">
        <f t="shared" si="31"/>
        <v>42390</v>
      </c>
      <c r="D753" s="191" t="s">
        <v>1136</v>
      </c>
      <c r="E753" s="191">
        <v>42390</v>
      </c>
      <c r="F753" s="192" t="s">
        <v>420</v>
      </c>
      <c r="G753" s="192" t="s">
        <v>425</v>
      </c>
      <c r="H753" s="193" t="s">
        <v>646</v>
      </c>
      <c r="I753" s="256">
        <v>951</v>
      </c>
      <c r="J753" s="256">
        <v>5000</v>
      </c>
      <c r="K753" s="38">
        <f>ROUND(I753*J753,0)</f>
        <v>4755000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89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7"/>
      <c r="AC753" s="585" t="str">
        <f>IF(VLOOKUP(F753,NXT!$C$34:$C$407,1,0)=F753,"","x")</f>
        <v/>
      </c>
      <c r="AF753" s="211"/>
      <c r="AG753" s="211"/>
    </row>
    <row r="754" spans="1:33" s="585" customFormat="1" ht="15.75" customHeight="1">
      <c r="A754" s="204" t="str">
        <f>IF(B754&lt;&gt;"",IF(AND(B754&gt;=_TM1,B754&lt;=_TM2,OR(TH!L754="1111",TH!M754="1111")),TH!D754,""),"")</f>
        <v/>
      </c>
      <c r="B754" s="36">
        <f t="shared" si="30"/>
        <v>1</v>
      </c>
      <c r="C754" s="184">
        <f t="shared" si="31"/>
        <v>42390</v>
      </c>
      <c r="D754" s="191" t="s">
        <v>1136</v>
      </c>
      <c r="E754" s="191">
        <v>42390</v>
      </c>
      <c r="F754" s="192" t="s">
        <v>424</v>
      </c>
      <c r="G754" s="192" t="s">
        <v>425</v>
      </c>
      <c r="H754" s="45" t="s">
        <v>422</v>
      </c>
      <c r="I754" s="257"/>
      <c r="J754" s="257"/>
      <c r="K754" s="38">
        <v>475500</v>
      </c>
      <c r="L754" s="194" t="s">
        <v>259</v>
      </c>
      <c r="M754" s="194" t="s">
        <v>370</v>
      </c>
      <c r="N754" s="52" t="str">
        <f>IF(AND('331-CT'!$E$7=TH!H754,OR(L754="331",M754="331")),"331",IF(AND(OR(L754="131",M754="131"),H754='131-CT'!$E$7),"131",""))</f>
        <v/>
      </c>
      <c r="O754" s="89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7"/>
      <c r="AC754" s="585" t="str">
        <f>IF(VLOOKUP(H754,DS_131,1,0)=H754,"","x")</f>
        <v/>
      </c>
      <c r="AF754" s="211"/>
      <c r="AG754" s="211"/>
    </row>
    <row r="755" spans="1:33" s="585" customFormat="1" ht="15.75" customHeight="1">
      <c r="A755" s="204" t="str">
        <f>IF(B755&lt;&gt;"",IF(AND(B755&gt;=_TM1,B755&lt;=_TM2,OR(TH!L755="1111",TH!M755="1111")),TH!D755,""),"")</f>
        <v/>
      </c>
      <c r="B755" s="36">
        <f t="shared" si="30"/>
        <v>1</v>
      </c>
      <c r="C755" s="184">
        <f t="shared" si="31"/>
        <v>42391</v>
      </c>
      <c r="D755" s="191"/>
      <c r="E755" s="191">
        <v>42391</v>
      </c>
      <c r="F755" s="192" t="s">
        <v>374</v>
      </c>
      <c r="G755" s="478" t="s">
        <v>840</v>
      </c>
      <c r="H755" s="193" t="s">
        <v>841</v>
      </c>
      <c r="I755" s="256"/>
      <c r="J755" s="258"/>
      <c r="K755" s="38">
        <v>10460000</v>
      </c>
      <c r="L755" s="194" t="s">
        <v>165</v>
      </c>
      <c r="M755" s="194" t="s">
        <v>47</v>
      </c>
      <c r="N755" s="52" t="str">
        <f>IF(AND('331-CT'!$E$7=TH!H755,OR(L755="331",M755="331")),"331",IF(AND(OR(L755="131",M755="131"),H755='131-CT'!$E$7),"131",""))</f>
        <v/>
      </c>
      <c r="O755" s="89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>x</v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7">
        <v>1</v>
      </c>
      <c r="AE755" s="211"/>
    </row>
    <row r="756" spans="1:33" s="585" customFormat="1" ht="15.75" customHeight="1">
      <c r="A756" s="204" t="str">
        <f>IF(B756&lt;&gt;"",IF(AND(B756&gt;=_TM1,B756&lt;=_TM2,OR(TH!L756="1111",TH!M756="1111")),TH!D756,""),"")</f>
        <v/>
      </c>
      <c r="B756" s="36">
        <f t="shared" si="30"/>
        <v>1</v>
      </c>
      <c r="C756" s="184">
        <f t="shared" si="31"/>
        <v>42391</v>
      </c>
      <c r="D756" s="191"/>
      <c r="E756" s="191">
        <v>42391</v>
      </c>
      <c r="F756" s="192" t="s">
        <v>708</v>
      </c>
      <c r="G756" s="478" t="s">
        <v>840</v>
      </c>
      <c r="H756" s="193" t="s">
        <v>841</v>
      </c>
      <c r="I756" s="257"/>
      <c r="J756" s="258"/>
      <c r="K756" s="38">
        <v>1046000</v>
      </c>
      <c r="L756" s="194" t="s">
        <v>9</v>
      </c>
      <c r="M756" s="194" t="s">
        <v>47</v>
      </c>
      <c r="N756" s="52" t="str">
        <f>IF(AND('331-CT'!$E$7=TH!H756,OR(L756="331",M756="331")),"331",IF(AND(OR(L756="131",M756="131"),H756='131-CT'!$E$7),"131",""))</f>
        <v/>
      </c>
      <c r="O756" s="89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>x</v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7">
        <v>1</v>
      </c>
      <c r="AE756" s="211"/>
    </row>
    <row r="757" spans="1:33" s="585" customFormat="1" ht="15.75" customHeight="1">
      <c r="A757" s="204" t="str">
        <f>IF(B757&lt;&gt;"",IF(AND(B757&gt;=_TM1,B757&lt;=_TM2,OR(TH!L757="1111",TH!M757="1111")),TH!D757,""),"")</f>
        <v/>
      </c>
      <c r="B757" s="36">
        <f t="shared" si="30"/>
        <v>1</v>
      </c>
      <c r="C757" s="184">
        <f t="shared" si="31"/>
        <v>42391</v>
      </c>
      <c r="D757" s="191" t="s">
        <v>1137</v>
      </c>
      <c r="E757" s="191">
        <v>42391</v>
      </c>
      <c r="F757" s="192" t="s">
        <v>691</v>
      </c>
      <c r="G757" s="192" t="s">
        <v>426</v>
      </c>
      <c r="H757" s="7" t="s">
        <v>812</v>
      </c>
      <c r="I757" s="256">
        <v>312</v>
      </c>
      <c r="J757" s="256">
        <v>6400</v>
      </c>
      <c r="K757" s="38">
        <f>ROUND(I757*J757,0)</f>
        <v>1996800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9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7"/>
      <c r="AC757" s="585" t="str">
        <f>IF(VLOOKUP(F757,NXT!$C$34:$C$407,1,0)=F757,"","x")</f>
        <v/>
      </c>
      <c r="AF757" s="211"/>
      <c r="AG757" s="211"/>
    </row>
    <row r="758" spans="1:33" s="585" customFormat="1" ht="15.75" customHeight="1">
      <c r="A758" s="204" t="str">
        <f>IF(B758&lt;&gt;"",IF(AND(B758&gt;=_TM1,B758&lt;=_TM2,OR(TH!L758="1111",TH!M758="1111")),TH!D758,""),"")</f>
        <v/>
      </c>
      <c r="B758" s="36">
        <f t="shared" si="30"/>
        <v>1</v>
      </c>
      <c r="C758" s="184">
        <f t="shared" si="31"/>
        <v>42391</v>
      </c>
      <c r="D758" s="191" t="s">
        <v>1137</v>
      </c>
      <c r="E758" s="191">
        <v>42391</v>
      </c>
      <c r="F758" s="192" t="s">
        <v>940</v>
      </c>
      <c r="G758" s="192" t="s">
        <v>426</v>
      </c>
      <c r="H758" s="7" t="s">
        <v>812</v>
      </c>
      <c r="I758" s="257">
        <v>500</v>
      </c>
      <c r="J758" s="257">
        <v>7700</v>
      </c>
      <c r="K758" s="38">
        <f>ROUND(I758*J758,0)</f>
        <v>3850000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9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7"/>
      <c r="AC758" s="585" t="str">
        <f>IF(VLOOKUP(F758,NXT!$C$34:$C$407,1,0)=F758,"","x")</f>
        <v/>
      </c>
      <c r="AF758" s="211"/>
      <c r="AG758" s="211"/>
    </row>
    <row r="759" spans="1:33" s="585" customFormat="1" ht="15.75" customHeight="1">
      <c r="A759" s="204" t="str">
        <f>IF(B759&lt;&gt;"",IF(AND(B759&gt;=_TM1,B759&lt;=_TM2,OR(TH!L759="1111",TH!M759="1111")),TH!D759,""),"")</f>
        <v/>
      </c>
      <c r="B759" s="36">
        <f t="shared" si="30"/>
        <v>1</v>
      </c>
      <c r="C759" s="184">
        <f t="shared" si="31"/>
        <v>42391</v>
      </c>
      <c r="D759" s="191" t="s">
        <v>1137</v>
      </c>
      <c r="E759" s="191">
        <v>42391</v>
      </c>
      <c r="F759" s="192" t="s">
        <v>941</v>
      </c>
      <c r="G759" s="192" t="s">
        <v>426</v>
      </c>
      <c r="H759" s="7" t="s">
        <v>812</v>
      </c>
      <c r="I759" s="256">
        <v>348</v>
      </c>
      <c r="J759" s="256">
        <v>5000</v>
      </c>
      <c r="K759" s="38">
        <f>ROUND(I759*J759,0)</f>
        <v>1740000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9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7"/>
      <c r="AC759" s="585" t="str">
        <f>IF(VLOOKUP(F759,NXT!$C$34:$C$407,1,0)=F759,"","x")</f>
        <v/>
      </c>
      <c r="AF759" s="211"/>
      <c r="AG759" s="211"/>
    </row>
    <row r="760" spans="1:33" s="585" customFormat="1" ht="15.75" customHeight="1">
      <c r="A760" s="204" t="str">
        <f>IF(B760&lt;&gt;"",IF(AND(B760&gt;=_TM1,B760&lt;=_TM2,OR(TH!L760="1111",TH!M760="1111")),TH!D760,""),"")</f>
        <v/>
      </c>
      <c r="B760" s="36">
        <f t="shared" si="30"/>
        <v>1</v>
      </c>
      <c r="C760" s="184">
        <f t="shared" si="31"/>
        <v>42391</v>
      </c>
      <c r="D760" s="191" t="s">
        <v>1137</v>
      </c>
      <c r="E760" s="191">
        <v>42391</v>
      </c>
      <c r="F760" s="192" t="s">
        <v>424</v>
      </c>
      <c r="G760" s="192" t="s">
        <v>426</v>
      </c>
      <c r="H760" s="7" t="s">
        <v>812</v>
      </c>
      <c r="I760" s="257"/>
      <c r="J760" s="257"/>
      <c r="K760" s="38">
        <v>758680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9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7"/>
      <c r="AC760" s="585" t="str">
        <f>IF(VLOOKUP(H760,DS_131,1,0)=H760,"","x")</f>
        <v/>
      </c>
      <c r="AF760" s="211"/>
      <c r="AG760" s="211"/>
    </row>
    <row r="761" spans="1:33" s="585" customFormat="1" ht="15.75" customHeight="1">
      <c r="A761" s="204" t="str">
        <f>IF(B761&lt;&gt;"",IF(AND(B761&gt;=_TM1,B761&lt;=_TM2,OR(TH!L761="1111",TH!M761="1111")),TH!D761,""),"")</f>
        <v/>
      </c>
      <c r="B761" s="36">
        <f t="shared" si="30"/>
        <v>1</v>
      </c>
      <c r="C761" s="184">
        <f t="shared" si="31"/>
        <v>42391</v>
      </c>
      <c r="D761" s="191" t="s">
        <v>1138</v>
      </c>
      <c r="E761" s="191">
        <v>42391</v>
      </c>
      <c r="F761" s="192" t="s">
        <v>1254</v>
      </c>
      <c r="G761" s="192" t="s">
        <v>428</v>
      </c>
      <c r="H761" s="210" t="s">
        <v>1237</v>
      </c>
      <c r="I761" s="256">
        <v>22</v>
      </c>
      <c r="J761" s="256">
        <v>11799</v>
      </c>
      <c r="K761" s="38">
        <f t="shared" ref="K761:K770" si="33">ROUND(I761*J761,0)</f>
        <v>259578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9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7"/>
      <c r="AC761" s="585" t="str">
        <f>IF(VLOOKUP(F761,NXT!$C$34:$C$407,1,0)=F761,"","x")</f>
        <v/>
      </c>
      <c r="AF761" s="211"/>
      <c r="AG761" s="211"/>
    </row>
    <row r="762" spans="1:33" s="585" customFormat="1" ht="15.75" customHeight="1">
      <c r="A762" s="204" t="str">
        <f>IF(B762&lt;&gt;"",IF(AND(B762&gt;=_TM1,B762&lt;=_TM2,OR(TH!L762="1111",TH!M762="1111")),TH!D762,""),"")</f>
        <v/>
      </c>
      <c r="B762" s="36">
        <f t="shared" si="30"/>
        <v>1</v>
      </c>
      <c r="C762" s="184">
        <f t="shared" si="31"/>
        <v>42391</v>
      </c>
      <c r="D762" s="191" t="s">
        <v>1138</v>
      </c>
      <c r="E762" s="191">
        <v>42391</v>
      </c>
      <c r="F762" s="192" t="s">
        <v>1255</v>
      </c>
      <c r="G762" s="192" t="s">
        <v>428</v>
      </c>
      <c r="H762" s="210" t="s">
        <v>1237</v>
      </c>
      <c r="I762" s="257">
        <v>50</v>
      </c>
      <c r="J762" s="257">
        <v>8272</v>
      </c>
      <c r="K762" s="38">
        <f t="shared" si="33"/>
        <v>413600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9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7"/>
      <c r="AC762" s="585" t="str">
        <f>IF(VLOOKUP(F762,NXT!$C$34:$C$407,1,0)=F762,"","x")</f>
        <v/>
      </c>
      <c r="AF762" s="211"/>
      <c r="AG762" s="211"/>
    </row>
    <row r="763" spans="1:33" s="585" customFormat="1" ht="15.75" customHeight="1">
      <c r="A763" s="204" t="str">
        <f>IF(B763&lt;&gt;"",IF(AND(B763&gt;=_TM1,B763&lt;=_TM2,OR(TH!L763="1111",TH!M763="1111")),TH!D763,""),"")</f>
        <v/>
      </c>
      <c r="B763" s="36">
        <f t="shared" si="30"/>
        <v>1</v>
      </c>
      <c r="C763" s="184">
        <f t="shared" si="31"/>
        <v>42391</v>
      </c>
      <c r="D763" s="191" t="s">
        <v>1138</v>
      </c>
      <c r="E763" s="191">
        <v>42391</v>
      </c>
      <c r="F763" s="192" t="s">
        <v>1240</v>
      </c>
      <c r="G763" s="192" t="s">
        <v>428</v>
      </c>
      <c r="H763" s="210" t="s">
        <v>1237</v>
      </c>
      <c r="I763" s="257">
        <v>70</v>
      </c>
      <c r="J763" s="257">
        <v>5752</v>
      </c>
      <c r="K763" s="38">
        <f t="shared" si="33"/>
        <v>402640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9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7"/>
      <c r="AC763" s="585" t="str">
        <f>IF(VLOOKUP(F763,NXT!$C$34:$C$407,1,0)=F763,"","x")</f>
        <v/>
      </c>
      <c r="AF763" s="211"/>
      <c r="AG763" s="211"/>
    </row>
    <row r="764" spans="1:33" s="585" customFormat="1" ht="15.75" customHeight="1">
      <c r="A764" s="204" t="str">
        <f>IF(B764&lt;&gt;"",IF(AND(B764&gt;=_TM1,B764&lt;=_TM2,OR(TH!L764="1111",TH!M764="1111")),TH!D764,""),"")</f>
        <v/>
      </c>
      <c r="B764" s="36">
        <f t="shared" si="30"/>
        <v>1</v>
      </c>
      <c r="C764" s="184">
        <f t="shared" si="31"/>
        <v>42391</v>
      </c>
      <c r="D764" s="191" t="s">
        <v>1138</v>
      </c>
      <c r="E764" s="191">
        <v>42391</v>
      </c>
      <c r="F764" s="192" t="s">
        <v>742</v>
      </c>
      <c r="G764" s="192" t="s">
        <v>428</v>
      </c>
      <c r="H764" s="210" t="s">
        <v>1237</v>
      </c>
      <c r="I764" s="257">
        <v>297</v>
      </c>
      <c r="J764" s="257">
        <v>4682</v>
      </c>
      <c r="K764" s="38">
        <f t="shared" si="33"/>
        <v>1390554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9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7"/>
      <c r="AC764" s="585" t="str">
        <f>IF(VLOOKUP(F764,NXT!$C$34:$C$407,1,0)=F764,"","x")</f>
        <v/>
      </c>
      <c r="AF764" s="211"/>
      <c r="AG764" s="211"/>
    </row>
    <row r="765" spans="1:33" s="585" customFormat="1" ht="15.75" customHeight="1">
      <c r="A765" s="204" t="str">
        <f>IF(B765&lt;&gt;"",IF(AND(B765&gt;=_TM1,B765&lt;=_TM2,OR(TH!L765="1111",TH!M765="1111")),TH!D765,""),"")</f>
        <v/>
      </c>
      <c r="B765" s="36">
        <f t="shared" si="30"/>
        <v>1</v>
      </c>
      <c r="C765" s="184">
        <f t="shared" si="31"/>
        <v>42391</v>
      </c>
      <c r="D765" s="191" t="s">
        <v>1138</v>
      </c>
      <c r="E765" s="191">
        <v>42391</v>
      </c>
      <c r="F765" s="192" t="s">
        <v>1256</v>
      </c>
      <c r="G765" s="192" t="s">
        <v>428</v>
      </c>
      <c r="H765" s="210" t="s">
        <v>1237</v>
      </c>
      <c r="I765" s="256">
        <v>900</v>
      </c>
      <c r="J765" s="256">
        <v>8352</v>
      </c>
      <c r="K765" s="38">
        <f t="shared" si="33"/>
        <v>7516800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89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7"/>
      <c r="AC765" s="585" t="str">
        <f>IF(VLOOKUP(F765,NXT!$C$34:$C$407,1,0)=F765,"","x")</f>
        <v/>
      </c>
      <c r="AF765" s="211"/>
      <c r="AG765" s="211"/>
    </row>
    <row r="766" spans="1:33" s="585" customFormat="1" ht="15.75" customHeight="1">
      <c r="A766" s="204" t="str">
        <f>IF(B766&lt;&gt;"",IF(AND(B766&gt;=_TM1,B766&lt;=_TM2,OR(TH!L766="1111",TH!M766="1111")),TH!D766,""),"")</f>
        <v/>
      </c>
      <c r="B766" s="36">
        <f t="shared" si="30"/>
        <v>1</v>
      </c>
      <c r="C766" s="184">
        <f t="shared" si="31"/>
        <v>42391</v>
      </c>
      <c r="D766" s="191" t="s">
        <v>1138</v>
      </c>
      <c r="E766" s="191">
        <v>42391</v>
      </c>
      <c r="F766" s="192" t="s">
        <v>740</v>
      </c>
      <c r="G766" s="192" t="s">
        <v>428</v>
      </c>
      <c r="H766" s="210" t="s">
        <v>1237</v>
      </c>
      <c r="I766" s="256">
        <v>300</v>
      </c>
      <c r="J766" s="256">
        <v>133913</v>
      </c>
      <c r="K766" s="38">
        <f t="shared" si="33"/>
        <v>40173900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7"/>
      <c r="AC766" s="585" t="str">
        <f>IF(VLOOKUP(F766,NXT!$C$34:$C$407,1,0)=F766,"","x")</f>
        <v/>
      </c>
      <c r="AF766" s="211"/>
      <c r="AG766" s="211"/>
    </row>
    <row r="767" spans="1:33" s="585" customFormat="1" ht="15.75" customHeight="1">
      <c r="A767" s="204" t="str">
        <f>IF(B767&lt;&gt;"",IF(AND(B767&gt;=_TM1,B767&lt;=_TM2,OR(TH!L767="1111",TH!M767="1111")),TH!D767,""),"")</f>
        <v/>
      </c>
      <c r="B767" s="36">
        <f t="shared" si="30"/>
        <v>1</v>
      </c>
      <c r="C767" s="184">
        <f t="shared" si="31"/>
        <v>42391</v>
      </c>
      <c r="D767" s="191" t="s">
        <v>1138</v>
      </c>
      <c r="E767" s="191">
        <v>42391</v>
      </c>
      <c r="F767" s="192" t="s">
        <v>744</v>
      </c>
      <c r="G767" s="192" t="s">
        <v>428</v>
      </c>
      <c r="H767" s="210" t="s">
        <v>1237</v>
      </c>
      <c r="I767" s="256">
        <v>10</v>
      </c>
      <c r="J767" s="256">
        <v>18200</v>
      </c>
      <c r="K767" s="38">
        <f t="shared" si="33"/>
        <v>182000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7"/>
      <c r="AC767" s="585" t="str">
        <f>IF(VLOOKUP(F767,NXT!$C$34:$C$407,1,0)=F767,"","x")</f>
        <v/>
      </c>
      <c r="AF767" s="211"/>
      <c r="AG767" s="211"/>
    </row>
    <row r="768" spans="1:33" s="585" customFormat="1" ht="15.75" customHeight="1">
      <c r="A768" s="204" t="str">
        <f>IF(B768&lt;&gt;"",IF(AND(B768&gt;=_TM1,B768&lt;=_TM2,OR(TH!L768="1111",TH!M768="1111")),TH!D768,""),"")</f>
        <v/>
      </c>
      <c r="B768" s="36">
        <f t="shared" si="30"/>
        <v>1</v>
      </c>
      <c r="C768" s="184">
        <f t="shared" si="31"/>
        <v>42391</v>
      </c>
      <c r="D768" s="191" t="s">
        <v>1138</v>
      </c>
      <c r="E768" s="191">
        <v>42391</v>
      </c>
      <c r="F768" s="192" t="s">
        <v>1257</v>
      </c>
      <c r="G768" s="478" t="s">
        <v>428</v>
      </c>
      <c r="H768" s="210" t="s">
        <v>1237</v>
      </c>
      <c r="I768" s="256">
        <v>10</v>
      </c>
      <c r="J768" s="256">
        <v>15907</v>
      </c>
      <c r="K768" s="38">
        <f t="shared" si="33"/>
        <v>159070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89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7"/>
      <c r="AC768" s="585" t="str">
        <f>IF(VLOOKUP(F768,NXT!$C$34:$C$407,1,0)=F768,"","x")</f>
        <v/>
      </c>
      <c r="AF768" s="211"/>
      <c r="AG768" s="211"/>
    </row>
    <row r="769" spans="1:33" s="585" customFormat="1" ht="15.75" customHeight="1">
      <c r="A769" s="204" t="str">
        <f>IF(B769&lt;&gt;"",IF(AND(B769&gt;=_TM1,B769&lt;=_TM2,OR(TH!L769="1111",TH!M769="1111")),TH!D769,""),"")</f>
        <v/>
      </c>
      <c r="B769" s="36">
        <f t="shared" si="30"/>
        <v>1</v>
      </c>
      <c r="C769" s="184">
        <f t="shared" si="31"/>
        <v>42391</v>
      </c>
      <c r="D769" s="191" t="s">
        <v>1138</v>
      </c>
      <c r="E769" s="191">
        <v>42391</v>
      </c>
      <c r="F769" s="192" t="s">
        <v>743</v>
      </c>
      <c r="G769" s="192" t="s">
        <v>428</v>
      </c>
      <c r="H769" s="210" t="s">
        <v>1237</v>
      </c>
      <c r="I769" s="257">
        <v>10</v>
      </c>
      <c r="J769" s="257">
        <v>8918</v>
      </c>
      <c r="K769" s="38">
        <f t="shared" si="33"/>
        <v>89180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9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7"/>
      <c r="AC769" s="585" t="str">
        <f>IF(VLOOKUP(F769,NXT!$C$34:$C$407,1,0)=F769,"","x")</f>
        <v/>
      </c>
      <c r="AF769" s="211"/>
      <c r="AG769" s="211"/>
    </row>
    <row r="770" spans="1:33" s="585" customFormat="1" ht="15.75" customHeight="1">
      <c r="A770" s="204" t="str">
        <f>IF(B770&lt;&gt;"",IF(AND(B770&gt;=_TM1,B770&lt;=_TM2,OR(TH!L770="1111",TH!M770="1111")),TH!D770,""),"")</f>
        <v/>
      </c>
      <c r="B770" s="36">
        <f t="shared" si="30"/>
        <v>1</v>
      </c>
      <c r="C770" s="184">
        <f t="shared" si="31"/>
        <v>42391</v>
      </c>
      <c r="D770" s="191" t="s">
        <v>1138</v>
      </c>
      <c r="E770" s="191">
        <v>42391</v>
      </c>
      <c r="F770" s="192" t="s">
        <v>1243</v>
      </c>
      <c r="G770" s="192" t="s">
        <v>428</v>
      </c>
      <c r="H770" s="210" t="s">
        <v>1237</v>
      </c>
      <c r="I770" s="256">
        <v>10</v>
      </c>
      <c r="J770" s="256">
        <v>9855</v>
      </c>
      <c r="K770" s="38">
        <f t="shared" si="33"/>
        <v>98550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7"/>
      <c r="AC770" s="585" t="str">
        <f>IF(VLOOKUP(F770,NXT!$C$34:$C$407,1,0)=F770,"","x")</f>
        <v/>
      </c>
      <c r="AF770" s="211"/>
      <c r="AG770" s="211"/>
    </row>
    <row r="771" spans="1:33" s="585" customFormat="1" ht="15.75" customHeight="1">
      <c r="A771" s="204" t="str">
        <f>IF(B771&lt;&gt;"",IF(AND(B771&gt;=_TM1,B771&lt;=_TM2,OR(TH!L771="1111",TH!M771="1111")),TH!D771,""),"")</f>
        <v/>
      </c>
      <c r="B771" s="36">
        <f t="shared" si="30"/>
        <v>1</v>
      </c>
      <c r="C771" s="184">
        <f t="shared" si="31"/>
        <v>42391</v>
      </c>
      <c r="D771" s="191" t="s">
        <v>1138</v>
      </c>
      <c r="E771" s="191">
        <v>42391</v>
      </c>
      <c r="F771" s="192" t="s">
        <v>556</v>
      </c>
      <c r="G771" s="192" t="s">
        <v>428</v>
      </c>
      <c r="H771" s="210" t="s">
        <v>1237</v>
      </c>
      <c r="I771" s="256"/>
      <c r="J771" s="256"/>
      <c r="K771" s="38">
        <v>1468587</v>
      </c>
      <c r="L771" s="194" t="s">
        <v>259</v>
      </c>
      <c r="M771" s="194" t="s">
        <v>370</v>
      </c>
      <c r="N771" s="52" t="str">
        <f>IF(AND('331-CT'!$E$7=TH!H771,OR(L771="331",M771="331")),"331",IF(AND(OR(L771="131",M771="131"),H771='131-CT'!$E$7),"131",""))</f>
        <v/>
      </c>
      <c r="O771" s="89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7"/>
      <c r="AC771" s="585" t="str">
        <f>IF(VLOOKUP(H771,DS_131,1,0)=H771,"","x")</f>
        <v/>
      </c>
      <c r="AF771" s="211"/>
      <c r="AG771" s="211"/>
    </row>
    <row r="772" spans="1:33" s="585" customFormat="1" ht="15.75" customHeight="1">
      <c r="A772" s="204" t="str">
        <f>IF(B772&lt;&gt;"",IF(AND(B772&gt;=_TM1,B772&lt;=_TM2,OR(TH!L772="1111",TH!M772="1111")),TH!D772,""),"")</f>
        <v/>
      </c>
      <c r="B772" s="36">
        <f t="shared" si="30"/>
        <v>1</v>
      </c>
      <c r="C772" s="184">
        <f t="shared" si="31"/>
        <v>42394</v>
      </c>
      <c r="D772" s="191" t="s">
        <v>1139</v>
      </c>
      <c r="E772" s="191">
        <v>42394</v>
      </c>
      <c r="F772" s="189" t="s">
        <v>1342</v>
      </c>
      <c r="G772" s="192" t="s">
        <v>429</v>
      </c>
      <c r="H772" s="193" t="s">
        <v>646</v>
      </c>
      <c r="I772" s="256">
        <v>100</v>
      </c>
      <c r="J772" s="256">
        <v>19940</v>
      </c>
      <c r="K772" s="38">
        <f>ROUND(I772*J772,0)</f>
        <v>1994000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7"/>
      <c r="AC772" s="585" t="str">
        <f>IF(VLOOKUP(F772,NXT!$C$34:$C$407,1,0)=F772,"","x")</f>
        <v/>
      </c>
      <c r="AF772" s="211"/>
      <c r="AG772" s="211"/>
    </row>
    <row r="773" spans="1:33" s="585" customFormat="1" ht="15.75" customHeight="1">
      <c r="A773" s="204" t="str">
        <f>IF(B773&lt;&gt;"",IF(AND(B773&gt;=_TM1,B773&lt;=_TM2,OR(TH!L773="1111",TH!M773="1111")),TH!D773,""),"")</f>
        <v/>
      </c>
      <c r="B773" s="36">
        <f t="shared" si="30"/>
        <v>1</v>
      </c>
      <c r="C773" s="184">
        <f t="shared" si="31"/>
        <v>42394</v>
      </c>
      <c r="D773" s="191" t="s">
        <v>1139</v>
      </c>
      <c r="E773" s="191">
        <v>42394</v>
      </c>
      <c r="F773" s="192" t="s">
        <v>424</v>
      </c>
      <c r="G773" s="192" t="s">
        <v>429</v>
      </c>
      <c r="H773" s="193" t="s">
        <v>646</v>
      </c>
      <c r="I773" s="256"/>
      <c r="J773" s="256"/>
      <c r="K773" s="38">
        <v>199400</v>
      </c>
      <c r="L773" s="194" t="s">
        <v>259</v>
      </c>
      <c r="M773" s="194" t="s">
        <v>370</v>
      </c>
      <c r="N773" s="52" t="str">
        <f>IF(AND('331-CT'!$E$7=TH!H773,OR(L773="331",M773="331")),"331",IF(AND(OR(L773="131",M773="131"),H773='131-CT'!$E$7),"131",""))</f>
        <v/>
      </c>
      <c r="O773" s="89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7"/>
      <c r="AC773" s="585" t="str">
        <f>IF(VLOOKUP(H773,DS_131,1,0)=H773,"","x")</f>
        <v/>
      </c>
      <c r="AF773" s="211"/>
      <c r="AG773" s="211"/>
    </row>
    <row r="774" spans="1:33" s="585" customFormat="1" ht="15.75" customHeight="1">
      <c r="A774" s="204" t="str">
        <f>IF(B774&lt;&gt;"",IF(AND(B774&gt;=_TM1,B774&lt;=_TM2,OR(TH!L774="1111",TH!M774="1111")),TH!D774,""),"")</f>
        <v/>
      </c>
      <c r="B774" s="36">
        <f t="shared" si="30"/>
        <v>1</v>
      </c>
      <c r="C774" s="184">
        <f t="shared" si="31"/>
        <v>42395</v>
      </c>
      <c r="D774" s="191" t="s">
        <v>1140</v>
      </c>
      <c r="E774" s="191">
        <v>42395</v>
      </c>
      <c r="F774" s="192" t="s">
        <v>1468</v>
      </c>
      <c r="G774" s="192" t="s">
        <v>942</v>
      </c>
      <c r="H774" s="193" t="s">
        <v>646</v>
      </c>
      <c r="I774" s="256">
        <v>1500</v>
      </c>
      <c r="J774" s="256">
        <v>11300</v>
      </c>
      <c r="K774" s="38">
        <f>ROUND(I774*J774,0)</f>
        <v>16950000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7"/>
      <c r="AC774" s="585" t="str">
        <f>IF(VLOOKUP(F774,NXT!$C$34:$C$407,1,0)=F774,"","x")</f>
        <v/>
      </c>
      <c r="AF774" s="211"/>
      <c r="AG774" s="211"/>
    </row>
    <row r="775" spans="1:33" s="585" customFormat="1" ht="15.75" customHeight="1">
      <c r="A775" s="204" t="str">
        <f>IF(B775&lt;&gt;"",IF(AND(B775&gt;=_TM1,B775&lt;=_TM2,OR(TH!L775="1111",TH!M775="1111")),TH!D775,""),"")</f>
        <v/>
      </c>
      <c r="B775" s="36">
        <f t="shared" si="30"/>
        <v>1</v>
      </c>
      <c r="C775" s="184">
        <f t="shared" si="31"/>
        <v>42395</v>
      </c>
      <c r="D775" s="191" t="s">
        <v>1140</v>
      </c>
      <c r="E775" s="191">
        <v>42395</v>
      </c>
      <c r="F775" s="189" t="s">
        <v>1339</v>
      </c>
      <c r="G775" s="192" t="s">
        <v>942</v>
      </c>
      <c r="H775" s="193" t="s">
        <v>646</v>
      </c>
      <c r="I775" s="256">
        <v>1300</v>
      </c>
      <c r="J775" s="256">
        <v>11800</v>
      </c>
      <c r="K775" s="38">
        <f>ROUND(I775*J775,0)</f>
        <v>15340000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7"/>
      <c r="AC775" s="585" t="str">
        <f>IF(VLOOKUP(F775,NXT!$C$34:$C$407,1,0)=F775,"","x")</f>
        <v/>
      </c>
      <c r="AF775" s="211"/>
      <c r="AG775" s="211"/>
    </row>
    <row r="776" spans="1:33" s="585" customFormat="1" ht="15.75" customHeight="1">
      <c r="A776" s="204" t="str">
        <f>IF(B776&lt;&gt;"",IF(AND(B776&gt;=_TM1,B776&lt;=_TM2,OR(TH!L776="1111",TH!M776="1111")),TH!D776,""),"")</f>
        <v/>
      </c>
      <c r="B776" s="36">
        <f t="shared" si="30"/>
        <v>1</v>
      </c>
      <c r="C776" s="184">
        <f t="shared" si="31"/>
        <v>42395</v>
      </c>
      <c r="D776" s="191" t="s">
        <v>1140</v>
      </c>
      <c r="E776" s="191">
        <v>42395</v>
      </c>
      <c r="F776" s="192" t="s">
        <v>424</v>
      </c>
      <c r="G776" s="192" t="s">
        <v>942</v>
      </c>
      <c r="H776" s="193" t="s">
        <v>646</v>
      </c>
      <c r="I776" s="256"/>
      <c r="J776" s="256"/>
      <c r="K776" s="38">
        <v>3229000</v>
      </c>
      <c r="L776" s="194" t="s">
        <v>259</v>
      </c>
      <c r="M776" s="194" t="s">
        <v>370</v>
      </c>
      <c r="N776" s="52" t="str">
        <f>IF(AND('331-CT'!$E$7=TH!H776,OR(L776="331",M776="331")),"331",IF(AND(OR(L776="131",M776="131"),H776='131-CT'!$E$7),"131",""))</f>
        <v/>
      </c>
      <c r="O776" s="89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7"/>
      <c r="AC776" s="585" t="str">
        <f>IF(VLOOKUP(H776,DS_131,1,0)=H776,"","x")</f>
        <v/>
      </c>
      <c r="AF776" s="211"/>
      <c r="AG776" s="211"/>
    </row>
    <row r="777" spans="1:33" s="585" customFormat="1" ht="15.75" customHeight="1">
      <c r="A777" s="204" t="str">
        <f>IF(B777&lt;&gt;"",IF(AND(B777&gt;=_TM1,B777&lt;=_TM2,OR(TH!L777="1111",TH!M777="1111")),TH!D777,""),"")</f>
        <v/>
      </c>
      <c r="B777" s="36">
        <f t="shared" si="30"/>
        <v>1</v>
      </c>
      <c r="C777" s="184">
        <f t="shared" si="31"/>
        <v>42395</v>
      </c>
      <c r="D777" s="191" t="s">
        <v>1141</v>
      </c>
      <c r="E777" s="191">
        <v>42395</v>
      </c>
      <c r="F777" s="192" t="s">
        <v>684</v>
      </c>
      <c r="G777" s="478" t="s">
        <v>432</v>
      </c>
      <c r="H777" s="193" t="s">
        <v>685</v>
      </c>
      <c r="I777" s="256">
        <v>50</v>
      </c>
      <c r="J777" s="256">
        <v>36036</v>
      </c>
      <c r="K777" s="38">
        <f>ROUND(I777*J777,0)</f>
        <v>1801800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7"/>
      <c r="AC777" s="585" t="str">
        <f>IF(VLOOKUP(F777,NXT!$C$34:$C$407,1,0)=F777,"","x")</f>
        <v/>
      </c>
      <c r="AE777" s="211"/>
      <c r="AF777" s="211"/>
      <c r="AG777" s="211"/>
    </row>
    <row r="778" spans="1:33" s="585" customFormat="1" ht="15.75" customHeight="1">
      <c r="A778" s="204" t="str">
        <f>IF(B778&lt;&gt;"",IF(AND(B778&gt;=_TM1,B778&lt;=_TM2,OR(TH!L778="1111",TH!M778="1111")),TH!D778,""),"")</f>
        <v/>
      </c>
      <c r="B778" s="36">
        <f t="shared" si="30"/>
        <v>1</v>
      </c>
      <c r="C778" s="184">
        <f t="shared" si="31"/>
        <v>42395</v>
      </c>
      <c r="D778" s="191" t="s">
        <v>1141</v>
      </c>
      <c r="E778" s="191">
        <v>42395</v>
      </c>
      <c r="F778" s="192" t="s">
        <v>687</v>
      </c>
      <c r="G778" s="192" t="s">
        <v>432</v>
      </c>
      <c r="H778" s="193" t="s">
        <v>685</v>
      </c>
      <c r="I778" s="256">
        <v>98</v>
      </c>
      <c r="J778" s="256">
        <v>29388</v>
      </c>
      <c r="K778" s="38">
        <f>ROUND(I778*J778,0)</f>
        <v>2880024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89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7"/>
      <c r="AC778" s="585" t="str">
        <f>IF(VLOOKUP(F778,NXT!$C$34:$C$407,1,0)=F778,"","x")</f>
        <v/>
      </c>
      <c r="AE778" s="211"/>
      <c r="AF778" s="211"/>
      <c r="AG778" s="211"/>
    </row>
    <row r="779" spans="1:33" s="585" customFormat="1" ht="15.75" customHeight="1">
      <c r="A779" s="204" t="str">
        <f>IF(B779&lt;&gt;"",IF(AND(B779&gt;=_TM1,B779&lt;=_TM2,OR(TH!L779="1111",TH!M779="1111")),TH!D779,""),"")</f>
        <v/>
      </c>
      <c r="B779" s="36">
        <f t="shared" si="30"/>
        <v>1</v>
      </c>
      <c r="C779" s="184">
        <f t="shared" si="31"/>
        <v>42395</v>
      </c>
      <c r="D779" s="191" t="s">
        <v>1141</v>
      </c>
      <c r="E779" s="191">
        <v>42395</v>
      </c>
      <c r="F779" s="192" t="s">
        <v>686</v>
      </c>
      <c r="G779" s="192" t="s">
        <v>432</v>
      </c>
      <c r="H779" s="193" t="s">
        <v>685</v>
      </c>
      <c r="I779" s="256">
        <v>55</v>
      </c>
      <c r="J779" s="256">
        <v>36192</v>
      </c>
      <c r="K779" s="38">
        <f>ROUND(I779*J779,0)</f>
        <v>1990560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7"/>
      <c r="AC779" s="585" t="str">
        <f>IF(VLOOKUP(F779,NXT!$C$34:$C$407,1,0)=F779,"","x")</f>
        <v/>
      </c>
      <c r="AD779" s="211"/>
      <c r="AE779" s="211"/>
      <c r="AF779" s="211"/>
      <c r="AG779" s="211"/>
    </row>
    <row r="780" spans="1:33" s="585" customFormat="1" ht="15.75" customHeight="1">
      <c r="A780" s="204" t="str">
        <f>IF(B780&lt;&gt;"",IF(AND(B780&gt;=_TM1,B780&lt;=_TM2,OR(TH!L780="1111",TH!M780="1111")),TH!D780,""),"")</f>
        <v/>
      </c>
      <c r="B780" s="36">
        <f t="shared" si="30"/>
        <v>1</v>
      </c>
      <c r="C780" s="184">
        <f t="shared" si="31"/>
        <v>42395</v>
      </c>
      <c r="D780" s="191" t="s">
        <v>1141</v>
      </c>
      <c r="E780" s="191">
        <v>42395</v>
      </c>
      <c r="F780" s="192" t="s">
        <v>424</v>
      </c>
      <c r="G780" s="192" t="s">
        <v>432</v>
      </c>
      <c r="H780" s="193" t="s">
        <v>685</v>
      </c>
      <c r="I780" s="256"/>
      <c r="J780" s="256"/>
      <c r="K780" s="38">
        <v>667236</v>
      </c>
      <c r="L780" s="194" t="s">
        <v>259</v>
      </c>
      <c r="M780" s="194" t="s">
        <v>370</v>
      </c>
      <c r="N780" s="52" t="str">
        <f>IF(AND('331-CT'!$E$7=TH!H780,OR(L780="331",M780="331")),"331",IF(AND(OR(L780="131",M780="131"),H780='131-CT'!$E$7),"131",""))</f>
        <v/>
      </c>
      <c r="O780" s="89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7"/>
      <c r="AC780" s="585" t="str">
        <f>IF(VLOOKUP(H780,DS_131,1,0)=H780,"","x")</f>
        <v/>
      </c>
      <c r="AE780" s="211"/>
      <c r="AF780" s="211"/>
      <c r="AG780" s="211"/>
    </row>
    <row r="781" spans="1:33" s="585" customFormat="1" ht="15.75" customHeight="1">
      <c r="A781" s="204" t="str">
        <f>IF(B781&lt;&gt;"",IF(AND(B781&gt;=_TM1,B781&lt;=_TM2,OR(TH!L781="1111",TH!M781="1111")),TH!D781,""),"")</f>
        <v/>
      </c>
      <c r="B781" s="36">
        <f t="shared" si="30"/>
        <v>1</v>
      </c>
      <c r="C781" s="184">
        <f t="shared" si="31"/>
        <v>42395</v>
      </c>
      <c r="D781" s="191" t="s">
        <v>1142</v>
      </c>
      <c r="E781" s="191">
        <v>42395</v>
      </c>
      <c r="F781" s="192" t="s">
        <v>1266</v>
      </c>
      <c r="G781" s="478" t="s">
        <v>433</v>
      </c>
      <c r="H781" s="193" t="s">
        <v>685</v>
      </c>
      <c r="I781" s="256">
        <v>196</v>
      </c>
      <c r="J781" s="256">
        <v>2205</v>
      </c>
      <c r="K781" s="38">
        <f t="shared" ref="K781:K788" si="34">ROUND(I781*J781,0)</f>
        <v>432180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89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7"/>
      <c r="AC781" s="585" t="str">
        <f>IF(VLOOKUP(F781,NXT!$C$34:$C$407,1,0)=F781,"","x")</f>
        <v/>
      </c>
      <c r="AD781" s="211"/>
      <c r="AE781" s="211"/>
      <c r="AF781" s="211"/>
      <c r="AG781" s="211"/>
    </row>
    <row r="782" spans="1:33" s="585" customFormat="1" ht="15.75" customHeight="1">
      <c r="A782" s="204" t="str">
        <f>IF(B782&lt;&gt;"",IF(AND(B782&gt;=_TM1,B782&lt;=_TM2,OR(TH!L782="1111",TH!M782="1111")),TH!D782,""),"")</f>
        <v/>
      </c>
      <c r="B782" s="36">
        <f t="shared" si="30"/>
        <v>1</v>
      </c>
      <c r="C782" s="184">
        <f t="shared" si="31"/>
        <v>42395</v>
      </c>
      <c r="D782" s="191" t="s">
        <v>1142</v>
      </c>
      <c r="E782" s="191">
        <v>42395</v>
      </c>
      <c r="F782" s="192" t="s">
        <v>1267</v>
      </c>
      <c r="G782" s="192" t="s">
        <v>433</v>
      </c>
      <c r="H782" s="193" t="s">
        <v>685</v>
      </c>
      <c r="I782" s="256">
        <v>500</v>
      </c>
      <c r="J782" s="256">
        <v>1147</v>
      </c>
      <c r="K782" s="38">
        <f t="shared" si="34"/>
        <v>573500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7"/>
      <c r="AC782" s="585" t="str">
        <f>IF(VLOOKUP(F782,NXT!$C$34:$C$407,1,0)=F782,"","x")</f>
        <v/>
      </c>
      <c r="AE782" s="211"/>
      <c r="AF782" s="211"/>
      <c r="AG782" s="211"/>
    </row>
    <row r="783" spans="1:33" s="585" customFormat="1" ht="15.75" customHeight="1">
      <c r="A783" s="204" t="str">
        <f>IF(B783&lt;&gt;"",IF(AND(B783&gt;=_TM1,B783&lt;=_TM2,OR(TH!L783="1111",TH!M783="1111")),TH!D783,""),"")</f>
        <v/>
      </c>
      <c r="B783" s="36">
        <f t="shared" si="30"/>
        <v>1</v>
      </c>
      <c r="C783" s="184">
        <f t="shared" si="31"/>
        <v>42395</v>
      </c>
      <c r="D783" s="191" t="s">
        <v>1142</v>
      </c>
      <c r="E783" s="191">
        <v>42395</v>
      </c>
      <c r="F783" s="192" t="s">
        <v>1268</v>
      </c>
      <c r="G783" s="478" t="s">
        <v>433</v>
      </c>
      <c r="H783" s="193" t="s">
        <v>685</v>
      </c>
      <c r="I783" s="256">
        <v>100</v>
      </c>
      <c r="J783" s="256">
        <v>2958</v>
      </c>
      <c r="K783" s="38">
        <f t="shared" si="34"/>
        <v>295800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89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7"/>
      <c r="AC783" s="585" t="str">
        <f>IF(VLOOKUP(F783,NXT!$C$34:$C$407,1,0)=F783,"","x")</f>
        <v/>
      </c>
      <c r="AD783" s="211"/>
      <c r="AE783" s="211"/>
      <c r="AF783" s="211"/>
      <c r="AG783" s="211"/>
    </row>
    <row r="784" spans="1:33" s="585" customFormat="1" ht="15.75" customHeight="1">
      <c r="A784" s="204" t="str">
        <f>IF(B784&lt;&gt;"",IF(AND(B784&gt;=_TM1,B784&lt;=_TM2,OR(TH!L784="1111",TH!M784="1111")),TH!D784,""),"")</f>
        <v/>
      </c>
      <c r="B784" s="36">
        <f t="shared" si="30"/>
        <v>1</v>
      </c>
      <c r="C784" s="184">
        <f t="shared" si="31"/>
        <v>42395</v>
      </c>
      <c r="D784" s="191" t="s">
        <v>1142</v>
      </c>
      <c r="E784" s="191">
        <v>42395</v>
      </c>
      <c r="F784" s="192" t="s">
        <v>1269</v>
      </c>
      <c r="G784" s="192" t="s">
        <v>433</v>
      </c>
      <c r="H784" s="193" t="s">
        <v>685</v>
      </c>
      <c r="I784" s="256">
        <v>50</v>
      </c>
      <c r="J784" s="256">
        <v>1183</v>
      </c>
      <c r="K784" s="38">
        <f t="shared" si="34"/>
        <v>59150</v>
      </c>
      <c r="L784" s="194" t="s">
        <v>259</v>
      </c>
      <c r="M784" s="194" t="s">
        <v>174</v>
      </c>
      <c r="N784" s="52" t="str">
        <f>IF(AND('331-CT'!$E$7=TH!H784,OR(L784="331",M784="331")),"331",IF(AND(OR(L784="131",M784="131"),H784='131-CT'!$E$7),"131",""))</f>
        <v/>
      </c>
      <c r="O784" s="89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7"/>
      <c r="AC784" s="585" t="str">
        <f>IF(VLOOKUP(F784,NXT!$C$34:$C$407,1,0)=F784,"","x")</f>
        <v/>
      </c>
      <c r="AE784" s="211"/>
      <c r="AF784" s="211"/>
      <c r="AG784" s="211"/>
    </row>
    <row r="785" spans="1:33" s="585" customFormat="1" ht="15.75" customHeight="1">
      <c r="A785" s="204" t="str">
        <f>IF(B785&lt;&gt;"",IF(AND(B785&gt;=_TM1,B785&lt;=_TM2,OR(TH!L785="1111",TH!M785="1111")),TH!D785,""),"")</f>
        <v/>
      </c>
      <c r="B785" s="36">
        <f t="shared" si="30"/>
        <v>1</v>
      </c>
      <c r="C785" s="184">
        <f t="shared" si="31"/>
        <v>42395</v>
      </c>
      <c r="D785" s="191" t="s">
        <v>1142</v>
      </c>
      <c r="E785" s="191">
        <v>42395</v>
      </c>
      <c r="F785" s="192" t="s">
        <v>1270</v>
      </c>
      <c r="G785" s="478" t="s">
        <v>433</v>
      </c>
      <c r="H785" s="193" t="s">
        <v>685</v>
      </c>
      <c r="I785" s="256">
        <v>400</v>
      </c>
      <c r="J785" s="256">
        <v>605</v>
      </c>
      <c r="K785" s="38">
        <f t="shared" si="34"/>
        <v>242000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7"/>
      <c r="AC785" s="585" t="str">
        <f>IF(VLOOKUP(F785,NXT!$C$34:$C$407,1,0)=F785,"","x")</f>
        <v/>
      </c>
      <c r="AD785" s="211"/>
      <c r="AF785" s="211"/>
      <c r="AG785" s="211"/>
    </row>
    <row r="786" spans="1:33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30"/>
        <v>1</v>
      </c>
      <c r="C786" s="184">
        <f t="shared" si="31"/>
        <v>42395</v>
      </c>
      <c r="D786" s="191" t="s">
        <v>1142</v>
      </c>
      <c r="E786" s="191">
        <v>42395</v>
      </c>
      <c r="F786" s="192" t="s">
        <v>1271</v>
      </c>
      <c r="G786" s="192" t="s">
        <v>433</v>
      </c>
      <c r="H786" s="193" t="s">
        <v>685</v>
      </c>
      <c r="I786" s="256">
        <v>110</v>
      </c>
      <c r="J786" s="256">
        <v>3150</v>
      </c>
      <c r="K786" s="38">
        <f t="shared" si="34"/>
        <v>346500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7"/>
      <c r="AC786" s="585" t="str">
        <f>IF(VLOOKUP(F786,NXT!$C$34:$C$407,1,0)=F786,"","x")</f>
        <v/>
      </c>
      <c r="AD786" s="585"/>
      <c r="AE786" s="585"/>
    </row>
    <row r="787" spans="1:33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30"/>
        <v>1</v>
      </c>
      <c r="C787" s="184">
        <f t="shared" si="31"/>
        <v>42395</v>
      </c>
      <c r="D787" s="191" t="s">
        <v>1142</v>
      </c>
      <c r="E787" s="191">
        <v>42395</v>
      </c>
      <c r="F787" s="192" t="s">
        <v>1272</v>
      </c>
      <c r="G787" s="478" t="s">
        <v>433</v>
      </c>
      <c r="H787" s="193" t="s">
        <v>685</v>
      </c>
      <c r="I787" s="256">
        <v>55</v>
      </c>
      <c r="J787" s="256">
        <v>1176</v>
      </c>
      <c r="K787" s="38">
        <f t="shared" si="34"/>
        <v>64680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7"/>
      <c r="AC787" s="585" t="str">
        <f>IF(VLOOKUP(F787,NXT!$C$34:$C$407,1,0)=F787,"","x")</f>
        <v/>
      </c>
      <c r="AD787" s="585"/>
      <c r="AE787" s="585"/>
    </row>
    <row r="788" spans="1:33" s="585" customFormat="1" ht="15.75" customHeight="1">
      <c r="A788" s="204" t="str">
        <f>IF(B788&lt;&gt;"",IF(AND(B788&gt;=_TM1,B788&lt;=_TM2,OR(TH!L788="1111",TH!M788="1111")),TH!D788,""),"")</f>
        <v/>
      </c>
      <c r="B788" s="36">
        <f t="shared" si="30"/>
        <v>1</v>
      </c>
      <c r="C788" s="184">
        <f t="shared" si="31"/>
        <v>42395</v>
      </c>
      <c r="D788" s="191" t="s">
        <v>1142</v>
      </c>
      <c r="E788" s="191">
        <v>42395</v>
      </c>
      <c r="F788" s="192" t="s">
        <v>1273</v>
      </c>
      <c r="G788" s="192" t="s">
        <v>433</v>
      </c>
      <c r="H788" s="193" t="s">
        <v>685</v>
      </c>
      <c r="I788" s="256">
        <v>440</v>
      </c>
      <c r="J788" s="256">
        <v>751</v>
      </c>
      <c r="K788" s="38">
        <f t="shared" si="34"/>
        <v>330440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7"/>
      <c r="AC788" s="585" t="str">
        <f>IF(VLOOKUP(F788,NXT!$C$34:$C$407,1,0)=F788,"","x")</f>
        <v/>
      </c>
      <c r="AF788" s="211"/>
      <c r="AG788" s="211"/>
    </row>
    <row r="789" spans="1:33" s="585" customFormat="1" ht="15.75" customHeight="1">
      <c r="A789" s="204" t="str">
        <f>IF(B789&lt;&gt;"",IF(AND(B789&gt;=_TM1,B789&lt;=_TM2,OR(TH!L789="1111",TH!M789="1111")),TH!D789,""),"")</f>
        <v/>
      </c>
      <c r="B789" s="36">
        <f t="shared" ref="B789:B852" si="35">IF(C789&lt;&gt;"",MONTH(C789),"")</f>
        <v>1</v>
      </c>
      <c r="C789" s="184">
        <f t="shared" ref="C789:C852" si="36">E789</f>
        <v>42395</v>
      </c>
      <c r="D789" s="191" t="s">
        <v>1142</v>
      </c>
      <c r="E789" s="191">
        <v>42395</v>
      </c>
      <c r="F789" s="192" t="s">
        <v>688</v>
      </c>
      <c r="G789" s="192" t="s">
        <v>433</v>
      </c>
      <c r="H789" s="193" t="s">
        <v>685</v>
      </c>
      <c r="I789" s="258"/>
      <c r="J789" s="258"/>
      <c r="K789" s="38">
        <v>234425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9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7"/>
      <c r="AC789" s="585" t="str">
        <f>IF(VLOOKUP(H789,DS_131,1,0)=H789,"","x")</f>
        <v/>
      </c>
      <c r="AF789" s="211"/>
      <c r="AG789" s="211"/>
    </row>
    <row r="790" spans="1:33" s="585" customFormat="1" ht="15.75" customHeight="1">
      <c r="A790" s="204" t="str">
        <f>IF(B790&lt;&gt;"",IF(AND(B790&gt;=_TM1,B790&lt;=_TM2,OR(TH!L790="1111",TH!M790="1111")),TH!D790,""),"")</f>
        <v/>
      </c>
      <c r="B790" s="36">
        <f t="shared" si="35"/>
        <v>1</v>
      </c>
      <c r="C790" s="184">
        <f t="shared" si="36"/>
        <v>42395</v>
      </c>
      <c r="D790" s="191" t="s">
        <v>1143</v>
      </c>
      <c r="E790" s="191">
        <v>42395</v>
      </c>
      <c r="F790" s="192" t="s">
        <v>739</v>
      </c>
      <c r="G790" s="478" t="s">
        <v>434</v>
      </c>
      <c r="H790" s="210" t="s">
        <v>1237</v>
      </c>
      <c r="I790" s="256">
        <v>50</v>
      </c>
      <c r="J790" s="256">
        <v>13250</v>
      </c>
      <c r="K790" s="38">
        <f t="shared" ref="K790:K798" si="37">ROUND(I790*J790,0)</f>
        <v>662500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7"/>
      <c r="AC790" s="585" t="str">
        <f>IF(VLOOKUP(F790,NXT!$C$34:$C$407,1,0)=F790,"","x")</f>
        <v/>
      </c>
      <c r="AF790" s="211"/>
      <c r="AG790" s="211"/>
    </row>
    <row r="791" spans="1:33" s="585" customFormat="1" ht="15.75" customHeight="1">
      <c r="A791" s="204" t="str">
        <f>IF(B791&lt;&gt;"",IF(AND(B791&gt;=_TM1,B791&lt;=_TM2,OR(TH!L791="1111",TH!M791="1111")),TH!D791,""),"")</f>
        <v/>
      </c>
      <c r="B791" s="36">
        <f t="shared" si="35"/>
        <v>1</v>
      </c>
      <c r="C791" s="184">
        <f t="shared" si="36"/>
        <v>42395</v>
      </c>
      <c r="D791" s="191" t="s">
        <v>1143</v>
      </c>
      <c r="E791" s="191">
        <v>42395</v>
      </c>
      <c r="F791" s="192" t="s">
        <v>1258</v>
      </c>
      <c r="G791" s="192" t="s">
        <v>434</v>
      </c>
      <c r="H791" s="210" t="s">
        <v>1237</v>
      </c>
      <c r="I791" s="258">
        <v>100</v>
      </c>
      <c r="J791" s="258">
        <v>4764</v>
      </c>
      <c r="K791" s="38">
        <f t="shared" si="37"/>
        <v>476400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7"/>
      <c r="AC791" s="585" t="str">
        <f>IF(VLOOKUP(F791,NXT!$C$34:$C$407,1,0)=F791,"","x")</f>
        <v/>
      </c>
      <c r="AF791" s="211"/>
      <c r="AG791" s="211"/>
    </row>
    <row r="792" spans="1:33" s="585" customFormat="1" ht="15.75" customHeight="1">
      <c r="A792" s="204" t="str">
        <f>IF(B792&lt;&gt;"",IF(AND(B792&gt;=_TM1,B792&lt;=_TM2,OR(TH!L792="1111",TH!M792="1111")),TH!D792,""),"")</f>
        <v/>
      </c>
      <c r="B792" s="36">
        <f t="shared" si="35"/>
        <v>1</v>
      </c>
      <c r="C792" s="184">
        <f t="shared" si="36"/>
        <v>42395</v>
      </c>
      <c r="D792" s="191" t="s">
        <v>1143</v>
      </c>
      <c r="E792" s="191">
        <v>42395</v>
      </c>
      <c r="F792" s="192" t="s">
        <v>1259</v>
      </c>
      <c r="G792" s="478" t="s">
        <v>434</v>
      </c>
      <c r="H792" s="210" t="s">
        <v>1237</v>
      </c>
      <c r="I792" s="256">
        <v>1000</v>
      </c>
      <c r="J792" s="256">
        <v>1288</v>
      </c>
      <c r="K792" s="38">
        <f t="shared" si="37"/>
        <v>1288000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9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7"/>
      <c r="AC792" s="585" t="str">
        <f>IF(VLOOKUP(F792,NXT!$C$34:$C$407,1,0)=F792,"","x")</f>
        <v/>
      </c>
      <c r="AF792" s="211"/>
      <c r="AG792" s="211"/>
    </row>
    <row r="793" spans="1:33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35"/>
        <v>1</v>
      </c>
      <c r="C793" s="184">
        <f t="shared" si="36"/>
        <v>42395</v>
      </c>
      <c r="D793" s="191" t="s">
        <v>1143</v>
      </c>
      <c r="E793" s="191">
        <v>42395</v>
      </c>
      <c r="F793" s="192" t="s">
        <v>731</v>
      </c>
      <c r="G793" s="192" t="s">
        <v>434</v>
      </c>
      <c r="H793" s="210" t="s">
        <v>1237</v>
      </c>
      <c r="I793" s="256">
        <v>190</v>
      </c>
      <c r="J793" s="256">
        <v>7826</v>
      </c>
      <c r="K793" s="38">
        <f t="shared" si="37"/>
        <v>1486940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7"/>
      <c r="AC793" s="585" t="str">
        <f>IF(VLOOKUP(F793,NXT!$C$34:$C$407,1,0)=F793,"","x")</f>
        <v/>
      </c>
      <c r="AD793" s="585"/>
      <c r="AE793" s="585"/>
    </row>
    <row r="794" spans="1:33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35"/>
        <v>1</v>
      </c>
      <c r="C794" s="184">
        <f t="shared" si="36"/>
        <v>42395</v>
      </c>
      <c r="D794" s="191" t="s">
        <v>1143</v>
      </c>
      <c r="E794" s="191">
        <v>42395</v>
      </c>
      <c r="F794" s="192" t="s">
        <v>732</v>
      </c>
      <c r="G794" s="478" t="s">
        <v>434</v>
      </c>
      <c r="H794" s="210" t="s">
        <v>1237</v>
      </c>
      <c r="I794" s="256">
        <v>195</v>
      </c>
      <c r="J794" s="256">
        <v>7175</v>
      </c>
      <c r="K794" s="38">
        <f t="shared" si="37"/>
        <v>1399125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89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7"/>
      <c r="AC794" s="585" t="str">
        <f>IF(VLOOKUP(F794,NXT!$C$34:$C$407,1,0)=F794,"","x")</f>
        <v/>
      </c>
      <c r="AD794" s="585"/>
      <c r="AE794" s="585"/>
    </row>
    <row r="795" spans="1:33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35"/>
        <v>1</v>
      </c>
      <c r="C795" s="184">
        <f t="shared" si="36"/>
        <v>42395</v>
      </c>
      <c r="D795" s="191" t="s">
        <v>1143</v>
      </c>
      <c r="E795" s="191">
        <v>42395</v>
      </c>
      <c r="F795" s="192" t="s">
        <v>733</v>
      </c>
      <c r="G795" s="192" t="s">
        <v>434</v>
      </c>
      <c r="H795" s="210" t="s">
        <v>1237</v>
      </c>
      <c r="I795" s="256">
        <v>125</v>
      </c>
      <c r="J795" s="256">
        <v>10556</v>
      </c>
      <c r="K795" s="38">
        <f t="shared" si="37"/>
        <v>1319500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7"/>
      <c r="AC795" s="585" t="str">
        <f>IF(VLOOKUP(F795,NXT!$C$34:$C$407,1,0)=F795,"","x")</f>
        <v/>
      </c>
      <c r="AD795" s="585"/>
    </row>
    <row r="796" spans="1:33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35"/>
        <v>1</v>
      </c>
      <c r="C796" s="184">
        <f t="shared" si="36"/>
        <v>42395</v>
      </c>
      <c r="D796" s="191" t="s">
        <v>1143</v>
      </c>
      <c r="E796" s="191">
        <v>42395</v>
      </c>
      <c r="F796" s="192" t="s">
        <v>734</v>
      </c>
      <c r="G796" s="478" t="s">
        <v>434</v>
      </c>
      <c r="H796" s="210" t="s">
        <v>1237</v>
      </c>
      <c r="I796" s="256">
        <v>125</v>
      </c>
      <c r="J796" s="256">
        <v>9769</v>
      </c>
      <c r="K796" s="38">
        <f t="shared" si="37"/>
        <v>1221125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7"/>
      <c r="AC796" s="585" t="str">
        <f>IF(VLOOKUP(F796,NXT!$C$34:$C$407,1,0)=F796,"","x")</f>
        <v/>
      </c>
      <c r="AD796" s="585"/>
      <c r="AE796" s="585"/>
    </row>
    <row r="797" spans="1:33" s="585" customFormat="1" ht="15.75" customHeight="1">
      <c r="A797" s="204" t="str">
        <f>IF(B797&lt;&gt;"",IF(AND(B797&gt;=_TM1,B797&lt;=_TM2,OR(TH!L797="1111",TH!M797="1111")),TH!D797,""),"")</f>
        <v/>
      </c>
      <c r="B797" s="36">
        <f t="shared" si="35"/>
        <v>1</v>
      </c>
      <c r="C797" s="184">
        <f t="shared" si="36"/>
        <v>42395</v>
      </c>
      <c r="D797" s="191" t="s">
        <v>1143</v>
      </c>
      <c r="E797" s="191">
        <v>42395</v>
      </c>
      <c r="F797" s="192" t="s">
        <v>1260</v>
      </c>
      <c r="G797" s="192" t="s">
        <v>434</v>
      </c>
      <c r="H797" s="210" t="s">
        <v>1237</v>
      </c>
      <c r="I797" s="257">
        <v>390</v>
      </c>
      <c r="J797" s="257">
        <v>16207</v>
      </c>
      <c r="K797" s="38">
        <f t="shared" si="37"/>
        <v>6320730</v>
      </c>
      <c r="L797" s="194" t="s">
        <v>259</v>
      </c>
      <c r="M797" s="194" t="s">
        <v>174</v>
      </c>
      <c r="N797" s="52" t="str">
        <f>IF(AND('331-CT'!$E$7=TH!H797,OR(L797="331",M797="331")),"331",IF(AND(OR(L797="131",M797="131"),H797='131-CT'!$E$7),"131",""))</f>
        <v/>
      </c>
      <c r="O797" s="89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7"/>
      <c r="AC797" s="585" t="str">
        <f>IF(VLOOKUP(F797,NXT!$C$34:$C$407,1,0)=F797,"","x")</f>
        <v/>
      </c>
      <c r="AF797" s="211"/>
      <c r="AG797" s="211"/>
    </row>
    <row r="798" spans="1:33" s="585" customFormat="1" ht="15.75" customHeight="1">
      <c r="A798" s="204" t="str">
        <f>IF(B798&lt;&gt;"",IF(AND(B798&gt;=_TM1,B798&lt;=_TM2,OR(TH!L798="1111",TH!M798="1111")),TH!D798,""),"")</f>
        <v/>
      </c>
      <c r="B798" s="36">
        <f t="shared" si="35"/>
        <v>1</v>
      </c>
      <c r="C798" s="184">
        <f t="shared" si="36"/>
        <v>42395</v>
      </c>
      <c r="D798" s="191" t="s">
        <v>1143</v>
      </c>
      <c r="E798" s="191">
        <v>42395</v>
      </c>
      <c r="F798" s="192" t="s">
        <v>1261</v>
      </c>
      <c r="G798" s="192" t="s">
        <v>434</v>
      </c>
      <c r="H798" s="210" t="s">
        <v>1237</v>
      </c>
      <c r="I798" s="256">
        <v>420</v>
      </c>
      <c r="J798" s="256">
        <v>8845</v>
      </c>
      <c r="K798" s="38">
        <f t="shared" si="37"/>
        <v>3714900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89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7"/>
      <c r="AC798" s="585" t="str">
        <f>IF(VLOOKUP(F798,NXT!$C$34:$C$407,1,0)=F798,"","x")</f>
        <v/>
      </c>
      <c r="AF798" s="211"/>
      <c r="AG798" s="211"/>
    </row>
    <row r="799" spans="1:33" s="585" customFormat="1" ht="15.75" customHeight="1">
      <c r="A799" s="204" t="str">
        <f>IF(B799&lt;&gt;"",IF(AND(B799&gt;=_TM1,B799&lt;=_TM2,OR(TH!L799="1111",TH!M799="1111")),TH!D799,""),"")</f>
        <v/>
      </c>
      <c r="B799" s="36">
        <f t="shared" si="35"/>
        <v>1</v>
      </c>
      <c r="C799" s="184">
        <f t="shared" si="36"/>
        <v>42395</v>
      </c>
      <c r="D799" s="191" t="s">
        <v>1143</v>
      </c>
      <c r="E799" s="191">
        <v>42395</v>
      </c>
      <c r="F799" s="192" t="s">
        <v>556</v>
      </c>
      <c r="G799" s="192" t="s">
        <v>434</v>
      </c>
      <c r="H799" s="210" t="s">
        <v>1237</v>
      </c>
      <c r="I799" s="256"/>
      <c r="J799" s="256"/>
      <c r="K799" s="38">
        <v>1788922</v>
      </c>
      <c r="L799" s="194" t="s">
        <v>259</v>
      </c>
      <c r="M799" s="194" t="s">
        <v>370</v>
      </c>
      <c r="N799" s="52" t="str">
        <f>IF(AND('331-CT'!$E$7=TH!H799,OR(L799="331",M799="331")),"331",IF(AND(OR(L799="131",M799="131"),H799='131-CT'!$E$7),"131",""))</f>
        <v/>
      </c>
      <c r="O799" s="89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7"/>
      <c r="AC799" s="585" t="str">
        <f>IF(VLOOKUP(H799,DS_131,1,0)=H799,"","x")</f>
        <v/>
      </c>
      <c r="AF799" s="211"/>
      <c r="AG799" s="211"/>
    </row>
    <row r="800" spans="1:33" s="585" customFormat="1" ht="15.75" customHeight="1">
      <c r="A800" s="204" t="str">
        <f>IF(B800&lt;&gt;"",IF(AND(B800&gt;=_TM1,B800&lt;=_TM2,OR(TH!L800="1111",TH!M800="1111")),TH!D800,""),"")</f>
        <v/>
      </c>
      <c r="B800" s="36">
        <f t="shared" si="35"/>
        <v>1</v>
      </c>
      <c r="C800" s="184">
        <f t="shared" si="36"/>
        <v>42396</v>
      </c>
      <c r="D800" s="191" t="s">
        <v>1215</v>
      </c>
      <c r="E800" s="191">
        <v>42396</v>
      </c>
      <c r="F800" s="192" t="s">
        <v>337</v>
      </c>
      <c r="G800" s="478" t="s">
        <v>842</v>
      </c>
      <c r="H800" s="7" t="s">
        <v>843</v>
      </c>
      <c r="I800" s="257">
        <v>24</v>
      </c>
      <c r="J800" s="258">
        <v>40000</v>
      </c>
      <c r="K800" s="38">
        <f>ROUND(I800*J800,0)</f>
        <v>960000</v>
      </c>
      <c r="L800" s="194" t="s">
        <v>161</v>
      </c>
      <c r="M800" s="194" t="s">
        <v>8</v>
      </c>
      <c r="N800" s="52" t="str">
        <f>IF(AND('331-CT'!$E$7=TH!H800,OR(L800="331",M800="331")),"331",IF(AND(OR(L800="131",M800="131"),H800='131-CT'!$E$7),"131",""))</f>
        <v/>
      </c>
      <c r="O800" s="89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7">
        <v>1</v>
      </c>
      <c r="AD800" s="211" t="str">
        <f>IF(VLOOKUP(H800,DSKH,1,0)=H800,"","x")</f>
        <v/>
      </c>
      <c r="AE800" s="211"/>
    </row>
    <row r="801" spans="1:33" s="585" customFormat="1" ht="15.75" customHeight="1">
      <c r="A801" s="204" t="str">
        <f>IF(B801&lt;&gt;"",IF(AND(B801&gt;=_TM1,B801&lt;=_TM2,OR(TH!L801="1111",TH!M801="1111")),TH!D801,""),"")</f>
        <v/>
      </c>
      <c r="B801" s="36">
        <f t="shared" si="35"/>
        <v>1</v>
      </c>
      <c r="C801" s="184">
        <f t="shared" si="36"/>
        <v>42396</v>
      </c>
      <c r="D801" s="191" t="s">
        <v>1215</v>
      </c>
      <c r="E801" s="191">
        <v>42396</v>
      </c>
      <c r="F801" s="192" t="s">
        <v>709</v>
      </c>
      <c r="G801" s="478" t="s">
        <v>842</v>
      </c>
      <c r="H801" s="7" t="s">
        <v>843</v>
      </c>
      <c r="I801" s="256"/>
      <c r="J801" s="258"/>
      <c r="K801" s="38">
        <v>96000</v>
      </c>
      <c r="L801" s="194" t="s">
        <v>9</v>
      </c>
      <c r="M801" s="194" t="s">
        <v>8</v>
      </c>
      <c r="N801" s="52" t="str">
        <f>IF(AND('331-CT'!$E$7=TH!H801,OR(L801="331",M801="331")),"331",IF(AND(OR(L801="131",M801="131"),H801='131-CT'!$E$7),"131",""))</f>
        <v/>
      </c>
      <c r="O801" s="89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7">
        <v>1</v>
      </c>
      <c r="AD801" s="211" t="str">
        <f>IF(VLOOKUP(H801,DSKH,1,0)=H801,"","x")</f>
        <v/>
      </c>
      <c r="AE801" s="211"/>
    </row>
    <row r="802" spans="1:33" s="585" customFormat="1" ht="15.75" customHeight="1">
      <c r="A802" s="204" t="str">
        <f>IF(B802&lt;&gt;"",IF(AND(B802&gt;=_TM1,B802&lt;=_TM2,OR(TH!L802="1111",TH!M802="1111")),TH!D802,""),"")</f>
        <v/>
      </c>
      <c r="B802" s="36">
        <f t="shared" si="35"/>
        <v>1</v>
      </c>
      <c r="C802" s="184">
        <f t="shared" si="36"/>
        <v>42396</v>
      </c>
      <c r="D802" s="191" t="s">
        <v>1215</v>
      </c>
      <c r="E802" s="191">
        <v>42396</v>
      </c>
      <c r="F802" s="192" t="s">
        <v>844</v>
      </c>
      <c r="G802" s="478" t="s">
        <v>842</v>
      </c>
      <c r="H802" s="7" t="s">
        <v>843</v>
      </c>
      <c r="I802" s="256"/>
      <c r="J802" s="256"/>
      <c r="K802" s="593">
        <v>1056000</v>
      </c>
      <c r="L802" s="194" t="s">
        <v>8</v>
      </c>
      <c r="M802" s="194" t="s">
        <v>47</v>
      </c>
      <c r="N802" s="52" t="str">
        <f>IF(AND('331-CT'!$E$7=TH!H802,OR(L802="331",M802="331")),"331",IF(AND(OR(L802="131",M802="131"),H802='131-CT'!$E$7),"131",""))</f>
        <v/>
      </c>
      <c r="O802" s="89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>x</v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7"/>
      <c r="AE802" s="211"/>
    </row>
    <row r="803" spans="1:33" s="585" customFormat="1" ht="15.75" customHeight="1">
      <c r="A803" s="204" t="str">
        <f>IF(B803&lt;&gt;"",IF(AND(B803&gt;=_TM1,B803&lt;=_TM2,OR(TH!L803="1111",TH!M803="1111")),TH!D803,""),"")</f>
        <v/>
      </c>
      <c r="B803" s="36">
        <f t="shared" si="35"/>
        <v>1</v>
      </c>
      <c r="C803" s="184">
        <f t="shared" si="36"/>
        <v>42397</v>
      </c>
      <c r="D803" s="191" t="s">
        <v>1144</v>
      </c>
      <c r="E803" s="191">
        <v>42397</v>
      </c>
      <c r="F803" s="192" t="s">
        <v>741</v>
      </c>
      <c r="G803" s="192" t="s">
        <v>436</v>
      </c>
      <c r="H803" s="210" t="s">
        <v>1237</v>
      </c>
      <c r="I803" s="256">
        <v>500</v>
      </c>
      <c r="J803" s="256">
        <v>11968</v>
      </c>
      <c r="K803" s="38">
        <f>ROUND(I803*J803,0)</f>
        <v>5984000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7"/>
      <c r="AC803" s="585" t="str">
        <f>IF(VLOOKUP(F803,NXT!$C$34:$C$407,1,0)=F803,"","x")</f>
        <v/>
      </c>
      <c r="AE803" s="211"/>
      <c r="AF803" s="211"/>
      <c r="AG803" s="211"/>
    </row>
    <row r="804" spans="1:33" s="585" customFormat="1" ht="15.75" customHeight="1">
      <c r="A804" s="204" t="str">
        <f>IF(B804&lt;&gt;"",IF(AND(B804&gt;=_TM1,B804&lt;=_TM2,OR(TH!L804="1111",TH!M804="1111")),TH!D804,""),"")</f>
        <v/>
      </c>
      <c r="B804" s="36">
        <f t="shared" si="35"/>
        <v>1</v>
      </c>
      <c r="C804" s="184">
        <f t="shared" si="36"/>
        <v>42397</v>
      </c>
      <c r="D804" s="191" t="s">
        <v>1144</v>
      </c>
      <c r="E804" s="191">
        <v>42397</v>
      </c>
      <c r="F804" s="192" t="s">
        <v>564</v>
      </c>
      <c r="G804" s="192" t="s">
        <v>436</v>
      </c>
      <c r="H804" s="210" t="s">
        <v>1237</v>
      </c>
      <c r="I804" s="256">
        <v>2000</v>
      </c>
      <c r="J804" s="256">
        <v>4050</v>
      </c>
      <c r="K804" s="38">
        <f>ROUND(I804*J804,0)</f>
        <v>8100000</v>
      </c>
      <c r="L804" s="194" t="s">
        <v>259</v>
      </c>
      <c r="M804" s="194" t="s">
        <v>174</v>
      </c>
      <c r="N804" s="52" t="str">
        <f>IF(AND('331-CT'!$E$7=TH!H804,OR(L804="331",M804="331")),"331",IF(AND(OR(L804="131",M804="131"),H804='131-CT'!$E$7),"131",""))</f>
        <v/>
      </c>
      <c r="O804" s="89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7"/>
      <c r="AC804" s="585" t="str">
        <f>IF(VLOOKUP(F804,NXT!$C$34:$C$407,1,0)=F804,"","x")</f>
        <v/>
      </c>
      <c r="AE804" s="211"/>
      <c r="AF804" s="211"/>
      <c r="AG804" s="211"/>
    </row>
    <row r="805" spans="1:33" s="585" customFormat="1" ht="15.75" customHeight="1">
      <c r="A805" s="204" t="str">
        <f>IF(B805&lt;&gt;"",IF(AND(B805&gt;=_TM1,B805&lt;=_TM2,OR(TH!L805="1111",TH!M805="1111")),TH!D805,""),"")</f>
        <v/>
      </c>
      <c r="B805" s="36">
        <f t="shared" si="35"/>
        <v>1</v>
      </c>
      <c r="C805" s="184">
        <f t="shared" si="36"/>
        <v>42397</v>
      </c>
      <c r="D805" s="191" t="s">
        <v>1144</v>
      </c>
      <c r="E805" s="767">
        <v>42397</v>
      </c>
      <c r="F805" s="192" t="s">
        <v>562</v>
      </c>
      <c r="G805" s="192" t="s">
        <v>436</v>
      </c>
      <c r="H805" s="210" t="s">
        <v>1237</v>
      </c>
      <c r="I805" s="259">
        <v>300</v>
      </c>
      <c r="J805" s="259">
        <v>9350</v>
      </c>
      <c r="K805" s="38">
        <f>ROUND(I805*J805,0)</f>
        <v>2805000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7"/>
      <c r="AC805" s="585" t="str">
        <f>IF(VLOOKUP(F805,NXT!$C$34:$C$407,1,0)=F805,"","x")</f>
        <v/>
      </c>
      <c r="AE805" s="211"/>
      <c r="AF805" s="211"/>
      <c r="AG805" s="211"/>
    </row>
    <row r="806" spans="1:33" s="585" customFormat="1" ht="15.75" customHeight="1">
      <c r="A806" s="204" t="str">
        <f>IF(B806&lt;&gt;"",IF(AND(B806&gt;=_TM1,B806&lt;=_TM2,OR(TH!L806="1111",TH!M806="1111")),TH!D806,""),"")</f>
        <v/>
      </c>
      <c r="B806" s="36">
        <f t="shared" si="35"/>
        <v>1</v>
      </c>
      <c r="C806" s="184">
        <f t="shared" si="36"/>
        <v>42397</v>
      </c>
      <c r="D806" s="191" t="s">
        <v>1144</v>
      </c>
      <c r="E806" s="191">
        <v>42397</v>
      </c>
      <c r="F806" s="192" t="s">
        <v>556</v>
      </c>
      <c r="G806" s="478" t="s">
        <v>436</v>
      </c>
      <c r="H806" s="210" t="s">
        <v>1237</v>
      </c>
      <c r="I806" s="256"/>
      <c r="J806" s="256"/>
      <c r="K806" s="38">
        <v>1688900</v>
      </c>
      <c r="L806" s="194" t="s">
        <v>259</v>
      </c>
      <c r="M806" s="194" t="s">
        <v>370</v>
      </c>
      <c r="N806" s="52" t="str">
        <f>IF(AND('331-CT'!$E$7=TH!H806,OR(L806="331",M806="331")),"331",IF(AND(OR(L806="131",M806="131"),H806='131-CT'!$E$7),"131",""))</f>
        <v/>
      </c>
      <c r="O806" s="89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7"/>
      <c r="AC806" s="585" t="str">
        <f>IF(VLOOKUP(H806,DS_131,1,0)=H806,"","x")</f>
        <v/>
      </c>
      <c r="AF806" s="211"/>
      <c r="AG806" s="211"/>
    </row>
    <row r="807" spans="1:33" s="585" customFormat="1" ht="15.75" customHeight="1">
      <c r="A807" s="204" t="str">
        <f>IF(B807&lt;&gt;"",IF(AND(B807&gt;=_TM1,B807&lt;=_TM2,OR(TH!L807="1111",TH!M807="1111")),TH!D807,""),"")</f>
        <v/>
      </c>
      <c r="B807" s="36">
        <f t="shared" si="35"/>
        <v>1</v>
      </c>
      <c r="C807" s="184">
        <f t="shared" si="36"/>
        <v>42397</v>
      </c>
      <c r="D807" s="191" t="s">
        <v>1145</v>
      </c>
      <c r="E807" s="191">
        <v>42397</v>
      </c>
      <c r="F807" s="192" t="s">
        <v>479</v>
      </c>
      <c r="G807" s="192" t="s">
        <v>437</v>
      </c>
      <c r="H807" s="193" t="s">
        <v>588</v>
      </c>
      <c r="I807" s="256">
        <v>1004</v>
      </c>
      <c r="J807" s="256">
        <v>8500</v>
      </c>
      <c r="K807" s="38">
        <f>ROUND(I807*J807,0)</f>
        <v>8534000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/>
      </c>
      <c r="O807" s="89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7"/>
      <c r="AC807" s="585" t="str">
        <f>IF(VLOOKUP(F807,NXT!$C$34:$C$407,1,0)=F807,"","x")</f>
        <v/>
      </c>
      <c r="AF807" s="211"/>
      <c r="AG807" s="211"/>
    </row>
    <row r="808" spans="1:33" s="585" customFormat="1" ht="15.75" customHeight="1">
      <c r="A808" s="204" t="str">
        <f>IF(B808&lt;&gt;"",IF(AND(B808&gt;=_TM1,B808&lt;=_TM2,OR(TH!L808="1111",TH!M808="1111")),TH!D808,""),"")</f>
        <v/>
      </c>
      <c r="B808" s="36">
        <f t="shared" si="35"/>
        <v>1</v>
      </c>
      <c r="C808" s="184">
        <f t="shared" si="36"/>
        <v>42397</v>
      </c>
      <c r="D808" s="191" t="s">
        <v>1145</v>
      </c>
      <c r="E808" s="191">
        <v>42397</v>
      </c>
      <c r="F808" s="192" t="s">
        <v>1274</v>
      </c>
      <c r="G808" s="478" t="s">
        <v>437</v>
      </c>
      <c r="H808" s="193" t="s">
        <v>588</v>
      </c>
      <c r="I808" s="256">
        <v>1004</v>
      </c>
      <c r="J808" s="256">
        <v>1020</v>
      </c>
      <c r="K808" s="38">
        <f>ROUND(I808*J808,0)</f>
        <v>1024080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89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7"/>
      <c r="AC808" s="585" t="str">
        <f>IF(VLOOKUP(F808,NXT!$C$34:$C$407,1,0)=F808,"","x")</f>
        <v/>
      </c>
      <c r="AE808" s="211"/>
      <c r="AF808" s="211"/>
      <c r="AG808" s="211"/>
    </row>
    <row r="809" spans="1:33" s="585" customFormat="1" ht="15.75" customHeight="1">
      <c r="A809" s="204" t="str">
        <f>IF(B809&lt;&gt;"",IF(AND(B809&gt;=_TM1,B809&lt;=_TM2,OR(TH!L809="1111",TH!M809="1111")),TH!D809,""),"")</f>
        <v/>
      </c>
      <c r="B809" s="36">
        <f t="shared" si="35"/>
        <v>1</v>
      </c>
      <c r="C809" s="184">
        <f t="shared" si="36"/>
        <v>42397</v>
      </c>
      <c r="D809" s="191" t="s">
        <v>1145</v>
      </c>
      <c r="E809" s="191">
        <v>42397</v>
      </c>
      <c r="F809" s="192" t="s">
        <v>943</v>
      </c>
      <c r="G809" s="192" t="s">
        <v>437</v>
      </c>
      <c r="H809" s="193" t="s">
        <v>588</v>
      </c>
      <c r="I809" s="256">
        <v>502</v>
      </c>
      <c r="J809" s="256">
        <v>9700</v>
      </c>
      <c r="K809" s="38">
        <f>ROUND(I809*J809,0)</f>
        <v>4869400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9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7"/>
      <c r="AC809" s="585" t="str">
        <f>IF(VLOOKUP(F809,NXT!$C$34:$C$407,1,0)=F809,"","x")</f>
        <v/>
      </c>
      <c r="AE809" s="211"/>
      <c r="AF809" s="211"/>
      <c r="AG809" s="211"/>
    </row>
    <row r="810" spans="1:33" s="585" customFormat="1" ht="15.75" customHeight="1">
      <c r="A810" s="204" t="str">
        <f>IF(B810&lt;&gt;"",IF(AND(B810&gt;=_TM1,B810&lt;=_TM2,OR(TH!L810="1111",TH!M810="1111")),TH!D810,""),"")</f>
        <v/>
      </c>
      <c r="B810" s="36">
        <f t="shared" si="35"/>
        <v>1</v>
      </c>
      <c r="C810" s="184">
        <f t="shared" si="36"/>
        <v>42397</v>
      </c>
      <c r="D810" s="191" t="s">
        <v>1145</v>
      </c>
      <c r="E810" s="191">
        <v>42397</v>
      </c>
      <c r="F810" s="192" t="s">
        <v>1270</v>
      </c>
      <c r="G810" s="192" t="s">
        <v>437</v>
      </c>
      <c r="H810" s="193" t="s">
        <v>588</v>
      </c>
      <c r="I810" s="256">
        <v>502</v>
      </c>
      <c r="J810" s="256">
        <v>900</v>
      </c>
      <c r="K810" s="38">
        <f>ROUND(I810*J810,0)</f>
        <v>451800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7"/>
      <c r="AC810" s="585" t="str">
        <f>IF(VLOOKUP(F810,NXT!$C$34:$C$407,1,0)=F810,"","x")</f>
        <v/>
      </c>
      <c r="AD810" s="211"/>
      <c r="AE810" s="211"/>
      <c r="AF810" s="211"/>
      <c r="AG810" s="211"/>
    </row>
    <row r="811" spans="1:33" s="585" customFormat="1" ht="15.75" customHeight="1">
      <c r="A811" s="204" t="str">
        <f>IF(B811&lt;&gt;"",IF(AND(B811&gt;=_TM1,B811&lt;=_TM2,OR(TH!L811="1111",TH!M811="1111")),TH!D811,""),"")</f>
        <v/>
      </c>
      <c r="B811" s="36">
        <f t="shared" si="35"/>
        <v>1</v>
      </c>
      <c r="C811" s="184">
        <f t="shared" si="36"/>
        <v>42397</v>
      </c>
      <c r="D811" s="191" t="s">
        <v>1145</v>
      </c>
      <c r="E811" s="191">
        <v>42397</v>
      </c>
      <c r="F811" s="192" t="s">
        <v>424</v>
      </c>
      <c r="G811" s="192" t="s">
        <v>437</v>
      </c>
      <c r="H811" s="193" t="s">
        <v>588</v>
      </c>
      <c r="I811" s="256"/>
      <c r="J811" s="256"/>
      <c r="K811" s="38">
        <v>1487928</v>
      </c>
      <c r="L811" s="194" t="s">
        <v>259</v>
      </c>
      <c r="M811" s="194" t="s">
        <v>370</v>
      </c>
      <c r="N811" s="52" t="str">
        <f>IF(AND('331-CT'!$E$7=TH!H811,OR(L811="331",M811="331")),"331",IF(AND(OR(L811="131",M811="131"),H811='131-CT'!$E$7),"131",""))</f>
        <v/>
      </c>
      <c r="O811" s="89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7"/>
      <c r="AC811" s="585" t="str">
        <f>IF(VLOOKUP(H811,DS_131,1,0)=H811,"","x")</f>
        <v/>
      </c>
      <c r="AE811" s="211"/>
      <c r="AF811" s="211"/>
      <c r="AG811" s="211"/>
    </row>
    <row r="812" spans="1:33" s="585" customFormat="1" ht="15.75" customHeight="1">
      <c r="A812" s="204" t="str">
        <f>IF(B812&lt;&gt;"",IF(AND(B812&gt;=_TM1,B812&lt;=_TM2,OR(TH!L812="1111",TH!M812="1111")),TH!D812,""),"")</f>
        <v/>
      </c>
      <c r="B812" s="36">
        <f t="shared" si="35"/>
        <v>1</v>
      </c>
      <c r="C812" s="184">
        <f t="shared" si="36"/>
        <v>42397</v>
      </c>
      <c r="D812" s="191" t="s">
        <v>1146</v>
      </c>
      <c r="E812" s="191">
        <v>42397</v>
      </c>
      <c r="F812" s="192" t="s">
        <v>669</v>
      </c>
      <c r="G812" s="192" t="s">
        <v>440</v>
      </c>
      <c r="H812" s="7" t="s">
        <v>820</v>
      </c>
      <c r="I812" s="257">
        <v>210</v>
      </c>
      <c r="J812" s="257">
        <v>6000</v>
      </c>
      <c r="K812" s="38">
        <f>ROUND(I812*J812,0)</f>
        <v>1260000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9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7"/>
      <c r="AC812" s="585" t="str">
        <f>IF(VLOOKUP(F812,NXT!$C$34:$C$407,1,0)=F812,"","x")</f>
        <v/>
      </c>
      <c r="AE812" s="211"/>
      <c r="AF812" s="211"/>
      <c r="AG812" s="211"/>
    </row>
    <row r="813" spans="1:33" s="585" customFormat="1" ht="15.75" customHeight="1">
      <c r="A813" s="204" t="str">
        <f>IF(B813&lt;&gt;"",IF(AND(B813&gt;=_TM1,B813&lt;=_TM2,OR(TH!L813="1111",TH!M813="1111")),TH!D813,""),"")</f>
        <v/>
      </c>
      <c r="B813" s="36">
        <f t="shared" si="35"/>
        <v>1</v>
      </c>
      <c r="C813" s="184">
        <f t="shared" si="36"/>
        <v>42397</v>
      </c>
      <c r="D813" s="191" t="s">
        <v>1146</v>
      </c>
      <c r="E813" s="191">
        <v>42397</v>
      </c>
      <c r="F813" s="192" t="s">
        <v>670</v>
      </c>
      <c r="G813" s="192" t="s">
        <v>440</v>
      </c>
      <c r="H813" s="7" t="s">
        <v>820</v>
      </c>
      <c r="I813" s="256">
        <v>309</v>
      </c>
      <c r="J813" s="256">
        <v>6600</v>
      </c>
      <c r="K813" s="38">
        <f>ROUND(I813*J813,0)</f>
        <v>2039400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89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7"/>
      <c r="AC813" s="585" t="str">
        <f>IF(VLOOKUP(F813,NXT!$C$34:$C$407,1,0)=F813,"","x")</f>
        <v/>
      </c>
      <c r="AE813" s="211"/>
      <c r="AF813" s="211"/>
      <c r="AG813" s="211"/>
    </row>
    <row r="814" spans="1:33" s="585" customFormat="1" ht="15.75" customHeight="1">
      <c r="A814" s="204" t="str">
        <f>IF(B814&lt;&gt;"",IF(AND(B814&gt;=_TM1,B814&lt;=_TM2,OR(TH!L814="1111",TH!M814="1111")),TH!D814,""),"")</f>
        <v/>
      </c>
      <c r="B814" s="36">
        <f t="shared" si="35"/>
        <v>1</v>
      </c>
      <c r="C814" s="184">
        <f t="shared" si="36"/>
        <v>42397</v>
      </c>
      <c r="D814" s="191" t="s">
        <v>1146</v>
      </c>
      <c r="E814" s="191">
        <v>42397</v>
      </c>
      <c r="F814" s="192" t="s">
        <v>424</v>
      </c>
      <c r="G814" s="192" t="s">
        <v>440</v>
      </c>
      <c r="H814" s="7" t="s">
        <v>820</v>
      </c>
      <c r="I814" s="257"/>
      <c r="J814" s="257"/>
      <c r="K814" s="38">
        <v>329940</v>
      </c>
      <c r="L814" s="194" t="s">
        <v>259</v>
      </c>
      <c r="M814" s="194" t="s">
        <v>370</v>
      </c>
      <c r="N814" s="52" t="str">
        <f>IF(AND('331-CT'!$E$7=TH!H814,OR(L814="331",M814="331")),"331",IF(AND(OR(L814="131",M814="131"),H814='131-CT'!$E$7),"131",""))</f>
        <v/>
      </c>
      <c r="O814" s="89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7"/>
      <c r="AC814" s="585" t="str">
        <f>IF(VLOOKUP(H814,DS_131,1,0)=H814,"","x")</f>
        <v/>
      </c>
      <c r="AE814" s="211"/>
      <c r="AF814" s="211"/>
      <c r="AG814" s="211"/>
    </row>
    <row r="815" spans="1:33" s="585" customFormat="1" ht="15.75" customHeight="1">
      <c r="A815" s="204" t="str">
        <f>IF(B815&lt;&gt;"",IF(AND(B815&gt;=_TM1,B815&lt;=_TM2,OR(TH!L815="1111",TH!M815="1111")),TH!D815,""),"")</f>
        <v/>
      </c>
      <c r="B815" s="36">
        <f t="shared" si="35"/>
        <v>1</v>
      </c>
      <c r="C815" s="184">
        <f t="shared" si="36"/>
        <v>42397</v>
      </c>
      <c r="D815" s="191" t="s">
        <v>1147</v>
      </c>
      <c r="E815" s="191">
        <v>42397</v>
      </c>
      <c r="F815" s="192" t="s">
        <v>944</v>
      </c>
      <c r="G815" s="192" t="s">
        <v>443</v>
      </c>
      <c r="H815" s="7" t="s">
        <v>816</v>
      </c>
      <c r="I815" s="256">
        <v>206</v>
      </c>
      <c r="J815" s="256">
        <v>23200</v>
      </c>
      <c r="K815" s="38">
        <f>ROUND(I815*J815,0)</f>
        <v>4779200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89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7"/>
      <c r="AC815" s="585" t="str">
        <f>IF(VLOOKUP(F815,NXT!$C$34:$C$407,1,0)=F815,"","x")</f>
        <v/>
      </c>
      <c r="AE815" s="211"/>
      <c r="AF815" s="211"/>
      <c r="AG815" s="211"/>
    </row>
    <row r="816" spans="1:33" s="585" customFormat="1" ht="15.75" customHeight="1">
      <c r="A816" s="204" t="str">
        <f>IF(B816&lt;&gt;"",IF(AND(B816&gt;=_TM1,B816&lt;=_TM2,OR(TH!L816="1111",TH!M816="1111")),TH!D816,""),"")</f>
        <v/>
      </c>
      <c r="B816" s="36">
        <f t="shared" si="35"/>
        <v>1</v>
      </c>
      <c r="C816" s="184">
        <f t="shared" si="36"/>
        <v>42397</v>
      </c>
      <c r="D816" s="191" t="s">
        <v>1147</v>
      </c>
      <c r="E816" s="191">
        <v>42397</v>
      </c>
      <c r="F816" s="192" t="s">
        <v>1275</v>
      </c>
      <c r="G816" s="192" t="s">
        <v>443</v>
      </c>
      <c r="H816" s="7" t="s">
        <v>816</v>
      </c>
      <c r="I816" s="257">
        <v>500</v>
      </c>
      <c r="J816" s="257">
        <v>2200</v>
      </c>
      <c r="K816" s="38">
        <f>ROUND(I816*J816,0)</f>
        <v>1100000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89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7"/>
      <c r="AC816" s="585" t="str">
        <f>IF(VLOOKUP(F816,NXT!$C$34:$C$407,1,0)=F816,"","x")</f>
        <v/>
      </c>
      <c r="AE816" s="211"/>
      <c r="AF816" s="211"/>
      <c r="AG816" s="211"/>
    </row>
    <row r="817" spans="1:33" s="585" customFormat="1" ht="15.75" customHeight="1">
      <c r="A817" s="204" t="str">
        <f>IF(B817&lt;&gt;"",IF(AND(B817&gt;=_TM1,B817&lt;=_TM2,OR(TH!L817="1111",TH!M817="1111")),TH!D817,""),"")</f>
        <v/>
      </c>
      <c r="B817" s="36">
        <f t="shared" si="35"/>
        <v>1</v>
      </c>
      <c r="C817" s="184">
        <f t="shared" si="36"/>
        <v>42397</v>
      </c>
      <c r="D817" s="191" t="s">
        <v>1147</v>
      </c>
      <c r="E817" s="191">
        <v>42397</v>
      </c>
      <c r="F817" s="192" t="s">
        <v>1276</v>
      </c>
      <c r="G817" s="478" t="s">
        <v>443</v>
      </c>
      <c r="H817" s="7" t="s">
        <v>816</v>
      </c>
      <c r="I817" s="256">
        <v>1500</v>
      </c>
      <c r="J817" s="256">
        <v>3300</v>
      </c>
      <c r="K817" s="38">
        <f>ROUND(I817*J817,0)</f>
        <v>4950000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7"/>
      <c r="AC817" s="585" t="str">
        <f>IF(VLOOKUP(F817,NXT!$C$34:$C$407,1,0)=F817,"","x")</f>
        <v/>
      </c>
      <c r="AE817" s="211"/>
      <c r="AF817" s="211"/>
      <c r="AG817" s="211"/>
    </row>
    <row r="818" spans="1:33" s="585" customFormat="1" ht="15.75" customHeight="1">
      <c r="A818" s="204" t="str">
        <f>IF(B818&lt;&gt;"",IF(AND(B818&gt;=_TM1,B818&lt;=_TM2,OR(TH!L818="1111",TH!M818="1111")),TH!D818,""),"")</f>
        <v/>
      </c>
      <c r="B818" s="36">
        <f t="shared" si="35"/>
        <v>1</v>
      </c>
      <c r="C818" s="184">
        <f t="shared" si="36"/>
        <v>42397</v>
      </c>
      <c r="D818" s="191" t="s">
        <v>1147</v>
      </c>
      <c r="E818" s="191">
        <v>42397</v>
      </c>
      <c r="F818" s="192" t="s">
        <v>424</v>
      </c>
      <c r="G818" s="192" t="s">
        <v>443</v>
      </c>
      <c r="H818" s="7" t="s">
        <v>816</v>
      </c>
      <c r="I818" s="256"/>
      <c r="J818" s="256"/>
      <c r="K818" s="38">
        <v>1082920</v>
      </c>
      <c r="L818" s="194" t="s">
        <v>259</v>
      </c>
      <c r="M818" s="194" t="s">
        <v>370</v>
      </c>
      <c r="N818" s="52" t="str">
        <f>IF(AND('331-CT'!$E$7=TH!H818,OR(L818="331",M818="331")),"331",IF(AND(OR(L818="131",M818="131"),H818='131-CT'!$E$7),"131",""))</f>
        <v/>
      </c>
      <c r="O818" s="89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7"/>
      <c r="AC818" s="585" t="str">
        <f>IF(VLOOKUP(H818,DS_131,1,0)=H818,"","x")</f>
        <v/>
      </c>
      <c r="AE818" s="211"/>
      <c r="AF818" s="211"/>
      <c r="AG818" s="211"/>
    </row>
    <row r="819" spans="1:33" s="585" customFormat="1" ht="15.75" customHeight="1">
      <c r="A819" s="204" t="str">
        <f>IF(B819&lt;&gt;"",IF(AND(B819&gt;=_TM1,B819&lt;=_TM2,OR(TH!L819="1111",TH!M819="1111")),TH!D819,""),"")</f>
        <v/>
      </c>
      <c r="B819" s="36">
        <f t="shared" si="35"/>
        <v>1</v>
      </c>
      <c r="C819" s="184">
        <f t="shared" si="36"/>
        <v>42397</v>
      </c>
      <c r="D819" s="191" t="s">
        <v>1148</v>
      </c>
      <c r="E819" s="191">
        <v>42397</v>
      </c>
      <c r="F819" s="192" t="s">
        <v>1270</v>
      </c>
      <c r="G819" s="478" t="s">
        <v>444</v>
      </c>
      <c r="H819" s="193" t="s">
        <v>588</v>
      </c>
      <c r="I819" s="256">
        <v>502</v>
      </c>
      <c r="J819" s="256">
        <v>900</v>
      </c>
      <c r="K819" s="38">
        <f>ROUND(I819*J819,0)</f>
        <v>451800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9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7"/>
      <c r="AC819" s="585" t="str">
        <f>IF(VLOOKUP(F819,NXT!$C$34:$C$407,1,0)=F819,"","x")</f>
        <v/>
      </c>
      <c r="AE819" s="211"/>
      <c r="AF819" s="211"/>
      <c r="AG819" s="211"/>
    </row>
    <row r="820" spans="1:33" s="585" customFormat="1" ht="15.75" customHeight="1">
      <c r="A820" s="204" t="str">
        <f>IF(B820&lt;&gt;"",IF(AND(B820&gt;=_TM1,B820&lt;=_TM2,OR(TH!L820="1111",TH!M820="1111")),TH!D820,""),"")</f>
        <v/>
      </c>
      <c r="B820" s="36">
        <f t="shared" si="35"/>
        <v>1</v>
      </c>
      <c r="C820" s="184">
        <f t="shared" si="36"/>
        <v>42397</v>
      </c>
      <c r="D820" s="191" t="s">
        <v>1148</v>
      </c>
      <c r="E820" s="191">
        <v>42397</v>
      </c>
      <c r="F820" s="192" t="s">
        <v>688</v>
      </c>
      <c r="G820" s="192" t="s">
        <v>444</v>
      </c>
      <c r="H820" s="193" t="s">
        <v>588</v>
      </c>
      <c r="I820" s="256"/>
      <c r="J820" s="256"/>
      <c r="K820" s="38">
        <v>45180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9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7"/>
      <c r="AC820" s="585" t="str">
        <f>IF(VLOOKUP(H820,DS_131,1,0)=H820,"","x")</f>
        <v/>
      </c>
      <c r="AE820" s="211"/>
      <c r="AF820" s="211"/>
      <c r="AG820" s="211"/>
    </row>
    <row r="821" spans="1:33" s="585" customFormat="1" ht="15.75" customHeight="1">
      <c r="A821" s="204" t="str">
        <f>IF(B821&lt;&gt;"",IF(AND(B821&gt;=_TM1,B821&lt;=_TM2,OR(TH!L821="1111",TH!M821="1111")),TH!D821,""),"")</f>
        <v/>
      </c>
      <c r="B821" s="36">
        <f t="shared" si="35"/>
        <v>1</v>
      </c>
      <c r="C821" s="184">
        <f t="shared" si="36"/>
        <v>42397</v>
      </c>
      <c r="D821" s="191" t="s">
        <v>1149</v>
      </c>
      <c r="E821" s="191">
        <v>42397</v>
      </c>
      <c r="F821" s="189" t="s">
        <v>1341</v>
      </c>
      <c r="G821" s="478" t="s">
        <v>447</v>
      </c>
      <c r="H821" s="193" t="s">
        <v>646</v>
      </c>
      <c r="I821" s="256">
        <v>50</v>
      </c>
      <c r="J821" s="256">
        <v>16500</v>
      </c>
      <c r="K821" s="38">
        <f>ROUND(I821*J821,0)</f>
        <v>825000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89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7"/>
      <c r="AC821" s="585" t="str">
        <f>IF(VLOOKUP(F821,NXT!$C$34:$C$407,1,0)=F821,"","x")</f>
        <v/>
      </c>
      <c r="AD821" s="211"/>
      <c r="AE821" s="211"/>
      <c r="AF821" s="211"/>
      <c r="AG821" s="211"/>
    </row>
    <row r="822" spans="1:33" s="585" customFormat="1" ht="15.75" customHeight="1">
      <c r="A822" s="204" t="str">
        <f>IF(B822&lt;&gt;"",IF(AND(B822&gt;=_TM1,B822&lt;=_TM2,OR(TH!L822="1111",TH!M822="1111")),TH!D822,""),"")</f>
        <v/>
      </c>
      <c r="B822" s="36">
        <f t="shared" si="35"/>
        <v>1</v>
      </c>
      <c r="C822" s="184">
        <f t="shared" si="36"/>
        <v>42397</v>
      </c>
      <c r="D822" s="191" t="s">
        <v>1149</v>
      </c>
      <c r="E822" s="191">
        <v>42397</v>
      </c>
      <c r="F822" s="192" t="s">
        <v>424</v>
      </c>
      <c r="G822" s="192" t="s">
        <v>447</v>
      </c>
      <c r="H822" s="193" t="s">
        <v>646</v>
      </c>
      <c r="I822" s="257"/>
      <c r="J822" s="257"/>
      <c r="K822" s="38">
        <v>82500</v>
      </c>
      <c r="L822" s="194" t="s">
        <v>259</v>
      </c>
      <c r="M822" s="194" t="s">
        <v>370</v>
      </c>
      <c r="N822" s="52" t="str">
        <f>IF(AND('331-CT'!$E$7=TH!H822,OR(L822="331",M822="331")),"331",IF(AND(OR(L822="131",M822="131"),H822='131-CT'!$E$7),"131",""))</f>
        <v/>
      </c>
      <c r="O822" s="89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7"/>
      <c r="AC822" s="585" t="str">
        <f>IF(VLOOKUP(H822,DS_131,1,0)=H822,"","x")</f>
        <v/>
      </c>
      <c r="AF822" s="211"/>
      <c r="AG822" s="211"/>
    </row>
    <row r="823" spans="1:33" s="585" customFormat="1" ht="15.75" customHeight="1">
      <c r="A823" s="204" t="str">
        <f>IF(B823&lt;&gt;"",IF(AND(B823&gt;=_TM1,B823&lt;=_TM2,OR(TH!L823="1111",TH!M823="1111")),TH!D823,""),"")</f>
        <v/>
      </c>
      <c r="B823" s="36">
        <f t="shared" si="35"/>
        <v>1</v>
      </c>
      <c r="C823" s="184">
        <f t="shared" si="36"/>
        <v>42397</v>
      </c>
      <c r="D823" s="191" t="s">
        <v>1150</v>
      </c>
      <c r="E823" s="191">
        <v>42397</v>
      </c>
      <c r="F823" s="192" t="s">
        <v>945</v>
      </c>
      <c r="G823" s="478" t="s">
        <v>720</v>
      </c>
      <c r="H823" s="193" t="s">
        <v>558</v>
      </c>
      <c r="I823" s="256">
        <v>59</v>
      </c>
      <c r="J823" s="256">
        <v>73100</v>
      </c>
      <c r="K823" s="38">
        <f>ROUND(I823*J823,0)</f>
        <v>4312900</v>
      </c>
      <c r="L823" s="194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/>
      </c>
      <c r="O823" s="89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7"/>
      <c r="AC823" s="585" t="str">
        <f>IF(VLOOKUP(F823,NXT!$C$34:$C$407,1,0)=F823,"","x")</f>
        <v/>
      </c>
      <c r="AF823" s="211"/>
      <c r="AG823" s="211"/>
    </row>
    <row r="824" spans="1:33" s="585" customFormat="1" ht="15.75" customHeight="1">
      <c r="A824" s="204" t="str">
        <f>IF(B824&lt;&gt;"",IF(AND(B824&gt;=_TM1,B824&lt;=_TM2,OR(TH!L824="1111",TH!M824="1111")),TH!D824,""),"")</f>
        <v/>
      </c>
      <c r="B824" s="36">
        <f t="shared" si="35"/>
        <v>1</v>
      </c>
      <c r="C824" s="184">
        <f t="shared" si="36"/>
        <v>42397</v>
      </c>
      <c r="D824" s="191" t="s">
        <v>1150</v>
      </c>
      <c r="E824" s="191">
        <v>42397</v>
      </c>
      <c r="F824" s="192" t="s">
        <v>694</v>
      </c>
      <c r="G824" s="192" t="s">
        <v>720</v>
      </c>
      <c r="H824" s="210" t="s">
        <v>558</v>
      </c>
      <c r="I824" s="257">
        <v>100</v>
      </c>
      <c r="J824" s="257">
        <v>11534</v>
      </c>
      <c r="K824" s="38">
        <f>ROUND(I824*J824,0)</f>
        <v>1153400</v>
      </c>
      <c r="L824" s="194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/>
      </c>
      <c r="O824" s="89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7"/>
      <c r="AC824" s="585" t="str">
        <f>IF(VLOOKUP(F824,NXT!$C$34:$C$407,1,0)=F824,"","x")</f>
        <v/>
      </c>
      <c r="AF824" s="211"/>
      <c r="AG824" s="211"/>
    </row>
    <row r="825" spans="1:33" s="585" customFormat="1" ht="15.75" customHeight="1">
      <c r="A825" s="204" t="str">
        <f>IF(B825&lt;&gt;"",IF(AND(B825&gt;=_TM1,B825&lt;=_TM2,OR(TH!L825="1111",TH!M825="1111")),TH!D825,""),"")</f>
        <v/>
      </c>
      <c r="B825" s="36">
        <f t="shared" si="35"/>
        <v>1</v>
      </c>
      <c r="C825" s="184">
        <f t="shared" si="36"/>
        <v>42397</v>
      </c>
      <c r="D825" s="191" t="s">
        <v>1150</v>
      </c>
      <c r="E825" s="191">
        <v>42397</v>
      </c>
      <c r="F825" s="192" t="s">
        <v>946</v>
      </c>
      <c r="G825" s="192" t="s">
        <v>720</v>
      </c>
      <c r="H825" s="193" t="s">
        <v>558</v>
      </c>
      <c r="I825" s="256">
        <v>37</v>
      </c>
      <c r="J825" s="256">
        <v>22367</v>
      </c>
      <c r="K825" s="38">
        <f>ROUND(I825*J825,0)</f>
        <v>827579</v>
      </c>
      <c r="L825" s="194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/>
      </c>
      <c r="O825" s="89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7"/>
      <c r="AC825" s="585" t="str">
        <f>IF(VLOOKUP(F825,NXT!$C$34:$C$407,1,0)=F825,"","x")</f>
        <v/>
      </c>
      <c r="AF825" s="211"/>
      <c r="AG825" s="211"/>
    </row>
    <row r="826" spans="1:33" s="585" customFormat="1" ht="15.75" customHeight="1">
      <c r="A826" s="204" t="str">
        <f>IF(B826&lt;&gt;"",IF(AND(B826&gt;=_TM1,B826&lt;=_TM2,OR(TH!L826="1111",TH!M826="1111")),TH!D826,""),"")</f>
        <v/>
      </c>
      <c r="B826" s="36">
        <f t="shared" si="35"/>
        <v>1</v>
      </c>
      <c r="C826" s="184">
        <f t="shared" si="36"/>
        <v>42397</v>
      </c>
      <c r="D826" s="191" t="s">
        <v>1150</v>
      </c>
      <c r="E826" s="191">
        <v>42397</v>
      </c>
      <c r="F826" s="192" t="s">
        <v>449</v>
      </c>
      <c r="G826" s="192" t="s">
        <v>720</v>
      </c>
      <c r="H826" s="210" t="s">
        <v>558</v>
      </c>
      <c r="I826" s="257">
        <v>131</v>
      </c>
      <c r="J826" s="257">
        <v>47449</v>
      </c>
      <c r="K826" s="38">
        <f>ROUND(I826*J826,0)</f>
        <v>6215819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89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7"/>
      <c r="AC826" s="585" t="str">
        <f>IF(VLOOKUP(F826,NXT!$C$34:$C$407,1,0)=F826,"","x")</f>
        <v/>
      </c>
      <c r="AF826" s="211"/>
      <c r="AG826" s="211"/>
    </row>
    <row r="827" spans="1:33" s="585" customFormat="1" ht="15.75" customHeight="1">
      <c r="A827" s="204" t="str">
        <f>IF(B827&lt;&gt;"",IF(AND(B827&gt;=_TM1,B827&lt;=_TM2,OR(TH!L827="1111",TH!M827="1111")),TH!D827,""),"")</f>
        <v/>
      </c>
      <c r="B827" s="36">
        <f t="shared" si="35"/>
        <v>1</v>
      </c>
      <c r="C827" s="184">
        <f t="shared" si="36"/>
        <v>42397</v>
      </c>
      <c r="D827" s="191" t="s">
        <v>1150</v>
      </c>
      <c r="E827" s="191">
        <v>42397</v>
      </c>
      <c r="F827" s="192" t="s">
        <v>424</v>
      </c>
      <c r="G827" s="192" t="s">
        <v>720</v>
      </c>
      <c r="H827" s="193" t="s">
        <v>558</v>
      </c>
      <c r="I827" s="256"/>
      <c r="J827" s="256"/>
      <c r="K827" s="38">
        <v>1250970</v>
      </c>
      <c r="L827" s="194" t="s">
        <v>259</v>
      </c>
      <c r="M827" s="194" t="s">
        <v>370</v>
      </c>
      <c r="N827" s="52" t="str">
        <f>IF(AND('331-CT'!$E$7=TH!H827,OR(L827="331",M827="331")),"331",IF(AND(OR(L827="131",M827="131"),H827='131-CT'!$E$7),"131",""))</f>
        <v/>
      </c>
      <c r="O827" s="89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7"/>
      <c r="AC827" s="585" t="str">
        <f>IF(VLOOKUP(H827,DS_131,1,0)=H827,"","x")</f>
        <v/>
      </c>
      <c r="AF827" s="211"/>
      <c r="AG827" s="211"/>
    </row>
    <row r="828" spans="1:33" s="585" customFormat="1" ht="15.75" customHeight="1">
      <c r="A828" s="204" t="str">
        <f>IF(B828&lt;&gt;"",IF(AND(B828&gt;=_TM1,B828&lt;=_TM2,OR(TH!L828="1111",TH!M828="1111")),TH!D828,""),"")</f>
        <v/>
      </c>
      <c r="B828" s="36">
        <f t="shared" si="35"/>
        <v>1</v>
      </c>
      <c r="C828" s="184">
        <f t="shared" si="36"/>
        <v>42399</v>
      </c>
      <c r="D828" s="191" t="s">
        <v>1216</v>
      </c>
      <c r="E828" s="191">
        <v>42399</v>
      </c>
      <c r="F828" s="192" t="s">
        <v>845</v>
      </c>
      <c r="G828" s="478" t="s">
        <v>660</v>
      </c>
      <c r="H828" s="778" t="s">
        <v>717</v>
      </c>
      <c r="I828" s="258">
        <v>700</v>
      </c>
      <c r="J828" s="258">
        <v>18181</v>
      </c>
      <c r="K828" s="38">
        <f>ROUND(I828*J828,0)</f>
        <v>12726700</v>
      </c>
      <c r="L828" s="194" t="s">
        <v>161</v>
      </c>
      <c r="M828" s="194" t="s">
        <v>8</v>
      </c>
      <c r="N828" s="52" t="str">
        <f>IF(AND('331-CT'!$E$7=TH!H828,OR(L828="331",M828="331")),"331",IF(AND(OR(L828="131",M828="131"),H828='131-CT'!$E$7),"131",""))</f>
        <v/>
      </c>
      <c r="O828" s="89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7">
        <v>1</v>
      </c>
      <c r="AD828" s="211" t="str">
        <f>IF(VLOOKUP(H828,DSKH,1,0)=H828,"","x")</f>
        <v/>
      </c>
      <c r="AE828" s="211"/>
    </row>
    <row r="829" spans="1:33" s="585" customFormat="1" ht="15.75" customHeight="1">
      <c r="A829" s="204" t="str">
        <f>IF(B829&lt;&gt;"",IF(AND(B829&gt;=_TM1,B829&lt;=_TM2,OR(TH!L829="1111",TH!M829="1111")),TH!D829,""),"")</f>
        <v/>
      </c>
      <c r="B829" s="36">
        <f t="shared" si="35"/>
        <v>1</v>
      </c>
      <c r="C829" s="184">
        <f t="shared" si="36"/>
        <v>42399</v>
      </c>
      <c r="D829" s="191" t="s">
        <v>1216</v>
      </c>
      <c r="E829" s="191">
        <v>42399</v>
      </c>
      <c r="F829" s="192" t="s">
        <v>846</v>
      </c>
      <c r="G829" s="478" t="s">
        <v>660</v>
      </c>
      <c r="H829" s="778" t="s">
        <v>717</v>
      </c>
      <c r="I829" s="256"/>
      <c r="J829" s="258"/>
      <c r="K829" s="38">
        <v>1272670</v>
      </c>
      <c r="L829" s="194" t="s">
        <v>9</v>
      </c>
      <c r="M829" s="194" t="s">
        <v>8</v>
      </c>
      <c r="N829" s="52" t="str">
        <f>IF(AND('331-CT'!$E$7=TH!H829,OR(L829="331",M829="331")),"331",IF(AND(OR(L829="131",M829="131"),H829='131-CT'!$E$7),"131",""))</f>
        <v/>
      </c>
      <c r="O829" s="89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7">
        <v>1</v>
      </c>
      <c r="AD829" s="211" t="str">
        <f>IF(VLOOKUP(H829,DSKH,1,0)=H829,"","x")</f>
        <v/>
      </c>
      <c r="AE829" s="211"/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35"/>
        <v>1</v>
      </c>
      <c r="C830" s="184">
        <f t="shared" si="36"/>
        <v>42399</v>
      </c>
      <c r="D830" s="191" t="s">
        <v>1216</v>
      </c>
      <c r="E830" s="191">
        <v>42399</v>
      </c>
      <c r="F830" s="192" t="s">
        <v>847</v>
      </c>
      <c r="G830" s="478" t="s">
        <v>660</v>
      </c>
      <c r="H830" s="778" t="s">
        <v>717</v>
      </c>
      <c r="I830" s="256"/>
      <c r="J830" s="256"/>
      <c r="K830" s="593">
        <v>13999370</v>
      </c>
      <c r="L830" s="194" t="s">
        <v>8</v>
      </c>
      <c r="M830" s="194" t="s">
        <v>47</v>
      </c>
      <c r="N830" s="52" t="str">
        <f>IF(AND('331-CT'!$E$7=TH!H830,OR(L830="331",M830="331")),"331",IF(AND(OR(L830="131",M830="131"),H830='131-CT'!$E$7),"131",""))</f>
        <v/>
      </c>
      <c r="O830" s="89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>x</v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7"/>
      <c r="AC830" s="585"/>
      <c r="AD830" s="585"/>
      <c r="AF830" s="585"/>
      <c r="AG830" s="585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35"/>
        <v>1</v>
      </c>
      <c r="C831" s="184">
        <f t="shared" si="36"/>
        <v>42399</v>
      </c>
      <c r="D831" s="191" t="s">
        <v>1151</v>
      </c>
      <c r="E831" s="191">
        <v>42399</v>
      </c>
      <c r="F831" s="192" t="s">
        <v>947</v>
      </c>
      <c r="G831" s="192" t="s">
        <v>450</v>
      </c>
      <c r="H831" s="193" t="s">
        <v>640</v>
      </c>
      <c r="I831" s="256">
        <v>51</v>
      </c>
      <c r="J831" s="256">
        <v>6400</v>
      </c>
      <c r="K831" s="38">
        <f>ROUND(I831*J831,0)</f>
        <v>326400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89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7"/>
      <c r="AC831" s="585" t="str">
        <f>IF(VLOOKUP(F831,NXT!$C$34:$C$407,1,0)=F831,"","x")</f>
        <v/>
      </c>
      <c r="AD831" s="585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35"/>
        <v>1</v>
      </c>
      <c r="C832" s="184">
        <f t="shared" si="36"/>
        <v>42399</v>
      </c>
      <c r="D832" s="191" t="s">
        <v>1151</v>
      </c>
      <c r="E832" s="191">
        <v>42399</v>
      </c>
      <c r="F832" s="192" t="s">
        <v>511</v>
      </c>
      <c r="G832" s="192" t="s">
        <v>450</v>
      </c>
      <c r="H832" s="193" t="s">
        <v>640</v>
      </c>
      <c r="I832" s="256">
        <v>978</v>
      </c>
      <c r="J832" s="256">
        <v>8950</v>
      </c>
      <c r="K832" s="38">
        <f>ROUND(I832*J832,0)</f>
        <v>8753100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89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7"/>
      <c r="AC832" s="585" t="str">
        <f>IF(VLOOKUP(F832,NXT!$C$34:$C$407,1,0)=F832,"","x")</f>
        <v/>
      </c>
      <c r="AD832" s="585"/>
    </row>
    <row r="833" spans="1:31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35"/>
        <v>1</v>
      </c>
      <c r="C833" s="184">
        <f t="shared" si="36"/>
        <v>42399</v>
      </c>
      <c r="D833" s="191" t="s">
        <v>1151</v>
      </c>
      <c r="E833" s="191">
        <v>42399</v>
      </c>
      <c r="F833" s="192" t="s">
        <v>439</v>
      </c>
      <c r="G833" s="192" t="s">
        <v>450</v>
      </c>
      <c r="H833" s="193" t="s">
        <v>640</v>
      </c>
      <c r="I833" s="256">
        <v>53</v>
      </c>
      <c r="J833" s="256">
        <v>10000</v>
      </c>
      <c r="K833" s="38">
        <f>ROUND(I833*J833,0)</f>
        <v>530000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7"/>
      <c r="AC833" s="585" t="str">
        <f>IF(VLOOKUP(F833,NXT!$C$34:$C$407,1,0)=F833,"","x")</f>
        <v/>
      </c>
      <c r="AD833" s="585"/>
    </row>
    <row r="834" spans="1:31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35"/>
        <v>1</v>
      </c>
      <c r="C834" s="184">
        <f t="shared" si="36"/>
        <v>42399</v>
      </c>
      <c r="D834" s="191" t="s">
        <v>1151</v>
      </c>
      <c r="E834" s="191">
        <v>42399</v>
      </c>
      <c r="F834" s="192" t="s">
        <v>930</v>
      </c>
      <c r="G834" s="192" t="s">
        <v>450</v>
      </c>
      <c r="H834" s="193" t="s">
        <v>640</v>
      </c>
      <c r="I834" s="256">
        <v>1570</v>
      </c>
      <c r="J834" s="256">
        <v>14600</v>
      </c>
      <c r="K834" s="38">
        <f>ROUND(I834*J834,0)</f>
        <v>22922000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89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7"/>
      <c r="AC834" s="585" t="str">
        <f>IF(VLOOKUP(F834,NXT!$C$34:$C$407,1,0)=F834,"","x")</f>
        <v/>
      </c>
      <c r="AD834" s="585"/>
    </row>
    <row r="835" spans="1:31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35"/>
        <v>1</v>
      </c>
      <c r="C835" s="184">
        <f t="shared" si="36"/>
        <v>42399</v>
      </c>
      <c r="D835" s="191" t="s">
        <v>1151</v>
      </c>
      <c r="E835" s="191">
        <v>42399</v>
      </c>
      <c r="F835" s="192" t="s">
        <v>424</v>
      </c>
      <c r="G835" s="192" t="s">
        <v>450</v>
      </c>
      <c r="H835" s="193" t="s">
        <v>640</v>
      </c>
      <c r="I835" s="257"/>
      <c r="J835" s="257"/>
      <c r="K835" s="38">
        <v>3253150</v>
      </c>
      <c r="L835" s="194" t="s">
        <v>259</v>
      </c>
      <c r="M835" s="194" t="s">
        <v>370</v>
      </c>
      <c r="N835" s="52" t="str">
        <f>IF(AND('331-CT'!$E$7=TH!H835,OR(L835="331",M835="331")),"331",IF(AND(OR(L835="131",M835="131"),H835='131-CT'!$E$7),"131",""))</f>
        <v/>
      </c>
      <c r="O835" s="89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7"/>
      <c r="AC835" s="585" t="str">
        <f>IF(VLOOKUP(H835,DS_131,1,0)=H835,"","x")</f>
        <v/>
      </c>
      <c r="AD835" s="585"/>
      <c r="AE835" s="585"/>
    </row>
    <row r="836" spans="1:31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35"/>
        <v>1</v>
      </c>
      <c r="C836" s="184">
        <f t="shared" si="36"/>
        <v>42399</v>
      </c>
      <c r="D836" s="191" t="s">
        <v>1152</v>
      </c>
      <c r="E836" s="191">
        <v>42399</v>
      </c>
      <c r="F836" s="192" t="s">
        <v>511</v>
      </c>
      <c r="G836" s="192" t="s">
        <v>948</v>
      </c>
      <c r="H836" s="193" t="s">
        <v>640</v>
      </c>
      <c r="I836" s="256">
        <v>834</v>
      </c>
      <c r="J836" s="256">
        <v>9300</v>
      </c>
      <c r="K836" s="38">
        <f>ROUND(I836*J836,0)</f>
        <v>7756200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/>
      </c>
      <c r="O836" s="89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7"/>
      <c r="AC836" s="585" t="str">
        <f>IF(VLOOKUP(F836,NXT!$C$34:$C$407,1,0)=F836,"","x")</f>
        <v/>
      </c>
      <c r="AD836" s="585"/>
      <c r="AE836" s="585"/>
    </row>
    <row r="837" spans="1:31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35"/>
        <v>1</v>
      </c>
      <c r="C837" s="184">
        <f t="shared" si="36"/>
        <v>42399</v>
      </c>
      <c r="D837" s="191" t="s">
        <v>1152</v>
      </c>
      <c r="E837" s="191">
        <v>42399</v>
      </c>
      <c r="F837" s="192" t="s">
        <v>949</v>
      </c>
      <c r="G837" s="192" t="s">
        <v>948</v>
      </c>
      <c r="H837" s="193" t="s">
        <v>640</v>
      </c>
      <c r="I837" s="257">
        <v>106</v>
      </c>
      <c r="J837" s="257">
        <v>9600</v>
      </c>
      <c r="K837" s="38">
        <f>ROUND(I837*J837,0)</f>
        <v>1017600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89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7"/>
      <c r="AC837" s="585" t="str">
        <f>IF(VLOOKUP(F837,NXT!$C$34:$C$407,1,0)=F837,"","x")</f>
        <v/>
      </c>
      <c r="AD837" s="585"/>
      <c r="AE837" s="585"/>
    </row>
    <row r="838" spans="1:31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35"/>
        <v>1</v>
      </c>
      <c r="C838" s="184">
        <f t="shared" si="36"/>
        <v>42399</v>
      </c>
      <c r="D838" s="191" t="s">
        <v>1152</v>
      </c>
      <c r="E838" s="191">
        <v>42399</v>
      </c>
      <c r="F838" s="192" t="s">
        <v>950</v>
      </c>
      <c r="G838" s="192" t="s">
        <v>948</v>
      </c>
      <c r="H838" s="193" t="s">
        <v>640</v>
      </c>
      <c r="I838" s="256">
        <v>70</v>
      </c>
      <c r="J838" s="256">
        <v>9700</v>
      </c>
      <c r="K838" s="38">
        <f>ROUND(I838*J838,0)</f>
        <v>679000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89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7"/>
      <c r="AC838" s="585" t="str">
        <f>IF(VLOOKUP(F838,NXT!$C$34:$C$407,1,0)=F838,"","x")</f>
        <v/>
      </c>
      <c r="AE838" s="585"/>
    </row>
    <row r="839" spans="1:31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35"/>
        <v>1</v>
      </c>
      <c r="C839" s="184">
        <f t="shared" si="36"/>
        <v>42399</v>
      </c>
      <c r="D839" s="191" t="s">
        <v>1152</v>
      </c>
      <c r="E839" s="191">
        <v>42399</v>
      </c>
      <c r="F839" s="192" t="s">
        <v>951</v>
      </c>
      <c r="G839" s="192" t="s">
        <v>948</v>
      </c>
      <c r="H839" s="193" t="s">
        <v>640</v>
      </c>
      <c r="I839" s="256">
        <v>23</v>
      </c>
      <c r="J839" s="256">
        <v>9000</v>
      </c>
      <c r="K839" s="38">
        <f>ROUND(I839*J839,0)</f>
        <v>207000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89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7"/>
      <c r="AC839" s="585" t="str">
        <f>IF(VLOOKUP(F839,NXT!$C$34:$C$407,1,0)=F839,"","x")</f>
        <v/>
      </c>
      <c r="AD839" s="585"/>
      <c r="AE839" s="585"/>
    </row>
    <row r="840" spans="1:31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35"/>
        <v>1</v>
      </c>
      <c r="C840" s="184">
        <f t="shared" si="36"/>
        <v>42399</v>
      </c>
      <c r="D840" s="191" t="s">
        <v>1152</v>
      </c>
      <c r="E840" s="191">
        <v>42399</v>
      </c>
      <c r="F840" s="192" t="s">
        <v>952</v>
      </c>
      <c r="G840" s="192" t="s">
        <v>948</v>
      </c>
      <c r="H840" s="193" t="s">
        <v>640</v>
      </c>
      <c r="I840" s="256">
        <v>55</v>
      </c>
      <c r="J840" s="256">
        <v>13000</v>
      </c>
      <c r="K840" s="38">
        <f>ROUND(I840*J840,0)</f>
        <v>715000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89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7"/>
      <c r="AC840" s="585" t="str">
        <f>IF(VLOOKUP(F840,NXT!$C$34:$C$407,1,0)=F840,"","x")</f>
        <v/>
      </c>
      <c r="AD840" s="585"/>
      <c r="AE840" s="585"/>
    </row>
    <row r="841" spans="1:31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35"/>
        <v>1</v>
      </c>
      <c r="C841" s="184">
        <f t="shared" si="36"/>
        <v>42399</v>
      </c>
      <c r="D841" s="191" t="s">
        <v>1152</v>
      </c>
      <c r="E841" s="191">
        <v>42399</v>
      </c>
      <c r="F841" s="192" t="s">
        <v>424</v>
      </c>
      <c r="G841" s="192" t="s">
        <v>948</v>
      </c>
      <c r="H841" s="193" t="s">
        <v>640</v>
      </c>
      <c r="I841" s="256"/>
      <c r="J841" s="256"/>
      <c r="K841" s="38">
        <v>1037480</v>
      </c>
      <c r="L841" s="194" t="s">
        <v>259</v>
      </c>
      <c r="M841" s="194" t="s">
        <v>370</v>
      </c>
      <c r="N841" s="52" t="str">
        <f>IF(AND('331-CT'!$E$7=TH!H841,OR(L841="331",M841="331")),"331",IF(AND(OR(L841="131",M841="131"),H841='131-CT'!$E$7),"131",""))</f>
        <v/>
      </c>
      <c r="O841" s="89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7"/>
      <c r="AC841" s="585" t="str">
        <f>IF(VLOOKUP(H841,DS_131,1,0)=H841,"","x")</f>
        <v/>
      </c>
      <c r="AD841" s="585"/>
      <c r="AE841" s="585"/>
    </row>
    <row r="842" spans="1:31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35"/>
        <v>1</v>
      </c>
      <c r="C842" s="184">
        <f t="shared" si="36"/>
        <v>42399</v>
      </c>
      <c r="D842" s="191" t="s">
        <v>1153</v>
      </c>
      <c r="E842" s="191">
        <v>42399</v>
      </c>
      <c r="F842" s="192" t="s">
        <v>953</v>
      </c>
      <c r="G842" s="192" t="s">
        <v>451</v>
      </c>
      <c r="H842" s="7" t="s">
        <v>812</v>
      </c>
      <c r="I842" s="256">
        <v>209</v>
      </c>
      <c r="J842" s="256">
        <v>7500</v>
      </c>
      <c r="K842" s="38">
        <f>ROUND(I842*J842,0)</f>
        <v>1567500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89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7"/>
      <c r="AC842" s="585" t="str">
        <f>IF(VLOOKUP(F842,NXT!$C$34:$C$407,1,0)=F842,"","x")</f>
        <v/>
      </c>
      <c r="AD842" s="585"/>
    </row>
    <row r="843" spans="1:31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35"/>
        <v>1</v>
      </c>
      <c r="C843" s="184">
        <f t="shared" si="36"/>
        <v>42399</v>
      </c>
      <c r="D843" s="191" t="s">
        <v>1153</v>
      </c>
      <c r="E843" s="191">
        <v>42399</v>
      </c>
      <c r="F843" s="192" t="s">
        <v>954</v>
      </c>
      <c r="G843" s="192" t="s">
        <v>451</v>
      </c>
      <c r="H843" s="7" t="s">
        <v>812</v>
      </c>
      <c r="I843" s="256">
        <v>10</v>
      </c>
      <c r="J843" s="256">
        <v>7400</v>
      </c>
      <c r="K843" s="38">
        <f>ROUND(I843*J843,0)</f>
        <v>74000</v>
      </c>
      <c r="L843" s="194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/>
      </c>
      <c r="O843" s="89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7"/>
      <c r="AC843" s="585" t="str">
        <f>IF(VLOOKUP(F843,NXT!$C$34:$C$407,1,0)=F843,"","x")</f>
        <v/>
      </c>
      <c r="AD843" s="585"/>
    </row>
    <row r="844" spans="1:31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35"/>
        <v>1</v>
      </c>
      <c r="C844" s="184">
        <f t="shared" si="36"/>
        <v>42399</v>
      </c>
      <c r="D844" s="191" t="s">
        <v>1153</v>
      </c>
      <c r="E844" s="191">
        <v>42399</v>
      </c>
      <c r="F844" s="192" t="s">
        <v>424</v>
      </c>
      <c r="G844" s="192" t="s">
        <v>451</v>
      </c>
      <c r="H844" s="7" t="s">
        <v>812</v>
      </c>
      <c r="I844" s="256"/>
      <c r="J844" s="256"/>
      <c r="K844" s="38">
        <v>164150</v>
      </c>
      <c r="L844" s="194" t="s">
        <v>259</v>
      </c>
      <c r="M844" s="194" t="s">
        <v>370</v>
      </c>
      <c r="N844" s="52" t="str">
        <f>IF(AND('331-CT'!$E$7=TH!H844,OR(L844="331",M844="331")),"331",IF(AND(OR(L844="131",M844="131"),H844='131-CT'!$E$7),"131",""))</f>
        <v/>
      </c>
      <c r="O844" s="89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7"/>
      <c r="AC844" s="585" t="str">
        <f>IF(VLOOKUP(H844,DS_131,1,0)=H844,"","x")</f>
        <v/>
      </c>
      <c r="AD844" s="585"/>
    </row>
    <row r="845" spans="1:31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35"/>
        <v>1</v>
      </c>
      <c r="C845" s="184">
        <f t="shared" si="36"/>
        <v>42399</v>
      </c>
      <c r="D845" s="191" t="s">
        <v>1154</v>
      </c>
      <c r="E845" s="191">
        <v>42399</v>
      </c>
      <c r="F845" s="192" t="s">
        <v>955</v>
      </c>
      <c r="G845" s="192" t="s">
        <v>452</v>
      </c>
      <c r="H845" s="193" t="s">
        <v>640</v>
      </c>
      <c r="I845" s="257">
        <v>50</v>
      </c>
      <c r="J845" s="257">
        <v>30500</v>
      </c>
      <c r="K845" s="38">
        <f>ROUND(I845*J845,0)</f>
        <v>1525000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89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7"/>
      <c r="AC845" s="585" t="str">
        <f>IF(VLOOKUP(F845,NXT!$C$34:$C$407,1,0)=F845,"","x")</f>
        <v/>
      </c>
      <c r="AD845" s="585"/>
    </row>
    <row r="846" spans="1:31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35"/>
        <v>1</v>
      </c>
      <c r="C846" s="184">
        <f t="shared" si="36"/>
        <v>42399</v>
      </c>
      <c r="D846" s="191" t="s">
        <v>1154</v>
      </c>
      <c r="E846" s="191">
        <v>42399</v>
      </c>
      <c r="F846" s="192" t="s">
        <v>424</v>
      </c>
      <c r="G846" s="192" t="s">
        <v>452</v>
      </c>
      <c r="H846" s="193" t="s">
        <v>640</v>
      </c>
      <c r="I846" s="256"/>
      <c r="J846" s="256"/>
      <c r="K846" s="38">
        <v>152500</v>
      </c>
      <c r="L846" s="194" t="s">
        <v>259</v>
      </c>
      <c r="M846" s="194" t="s">
        <v>370</v>
      </c>
      <c r="N846" s="52" t="str">
        <f>IF(AND('331-CT'!$E$7=TH!H846,OR(L846="331",M846="331")),"331",IF(AND(OR(L846="131",M846="131"),H846='131-CT'!$E$7),"131",""))</f>
        <v/>
      </c>
      <c r="O846" s="89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7"/>
      <c r="AC846" s="585" t="str">
        <f>IF(VLOOKUP(H846,DS_131,1,0)=H846,"","x")</f>
        <v/>
      </c>
      <c r="AD846" s="585"/>
    </row>
    <row r="847" spans="1:31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35"/>
        <v>2</v>
      </c>
      <c r="C847" s="184">
        <f t="shared" si="36"/>
        <v>42401</v>
      </c>
      <c r="D847" s="191" t="s">
        <v>1155</v>
      </c>
      <c r="E847" s="191">
        <v>42401</v>
      </c>
      <c r="F847" s="192" t="s">
        <v>956</v>
      </c>
      <c r="G847" s="192" t="s">
        <v>453</v>
      </c>
      <c r="H847" s="193" t="s">
        <v>1301</v>
      </c>
      <c r="I847" s="256">
        <v>103</v>
      </c>
      <c r="J847" s="256">
        <v>19700</v>
      </c>
      <c r="K847" s="38">
        <f>ROUND(I847*J847,0)</f>
        <v>2029100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89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7"/>
      <c r="AC847" s="585" t="str">
        <f>IF(VLOOKUP(F847,NXT!$C$34:$C$407,1,0)=F847,"","x")</f>
        <v/>
      </c>
      <c r="AD847" s="585"/>
    </row>
    <row r="848" spans="1:31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35"/>
        <v>2</v>
      </c>
      <c r="C848" s="184">
        <f t="shared" si="36"/>
        <v>42401</v>
      </c>
      <c r="D848" s="191" t="s">
        <v>1155</v>
      </c>
      <c r="E848" s="191">
        <v>42401</v>
      </c>
      <c r="F848" s="192" t="s">
        <v>424</v>
      </c>
      <c r="G848" s="192" t="s">
        <v>453</v>
      </c>
      <c r="H848" s="193" t="s">
        <v>1301</v>
      </c>
      <c r="I848" s="256"/>
      <c r="J848" s="256"/>
      <c r="K848" s="38">
        <v>202910</v>
      </c>
      <c r="L848" s="194" t="s">
        <v>259</v>
      </c>
      <c r="M848" s="194" t="s">
        <v>370</v>
      </c>
      <c r="N848" s="52" t="str">
        <f>IF(AND('331-CT'!$E$7=TH!H848,OR(L848="331",M848="331")),"331",IF(AND(OR(L848="131",M848="131"),H848='131-CT'!$E$7),"131",""))</f>
        <v/>
      </c>
      <c r="O848" s="89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7"/>
      <c r="AC848" s="585" t="str">
        <f>IF(VLOOKUP(H848,DS_131,1,0)=H848,"","x")</f>
        <v/>
      </c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35"/>
        <v>2</v>
      </c>
      <c r="C849" s="184">
        <f t="shared" si="36"/>
        <v>42401</v>
      </c>
      <c r="D849" s="191" t="s">
        <v>1156</v>
      </c>
      <c r="E849" s="191">
        <v>42401</v>
      </c>
      <c r="F849" s="192" t="s">
        <v>995</v>
      </c>
      <c r="G849" s="192" t="s">
        <v>454</v>
      </c>
      <c r="H849" s="193" t="s">
        <v>448</v>
      </c>
      <c r="I849" s="256">
        <v>141</v>
      </c>
      <c r="J849" s="256">
        <v>7900</v>
      </c>
      <c r="K849" s="38">
        <f>ROUND(I849*J849,0)</f>
        <v>1113900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89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7"/>
      <c r="AC849" s="585" t="str">
        <f>IF(VLOOKUP(F849,NXT!$C$34:$C$407,1,0)=F849,"","x")</f>
        <v/>
      </c>
      <c r="AD849" s="585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35"/>
        <v>2</v>
      </c>
      <c r="C850" s="184">
        <f t="shared" si="36"/>
        <v>42401</v>
      </c>
      <c r="D850" s="191" t="s">
        <v>1156</v>
      </c>
      <c r="E850" s="191">
        <v>42401</v>
      </c>
      <c r="F850" s="192" t="s">
        <v>424</v>
      </c>
      <c r="G850" s="192" t="s">
        <v>454</v>
      </c>
      <c r="H850" s="210" t="s">
        <v>448</v>
      </c>
      <c r="I850" s="257"/>
      <c r="J850" s="257"/>
      <c r="K850" s="38">
        <v>111390</v>
      </c>
      <c r="L850" s="194" t="s">
        <v>259</v>
      </c>
      <c r="M850" s="194" t="s">
        <v>370</v>
      </c>
      <c r="N850" s="52" t="str">
        <f>IF(AND('331-CT'!$E$7=TH!H850,OR(L850="331",M850="331")),"331",IF(AND(OR(L850="131",M850="131"),H850='131-CT'!$E$7),"131",""))</f>
        <v/>
      </c>
      <c r="O850" s="89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7"/>
      <c r="AC850" s="585" t="str">
        <f>IF(VLOOKUP(H850,DS_131,1,0)=H850,"","x")</f>
        <v/>
      </c>
      <c r="AD850" s="585"/>
      <c r="AE850" s="585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35"/>
        <v>2</v>
      </c>
      <c r="C851" s="184">
        <f t="shared" si="36"/>
        <v>42401</v>
      </c>
      <c r="D851" s="191" t="s">
        <v>1157</v>
      </c>
      <c r="E851" s="191">
        <v>42401</v>
      </c>
      <c r="F851" s="192" t="s">
        <v>667</v>
      </c>
      <c r="G851" s="192" t="s">
        <v>957</v>
      </c>
      <c r="H851" s="193" t="s">
        <v>668</v>
      </c>
      <c r="I851" s="256">
        <v>250</v>
      </c>
      <c r="J851" s="256">
        <v>8300</v>
      </c>
      <c r="K851" s="38">
        <f>ROUND(I851*J851,0)</f>
        <v>2075000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/>
      </c>
      <c r="O851" s="89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7"/>
      <c r="AC851" s="585" t="str">
        <f>IF(VLOOKUP(F851,NXT!$C$34:$C$407,1,0)=F851,"","x")</f>
        <v/>
      </c>
      <c r="AD851" s="585"/>
      <c r="AE851" s="585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35"/>
        <v>2</v>
      </c>
      <c r="C852" s="184">
        <f t="shared" si="36"/>
        <v>42401</v>
      </c>
      <c r="D852" s="191" t="s">
        <v>1157</v>
      </c>
      <c r="E852" s="191">
        <v>42401</v>
      </c>
      <c r="F852" s="192" t="s">
        <v>424</v>
      </c>
      <c r="G852" s="192" t="s">
        <v>957</v>
      </c>
      <c r="H852" s="193" t="s">
        <v>668</v>
      </c>
      <c r="I852" s="256"/>
      <c r="J852" s="256"/>
      <c r="K852" s="38">
        <v>207500</v>
      </c>
      <c r="L852" s="194" t="s">
        <v>259</v>
      </c>
      <c r="M852" s="194" t="s">
        <v>370</v>
      </c>
      <c r="N852" s="52" t="str">
        <f>IF(AND('331-CT'!$E$7=TH!H852,OR(L852="331",M852="331")),"331",IF(AND(OR(L852="131",M852="131"),H852='131-CT'!$E$7),"131",""))</f>
        <v/>
      </c>
      <c r="O852" s="89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7"/>
      <c r="AC852" s="585" t="str">
        <f>IF(VLOOKUP(H852,DS_131,1,0)=H852,"","x")</f>
        <v/>
      </c>
      <c r="AD852" s="585"/>
      <c r="AE852" s="585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ref="B853:B921" si="38">IF(C853&lt;&gt;"",MONTH(C853),"")</f>
        <v>2</v>
      </c>
      <c r="C853" s="184">
        <f t="shared" ref="C853:C921" si="39">E853</f>
        <v>42402</v>
      </c>
      <c r="D853" s="191" t="s">
        <v>1158</v>
      </c>
      <c r="E853" s="767">
        <v>42402</v>
      </c>
      <c r="F853" s="192" t="s">
        <v>690</v>
      </c>
      <c r="G853" s="192" t="s">
        <v>958</v>
      </c>
      <c r="H853" s="7" t="s">
        <v>817</v>
      </c>
      <c r="I853" s="259">
        <v>100</v>
      </c>
      <c r="J853" s="259">
        <v>10920</v>
      </c>
      <c r="K853" s="38">
        <f>ROUND(I853*J853,0)</f>
        <v>1092000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9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7"/>
      <c r="AC853" s="585" t="str">
        <f>IF(VLOOKUP(F853,NXT!$C$34:$C$407,1,0)=F853,"","x")</f>
        <v/>
      </c>
      <c r="AD853" s="585"/>
      <c r="AE853" s="585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38"/>
        <v>2</v>
      </c>
      <c r="C854" s="184">
        <f t="shared" si="39"/>
        <v>42402</v>
      </c>
      <c r="D854" s="191" t="s">
        <v>1158</v>
      </c>
      <c r="E854" s="191">
        <v>42402</v>
      </c>
      <c r="F854" s="192" t="s">
        <v>689</v>
      </c>
      <c r="G854" s="192" t="s">
        <v>958</v>
      </c>
      <c r="H854" s="7" t="s">
        <v>817</v>
      </c>
      <c r="I854" s="256">
        <v>505</v>
      </c>
      <c r="J854" s="256">
        <v>6450</v>
      </c>
      <c r="K854" s="38">
        <f>ROUND(I854*J854,0)</f>
        <v>3257250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/>
      </c>
      <c r="O854" s="89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7"/>
      <c r="AC854" s="585" t="str">
        <f>IF(VLOOKUP(F854,NXT!$C$34:$C$407,1,0)=F854,"","x")</f>
        <v/>
      </c>
      <c r="AD854" s="585"/>
      <c r="AE854" s="585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38"/>
        <v>2</v>
      </c>
      <c r="C855" s="184">
        <f t="shared" si="39"/>
        <v>42402</v>
      </c>
      <c r="D855" s="191" t="s">
        <v>1158</v>
      </c>
      <c r="E855" s="191">
        <v>42402</v>
      </c>
      <c r="F855" s="192" t="s">
        <v>424</v>
      </c>
      <c r="G855" s="192" t="s">
        <v>958</v>
      </c>
      <c r="H855" s="7" t="s">
        <v>817</v>
      </c>
      <c r="I855" s="256"/>
      <c r="J855" s="256"/>
      <c r="K855" s="38">
        <v>434925</v>
      </c>
      <c r="L855" s="194" t="s">
        <v>259</v>
      </c>
      <c r="M855" s="194" t="s">
        <v>370</v>
      </c>
      <c r="N855" s="52" t="str">
        <f>IF(AND('331-CT'!$E$7=TH!H855,OR(L855="331",M855="331")),"331",IF(AND(OR(L855="131",M855="131"),H855='131-CT'!$E$7),"131",""))</f>
        <v/>
      </c>
      <c r="O855" s="89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7"/>
      <c r="AC855" s="585" t="str">
        <f>IF(VLOOKUP(H855,DS_131,1,0)=H855,"","x")</f>
        <v/>
      </c>
      <c r="AD855" s="585"/>
      <c r="AE855" s="58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38"/>
        <v>2</v>
      </c>
      <c r="C856" s="184">
        <f t="shared" si="39"/>
        <v>42402</v>
      </c>
      <c r="D856" s="191" t="s">
        <v>1159</v>
      </c>
      <c r="E856" s="191">
        <v>42402</v>
      </c>
      <c r="F856" s="192" t="s">
        <v>420</v>
      </c>
      <c r="G856" s="192" t="s">
        <v>456</v>
      </c>
      <c r="H856" s="192" t="s">
        <v>422</v>
      </c>
      <c r="I856" s="257">
        <v>494</v>
      </c>
      <c r="J856" s="257">
        <v>5000</v>
      </c>
      <c r="K856" s="38">
        <f>ROUND(I856*J856,0)</f>
        <v>2470000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7"/>
      <c r="AC856" s="585" t="str">
        <f>IF(VLOOKUP(F856,NXT!$C$34:$C$407,1,0)=F856,"","x")</f>
        <v/>
      </c>
      <c r="AD856" s="58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38"/>
        <v>2</v>
      </c>
      <c r="C857" s="184">
        <f t="shared" si="39"/>
        <v>42402</v>
      </c>
      <c r="D857" s="191" t="s">
        <v>1159</v>
      </c>
      <c r="E857" s="191">
        <v>42402</v>
      </c>
      <c r="F857" s="192" t="s">
        <v>424</v>
      </c>
      <c r="G857" s="192" t="s">
        <v>456</v>
      </c>
      <c r="H857" s="210" t="s">
        <v>422</v>
      </c>
      <c r="I857" s="257"/>
      <c r="J857" s="257"/>
      <c r="K857" s="38">
        <v>247000</v>
      </c>
      <c r="L857" s="194" t="s">
        <v>259</v>
      </c>
      <c r="M857" s="194" t="s">
        <v>370</v>
      </c>
      <c r="N857" s="52" t="str">
        <f>IF(AND('331-CT'!$E$7=TH!H857,OR(L857="331",M857="331")),"331",IF(AND(OR(L857="131",M857="131"),H857='131-CT'!$E$7),"131",""))</f>
        <v/>
      </c>
      <c r="O857" s="89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7"/>
      <c r="AC857" s="585" t="str">
        <f>IF(VLOOKUP(H857,DS_131,1,0)=H857,"","x")</f>
        <v/>
      </c>
      <c r="AD857" s="58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38"/>
        <v>2</v>
      </c>
      <c r="C858" s="184">
        <f t="shared" si="39"/>
        <v>42403</v>
      </c>
      <c r="D858" s="191" t="s">
        <v>1160</v>
      </c>
      <c r="E858" s="191">
        <v>42403</v>
      </c>
      <c r="F858" s="189" t="s">
        <v>1467</v>
      </c>
      <c r="G858" s="192" t="s">
        <v>959</v>
      </c>
      <c r="H858" s="193" t="s">
        <v>646</v>
      </c>
      <c r="I858" s="256">
        <v>235</v>
      </c>
      <c r="J858" s="256">
        <v>10900</v>
      </c>
      <c r="K858" s="38">
        <f t="shared" ref="K858:K863" si="40">ROUND(I858*J858,0)</f>
        <v>2561500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7"/>
      <c r="AC858" s="585" t="str">
        <f>IF(VLOOKUP(F858,NXT!$C$34:$C$407,1,0)=F858,"","x")</f>
        <v/>
      </c>
      <c r="AD858" s="585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38"/>
        <v>2</v>
      </c>
      <c r="C859" s="184">
        <f t="shared" si="39"/>
        <v>42403</v>
      </c>
      <c r="D859" s="191" t="s">
        <v>1160</v>
      </c>
      <c r="E859" s="191">
        <v>42403</v>
      </c>
      <c r="F859" s="189" t="s">
        <v>1340</v>
      </c>
      <c r="G859" s="192" t="s">
        <v>959</v>
      </c>
      <c r="H859" s="193" t="s">
        <v>646</v>
      </c>
      <c r="I859" s="256">
        <v>600</v>
      </c>
      <c r="J859" s="256">
        <v>14200</v>
      </c>
      <c r="K859" s="38">
        <f t="shared" si="40"/>
        <v>8520000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89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7"/>
      <c r="AC859" s="585" t="str">
        <f>IF(VLOOKUP(F859,NXT!$C$34:$C$407,1,0)=F859,"","x")</f>
        <v/>
      </c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38"/>
        <v>2</v>
      </c>
      <c r="C860" s="184">
        <f t="shared" si="39"/>
        <v>42403</v>
      </c>
      <c r="D860" s="191" t="s">
        <v>1160</v>
      </c>
      <c r="E860" s="191">
        <v>42403</v>
      </c>
      <c r="F860" s="189" t="s">
        <v>1343</v>
      </c>
      <c r="G860" s="192" t="s">
        <v>959</v>
      </c>
      <c r="H860" s="193" t="s">
        <v>646</v>
      </c>
      <c r="I860" s="256">
        <v>600</v>
      </c>
      <c r="J860" s="256">
        <v>15300</v>
      </c>
      <c r="K860" s="38">
        <f t="shared" si="40"/>
        <v>9180000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89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7"/>
      <c r="AC860" s="585" t="str">
        <f>IF(VLOOKUP(F860,NXT!$C$34:$C$407,1,0)=F860,"","x")</f>
        <v/>
      </c>
      <c r="AD860" s="58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38"/>
        <v>2</v>
      </c>
      <c r="C861" s="184">
        <f t="shared" si="39"/>
        <v>42403</v>
      </c>
      <c r="D861" s="191" t="s">
        <v>1160</v>
      </c>
      <c r="E861" s="767">
        <v>42403</v>
      </c>
      <c r="F861" s="189" t="s">
        <v>1341</v>
      </c>
      <c r="G861" s="192" t="s">
        <v>959</v>
      </c>
      <c r="H861" s="193" t="s">
        <v>646</v>
      </c>
      <c r="I861" s="259">
        <v>350</v>
      </c>
      <c r="J861" s="259">
        <v>16500</v>
      </c>
      <c r="K861" s="38">
        <f t="shared" si="40"/>
        <v>5775000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89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7"/>
      <c r="AC861" s="585" t="str">
        <f>IF(VLOOKUP(F861,NXT!$C$34:$C$407,1,0)=F861,"","x")</f>
        <v/>
      </c>
      <c r="AD861" s="585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38"/>
        <v>2</v>
      </c>
      <c r="C862" s="184">
        <f t="shared" si="39"/>
        <v>42403</v>
      </c>
      <c r="D862" s="191" t="s">
        <v>1160</v>
      </c>
      <c r="E862" s="191">
        <v>42403</v>
      </c>
      <c r="F862" s="189" t="s">
        <v>1342</v>
      </c>
      <c r="G862" s="192" t="s">
        <v>959</v>
      </c>
      <c r="H862" s="193" t="s">
        <v>646</v>
      </c>
      <c r="I862" s="256">
        <v>500</v>
      </c>
      <c r="J862" s="256">
        <v>19700</v>
      </c>
      <c r="K862" s="38">
        <f t="shared" si="40"/>
        <v>9850000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89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7"/>
      <c r="AC862" s="585" t="str">
        <f>IF(VLOOKUP(F862,NXT!$C$34:$C$407,1,0)=F862,"","x")</f>
        <v/>
      </c>
      <c r="AD862" s="585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38"/>
        <v>2</v>
      </c>
      <c r="C863" s="184">
        <f t="shared" si="39"/>
        <v>42403</v>
      </c>
      <c r="D863" s="191" t="s">
        <v>1160</v>
      </c>
      <c r="E863" s="191">
        <v>42403</v>
      </c>
      <c r="F863" s="189" t="s">
        <v>1469</v>
      </c>
      <c r="G863" s="192" t="s">
        <v>959</v>
      </c>
      <c r="H863" s="193" t="s">
        <v>646</v>
      </c>
      <c r="I863" s="256">
        <v>500</v>
      </c>
      <c r="J863" s="256">
        <v>20100</v>
      </c>
      <c r="K863" s="38">
        <f t="shared" si="40"/>
        <v>10050000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89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7"/>
      <c r="AC863" s="585" t="str">
        <f>IF(VLOOKUP(F863,NXT!$C$34:$C$407,1,0)=F863,"","x")</f>
        <v/>
      </c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38"/>
        <v>2</v>
      </c>
      <c r="C864" s="184">
        <f t="shared" si="39"/>
        <v>42403</v>
      </c>
      <c r="D864" s="191" t="s">
        <v>1160</v>
      </c>
      <c r="E864" s="191">
        <v>42403</v>
      </c>
      <c r="F864" s="192" t="s">
        <v>424</v>
      </c>
      <c r="G864" s="192" t="s">
        <v>959</v>
      </c>
      <c r="H864" s="193" t="s">
        <v>646</v>
      </c>
      <c r="I864" s="256"/>
      <c r="J864" s="256"/>
      <c r="K864" s="38">
        <v>4593650</v>
      </c>
      <c r="L864" s="194" t="s">
        <v>259</v>
      </c>
      <c r="M864" s="194" t="s">
        <v>370</v>
      </c>
      <c r="N864" s="52" t="str">
        <f>IF(AND('331-CT'!$E$7=TH!H864,OR(L864="331",M864="331")),"331",IF(AND(OR(L864="131",M864="131"),H864='131-CT'!$E$7),"131",""))</f>
        <v/>
      </c>
      <c r="O864" s="89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7"/>
      <c r="AC864" s="585" t="str">
        <f>IF(VLOOKUP(H864,DS_131,1,0)=H864,"","x")</f>
        <v/>
      </c>
      <c r="AD864" s="585"/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38"/>
        <v>2</v>
      </c>
      <c r="C865" s="184">
        <f t="shared" si="39"/>
        <v>42418</v>
      </c>
      <c r="D865" s="191" t="s">
        <v>1161</v>
      </c>
      <c r="E865" s="191">
        <v>42418</v>
      </c>
      <c r="F865" s="192" t="s">
        <v>420</v>
      </c>
      <c r="G865" s="192" t="s">
        <v>457</v>
      </c>
      <c r="H865" s="193" t="s">
        <v>422</v>
      </c>
      <c r="I865" s="256">
        <v>421</v>
      </c>
      <c r="J865" s="256">
        <v>5000</v>
      </c>
      <c r="K865" s="38">
        <f>ROUND(I865*J865,0)</f>
        <v>2105000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9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7"/>
      <c r="AC865" s="585" t="str">
        <f>IF(VLOOKUP(F865,NXT!$C$34:$C$407,1,0)=F865,"","x")</f>
        <v/>
      </c>
      <c r="AD865" s="585"/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38"/>
        <v>2</v>
      </c>
      <c r="C866" s="184">
        <f t="shared" si="39"/>
        <v>42418</v>
      </c>
      <c r="D866" s="191" t="s">
        <v>1161</v>
      </c>
      <c r="E866" s="191">
        <v>42418</v>
      </c>
      <c r="F866" s="192" t="s">
        <v>960</v>
      </c>
      <c r="G866" s="192" t="s">
        <v>457</v>
      </c>
      <c r="H866" s="193" t="s">
        <v>422</v>
      </c>
      <c r="I866" s="256">
        <v>596</v>
      </c>
      <c r="J866" s="256">
        <v>5550</v>
      </c>
      <c r="K866" s="38">
        <f>ROUND(I866*J866,0)</f>
        <v>3307800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9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7"/>
      <c r="AC866" s="585" t="str">
        <f>IF(VLOOKUP(F866,NXT!$C$34:$C$407,1,0)=F866,"","x")</f>
        <v/>
      </c>
      <c r="AD866" s="585"/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38"/>
        <v>2</v>
      </c>
      <c r="C867" s="184">
        <f t="shared" si="39"/>
        <v>42418</v>
      </c>
      <c r="D867" s="191" t="s">
        <v>1161</v>
      </c>
      <c r="E867" s="191">
        <v>42418</v>
      </c>
      <c r="F867" s="192" t="s">
        <v>657</v>
      </c>
      <c r="G867" s="192" t="s">
        <v>457</v>
      </c>
      <c r="H867" s="193" t="s">
        <v>422</v>
      </c>
      <c r="I867" s="256">
        <v>309</v>
      </c>
      <c r="J867" s="256">
        <v>9290</v>
      </c>
      <c r="K867" s="38">
        <f>ROUND(I867*J867,0)</f>
        <v>2870610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9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7"/>
      <c r="AC867" s="585" t="str">
        <f>IF(VLOOKUP(F867,NXT!$C$34:$C$407,1,0)=F867,"","x")</f>
        <v/>
      </c>
      <c r="AD867" s="585"/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38"/>
        <v>2</v>
      </c>
      <c r="C868" s="184">
        <f t="shared" si="39"/>
        <v>42418</v>
      </c>
      <c r="D868" s="191" t="s">
        <v>1161</v>
      </c>
      <c r="E868" s="191">
        <v>42418</v>
      </c>
      <c r="F868" s="192" t="s">
        <v>424</v>
      </c>
      <c r="G868" s="192" t="s">
        <v>457</v>
      </c>
      <c r="H868" s="192" t="s">
        <v>422</v>
      </c>
      <c r="I868" s="256"/>
      <c r="J868" s="256"/>
      <c r="K868" s="38">
        <v>828341</v>
      </c>
      <c r="L868" s="194" t="s">
        <v>259</v>
      </c>
      <c r="M868" s="194" t="s">
        <v>370</v>
      </c>
      <c r="N868" s="52" t="str">
        <f>IF(AND('331-CT'!$E$7=TH!H868,OR(L868="331",M868="331")),"331",IF(AND(OR(L868="131",M868="131"),H868='131-CT'!$E$7),"131",""))</f>
        <v/>
      </c>
      <c r="O868" s="89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7"/>
      <c r="AC868" s="585" t="str">
        <f>IF(VLOOKUP(H868,DS_131,1,0)=H868,"","x")</f>
        <v/>
      </c>
      <c r="AD868" s="585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38"/>
        <v>2</v>
      </c>
      <c r="C869" s="184">
        <f t="shared" si="39"/>
        <v>42419</v>
      </c>
      <c r="D869" s="191" t="s">
        <v>1218</v>
      </c>
      <c r="E869" s="191">
        <v>42419</v>
      </c>
      <c r="F869" s="192" t="s">
        <v>707</v>
      </c>
      <c r="G869" s="475" t="s">
        <v>483</v>
      </c>
      <c r="H869" s="45" t="s">
        <v>835</v>
      </c>
      <c r="I869" s="256">
        <v>1510</v>
      </c>
      <c r="J869" s="256">
        <v>7300</v>
      </c>
      <c r="K869" s="38">
        <f>ROUND(I869*J869,0)</f>
        <v>11023000</v>
      </c>
      <c r="L869" s="194" t="s">
        <v>159</v>
      </c>
      <c r="M869" s="594" t="s">
        <v>8</v>
      </c>
      <c r="N869" s="52" t="str">
        <f>IF(AND('331-CT'!$E$7=TH!H869,OR(L869="331",M869="331")),"331",IF(AND(OR(L869="131",M869="131"),H869='131-CT'!$E$7),"131",""))</f>
        <v/>
      </c>
      <c r="O869" s="89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>x</v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7">
        <v>1</v>
      </c>
      <c r="AC869" s="585"/>
      <c r="AD869" s="211" t="str">
        <f t="shared" ref="AD869:AD875" si="41">IF(VLOOKUP(H869,DSKH,1,0)=H869,"","x")</f>
        <v/>
      </c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38"/>
        <v>2</v>
      </c>
      <c r="C870" s="184">
        <f t="shared" si="39"/>
        <v>42419</v>
      </c>
      <c r="D870" s="191" t="s">
        <v>1218</v>
      </c>
      <c r="E870" s="191">
        <v>42419</v>
      </c>
      <c r="F870" s="192" t="s">
        <v>707</v>
      </c>
      <c r="G870" s="475" t="s">
        <v>483</v>
      </c>
      <c r="H870" s="45" t="s">
        <v>835</v>
      </c>
      <c r="I870" s="256">
        <v>940</v>
      </c>
      <c r="J870" s="256">
        <v>7200</v>
      </c>
      <c r="K870" s="38">
        <f>ROUND(I870*J870,0)</f>
        <v>6768000</v>
      </c>
      <c r="L870" s="194" t="s">
        <v>159</v>
      </c>
      <c r="M870" s="594" t="s">
        <v>8</v>
      </c>
      <c r="N870" s="52" t="str">
        <f>IF(AND('331-CT'!$E$7=TH!H870,OR(L870="331",M870="331")),"331",IF(AND(OR(L870="131",M870="131"),H870='131-CT'!$E$7),"131",""))</f>
        <v/>
      </c>
      <c r="O870" s="89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>x</v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7">
        <v>1</v>
      </c>
      <c r="AC870" s="585"/>
      <c r="AD870" s="211" t="str">
        <f t="shared" si="41"/>
        <v/>
      </c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38"/>
        <v>2</v>
      </c>
      <c r="C871" s="184">
        <f t="shared" si="39"/>
        <v>42419</v>
      </c>
      <c r="D871" s="191" t="s">
        <v>1218</v>
      </c>
      <c r="E871" s="191">
        <v>42419</v>
      </c>
      <c r="F871" s="192" t="s">
        <v>715</v>
      </c>
      <c r="G871" s="475" t="s">
        <v>483</v>
      </c>
      <c r="H871" s="45" t="s">
        <v>835</v>
      </c>
      <c r="I871" s="256"/>
      <c r="J871" s="256"/>
      <c r="K871" s="903">
        <v>1779100</v>
      </c>
      <c r="L871" s="194" t="s">
        <v>9</v>
      </c>
      <c r="M871" s="594" t="s">
        <v>8</v>
      </c>
      <c r="N871" s="52" t="str">
        <f>IF(AND('331-CT'!$E$7=TH!H871,OR(L871="331",M871="331")),"331",IF(AND(OR(L871="131",M871="131"),H871='131-CT'!$E$7),"131",""))</f>
        <v/>
      </c>
      <c r="O871" s="89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7">
        <v>1</v>
      </c>
      <c r="AC871" s="585"/>
      <c r="AD871" s="211" t="str">
        <f t="shared" si="41"/>
        <v/>
      </c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ref="B872" si="42">IF(C872&lt;&gt;"",MONTH(C872),"")</f>
        <v>2</v>
      </c>
      <c r="C872" s="184">
        <f t="shared" ref="C872" si="43">E872</f>
        <v>42419</v>
      </c>
      <c r="D872" s="191" t="s">
        <v>1218</v>
      </c>
      <c r="E872" s="191">
        <v>42419</v>
      </c>
      <c r="F872" s="189" t="s">
        <v>702</v>
      </c>
      <c r="G872" s="475" t="s">
        <v>483</v>
      </c>
      <c r="H872" s="45" t="s">
        <v>835</v>
      </c>
      <c r="I872" s="256"/>
      <c r="J872" s="256"/>
      <c r="K872" s="38">
        <v>19570100</v>
      </c>
      <c r="L872" s="194" t="s">
        <v>8</v>
      </c>
      <c r="M872" s="594" t="s">
        <v>47</v>
      </c>
      <c r="N872" s="52" t="str">
        <f>IF(AND('331-CT'!$E$7=TH!H872,OR(L872="331",M872="331")),"331",IF(AND(OR(L872="131",M872="131"),H872='131-CT'!$E$7),"131",""))</f>
        <v/>
      </c>
      <c r="O872" s="89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7"/>
      <c r="AC872" s="585"/>
      <c r="AD872" s="211" t="str">
        <f t="shared" si="41"/>
        <v/>
      </c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38"/>
        <v>2</v>
      </c>
      <c r="C873" s="184">
        <f t="shared" si="39"/>
        <v>42420</v>
      </c>
      <c r="D873" s="191" t="s">
        <v>1219</v>
      </c>
      <c r="E873" s="191">
        <v>42420</v>
      </c>
      <c r="F873" s="192" t="s">
        <v>707</v>
      </c>
      <c r="G873" s="475" t="s">
        <v>489</v>
      </c>
      <c r="H873" s="45" t="s">
        <v>835</v>
      </c>
      <c r="I873" s="256">
        <v>2510</v>
      </c>
      <c r="J873" s="256">
        <v>7200</v>
      </c>
      <c r="K873" s="38">
        <f>ROUND(I873*J873,0)</f>
        <v>18072000</v>
      </c>
      <c r="L873" s="194" t="s">
        <v>159</v>
      </c>
      <c r="M873" s="594" t="s">
        <v>8</v>
      </c>
      <c r="N873" s="52" t="str">
        <f>IF(AND('331-CT'!$E$7=TH!H873,OR(L873="331",M873="331")),"331",IF(AND(OR(L873="131",M873="131"),H873='131-CT'!$E$7),"131",""))</f>
        <v/>
      </c>
      <c r="O873" s="89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>x</v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7">
        <v>1</v>
      </c>
      <c r="AC873" s="585"/>
      <c r="AD873" s="211" t="str">
        <f t="shared" si="41"/>
        <v/>
      </c>
      <c r="AF873" s="585"/>
      <c r="AG873" s="585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38"/>
        <v>2</v>
      </c>
      <c r="C874" s="184">
        <f t="shared" si="39"/>
        <v>42420</v>
      </c>
      <c r="D874" s="191" t="s">
        <v>1219</v>
      </c>
      <c r="E874" s="191">
        <v>42420</v>
      </c>
      <c r="F874" s="192" t="s">
        <v>715</v>
      </c>
      <c r="G874" s="475" t="s">
        <v>489</v>
      </c>
      <c r="H874" s="45" t="s">
        <v>835</v>
      </c>
      <c r="I874" s="256"/>
      <c r="J874" s="256"/>
      <c r="K874" s="38">
        <v>1807200</v>
      </c>
      <c r="L874" s="194" t="s">
        <v>9</v>
      </c>
      <c r="M874" s="594" t="s">
        <v>8</v>
      </c>
      <c r="N874" s="52" t="str">
        <f>IF(AND('331-CT'!$E$7=TH!H874,OR(L874="331",M874="331")),"331",IF(AND(OR(L874="131",M874="131"),H874='131-CT'!$E$7),"131",""))</f>
        <v/>
      </c>
      <c r="O874" s="89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7">
        <v>1</v>
      </c>
      <c r="AC874" s="585"/>
      <c r="AD874" s="211" t="str">
        <f t="shared" si="41"/>
        <v/>
      </c>
      <c r="AF874" s="585"/>
      <c r="AG874" s="585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ref="B875" si="44">IF(C875&lt;&gt;"",MONTH(C875),"")</f>
        <v>2</v>
      </c>
      <c r="C875" s="184">
        <f t="shared" ref="C875" si="45">E875</f>
        <v>42420</v>
      </c>
      <c r="D875" s="191" t="s">
        <v>1219</v>
      </c>
      <c r="E875" s="191">
        <v>42420</v>
      </c>
      <c r="F875" s="189" t="s">
        <v>702</v>
      </c>
      <c r="G875" s="475" t="s">
        <v>489</v>
      </c>
      <c r="H875" s="45" t="s">
        <v>835</v>
      </c>
      <c r="I875" s="256"/>
      <c r="J875" s="256"/>
      <c r="K875" s="38">
        <v>19879200</v>
      </c>
      <c r="L875" s="194" t="s">
        <v>8</v>
      </c>
      <c r="M875" s="594" t="s">
        <v>47</v>
      </c>
      <c r="N875" s="52" t="str">
        <f>IF(AND('331-CT'!$E$7=TH!H875,OR(L875="331",M875="331")),"331",IF(AND(OR(L875="131",M875="131"),H875='131-CT'!$E$7),"131",""))</f>
        <v/>
      </c>
      <c r="O875" s="89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7"/>
      <c r="AC875" s="585"/>
      <c r="AD875" s="211" t="str">
        <f t="shared" si="41"/>
        <v/>
      </c>
      <c r="AF875" s="585"/>
      <c r="AG875" s="585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38"/>
        <v>2</v>
      </c>
      <c r="C876" s="184">
        <f t="shared" si="39"/>
        <v>42420</v>
      </c>
      <c r="D876" s="191" t="s">
        <v>1162</v>
      </c>
      <c r="E876" s="191">
        <v>42420</v>
      </c>
      <c r="F876" s="192" t="s">
        <v>427</v>
      </c>
      <c r="G876" s="192" t="s">
        <v>458</v>
      </c>
      <c r="H876" s="193" t="s">
        <v>818</v>
      </c>
      <c r="I876" s="256">
        <v>2259</v>
      </c>
      <c r="J876" s="256">
        <v>7400</v>
      </c>
      <c r="K876" s="38">
        <f>ROUND(I876*J876,0)</f>
        <v>16716600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89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7"/>
      <c r="AC876" s="585" t="str">
        <f>IF(VLOOKUP(F876,NXT!$C$34:$C$407,1,0)=F876,"","x")</f>
        <v/>
      </c>
      <c r="AD876" s="585"/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38"/>
        <v>2</v>
      </c>
      <c r="C877" s="184">
        <f t="shared" si="39"/>
        <v>42420</v>
      </c>
      <c r="D877" s="191" t="s">
        <v>1162</v>
      </c>
      <c r="E877" s="191">
        <v>42420</v>
      </c>
      <c r="F877" s="192" t="s">
        <v>424</v>
      </c>
      <c r="G877" s="192" t="s">
        <v>458</v>
      </c>
      <c r="H877" s="193" t="s">
        <v>818</v>
      </c>
      <c r="I877" s="256"/>
      <c r="J877" s="256"/>
      <c r="K877" s="38">
        <v>1671660</v>
      </c>
      <c r="L877" s="194" t="s">
        <v>259</v>
      </c>
      <c r="M877" s="194" t="s">
        <v>370</v>
      </c>
      <c r="N877" s="52" t="str">
        <f>IF(AND('331-CT'!$E$7=TH!H877,OR(L877="331",M877="331")),"331",IF(AND(OR(L877="131",M877="131"),H877='131-CT'!$E$7),"131",""))</f>
        <v/>
      </c>
      <c r="O877" s="89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7"/>
      <c r="AC877" s="585" t="str">
        <f>IF(VLOOKUP(H877,DS_131,1,0)=H877,"","x")</f>
        <v/>
      </c>
      <c r="AD877" s="585"/>
      <c r="AE877" s="585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38"/>
        <v>2</v>
      </c>
      <c r="C878" s="184">
        <f t="shared" si="39"/>
        <v>42422</v>
      </c>
      <c r="D878" s="191" t="s">
        <v>1220</v>
      </c>
      <c r="E878" s="191">
        <v>42422</v>
      </c>
      <c r="F878" s="192" t="s">
        <v>707</v>
      </c>
      <c r="G878" s="475" t="s">
        <v>491</v>
      </c>
      <c r="H878" s="45" t="s">
        <v>835</v>
      </c>
      <c r="I878" s="256">
        <v>2500</v>
      </c>
      <c r="J878" s="256">
        <v>7200</v>
      </c>
      <c r="K878" s="38">
        <f>ROUND(I878*J878,0)</f>
        <v>18000000</v>
      </c>
      <c r="L878" s="194" t="s">
        <v>159</v>
      </c>
      <c r="M878" s="594" t="s">
        <v>8</v>
      </c>
      <c r="N878" s="52" t="str">
        <f>IF(AND('331-CT'!$E$7=TH!H878,OR(L878="331",M878="331")),"331",IF(AND(OR(L878="131",M878="131"),H878='131-CT'!$E$7),"131",""))</f>
        <v/>
      </c>
      <c r="O878" s="89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>x</v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7">
        <v>1</v>
      </c>
      <c r="AC878" s="585"/>
      <c r="AD878" s="211" t="str">
        <f>IF(VLOOKUP(H878,DSKH,1,0)=H878,"","x")</f>
        <v/>
      </c>
      <c r="AF878" s="585"/>
      <c r="AG878" s="585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38"/>
        <v>2</v>
      </c>
      <c r="C879" s="184">
        <f t="shared" si="39"/>
        <v>42422</v>
      </c>
      <c r="D879" s="191" t="s">
        <v>1220</v>
      </c>
      <c r="E879" s="191">
        <v>42422</v>
      </c>
      <c r="F879" s="192" t="s">
        <v>715</v>
      </c>
      <c r="G879" s="475" t="s">
        <v>491</v>
      </c>
      <c r="H879" s="45" t="s">
        <v>835</v>
      </c>
      <c r="I879" s="256"/>
      <c r="J879" s="256"/>
      <c r="K879" s="38">
        <v>1800000</v>
      </c>
      <c r="L879" s="194" t="s">
        <v>9</v>
      </c>
      <c r="M879" s="594" t="s">
        <v>8</v>
      </c>
      <c r="N879" s="52" t="str">
        <f>IF(AND('331-CT'!$E$7=TH!H879,OR(L879="331",M879="331")),"331",IF(AND(OR(L879="131",M879="131"),H879='131-CT'!$E$7),"131",""))</f>
        <v/>
      </c>
      <c r="O879" s="89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7">
        <v>1</v>
      </c>
      <c r="AC879" s="585"/>
      <c r="AD879" s="211" t="str">
        <f>IF(VLOOKUP(H879,DSKH,1,0)=H879,"","x")</f>
        <v/>
      </c>
      <c r="AF879" s="585"/>
      <c r="AG879" s="585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ref="B880" si="46">IF(C880&lt;&gt;"",MONTH(C880),"")</f>
        <v>2</v>
      </c>
      <c r="C880" s="184">
        <f t="shared" ref="C880" si="47">E880</f>
        <v>42422</v>
      </c>
      <c r="D880" s="191" t="s">
        <v>1220</v>
      </c>
      <c r="E880" s="191">
        <v>42422</v>
      </c>
      <c r="F880" s="189" t="s">
        <v>702</v>
      </c>
      <c r="G880" s="475" t="s">
        <v>491</v>
      </c>
      <c r="H880" s="45" t="s">
        <v>835</v>
      </c>
      <c r="I880" s="256"/>
      <c r="J880" s="256"/>
      <c r="K880" s="38">
        <v>19800000</v>
      </c>
      <c r="L880" s="194" t="s">
        <v>8</v>
      </c>
      <c r="M880" s="594" t="s">
        <v>47</v>
      </c>
      <c r="N880" s="52" t="str">
        <f>IF(AND('331-CT'!$E$7=TH!H880,OR(L880="331",M880="331")),"331",IF(AND(OR(L880="131",M880="131"),H880='131-CT'!$E$7),"131",""))</f>
        <v/>
      </c>
      <c r="O880" s="89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7"/>
      <c r="AC880" s="585"/>
      <c r="AD880" s="211" t="str">
        <f>IF(VLOOKUP(H880,DSKH,1,0)=H880,"","x")</f>
        <v/>
      </c>
      <c r="AF880" s="585"/>
      <c r="AG880" s="585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38"/>
        <v>2</v>
      </c>
      <c r="C881" s="184">
        <f t="shared" si="39"/>
        <v>42422</v>
      </c>
      <c r="D881" s="191" t="s">
        <v>1163</v>
      </c>
      <c r="E881" s="191">
        <v>42422</v>
      </c>
      <c r="F881" s="192" t="s">
        <v>995</v>
      </c>
      <c r="G881" s="192" t="s">
        <v>461</v>
      </c>
      <c r="H881" s="193" t="s">
        <v>448</v>
      </c>
      <c r="I881" s="256">
        <v>349</v>
      </c>
      <c r="J881" s="256">
        <v>7900</v>
      </c>
      <c r="K881" s="38">
        <f>ROUND(I881*J881,0)</f>
        <v>2757100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89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7"/>
      <c r="AC881" s="585" t="str">
        <f>IF(VLOOKUP(F881,NXT!$C$34:$C$407,1,0)=F881,"","x")</f>
        <v/>
      </c>
      <c r="AD881" s="585"/>
      <c r="AE881" s="585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38"/>
        <v>2</v>
      </c>
      <c r="C882" s="184">
        <f t="shared" si="39"/>
        <v>42422</v>
      </c>
      <c r="D882" s="191" t="s">
        <v>1163</v>
      </c>
      <c r="E882" s="191">
        <v>42422</v>
      </c>
      <c r="F882" s="192" t="s">
        <v>628</v>
      </c>
      <c r="G882" s="192" t="s">
        <v>461</v>
      </c>
      <c r="H882" s="193" t="s">
        <v>448</v>
      </c>
      <c r="I882" s="256">
        <v>205</v>
      </c>
      <c r="J882" s="256">
        <v>9800</v>
      </c>
      <c r="K882" s="38">
        <f>ROUND(I882*J882,0)</f>
        <v>2009000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89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7"/>
      <c r="AC882" s="585" t="str">
        <f>IF(VLOOKUP(F882,NXT!$C$34:$C$407,1,0)=F882,"","x")</f>
        <v/>
      </c>
      <c r="AD882" s="585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38"/>
        <v>2</v>
      </c>
      <c r="C883" s="184">
        <f t="shared" si="39"/>
        <v>42422</v>
      </c>
      <c r="D883" s="191" t="s">
        <v>1163</v>
      </c>
      <c r="E883" s="191">
        <v>42422</v>
      </c>
      <c r="F883" s="192" t="s">
        <v>487</v>
      </c>
      <c r="G883" s="192" t="s">
        <v>461</v>
      </c>
      <c r="H883" s="193" t="s">
        <v>448</v>
      </c>
      <c r="I883" s="256">
        <v>407</v>
      </c>
      <c r="J883" s="256">
        <v>9400</v>
      </c>
      <c r="K883" s="38">
        <f>ROUND(I883*J883,0)</f>
        <v>3825800</v>
      </c>
      <c r="L883" s="194" t="s">
        <v>259</v>
      </c>
      <c r="M883" s="194" t="s">
        <v>174</v>
      </c>
      <c r="N883" s="52" t="str">
        <f>IF(AND('331-CT'!$E$7=TH!H883,OR(L883="331",M883="331")),"331",IF(AND(OR(L883="131",M883="131"),H883='131-CT'!$E$7),"131",""))</f>
        <v/>
      </c>
      <c r="O883" s="89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7"/>
      <c r="AC883" s="585" t="str">
        <f>IF(VLOOKUP(F883,NXT!$C$34:$C$407,1,0)=F883,"","x")</f>
        <v/>
      </c>
      <c r="AD883" s="585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38"/>
        <v>2</v>
      </c>
      <c r="C884" s="184">
        <f t="shared" si="39"/>
        <v>42422</v>
      </c>
      <c r="D884" s="191" t="s">
        <v>1163</v>
      </c>
      <c r="E884" s="191">
        <v>42422</v>
      </c>
      <c r="F884" s="192" t="s">
        <v>508</v>
      </c>
      <c r="G884" s="192" t="s">
        <v>461</v>
      </c>
      <c r="H884" s="210" t="s">
        <v>448</v>
      </c>
      <c r="I884" s="257">
        <v>105</v>
      </c>
      <c r="J884" s="257">
        <v>6400</v>
      </c>
      <c r="K884" s="38">
        <f>ROUND(I884*J884,0)</f>
        <v>672000</v>
      </c>
      <c r="L884" s="194" t="s">
        <v>259</v>
      </c>
      <c r="M884" s="194" t="s">
        <v>174</v>
      </c>
      <c r="N884" s="52" t="str">
        <f>IF(AND('331-CT'!$E$7=TH!H884,OR(L884="331",M884="331")),"331",IF(AND(OR(L884="131",M884="131"),H884='131-CT'!$E$7),"131",""))</f>
        <v/>
      </c>
      <c r="O884" s="89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7"/>
      <c r="AC884" s="585" t="str">
        <f>IF(VLOOKUP(F884,NXT!$C$34:$C$407,1,0)=F884,"","x")</f>
        <v/>
      </c>
      <c r="AD884" s="585"/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38"/>
        <v>2</v>
      </c>
      <c r="C885" s="184">
        <f t="shared" si="39"/>
        <v>42422</v>
      </c>
      <c r="D885" s="191" t="s">
        <v>1163</v>
      </c>
      <c r="E885" s="191">
        <v>42422</v>
      </c>
      <c r="F885" s="192" t="s">
        <v>424</v>
      </c>
      <c r="G885" s="192" t="s">
        <v>461</v>
      </c>
      <c r="H885" s="193" t="s">
        <v>448</v>
      </c>
      <c r="I885" s="256"/>
      <c r="J885" s="256"/>
      <c r="K885" s="38">
        <v>926390</v>
      </c>
      <c r="L885" s="194" t="s">
        <v>259</v>
      </c>
      <c r="M885" s="194" t="s">
        <v>370</v>
      </c>
      <c r="N885" s="52" t="str">
        <f>IF(AND('331-CT'!$E$7=TH!H885,OR(L885="331",M885="331")),"331",IF(AND(OR(L885="131",M885="131"),H885='131-CT'!$E$7),"131",""))</f>
        <v/>
      </c>
      <c r="O885" s="89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7"/>
      <c r="AC885" s="585" t="str">
        <f>IF(VLOOKUP(H885,DS_131,1,0)=H885,"","x")</f>
        <v/>
      </c>
      <c r="AD885" s="585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38"/>
        <v>2</v>
      </c>
      <c r="C886" s="184">
        <f t="shared" si="39"/>
        <v>42423</v>
      </c>
      <c r="D886" s="191" t="s">
        <v>1221</v>
      </c>
      <c r="E886" s="191">
        <v>42423</v>
      </c>
      <c r="F886" s="192" t="s">
        <v>707</v>
      </c>
      <c r="G886" s="475" t="s">
        <v>494</v>
      </c>
      <c r="H886" s="45" t="s">
        <v>835</v>
      </c>
      <c r="I886" s="256">
        <v>2510</v>
      </c>
      <c r="J886" s="256">
        <v>7200</v>
      </c>
      <c r="K886" s="38">
        <f>ROUND(I886*J886,0)</f>
        <v>18072000</v>
      </c>
      <c r="L886" s="194" t="s">
        <v>159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9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>x</v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7">
        <v>1</v>
      </c>
      <c r="AC886" s="585"/>
      <c r="AD886" s="211" t="str">
        <f>IF(VLOOKUP(H886,DSKH,1,0)=H886,"","x")</f>
        <v/>
      </c>
      <c r="AF886" s="585"/>
      <c r="AG886" s="585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38"/>
        <v>2</v>
      </c>
      <c r="C887" s="184">
        <f t="shared" si="39"/>
        <v>42423</v>
      </c>
      <c r="D887" s="191" t="s">
        <v>1221</v>
      </c>
      <c r="E887" s="191">
        <v>42423</v>
      </c>
      <c r="F887" s="192" t="s">
        <v>715</v>
      </c>
      <c r="G887" s="475" t="s">
        <v>494</v>
      </c>
      <c r="H887" s="45" t="s">
        <v>835</v>
      </c>
      <c r="I887" s="256"/>
      <c r="J887" s="256"/>
      <c r="K887" s="38">
        <v>1807200</v>
      </c>
      <c r="L887" s="194" t="s">
        <v>9</v>
      </c>
      <c r="M887" s="594" t="s">
        <v>8</v>
      </c>
      <c r="N887" s="52" t="str">
        <f>IF(AND('331-CT'!$E$7=TH!H887,OR(L887="331",M887="331")),"331",IF(AND(OR(L887="131",M887="131"),H887='131-CT'!$E$7),"131",""))</f>
        <v/>
      </c>
      <c r="O887" s="89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7">
        <v>1</v>
      </c>
      <c r="AC887" s="585"/>
      <c r="AD887" s="211" t="str">
        <f>IF(VLOOKUP(H887,DSKH,1,0)=H887,"","x")</f>
        <v/>
      </c>
      <c r="AF887" s="585"/>
      <c r="AG887" s="585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ref="B888" si="48">IF(C888&lt;&gt;"",MONTH(C888),"")</f>
        <v>2</v>
      </c>
      <c r="C888" s="184">
        <f t="shared" ref="C888" si="49">E888</f>
        <v>42423</v>
      </c>
      <c r="D888" s="191" t="s">
        <v>1221</v>
      </c>
      <c r="E888" s="191">
        <v>42423</v>
      </c>
      <c r="F888" s="189" t="s">
        <v>702</v>
      </c>
      <c r="G888" s="475" t="s">
        <v>494</v>
      </c>
      <c r="H888" s="45" t="s">
        <v>835</v>
      </c>
      <c r="I888" s="256"/>
      <c r="J888" s="256"/>
      <c r="K888" s="38">
        <v>19879200</v>
      </c>
      <c r="L888" s="194" t="s">
        <v>8</v>
      </c>
      <c r="M888" s="594" t="s">
        <v>47</v>
      </c>
      <c r="N888" s="52" t="str">
        <f>IF(AND('331-CT'!$E$7=TH!H888,OR(L888="331",M888="331")),"331",IF(AND(OR(L888="131",M888="131"),H888='131-CT'!$E$7),"131",""))</f>
        <v/>
      </c>
      <c r="O888" s="89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7"/>
      <c r="AC888" s="585"/>
      <c r="AD888" s="211" t="str">
        <f>IF(VLOOKUP(H888,DSKH,1,0)=H888,"","x")</f>
        <v/>
      </c>
      <c r="AF888" s="585"/>
      <c r="AG888" s="585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38"/>
        <v>2</v>
      </c>
      <c r="C889" s="184">
        <f t="shared" si="39"/>
        <v>42423</v>
      </c>
      <c r="D889" s="191" t="s">
        <v>1164</v>
      </c>
      <c r="E889" s="191">
        <v>42423</v>
      </c>
      <c r="F889" s="192" t="s">
        <v>961</v>
      </c>
      <c r="G889" s="192" t="s">
        <v>462</v>
      </c>
      <c r="H889" s="193" t="s">
        <v>818</v>
      </c>
      <c r="I889" s="256">
        <v>500</v>
      </c>
      <c r="J889" s="256">
        <v>14800</v>
      </c>
      <c r="K889" s="38">
        <f>ROUND(I889*J889,0)</f>
        <v>7400000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9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7"/>
      <c r="AC889" s="585" t="str">
        <f>IF(VLOOKUP(F889,NXT!$C$34:$C$407,1,0)=F889,"","x")</f>
        <v/>
      </c>
      <c r="AD889" s="585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38"/>
        <v>2</v>
      </c>
      <c r="C890" s="184">
        <f t="shared" si="39"/>
        <v>42423</v>
      </c>
      <c r="D890" s="191" t="s">
        <v>1164</v>
      </c>
      <c r="E890" s="191">
        <v>42423</v>
      </c>
      <c r="F890" s="192" t="s">
        <v>424</v>
      </c>
      <c r="G890" s="192" t="s">
        <v>462</v>
      </c>
      <c r="H890" s="193" t="s">
        <v>818</v>
      </c>
      <c r="I890" s="256"/>
      <c r="J890" s="256"/>
      <c r="K890" s="38">
        <v>740000</v>
      </c>
      <c r="L890" s="194" t="s">
        <v>259</v>
      </c>
      <c r="M890" s="194" t="s">
        <v>370</v>
      </c>
      <c r="N890" s="52" t="str">
        <f>IF(AND('331-CT'!$E$7=TH!H890,OR(L890="331",M890="331")),"331",IF(AND(OR(L890="131",M890="131"),H890='131-CT'!$E$7),"131",""))</f>
        <v/>
      </c>
      <c r="O890" s="89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7"/>
      <c r="AC890" s="585" t="str">
        <f>IF(VLOOKUP(H890,DS_131,1,0)=H890,"","x")</f>
        <v/>
      </c>
      <c r="AD890" s="585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38"/>
        <v>2</v>
      </c>
      <c r="C891" s="184">
        <f t="shared" si="39"/>
        <v>42423</v>
      </c>
      <c r="D891" s="191" t="s">
        <v>1165</v>
      </c>
      <c r="E891" s="191">
        <v>42423</v>
      </c>
      <c r="F891" s="192" t="s">
        <v>446</v>
      </c>
      <c r="G891" s="192" t="s">
        <v>463</v>
      </c>
      <c r="H891" s="193" t="s">
        <v>448</v>
      </c>
      <c r="I891" s="256">
        <v>102</v>
      </c>
      <c r="J891" s="256">
        <v>12900</v>
      </c>
      <c r="K891" s="38">
        <f>ROUND(I891*J891,0)</f>
        <v>1315800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9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7"/>
      <c r="AC891" s="585" t="str">
        <f>IF(VLOOKUP(F891,NXT!$C$34:$C$407,1,0)=F891,"","x")</f>
        <v/>
      </c>
      <c r="AD891" s="585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38"/>
        <v>2</v>
      </c>
      <c r="C892" s="184">
        <f t="shared" si="39"/>
        <v>42423</v>
      </c>
      <c r="D892" s="191" t="s">
        <v>1165</v>
      </c>
      <c r="E892" s="191">
        <v>42423</v>
      </c>
      <c r="F892" s="192" t="s">
        <v>424</v>
      </c>
      <c r="G892" s="192" t="s">
        <v>463</v>
      </c>
      <c r="H892" s="193" t="s">
        <v>448</v>
      </c>
      <c r="I892" s="256"/>
      <c r="J892" s="256"/>
      <c r="K892" s="38">
        <v>131580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9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7"/>
      <c r="AC892" s="585" t="str">
        <f>IF(VLOOKUP(H892,DS_131,1,0)=H892,"","x")</f>
        <v/>
      </c>
      <c r="AD892" s="585"/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38"/>
        <v>2</v>
      </c>
      <c r="C893" s="184">
        <f t="shared" si="39"/>
        <v>42423</v>
      </c>
      <c r="D893" s="191" t="s">
        <v>1166</v>
      </c>
      <c r="E893" s="191">
        <v>42423</v>
      </c>
      <c r="F893" s="192" t="s">
        <v>1468</v>
      </c>
      <c r="G893" s="192" t="s">
        <v>464</v>
      </c>
      <c r="H893" s="193" t="s">
        <v>646</v>
      </c>
      <c r="I893" s="256">
        <v>1509</v>
      </c>
      <c r="J893" s="256">
        <v>11300</v>
      </c>
      <c r="K893" s="38">
        <f>ROUND(I893*J893,0)</f>
        <v>17051700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9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7"/>
      <c r="AC893" s="585" t="str">
        <f>IF(VLOOKUP(F893,NXT!$C$34:$C$407,1,0)=F893,"","x")</f>
        <v/>
      </c>
      <c r="AD893" s="585"/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38"/>
        <v>2</v>
      </c>
      <c r="C894" s="184">
        <f t="shared" si="39"/>
        <v>42423</v>
      </c>
      <c r="D894" s="191" t="s">
        <v>1166</v>
      </c>
      <c r="E894" s="191">
        <v>42423</v>
      </c>
      <c r="F894" s="189" t="s">
        <v>1339</v>
      </c>
      <c r="G894" s="192" t="s">
        <v>464</v>
      </c>
      <c r="H894" s="193" t="s">
        <v>646</v>
      </c>
      <c r="I894" s="256">
        <v>783</v>
      </c>
      <c r="J894" s="256">
        <v>11800</v>
      </c>
      <c r="K894" s="38">
        <f>ROUND(I894*J894,0)</f>
        <v>9239400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9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7"/>
      <c r="AC894" s="585" t="str">
        <f>IF(VLOOKUP(F894,NXT!$C$34:$C$407,1,0)=F894,"","x")</f>
        <v/>
      </c>
      <c r="AD894" s="585"/>
      <c r="AE894" s="585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38"/>
        <v>2</v>
      </c>
      <c r="C895" s="184">
        <f t="shared" si="39"/>
        <v>42423</v>
      </c>
      <c r="D895" s="191" t="s">
        <v>1166</v>
      </c>
      <c r="E895" s="191">
        <v>42423</v>
      </c>
      <c r="F895" s="192" t="s">
        <v>424</v>
      </c>
      <c r="G895" s="192" t="s">
        <v>464</v>
      </c>
      <c r="H895" s="193" t="s">
        <v>646</v>
      </c>
      <c r="I895" s="256"/>
      <c r="J895" s="256"/>
      <c r="K895" s="38">
        <v>2629110</v>
      </c>
      <c r="L895" s="194" t="s">
        <v>259</v>
      </c>
      <c r="M895" s="194" t="s">
        <v>370</v>
      </c>
      <c r="N895" s="52" t="str">
        <f>IF(AND('331-CT'!$E$7=TH!H895,OR(L895="331",M895="331")),"331",IF(AND(OR(L895="131",M895="131"),H895='131-CT'!$E$7),"131",""))</f>
        <v/>
      </c>
      <c r="O895" s="89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7"/>
      <c r="AC895" s="585" t="str">
        <f>IF(VLOOKUP(H895,DS_131,1,0)=H895,"","x")</f>
        <v/>
      </c>
      <c r="AD895" s="585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38"/>
        <v>2</v>
      </c>
      <c r="C896" s="184">
        <f t="shared" si="39"/>
        <v>42423</v>
      </c>
      <c r="D896" s="191" t="s">
        <v>1167</v>
      </c>
      <c r="E896" s="767">
        <v>42423</v>
      </c>
      <c r="F896" s="189" t="s">
        <v>676</v>
      </c>
      <c r="G896" s="192" t="s">
        <v>465</v>
      </c>
      <c r="H896" s="193" t="s">
        <v>459</v>
      </c>
      <c r="I896" s="256">
        <v>1000</v>
      </c>
      <c r="J896" s="256">
        <v>12420</v>
      </c>
      <c r="K896" s="38">
        <f>ROUND(I896*J896,0)</f>
        <v>12420000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89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7"/>
      <c r="AC896" s="585" t="str">
        <f>IF(VLOOKUP(F896,NXT!$C$34:$C$407,1,0)=F896,"","x")</f>
        <v/>
      </c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38"/>
        <v>2</v>
      </c>
      <c r="C897" s="184">
        <f t="shared" si="39"/>
        <v>42423</v>
      </c>
      <c r="D897" s="191" t="s">
        <v>1167</v>
      </c>
      <c r="E897" s="191">
        <v>42423</v>
      </c>
      <c r="F897" s="189" t="s">
        <v>676</v>
      </c>
      <c r="G897" s="192" t="s">
        <v>465</v>
      </c>
      <c r="H897" s="210" t="s">
        <v>459</v>
      </c>
      <c r="I897" s="256">
        <v>50</v>
      </c>
      <c r="J897" s="256">
        <v>12060</v>
      </c>
      <c r="K897" s="38">
        <f>ROUND(I897*J897,0)</f>
        <v>603000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9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7"/>
      <c r="AC897" s="585" t="str">
        <f>IF(VLOOKUP(F897,NXT!$C$34:$C$407,1,0)=F897,"","x")</f>
        <v/>
      </c>
      <c r="AD897" s="585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38"/>
        <v>2</v>
      </c>
      <c r="C898" s="184">
        <f t="shared" si="39"/>
        <v>42423</v>
      </c>
      <c r="D898" s="191" t="s">
        <v>1167</v>
      </c>
      <c r="E898" s="191">
        <v>42423</v>
      </c>
      <c r="F898" s="189" t="s">
        <v>724</v>
      </c>
      <c r="G898" s="192" t="s">
        <v>465</v>
      </c>
      <c r="H898" s="210" t="s">
        <v>459</v>
      </c>
      <c r="I898" s="257">
        <v>2100</v>
      </c>
      <c r="J898" s="257">
        <v>1182</v>
      </c>
      <c r="K898" s="38">
        <f>ROUND(I898*J898,0)</f>
        <v>2482200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9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7"/>
      <c r="AC898" s="585" t="str">
        <f>IF(VLOOKUP(F898,NXT!$C$34:$C$407,1,0)=F898,"","x")</f>
        <v/>
      </c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38"/>
        <v>2</v>
      </c>
      <c r="C899" s="184">
        <f t="shared" si="39"/>
        <v>42423</v>
      </c>
      <c r="D899" s="191" t="s">
        <v>1167</v>
      </c>
      <c r="E899" s="191">
        <v>42423</v>
      </c>
      <c r="F899" s="909" t="s">
        <v>424</v>
      </c>
      <c r="G899" s="192" t="s">
        <v>465</v>
      </c>
      <c r="H899" s="210" t="s">
        <v>459</v>
      </c>
      <c r="I899" s="257"/>
      <c r="J899" s="257"/>
      <c r="K899" s="38">
        <v>1550520</v>
      </c>
      <c r="L899" s="194" t="s">
        <v>259</v>
      </c>
      <c r="M899" s="194" t="s">
        <v>370</v>
      </c>
      <c r="N899" s="52" t="str">
        <f>IF(AND('331-CT'!$E$7=TH!H899,OR(L899="331",M899="331")),"331",IF(AND(OR(L899="131",M899="131"),H899='131-CT'!$E$7),"131",""))</f>
        <v/>
      </c>
      <c r="O899" s="89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7"/>
      <c r="AC899" s="585" t="str">
        <f>IF(VLOOKUP(H899,DS_131,1,0)=H899,"","x")</f>
        <v/>
      </c>
      <c r="AD899" s="585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38"/>
        <v>2</v>
      </c>
      <c r="C900" s="184">
        <f t="shared" si="39"/>
        <v>42424</v>
      </c>
      <c r="D900" s="191" t="s">
        <v>1222</v>
      </c>
      <c r="E900" s="191">
        <v>42424</v>
      </c>
      <c r="F900" s="192" t="s">
        <v>707</v>
      </c>
      <c r="G900" s="475" t="s">
        <v>498</v>
      </c>
      <c r="H900" s="45" t="s">
        <v>835</v>
      </c>
      <c r="I900" s="256">
        <v>2510</v>
      </c>
      <c r="J900" s="256">
        <v>7200</v>
      </c>
      <c r="K900" s="38">
        <f>ROUND(I900*J900,0)</f>
        <v>18072000</v>
      </c>
      <c r="L900" s="194" t="s">
        <v>159</v>
      </c>
      <c r="M900" s="594" t="s">
        <v>8</v>
      </c>
      <c r="N900" s="52" t="str">
        <f>IF(AND('331-CT'!$E$7=TH!H900,OR(L900="331",M900="331")),"331",IF(AND(OR(L900="131",M900="131"),H900='131-CT'!$E$7),"131",""))</f>
        <v/>
      </c>
      <c r="O900" s="89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>x</v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7">
        <v>1</v>
      </c>
      <c r="AC900" s="585"/>
      <c r="AD900" s="211" t="str">
        <f>IF(VLOOKUP(H900,DSKH,1,0)=H900,"","x")</f>
        <v/>
      </c>
      <c r="AF900" s="585"/>
      <c r="AG900" s="585"/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38"/>
        <v>2</v>
      </c>
      <c r="C901" s="184">
        <f t="shared" si="39"/>
        <v>42424</v>
      </c>
      <c r="D901" s="191" t="s">
        <v>1222</v>
      </c>
      <c r="E901" s="191">
        <v>42424</v>
      </c>
      <c r="F901" s="192" t="s">
        <v>715</v>
      </c>
      <c r="G901" s="475" t="s">
        <v>498</v>
      </c>
      <c r="H901" s="45" t="s">
        <v>835</v>
      </c>
      <c r="I901" s="256"/>
      <c r="J901" s="256"/>
      <c r="K901" s="38">
        <v>1807200</v>
      </c>
      <c r="L901" s="194" t="s">
        <v>9</v>
      </c>
      <c r="M901" s="594" t="s">
        <v>8</v>
      </c>
      <c r="N901" s="52" t="str">
        <f>IF(AND('331-CT'!$E$7=TH!H901,OR(L901="331",M901="331")),"331",IF(AND(OR(L901="131",M901="131"),H901='131-CT'!$E$7),"131",""))</f>
        <v/>
      </c>
      <c r="O901" s="89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7">
        <v>1</v>
      </c>
      <c r="AC901" s="585"/>
      <c r="AD901" s="211" t="str">
        <f>IF(VLOOKUP(H901,DSKH,1,0)=H901,"","x")</f>
        <v/>
      </c>
      <c r="AF901" s="585"/>
      <c r="AG901" s="585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ref="B902" si="50">IF(C902&lt;&gt;"",MONTH(C902),"")</f>
        <v>2</v>
      </c>
      <c r="C902" s="184">
        <f t="shared" ref="C902" si="51">E902</f>
        <v>42424</v>
      </c>
      <c r="D902" s="191" t="s">
        <v>1222</v>
      </c>
      <c r="E902" s="191">
        <v>42424</v>
      </c>
      <c r="F902" s="189" t="s">
        <v>702</v>
      </c>
      <c r="G902" s="475" t="s">
        <v>498</v>
      </c>
      <c r="H902" s="45" t="s">
        <v>835</v>
      </c>
      <c r="I902" s="256"/>
      <c r="J902" s="256"/>
      <c r="K902" s="38">
        <v>19879200</v>
      </c>
      <c r="L902" s="194" t="s">
        <v>8</v>
      </c>
      <c r="M902" s="594" t="s">
        <v>47</v>
      </c>
      <c r="N902" s="52" t="str">
        <f>IF(AND('331-CT'!$E$7=TH!H902,OR(L902="331",M902="331")),"331",IF(AND(OR(L902="131",M902="131"),H902='131-CT'!$E$7),"131",""))</f>
        <v/>
      </c>
      <c r="O902" s="89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7"/>
      <c r="AC902" s="585"/>
      <c r="AD902" s="211" t="str">
        <f>IF(VLOOKUP(H902,DSKH,1,0)=H902,"","x")</f>
        <v/>
      </c>
      <c r="AF902" s="585"/>
      <c r="AG902" s="585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38"/>
        <v>2</v>
      </c>
      <c r="C903" s="184">
        <f t="shared" si="39"/>
        <v>42424</v>
      </c>
      <c r="D903" s="191" t="s">
        <v>1168</v>
      </c>
      <c r="E903" s="191">
        <v>42424</v>
      </c>
      <c r="F903" s="192" t="s">
        <v>962</v>
      </c>
      <c r="G903" s="192" t="s">
        <v>466</v>
      </c>
      <c r="H903" s="7" t="s">
        <v>422</v>
      </c>
      <c r="I903" s="257">
        <v>500</v>
      </c>
      <c r="J903" s="257">
        <v>22000</v>
      </c>
      <c r="K903" s="38">
        <f>ROUND(I903*J903,0)</f>
        <v>11000000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9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7"/>
      <c r="AC903" s="585" t="str">
        <f>IF(VLOOKUP(F903,NXT!$C$34:$C$407,1,0)=F903,"","x")</f>
        <v/>
      </c>
      <c r="AD903" s="585"/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38"/>
        <v>2</v>
      </c>
      <c r="C904" s="184">
        <f t="shared" si="39"/>
        <v>42424</v>
      </c>
      <c r="D904" s="191" t="s">
        <v>1168</v>
      </c>
      <c r="E904" s="191">
        <v>42424</v>
      </c>
      <c r="F904" s="909" t="s">
        <v>424</v>
      </c>
      <c r="G904" s="192" t="s">
        <v>466</v>
      </c>
      <c r="H904" s="7" t="s">
        <v>422</v>
      </c>
      <c r="I904" s="256"/>
      <c r="J904" s="256"/>
      <c r="K904" s="38">
        <v>1100000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9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7"/>
      <c r="AC904" s="585" t="str">
        <f>IF(VLOOKUP(H904,DS_131,1,0)=H904,"","x")</f>
        <v/>
      </c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38"/>
        <v>2</v>
      </c>
      <c r="C905" s="184">
        <f t="shared" si="39"/>
        <v>42424</v>
      </c>
      <c r="D905" s="191" t="s">
        <v>1169</v>
      </c>
      <c r="E905" s="191">
        <v>42424</v>
      </c>
      <c r="F905" s="192" t="s">
        <v>659</v>
      </c>
      <c r="G905" s="192" t="s">
        <v>468</v>
      </c>
      <c r="H905" s="193" t="s">
        <v>558</v>
      </c>
      <c r="I905" s="256">
        <v>61</v>
      </c>
      <c r="J905" s="256">
        <v>28000</v>
      </c>
      <c r="K905" s="38">
        <f>ROUND(I905*J905,0)</f>
        <v>1708000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89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7"/>
      <c r="AC905" s="585" t="str">
        <f>IF(VLOOKUP(F905,NXT!$C$34:$C$407,1,0)=F905,"","x")</f>
        <v/>
      </c>
      <c r="AD905" s="585"/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38"/>
        <v>2</v>
      </c>
      <c r="C906" s="184">
        <f t="shared" si="39"/>
        <v>42424</v>
      </c>
      <c r="D906" s="191" t="s">
        <v>1169</v>
      </c>
      <c r="E906" s="191">
        <v>42424</v>
      </c>
      <c r="F906" s="192" t="s">
        <v>449</v>
      </c>
      <c r="G906" s="192" t="s">
        <v>468</v>
      </c>
      <c r="H906" s="193" t="s">
        <v>558</v>
      </c>
      <c r="I906" s="256">
        <v>147</v>
      </c>
      <c r="J906" s="256">
        <v>47449</v>
      </c>
      <c r="K906" s="38">
        <f>ROUND(I906*J906,0)</f>
        <v>6975003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89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7"/>
      <c r="AC906" s="585" t="str">
        <f>IF(VLOOKUP(F906,NXT!$C$34:$C$407,1,0)=F906,"","x")</f>
        <v/>
      </c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38"/>
        <v>2</v>
      </c>
      <c r="C907" s="184">
        <f t="shared" si="39"/>
        <v>42424</v>
      </c>
      <c r="D907" s="191" t="s">
        <v>1169</v>
      </c>
      <c r="E907" s="191">
        <v>42424</v>
      </c>
      <c r="F907" s="192" t="s">
        <v>945</v>
      </c>
      <c r="G907" s="192" t="s">
        <v>468</v>
      </c>
      <c r="H907" s="193" t="s">
        <v>558</v>
      </c>
      <c r="I907" s="256">
        <v>51</v>
      </c>
      <c r="J907" s="256">
        <v>73100</v>
      </c>
      <c r="K907" s="38">
        <f>ROUND(I907*J907,0)</f>
        <v>3728100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89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7"/>
      <c r="AC907" s="585" t="str">
        <f>IF(VLOOKUP(F907,NXT!$C$34:$C$407,1,0)=F907,"","x")</f>
        <v/>
      </c>
      <c r="AD907" s="585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38"/>
        <v>2</v>
      </c>
      <c r="C908" s="184">
        <f t="shared" si="39"/>
        <v>42424</v>
      </c>
      <c r="D908" s="191" t="s">
        <v>1169</v>
      </c>
      <c r="E908" s="191">
        <v>42424</v>
      </c>
      <c r="F908" s="192" t="s">
        <v>424</v>
      </c>
      <c r="G908" s="192" t="s">
        <v>468</v>
      </c>
      <c r="H908" s="193" t="s">
        <v>558</v>
      </c>
      <c r="I908" s="256"/>
      <c r="J908" s="256"/>
      <c r="K908" s="38">
        <v>1241110</v>
      </c>
      <c r="L908" s="194" t="s">
        <v>259</v>
      </c>
      <c r="M908" s="194" t="s">
        <v>370</v>
      </c>
      <c r="N908" s="52" t="str">
        <f>IF(AND('331-CT'!$E$7=TH!H908,OR(L908="331",M908="331")),"331",IF(AND(OR(L908="131",M908="131"),H908='131-CT'!$E$7),"131",""))</f>
        <v/>
      </c>
      <c r="O908" s="89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7"/>
      <c r="AC908" s="585" t="str">
        <f>IF(VLOOKUP(H908,DS_131,1,0)=H908,"","x")</f>
        <v/>
      </c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38"/>
        <v>2</v>
      </c>
      <c r="C909" s="184">
        <f t="shared" si="39"/>
        <v>42424</v>
      </c>
      <c r="D909" s="191" t="s">
        <v>1170</v>
      </c>
      <c r="E909" s="191">
        <v>42424</v>
      </c>
      <c r="F909" s="192" t="s">
        <v>547</v>
      </c>
      <c r="G909" s="192" t="s">
        <v>470</v>
      </c>
      <c r="H909" s="210" t="s">
        <v>1237</v>
      </c>
      <c r="I909" s="256">
        <v>200</v>
      </c>
      <c r="J909" s="256">
        <v>11930</v>
      </c>
      <c r="K909" s="38">
        <f t="shared" ref="K909:K914" si="52">ROUND(I909*J909,0)</f>
        <v>2386000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89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7"/>
      <c r="AC909" s="585" t="str">
        <f>IF(VLOOKUP(F909,NXT!$C$34:$C$407,1,0)=F909,"","x")</f>
        <v/>
      </c>
      <c r="AD909" s="585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38"/>
        <v>2</v>
      </c>
      <c r="C910" s="184">
        <f t="shared" si="39"/>
        <v>42424</v>
      </c>
      <c r="D910" s="191" t="s">
        <v>1170</v>
      </c>
      <c r="E910" s="191">
        <v>42424</v>
      </c>
      <c r="F910" s="192" t="s">
        <v>1262</v>
      </c>
      <c r="G910" s="478" t="s">
        <v>470</v>
      </c>
      <c r="H910" s="210" t="s">
        <v>1237</v>
      </c>
      <c r="I910" s="256">
        <v>40</v>
      </c>
      <c r="J910" s="256">
        <v>13882</v>
      </c>
      <c r="K910" s="38">
        <f t="shared" si="52"/>
        <v>555280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89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7"/>
      <c r="AC910" s="585" t="str">
        <f>IF(VLOOKUP(F910,NXT!$C$34:$C$407,1,0)=F910,"","x")</f>
        <v/>
      </c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38"/>
        <v>2</v>
      </c>
      <c r="C911" s="184">
        <f t="shared" si="39"/>
        <v>42424</v>
      </c>
      <c r="D911" s="191" t="s">
        <v>1170</v>
      </c>
      <c r="E911" s="191">
        <v>42424</v>
      </c>
      <c r="F911" s="192" t="s">
        <v>728</v>
      </c>
      <c r="G911" s="478" t="s">
        <v>470</v>
      </c>
      <c r="H911" s="210" t="s">
        <v>1237</v>
      </c>
      <c r="I911" s="257">
        <v>5</v>
      </c>
      <c r="J911" s="257">
        <v>15616</v>
      </c>
      <c r="K911" s="38">
        <f t="shared" si="52"/>
        <v>78080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89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7"/>
      <c r="AC911" s="585" t="str">
        <f>IF(VLOOKUP(F911,NXT!$C$34:$C$407,1,0)=F911,"","x")</f>
        <v/>
      </c>
      <c r="AD911" s="585"/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38"/>
        <v>2</v>
      </c>
      <c r="C912" s="184">
        <f t="shared" si="39"/>
        <v>42424</v>
      </c>
      <c r="D912" s="191" t="s">
        <v>1170</v>
      </c>
      <c r="E912" s="191">
        <v>42424</v>
      </c>
      <c r="F912" s="192" t="s">
        <v>726</v>
      </c>
      <c r="G912" s="478" t="s">
        <v>470</v>
      </c>
      <c r="H912" s="210" t="s">
        <v>1237</v>
      </c>
      <c r="I912" s="256">
        <v>30</v>
      </c>
      <c r="J912" s="256">
        <v>15097</v>
      </c>
      <c r="K912" s="38">
        <f t="shared" si="52"/>
        <v>452910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89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7"/>
      <c r="AC912" s="585" t="str">
        <f>IF(VLOOKUP(F912,NXT!$C$34:$C$407,1,0)=F912,"","x")</f>
        <v/>
      </c>
      <c r="AD912" s="585"/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38"/>
        <v>2</v>
      </c>
      <c r="C913" s="184">
        <f t="shared" si="39"/>
        <v>42424</v>
      </c>
      <c r="D913" s="191" t="s">
        <v>1170</v>
      </c>
      <c r="E913" s="191">
        <v>42424</v>
      </c>
      <c r="F913" s="192" t="s">
        <v>745</v>
      </c>
      <c r="G913" s="478" t="s">
        <v>470</v>
      </c>
      <c r="H913" s="210" t="s">
        <v>1237</v>
      </c>
      <c r="I913" s="256">
        <v>550</v>
      </c>
      <c r="J913" s="256">
        <v>5273</v>
      </c>
      <c r="K913" s="38">
        <f t="shared" si="52"/>
        <v>2900150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89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7"/>
      <c r="AC913" s="585" t="str">
        <f>IF(VLOOKUP(F913,NXT!$C$34:$C$407,1,0)=F913,"","x")</f>
        <v/>
      </c>
      <c r="AD913" s="585"/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38"/>
        <v>2</v>
      </c>
      <c r="C914" s="184">
        <f t="shared" si="39"/>
        <v>42424</v>
      </c>
      <c r="D914" s="191" t="s">
        <v>1170</v>
      </c>
      <c r="E914" s="191">
        <v>42424</v>
      </c>
      <c r="F914" s="192" t="s">
        <v>549</v>
      </c>
      <c r="G914" s="478" t="s">
        <v>470</v>
      </c>
      <c r="H914" s="210" t="s">
        <v>1237</v>
      </c>
      <c r="I914" s="256">
        <v>45</v>
      </c>
      <c r="J914" s="256">
        <v>13377</v>
      </c>
      <c r="K914" s="38">
        <f t="shared" si="52"/>
        <v>601965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89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7"/>
      <c r="AC914" s="585" t="str">
        <f>IF(VLOOKUP(F914,NXT!$C$34:$C$407,1,0)=F914,"","x")</f>
        <v/>
      </c>
      <c r="AD914" s="585"/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38"/>
        <v>2</v>
      </c>
      <c r="C915" s="184">
        <f t="shared" si="39"/>
        <v>42424</v>
      </c>
      <c r="D915" s="191" t="s">
        <v>1170</v>
      </c>
      <c r="E915" s="854">
        <v>42424</v>
      </c>
      <c r="F915" s="855" t="s">
        <v>556</v>
      </c>
      <c r="G915" s="856" t="s">
        <v>470</v>
      </c>
      <c r="H915" s="210" t="s">
        <v>1237</v>
      </c>
      <c r="I915" s="858"/>
      <c r="J915" s="858"/>
      <c r="K915" s="859">
        <v>697439</v>
      </c>
      <c r="L915" s="910" t="s">
        <v>259</v>
      </c>
      <c r="M915" s="194" t="s">
        <v>370</v>
      </c>
      <c r="N915" s="52" t="str">
        <f>IF(AND('331-CT'!$E$7=TH!H915,OR(L915="331",M915="331")),"331",IF(AND(OR(L915="131",M915="131"),H915='131-CT'!$E$7),"131",""))</f>
        <v/>
      </c>
      <c r="O915" s="89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7"/>
      <c r="AC915" s="585" t="str">
        <f>IF(VLOOKUP(H915,DS_131,1,0)=H915,"","x")</f>
        <v/>
      </c>
      <c r="AD915" s="585"/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38"/>
        <v>2</v>
      </c>
      <c r="C916" s="184">
        <f t="shared" si="39"/>
        <v>42425</v>
      </c>
      <c r="D916" s="191" t="s">
        <v>1171</v>
      </c>
      <c r="E916" s="191">
        <v>42425</v>
      </c>
      <c r="F916" s="192" t="s">
        <v>963</v>
      </c>
      <c r="G916" s="478" t="s">
        <v>471</v>
      </c>
      <c r="H916" s="193" t="s">
        <v>640</v>
      </c>
      <c r="I916" s="256">
        <v>110</v>
      </c>
      <c r="J916" s="256">
        <v>6300</v>
      </c>
      <c r="K916" s="38">
        <f>ROUND(I916*J916,0)</f>
        <v>693000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89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7"/>
      <c r="AC916" s="585" t="str">
        <f>IF(VLOOKUP(F916,NXT!$C$34:$C$407,1,0)=F916,"","x")</f>
        <v/>
      </c>
      <c r="AD916" s="585"/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38"/>
        <v>2</v>
      </c>
      <c r="C917" s="184">
        <f t="shared" si="39"/>
        <v>42425</v>
      </c>
      <c r="D917" s="191" t="s">
        <v>1171</v>
      </c>
      <c r="E917" s="191">
        <v>42425</v>
      </c>
      <c r="F917" s="192" t="s">
        <v>511</v>
      </c>
      <c r="G917" s="478" t="s">
        <v>471</v>
      </c>
      <c r="H917" s="193" t="s">
        <v>640</v>
      </c>
      <c r="I917" s="256">
        <v>1172</v>
      </c>
      <c r="J917" s="256">
        <v>9150</v>
      </c>
      <c r="K917" s="38">
        <f>ROUND(I917*J917,0)</f>
        <v>10723800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89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7"/>
      <c r="AC917" s="585" t="str">
        <f>IF(VLOOKUP(F917,NXT!$C$34:$C$407,1,0)=F917,"","x")</f>
        <v/>
      </c>
      <c r="AD917" s="585"/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38"/>
        <v>2</v>
      </c>
      <c r="C918" s="184">
        <f t="shared" si="39"/>
        <v>42425</v>
      </c>
      <c r="D918" s="191" t="s">
        <v>1171</v>
      </c>
      <c r="E918" s="191">
        <v>42425</v>
      </c>
      <c r="F918" s="192" t="s">
        <v>949</v>
      </c>
      <c r="G918" s="478" t="s">
        <v>471</v>
      </c>
      <c r="H918" s="193" t="s">
        <v>640</v>
      </c>
      <c r="I918" s="256">
        <v>110</v>
      </c>
      <c r="J918" s="256">
        <v>9600</v>
      </c>
      <c r="K918" s="38">
        <f>ROUND(I918*J918,0)</f>
        <v>1056000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9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7"/>
      <c r="AC918" s="585" t="str">
        <f>IF(VLOOKUP(F918,NXT!$C$34:$C$407,1,0)=F918,"","x")</f>
        <v/>
      </c>
      <c r="AD918" s="585"/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38"/>
        <v>2</v>
      </c>
      <c r="C919" s="184">
        <f t="shared" si="39"/>
        <v>42425</v>
      </c>
      <c r="D919" s="191" t="s">
        <v>1171</v>
      </c>
      <c r="E919" s="191">
        <v>42425</v>
      </c>
      <c r="F919" s="192" t="s">
        <v>964</v>
      </c>
      <c r="G919" s="478" t="s">
        <v>471</v>
      </c>
      <c r="H919" s="193" t="s">
        <v>640</v>
      </c>
      <c r="I919" s="256">
        <v>110</v>
      </c>
      <c r="J919" s="256">
        <v>16900</v>
      </c>
      <c r="K919" s="38">
        <f>ROUND(I919*J919,0)</f>
        <v>1859000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9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7"/>
      <c r="AC919" s="585" t="str">
        <f>IF(VLOOKUP(F919,NXT!$C$34:$C$407,1,0)=F919,"","x")</f>
        <v/>
      </c>
      <c r="AD919" s="585"/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38"/>
        <v>2</v>
      </c>
      <c r="C920" s="184">
        <f t="shared" si="39"/>
        <v>42425</v>
      </c>
      <c r="D920" s="191" t="s">
        <v>1171</v>
      </c>
      <c r="E920" s="191">
        <v>42425</v>
      </c>
      <c r="F920" s="192" t="s">
        <v>424</v>
      </c>
      <c r="G920" s="478" t="s">
        <v>471</v>
      </c>
      <c r="H920" s="193" t="s">
        <v>640</v>
      </c>
      <c r="I920" s="257"/>
      <c r="J920" s="257"/>
      <c r="K920" s="593">
        <v>1433180</v>
      </c>
      <c r="L920" s="194" t="s">
        <v>259</v>
      </c>
      <c r="M920" s="194" t="s">
        <v>370</v>
      </c>
      <c r="N920" s="52" t="str">
        <f>IF(AND('331-CT'!$E$7=TH!H920,OR(L920="331",M920="331")),"331",IF(AND(OR(L920="131",M920="131"),H920='131-CT'!$E$7),"131",""))</f>
        <v/>
      </c>
      <c r="O920" s="89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7"/>
      <c r="AC920" s="585" t="str">
        <f>IF(VLOOKUP(H920,DS_131,1,0)=H920,"","x")</f>
        <v/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38"/>
        <v>2</v>
      </c>
      <c r="C921" s="184">
        <f t="shared" si="39"/>
        <v>42425</v>
      </c>
      <c r="D921" s="191" t="s">
        <v>1172</v>
      </c>
      <c r="E921" s="191">
        <v>42425</v>
      </c>
      <c r="F921" s="192" t="s">
        <v>729</v>
      </c>
      <c r="G921" s="478" t="s">
        <v>473</v>
      </c>
      <c r="H921" s="210" t="s">
        <v>1237</v>
      </c>
      <c r="I921" s="257">
        <v>20</v>
      </c>
      <c r="J921" s="257">
        <v>12039</v>
      </c>
      <c r="K921" s="38">
        <f t="shared" ref="K921:K927" si="53">ROUND(I921*J921,0)</f>
        <v>240780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9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7"/>
      <c r="AC921" s="585" t="str">
        <f>IF(VLOOKUP(F921,NXT!$C$34:$C$407,1,0)=F921,"","x")</f>
        <v/>
      </c>
      <c r="AD921" s="585"/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ref="B922:B989" si="54">IF(C922&lt;&gt;"",MONTH(C922),"")</f>
        <v>2</v>
      </c>
      <c r="C922" s="184">
        <f t="shared" ref="C922:C989" si="55">E922</f>
        <v>42425</v>
      </c>
      <c r="D922" s="191" t="s">
        <v>1172</v>
      </c>
      <c r="E922" s="191">
        <v>42425</v>
      </c>
      <c r="F922" s="192" t="s">
        <v>727</v>
      </c>
      <c r="G922" s="478" t="s">
        <v>473</v>
      </c>
      <c r="H922" s="210" t="s">
        <v>1237</v>
      </c>
      <c r="I922" s="256">
        <v>40</v>
      </c>
      <c r="J922" s="256">
        <v>8276</v>
      </c>
      <c r="K922" s="38">
        <f t="shared" si="53"/>
        <v>331040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89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7"/>
      <c r="AC922" s="585" t="str">
        <f>IF(VLOOKUP(F922,NXT!$C$34:$C$407,1,0)=F922,"","x")</f>
        <v/>
      </c>
      <c r="AD922" s="585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54"/>
        <v>2</v>
      </c>
      <c r="C923" s="184">
        <f t="shared" si="55"/>
        <v>42425</v>
      </c>
      <c r="D923" s="191" t="s">
        <v>1172</v>
      </c>
      <c r="E923" s="191">
        <v>42425</v>
      </c>
      <c r="F923" s="192" t="s">
        <v>561</v>
      </c>
      <c r="G923" s="478" t="s">
        <v>473</v>
      </c>
      <c r="H923" s="210" t="s">
        <v>1237</v>
      </c>
      <c r="I923" s="256">
        <v>100</v>
      </c>
      <c r="J923" s="256">
        <v>8973</v>
      </c>
      <c r="K923" s="38">
        <f t="shared" si="53"/>
        <v>897300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9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7"/>
      <c r="AC923" s="585" t="str">
        <f>IF(VLOOKUP(F923,NXT!$C$34:$C$407,1,0)=F923,"","x")</f>
        <v/>
      </c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54"/>
        <v>2</v>
      </c>
      <c r="C924" s="184">
        <f t="shared" si="55"/>
        <v>42425</v>
      </c>
      <c r="D924" s="191" t="s">
        <v>1172</v>
      </c>
      <c r="E924" s="191">
        <v>42425</v>
      </c>
      <c r="F924" s="192" t="s">
        <v>548</v>
      </c>
      <c r="G924" s="478" t="s">
        <v>473</v>
      </c>
      <c r="H924" s="210" t="s">
        <v>1237</v>
      </c>
      <c r="I924" s="256">
        <v>60</v>
      </c>
      <c r="J924" s="256">
        <v>16244</v>
      </c>
      <c r="K924" s="38">
        <f t="shared" si="53"/>
        <v>974640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9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7"/>
      <c r="AC924" s="585" t="str">
        <f>IF(VLOOKUP(F924,NXT!$C$34:$C$407,1,0)=F924,"","x")</f>
        <v/>
      </c>
      <c r="AD924" s="585"/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54"/>
        <v>2</v>
      </c>
      <c r="C925" s="184">
        <f t="shared" si="55"/>
        <v>42425</v>
      </c>
      <c r="D925" s="191" t="s">
        <v>1172</v>
      </c>
      <c r="E925" s="191">
        <v>42425</v>
      </c>
      <c r="F925" s="192" t="s">
        <v>735</v>
      </c>
      <c r="G925" s="478" t="s">
        <v>473</v>
      </c>
      <c r="H925" s="210" t="s">
        <v>1237</v>
      </c>
      <c r="I925" s="256">
        <v>45</v>
      </c>
      <c r="J925" s="256">
        <v>14414</v>
      </c>
      <c r="K925" s="38">
        <f t="shared" si="53"/>
        <v>648630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9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7"/>
      <c r="AC925" s="585" t="str">
        <f>IF(VLOOKUP(F925,NXT!$C$34:$C$407,1,0)=F925,"","x")</f>
        <v/>
      </c>
      <c r="AD925" s="585"/>
      <c r="AE925" s="585"/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54"/>
        <v>2</v>
      </c>
      <c r="C926" s="184">
        <f t="shared" si="55"/>
        <v>42425</v>
      </c>
      <c r="D926" s="191" t="s">
        <v>1172</v>
      </c>
      <c r="E926" s="191">
        <v>42425</v>
      </c>
      <c r="F926" s="192" t="s">
        <v>548</v>
      </c>
      <c r="G926" s="478" t="s">
        <v>473</v>
      </c>
      <c r="H926" s="210" t="s">
        <v>1237</v>
      </c>
      <c r="I926" s="256">
        <v>15</v>
      </c>
      <c r="J926" s="256">
        <v>16244</v>
      </c>
      <c r="K926" s="38">
        <f t="shared" si="53"/>
        <v>243660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9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7"/>
      <c r="AC926" s="585" t="str">
        <f>IF(VLOOKUP(F926,NXT!$C$34:$C$407,1,0)=F926,"","x")</f>
        <v/>
      </c>
      <c r="AD926" s="585"/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54"/>
        <v>2</v>
      </c>
      <c r="C927" s="184">
        <f t="shared" si="55"/>
        <v>42425</v>
      </c>
      <c r="D927" s="191" t="s">
        <v>1172</v>
      </c>
      <c r="E927" s="191">
        <v>42425</v>
      </c>
      <c r="F927" s="192" t="s">
        <v>738</v>
      </c>
      <c r="G927" s="478" t="s">
        <v>473</v>
      </c>
      <c r="H927" s="210" t="s">
        <v>1237</v>
      </c>
      <c r="I927" s="256">
        <v>10</v>
      </c>
      <c r="J927" s="256">
        <v>14196</v>
      </c>
      <c r="K927" s="38">
        <f t="shared" si="53"/>
        <v>141960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89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7"/>
      <c r="AC927" s="585" t="str">
        <f>IF(VLOOKUP(F927,NXT!$C$34:$C$407,1,0)=F927,"","x")</f>
        <v/>
      </c>
      <c r="AD927" s="585"/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54"/>
        <v>2</v>
      </c>
      <c r="C928" s="184">
        <f t="shared" si="55"/>
        <v>42425</v>
      </c>
      <c r="D928" s="191" t="s">
        <v>1172</v>
      </c>
      <c r="E928" s="191">
        <v>42425</v>
      </c>
      <c r="F928" s="192" t="s">
        <v>556</v>
      </c>
      <c r="G928" s="478" t="s">
        <v>473</v>
      </c>
      <c r="H928" s="210" t="s">
        <v>1237</v>
      </c>
      <c r="I928" s="256"/>
      <c r="J928" s="256"/>
      <c r="K928" s="593">
        <v>347801</v>
      </c>
      <c r="L928" s="194" t="s">
        <v>259</v>
      </c>
      <c r="M928" s="194" t="s">
        <v>370</v>
      </c>
      <c r="N928" s="52" t="str">
        <f>IF(AND('331-CT'!$E$7=TH!H928,OR(L928="331",M928="331")),"331",IF(AND(OR(L928="131",M928="131"),H928='131-CT'!$E$7),"131",""))</f>
        <v/>
      </c>
      <c r="O928" s="89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7"/>
      <c r="AC928" s="585" t="str">
        <f>IF(VLOOKUP(H928,DS_131,1,0)=H928,"","x")</f>
        <v/>
      </c>
      <c r="AD928" s="585"/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54"/>
        <v>2</v>
      </c>
      <c r="C929" s="184">
        <f t="shared" si="55"/>
        <v>42427</v>
      </c>
      <c r="D929" s="191" t="s">
        <v>1173</v>
      </c>
      <c r="E929" s="191">
        <v>42427</v>
      </c>
      <c r="F929" s="192" t="s">
        <v>730</v>
      </c>
      <c r="G929" s="478" t="s">
        <v>965</v>
      </c>
      <c r="H929" s="210" t="s">
        <v>1237</v>
      </c>
      <c r="I929" s="256">
        <v>40</v>
      </c>
      <c r="J929" s="256">
        <v>10056</v>
      </c>
      <c r="K929" s="38">
        <f t="shared" ref="K929:K935" si="56">ROUND(I929*J929,0)</f>
        <v>402240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9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7"/>
      <c r="AC929" s="585" t="str">
        <f>IF(VLOOKUP(F929,NXT!$C$34:$C$407,1,0)=F929,"","x")</f>
        <v/>
      </c>
      <c r="AD929" s="585"/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54"/>
        <v>2</v>
      </c>
      <c r="C930" s="184">
        <f t="shared" si="55"/>
        <v>42427</v>
      </c>
      <c r="D930" s="191" t="s">
        <v>1173</v>
      </c>
      <c r="E930" s="191">
        <v>42427</v>
      </c>
      <c r="F930" s="192" t="s">
        <v>739</v>
      </c>
      <c r="G930" s="478" t="s">
        <v>965</v>
      </c>
      <c r="H930" s="210" t="s">
        <v>1237</v>
      </c>
      <c r="I930" s="256">
        <v>20</v>
      </c>
      <c r="J930" s="256">
        <v>13250</v>
      </c>
      <c r="K930" s="38">
        <f t="shared" si="56"/>
        <v>265000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89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7"/>
      <c r="AC930" s="585" t="str">
        <f>IF(VLOOKUP(F930,NXT!$C$34:$C$407,1,0)=F930,"","x")</f>
        <v/>
      </c>
      <c r="AD930" s="585"/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54"/>
        <v>2</v>
      </c>
      <c r="C931" s="184">
        <f t="shared" si="55"/>
        <v>42427</v>
      </c>
      <c r="D931" s="191" t="s">
        <v>1173</v>
      </c>
      <c r="E931" s="191">
        <v>42427</v>
      </c>
      <c r="F931" s="192" t="s">
        <v>728</v>
      </c>
      <c r="G931" s="478" t="s">
        <v>965</v>
      </c>
      <c r="H931" s="210" t="s">
        <v>1237</v>
      </c>
      <c r="I931" s="256">
        <v>10</v>
      </c>
      <c r="J931" s="256">
        <v>15616</v>
      </c>
      <c r="K931" s="38">
        <f t="shared" si="56"/>
        <v>156160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9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7"/>
      <c r="AC931" s="585" t="str">
        <f>IF(VLOOKUP(F931,NXT!$C$34:$C$407,1,0)=F931,"","x")</f>
        <v/>
      </c>
      <c r="AD931" s="585"/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54"/>
        <v>2</v>
      </c>
      <c r="C932" s="184">
        <f t="shared" si="55"/>
        <v>42427</v>
      </c>
      <c r="D932" s="191" t="s">
        <v>1173</v>
      </c>
      <c r="E932" s="191">
        <v>42427</v>
      </c>
      <c r="F932" s="192" t="s">
        <v>1263</v>
      </c>
      <c r="G932" s="478" t="s">
        <v>965</v>
      </c>
      <c r="H932" s="210" t="s">
        <v>1237</v>
      </c>
      <c r="I932" s="256">
        <v>15</v>
      </c>
      <c r="J932" s="256">
        <v>13659</v>
      </c>
      <c r="K932" s="38">
        <f t="shared" si="56"/>
        <v>204885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9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7"/>
      <c r="AC932" s="585" t="str">
        <f>IF(VLOOKUP(F932,NXT!$C$34:$C$407,1,0)=F932,"","x")</f>
        <v/>
      </c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54"/>
        <v>2</v>
      </c>
      <c r="C933" s="184">
        <f t="shared" si="55"/>
        <v>42427</v>
      </c>
      <c r="D933" s="191" t="s">
        <v>1173</v>
      </c>
      <c r="E933" s="191">
        <v>42427</v>
      </c>
      <c r="F933" s="192" t="s">
        <v>1264</v>
      </c>
      <c r="G933" s="478" t="s">
        <v>965</v>
      </c>
      <c r="H933" s="210" t="s">
        <v>1237</v>
      </c>
      <c r="I933" s="256">
        <v>10</v>
      </c>
      <c r="J933" s="256">
        <v>20302</v>
      </c>
      <c r="K933" s="38">
        <f t="shared" si="56"/>
        <v>203020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9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7"/>
      <c r="AC933" s="585" t="str">
        <f>IF(VLOOKUP(F933,NXT!$C$34:$C$407,1,0)=F933,"","x")</f>
        <v/>
      </c>
      <c r="AD933" s="585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54"/>
        <v>2</v>
      </c>
      <c r="C934" s="184">
        <f t="shared" si="55"/>
        <v>42427</v>
      </c>
      <c r="D934" s="191" t="s">
        <v>1173</v>
      </c>
      <c r="E934" s="191">
        <v>42427</v>
      </c>
      <c r="F934" s="192" t="s">
        <v>736</v>
      </c>
      <c r="G934" s="478" t="s">
        <v>965</v>
      </c>
      <c r="H934" s="210" t="s">
        <v>1237</v>
      </c>
      <c r="I934" s="256">
        <v>10</v>
      </c>
      <c r="J934" s="256">
        <v>20511</v>
      </c>
      <c r="K934" s="38">
        <f t="shared" si="56"/>
        <v>205110</v>
      </c>
      <c r="L934" s="194" t="s">
        <v>259</v>
      </c>
      <c r="M934" s="194" t="s">
        <v>174</v>
      </c>
      <c r="N934" s="52" t="str">
        <f>IF(AND('331-CT'!$E$7=TH!H934,OR(L934="331",M934="331")),"331",IF(AND(OR(L934="131",M934="131"),H934='131-CT'!$E$7),"131",""))</f>
        <v/>
      </c>
      <c r="O934" s="89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7"/>
      <c r="AC934" s="585" t="str">
        <f>IF(VLOOKUP(F934,NXT!$C$34:$C$407,1,0)=F934,"","x")</f>
        <v/>
      </c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54"/>
        <v>2</v>
      </c>
      <c r="C935" s="184">
        <f t="shared" si="55"/>
        <v>42427</v>
      </c>
      <c r="D935" s="191" t="s">
        <v>1173</v>
      </c>
      <c r="E935" s="191">
        <v>42427</v>
      </c>
      <c r="F935" s="192" t="s">
        <v>1265</v>
      </c>
      <c r="G935" s="478" t="s">
        <v>965</v>
      </c>
      <c r="H935" s="210" t="s">
        <v>1237</v>
      </c>
      <c r="I935" s="256">
        <v>20</v>
      </c>
      <c r="J935" s="256">
        <v>14123</v>
      </c>
      <c r="K935" s="38">
        <f t="shared" si="56"/>
        <v>282460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9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7"/>
      <c r="AC935" s="585" t="str">
        <f>IF(VLOOKUP(F935,NXT!$C$34:$C$407,1,0)=F935,"","x")</f>
        <v/>
      </c>
      <c r="AD935" s="585"/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54"/>
        <v>2</v>
      </c>
      <c r="C936" s="184">
        <f t="shared" si="55"/>
        <v>42427</v>
      </c>
      <c r="D936" s="191" t="s">
        <v>1173</v>
      </c>
      <c r="E936" s="191">
        <v>42427</v>
      </c>
      <c r="F936" s="192" t="s">
        <v>556</v>
      </c>
      <c r="G936" s="478" t="s">
        <v>965</v>
      </c>
      <c r="H936" s="210" t="s">
        <v>1237</v>
      </c>
      <c r="I936" s="256"/>
      <c r="J936" s="256"/>
      <c r="K936" s="593">
        <v>171888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9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7"/>
      <c r="AC936" s="585" t="str">
        <f>IF(VLOOKUP(H936,DS_131,1,0)=H936,"","x")</f>
        <v/>
      </c>
      <c r="AD936" s="585"/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54"/>
        <v>2</v>
      </c>
      <c r="C937" s="184">
        <f t="shared" si="55"/>
        <v>42427</v>
      </c>
      <c r="D937" s="191" t="s">
        <v>1174</v>
      </c>
      <c r="E937" s="191">
        <v>42427</v>
      </c>
      <c r="F937" s="192" t="s">
        <v>435</v>
      </c>
      <c r="G937" s="478" t="s">
        <v>474</v>
      </c>
      <c r="H937" s="193" t="s">
        <v>640</v>
      </c>
      <c r="I937" s="256">
        <v>2900</v>
      </c>
      <c r="J937" s="256">
        <v>7000</v>
      </c>
      <c r="K937" s="38">
        <f>ROUND(I937*J937,0)</f>
        <v>20300000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9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7"/>
      <c r="AC937" s="585" t="str">
        <f>IF(VLOOKUP(F937,NXT!$C$34:$C$407,1,0)=F937,"","x")</f>
        <v/>
      </c>
      <c r="AD937" s="585"/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54"/>
        <v>2</v>
      </c>
      <c r="C938" s="184">
        <f t="shared" si="55"/>
        <v>42427</v>
      </c>
      <c r="D938" s="191" t="s">
        <v>1174</v>
      </c>
      <c r="E938" s="191">
        <v>42427</v>
      </c>
      <c r="F938" s="192" t="s">
        <v>966</v>
      </c>
      <c r="G938" s="478" t="s">
        <v>474</v>
      </c>
      <c r="H938" s="193" t="s">
        <v>640</v>
      </c>
      <c r="I938" s="256">
        <v>240</v>
      </c>
      <c r="J938" s="256">
        <v>14200</v>
      </c>
      <c r="K938" s="38">
        <f>ROUND(I938*J938,0)</f>
        <v>3408000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89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7"/>
      <c r="AC938" s="585" t="str">
        <f>IF(VLOOKUP(F938,NXT!$C$34:$C$407,1,0)=F938,"","x")</f>
        <v/>
      </c>
      <c r="AD938" s="585"/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54"/>
        <v>2</v>
      </c>
      <c r="C939" s="184">
        <f t="shared" si="55"/>
        <v>42427</v>
      </c>
      <c r="D939" s="191" t="s">
        <v>1174</v>
      </c>
      <c r="E939" s="191">
        <v>42427</v>
      </c>
      <c r="F939" s="192" t="s">
        <v>967</v>
      </c>
      <c r="G939" s="478" t="s">
        <v>474</v>
      </c>
      <c r="H939" s="193" t="s">
        <v>640</v>
      </c>
      <c r="I939" s="256">
        <v>23</v>
      </c>
      <c r="J939" s="256">
        <v>9800</v>
      </c>
      <c r="K939" s="38">
        <f>ROUND(I939*J939,0)</f>
        <v>225400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9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7"/>
      <c r="AC939" s="585" t="str">
        <f>IF(VLOOKUP(F939,NXT!$C$34:$C$407,1,0)=F939,"","x")</f>
        <v/>
      </c>
      <c r="AD939" s="585"/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54"/>
        <v>2</v>
      </c>
      <c r="C940" s="184">
        <f t="shared" si="55"/>
        <v>42427</v>
      </c>
      <c r="D940" s="191" t="s">
        <v>1174</v>
      </c>
      <c r="E940" s="191">
        <v>42427</v>
      </c>
      <c r="F940" s="192" t="s">
        <v>511</v>
      </c>
      <c r="G940" s="478" t="s">
        <v>474</v>
      </c>
      <c r="H940" s="193" t="s">
        <v>640</v>
      </c>
      <c r="I940" s="256">
        <v>202</v>
      </c>
      <c r="J940" s="256">
        <v>9100</v>
      </c>
      <c r="K940" s="38">
        <f>ROUND(I940*J940,0)</f>
        <v>1838200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9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7"/>
      <c r="AC940" s="585" t="str">
        <f>IF(VLOOKUP(F940,NXT!$C$34:$C$407,1,0)=F940,"","x")</f>
        <v/>
      </c>
      <c r="AD940" s="585"/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54"/>
        <v>2</v>
      </c>
      <c r="C941" s="184">
        <f t="shared" si="55"/>
        <v>42427</v>
      </c>
      <c r="D941" s="191" t="s">
        <v>1174</v>
      </c>
      <c r="E941" s="191">
        <v>42427</v>
      </c>
      <c r="F941" s="192" t="s">
        <v>424</v>
      </c>
      <c r="G941" s="478" t="s">
        <v>474</v>
      </c>
      <c r="H941" s="193" t="s">
        <v>640</v>
      </c>
      <c r="I941" s="256"/>
      <c r="J941" s="256"/>
      <c r="K941" s="593">
        <v>2577160</v>
      </c>
      <c r="L941" s="194" t="s">
        <v>259</v>
      </c>
      <c r="M941" s="194" t="s">
        <v>370</v>
      </c>
      <c r="N941" s="52" t="str">
        <f>IF(AND('331-CT'!$E$7=TH!H941,OR(L941="331",M941="331")),"331",IF(AND(OR(L941="131",M941="131"),H941='131-CT'!$E$7),"131",""))</f>
        <v/>
      </c>
      <c r="O941" s="89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7"/>
      <c r="AC941" s="585" t="str">
        <f>IF(VLOOKUP(H941,DS_131,1,0)=H941,"","x")</f>
        <v/>
      </c>
      <c r="AD941" s="585"/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54"/>
        <v>2</v>
      </c>
      <c r="C942" s="184">
        <f t="shared" si="55"/>
        <v>42427</v>
      </c>
      <c r="D942" s="191" t="s">
        <v>1175</v>
      </c>
      <c r="E942" s="191">
        <v>42427</v>
      </c>
      <c r="F942" s="192" t="s">
        <v>571</v>
      </c>
      <c r="G942" s="478" t="s">
        <v>475</v>
      </c>
      <c r="H942" s="7" t="s">
        <v>815</v>
      </c>
      <c r="I942" s="256">
        <v>507</v>
      </c>
      <c r="J942" s="256">
        <v>6400</v>
      </c>
      <c r="K942" s="38">
        <f>ROUND(I942*J942,0)</f>
        <v>3244800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9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7"/>
      <c r="AC942" s="585" t="str">
        <f>IF(VLOOKUP(F942,NXT!$C$34:$C$407,1,0)=F942,"","x")</f>
        <v/>
      </c>
      <c r="AD942" s="585"/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54"/>
        <v>2</v>
      </c>
      <c r="C943" s="184">
        <f t="shared" si="55"/>
        <v>42427</v>
      </c>
      <c r="D943" s="191" t="s">
        <v>1175</v>
      </c>
      <c r="E943" s="191">
        <v>42427</v>
      </c>
      <c r="F943" s="192" t="s">
        <v>424</v>
      </c>
      <c r="G943" s="478" t="s">
        <v>475</v>
      </c>
      <c r="H943" s="7" t="s">
        <v>815</v>
      </c>
      <c r="I943" s="256"/>
      <c r="J943" s="256"/>
      <c r="K943" s="593">
        <v>324480</v>
      </c>
      <c r="L943" s="194" t="s">
        <v>259</v>
      </c>
      <c r="M943" s="194" t="s">
        <v>370</v>
      </c>
      <c r="N943" s="52" t="str">
        <f>IF(AND('331-CT'!$E$7=TH!H943,OR(L943="331",M943="331")),"331",IF(AND(OR(L943="131",M943="131"),H943='131-CT'!$E$7),"131",""))</f>
        <v/>
      </c>
      <c r="O943" s="89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7"/>
      <c r="AC943" s="585" t="str">
        <f>IF(VLOOKUP(H943,DS_131,1,0)=H943,"","x")</f>
        <v/>
      </c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54"/>
        <v>2</v>
      </c>
      <c r="C944" s="184">
        <f t="shared" si="55"/>
        <v>42429</v>
      </c>
      <c r="D944" s="191" t="s">
        <v>1176</v>
      </c>
      <c r="E944" s="191">
        <v>42429</v>
      </c>
      <c r="F944" s="192" t="s">
        <v>467</v>
      </c>
      <c r="G944" s="478" t="s">
        <v>477</v>
      </c>
      <c r="H944" s="902" t="s">
        <v>596</v>
      </c>
      <c r="I944" s="256">
        <v>344</v>
      </c>
      <c r="J944" s="256">
        <v>6100</v>
      </c>
      <c r="K944" s="38">
        <f>ROUND(I944*J944,0)</f>
        <v>2098400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89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7"/>
      <c r="AC944" s="585" t="str">
        <f>IF(VLOOKUP(F944,NXT!$C$34:$C$407,1,0)=F944,"","x")</f>
        <v/>
      </c>
      <c r="AD944" s="585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54"/>
        <v>2</v>
      </c>
      <c r="C945" s="184">
        <f t="shared" si="55"/>
        <v>42429</v>
      </c>
      <c r="D945" s="191" t="s">
        <v>1176</v>
      </c>
      <c r="E945" s="191">
        <v>42429</v>
      </c>
      <c r="F945" s="192" t="s">
        <v>424</v>
      </c>
      <c r="G945" s="478" t="s">
        <v>477</v>
      </c>
      <c r="H945" s="902" t="s">
        <v>596</v>
      </c>
      <c r="I945" s="256"/>
      <c r="J945" s="256"/>
      <c r="K945" s="593">
        <v>209840</v>
      </c>
      <c r="L945" s="194" t="s">
        <v>259</v>
      </c>
      <c r="M945" s="194" t="s">
        <v>370</v>
      </c>
      <c r="N945" s="52" t="str">
        <f>IF(AND('331-CT'!$E$7=TH!H945,OR(L945="331",M945="331")),"331",IF(AND(OR(L945="131",M945="131"),H945='131-CT'!$E$7),"131",""))</f>
        <v/>
      </c>
      <c r="O945" s="89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7"/>
      <c r="AC945" s="585" t="str">
        <f>IF(VLOOKUP(H945,DS_131,1,0)=H945,"","x")</f>
        <v/>
      </c>
      <c r="AD945" s="585"/>
      <c r="AE945" s="654"/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54"/>
        <v>2</v>
      </c>
      <c r="C946" s="184">
        <f t="shared" si="55"/>
        <v>42429</v>
      </c>
      <c r="D946" s="191" t="s">
        <v>1177</v>
      </c>
      <c r="E946" s="191">
        <v>42429</v>
      </c>
      <c r="F946" s="192" t="s">
        <v>968</v>
      </c>
      <c r="G946" s="478" t="s">
        <v>478</v>
      </c>
      <c r="H946" s="7" t="s">
        <v>1317</v>
      </c>
      <c r="I946" s="256">
        <v>204</v>
      </c>
      <c r="J946" s="256">
        <v>10570</v>
      </c>
      <c r="K946" s="38">
        <f>ROUND(I946*J946,0)</f>
        <v>2156280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89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7"/>
      <c r="AC946" s="585" t="str">
        <f>IF(VLOOKUP(F946,NXT!$C$34:$C$407,1,0)=F946,"","x")</f>
        <v/>
      </c>
      <c r="AD946" s="585"/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54"/>
        <v>2</v>
      </c>
      <c r="C947" s="184">
        <f t="shared" si="55"/>
        <v>42429</v>
      </c>
      <c r="D947" s="191" t="s">
        <v>1177</v>
      </c>
      <c r="E947" s="191">
        <v>42429</v>
      </c>
      <c r="F947" s="192" t="s">
        <v>969</v>
      </c>
      <c r="G947" s="478" t="s">
        <v>478</v>
      </c>
      <c r="H947" s="7" t="s">
        <v>1317</v>
      </c>
      <c r="I947" s="256">
        <v>310</v>
      </c>
      <c r="J947" s="256">
        <v>9700</v>
      </c>
      <c r="K947" s="38">
        <f>ROUND(I947*J947,0)</f>
        <v>3007000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89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7"/>
      <c r="AC947" s="585" t="str">
        <f>IF(VLOOKUP(F947,NXT!$C$34:$C$407,1,0)=F947,"","x")</f>
        <v/>
      </c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54"/>
        <v>2</v>
      </c>
      <c r="C948" s="184">
        <f t="shared" si="55"/>
        <v>42429</v>
      </c>
      <c r="D948" s="191" t="s">
        <v>1177</v>
      </c>
      <c r="E948" s="191">
        <v>42429</v>
      </c>
      <c r="F948" s="192" t="s">
        <v>424</v>
      </c>
      <c r="G948" s="478" t="s">
        <v>478</v>
      </c>
      <c r="H948" s="7" t="s">
        <v>1317</v>
      </c>
      <c r="I948" s="256"/>
      <c r="J948" s="256"/>
      <c r="K948" s="593">
        <v>514900</v>
      </c>
      <c r="L948" s="194" t="s">
        <v>259</v>
      </c>
      <c r="M948" s="194" t="s">
        <v>370</v>
      </c>
      <c r="N948" s="52" t="str">
        <f>IF(AND('331-CT'!$E$7=TH!H948,OR(L948="331",M948="331")),"331",IF(AND(OR(L948="131",M948="131"),H948='131-CT'!$E$7),"131",""))</f>
        <v/>
      </c>
      <c r="O948" s="89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7"/>
      <c r="AC948" s="585" t="str">
        <f>IF(VLOOKUP(H948,DS_131,1,0)=H948,"","x")</f>
        <v/>
      </c>
      <c r="AD948" s="585"/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54"/>
        <v>2</v>
      </c>
      <c r="C949" s="184">
        <f t="shared" si="55"/>
        <v>42429</v>
      </c>
      <c r="D949" s="191" t="s">
        <v>1178</v>
      </c>
      <c r="E949" s="191">
        <v>42429</v>
      </c>
      <c r="F949" s="192" t="s">
        <v>1470</v>
      </c>
      <c r="G949" s="478" t="s">
        <v>970</v>
      </c>
      <c r="H949" s="7" t="s">
        <v>674</v>
      </c>
      <c r="I949" s="256">
        <v>2000</v>
      </c>
      <c r="J949" s="256">
        <v>5200</v>
      </c>
      <c r="K949" s="38">
        <f>ROUND(I949*J949,0)</f>
        <v>10400000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89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7"/>
      <c r="AC949" s="585" t="str">
        <f>IF(VLOOKUP(F949,NXT!$C$34:$C$407,1,0)=F949,"","x")</f>
        <v/>
      </c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54"/>
        <v>2</v>
      </c>
      <c r="C950" s="184">
        <f t="shared" si="55"/>
        <v>42429</v>
      </c>
      <c r="D950" s="191" t="s">
        <v>1178</v>
      </c>
      <c r="E950" s="191">
        <v>42429</v>
      </c>
      <c r="F950" s="192" t="s">
        <v>424</v>
      </c>
      <c r="G950" s="478" t="s">
        <v>970</v>
      </c>
      <c r="H950" s="7" t="s">
        <v>674</v>
      </c>
      <c r="I950" s="256"/>
      <c r="J950" s="256"/>
      <c r="K950" s="593">
        <v>1040000</v>
      </c>
      <c r="L950" s="194" t="s">
        <v>259</v>
      </c>
      <c r="M950" s="194" t="s">
        <v>370</v>
      </c>
      <c r="N950" s="52" t="str">
        <f>IF(AND('331-CT'!$E$7=TH!H950,OR(L950="331",M950="331")),"331",IF(AND(OR(L950="131",M950="131"),H950='131-CT'!$E$7),"131",""))</f>
        <v/>
      </c>
      <c r="O950" s="89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7"/>
      <c r="AC950" s="585" t="str">
        <f>IF(VLOOKUP(H950,DS_131,1,0)=H950,"","x")</f>
        <v/>
      </c>
      <c r="AD950" s="585"/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54"/>
        <v>3</v>
      </c>
      <c r="C951" s="184">
        <f t="shared" si="55"/>
        <v>42430</v>
      </c>
      <c r="D951" s="191" t="s">
        <v>1223</v>
      </c>
      <c r="E951" s="191">
        <v>42430</v>
      </c>
      <c r="F951" s="192" t="s">
        <v>707</v>
      </c>
      <c r="G951" s="475" t="s">
        <v>514</v>
      </c>
      <c r="H951" s="45" t="s">
        <v>835</v>
      </c>
      <c r="I951" s="256">
        <v>2267</v>
      </c>
      <c r="J951" s="256">
        <v>7200</v>
      </c>
      <c r="K951" s="38">
        <f>ROUND(I951*J951,0)</f>
        <v>16322400</v>
      </c>
      <c r="L951" s="194" t="s">
        <v>159</v>
      </c>
      <c r="M951" s="594" t="s">
        <v>8</v>
      </c>
      <c r="N951" s="52" t="str">
        <f>IF(AND('331-CT'!$E$7=TH!H951,OR(L951="331",M951="331")),"331",IF(AND(OR(L951="131",M951="131"),H951='131-CT'!$E$7),"131",""))</f>
        <v/>
      </c>
      <c r="O951" s="89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>x</v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7">
        <v>1</v>
      </c>
      <c r="AC951" s="585"/>
      <c r="AD951" s="211" t="str">
        <f>IF(VLOOKUP(H951,DSKH,1,0)=H951,"","x")</f>
        <v/>
      </c>
      <c r="AF951" s="585"/>
      <c r="AG951" s="585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54"/>
        <v>3</v>
      </c>
      <c r="C952" s="184">
        <f t="shared" si="55"/>
        <v>42430</v>
      </c>
      <c r="D952" s="191" t="s">
        <v>1223</v>
      </c>
      <c r="E952" s="191">
        <v>42430</v>
      </c>
      <c r="F952" s="192" t="s">
        <v>715</v>
      </c>
      <c r="G952" s="475" t="s">
        <v>514</v>
      </c>
      <c r="H952" s="45" t="s">
        <v>835</v>
      </c>
      <c r="I952" s="256"/>
      <c r="J952" s="256"/>
      <c r="K952" s="38">
        <v>1632240</v>
      </c>
      <c r="L952" s="194" t="s">
        <v>9</v>
      </c>
      <c r="M952" s="594" t="s">
        <v>8</v>
      </c>
      <c r="N952" s="52" t="str">
        <f>IF(AND('331-CT'!$E$7=TH!H952,OR(L952="331",M952="331")),"331",IF(AND(OR(L952="131",M952="131"),H952='131-CT'!$E$7),"131",""))</f>
        <v/>
      </c>
      <c r="O952" s="89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7">
        <v>1</v>
      </c>
      <c r="AC952" s="585"/>
      <c r="AD952" s="211" t="str">
        <f>IF(VLOOKUP(H952,DSKH,1,0)=H952,"","x")</f>
        <v/>
      </c>
      <c r="AF952" s="585"/>
      <c r="AG952" s="585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ref="B953" si="57">IF(C953&lt;&gt;"",MONTH(C953),"")</f>
        <v>3</v>
      </c>
      <c r="C953" s="184">
        <f t="shared" ref="C953" si="58">E953</f>
        <v>42430</v>
      </c>
      <c r="D953" s="191" t="s">
        <v>1223</v>
      </c>
      <c r="E953" s="191">
        <v>42430</v>
      </c>
      <c r="F953" s="189" t="s">
        <v>702</v>
      </c>
      <c r="G953" s="475" t="s">
        <v>514</v>
      </c>
      <c r="H953" s="45" t="s">
        <v>835</v>
      </c>
      <c r="I953" s="256"/>
      <c r="J953" s="256"/>
      <c r="K953" s="38">
        <v>17954640</v>
      </c>
      <c r="L953" s="194" t="s">
        <v>8</v>
      </c>
      <c r="M953" s="594" t="s">
        <v>47</v>
      </c>
      <c r="N953" s="52" t="str">
        <f>IF(AND('331-CT'!$E$7=TH!H953,OR(L953="331",M953="331")),"331",IF(AND(OR(L953="131",M953="131"),H953='131-CT'!$E$7),"131",""))</f>
        <v/>
      </c>
      <c r="O953" s="89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>x</v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7"/>
      <c r="AC953" s="585"/>
      <c r="AD953" s="211" t="str">
        <f>IF(VLOOKUP(H953,DSKH,1,0)=H953,"","x")</f>
        <v/>
      </c>
      <c r="AF953" s="585"/>
      <c r="AG953" s="585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54"/>
        <v>3</v>
      </c>
      <c r="C954" s="184">
        <f t="shared" si="55"/>
        <v>42430</v>
      </c>
      <c r="D954" s="191" t="s">
        <v>1179</v>
      </c>
      <c r="E954" s="191">
        <v>42430</v>
      </c>
      <c r="F954" s="192" t="s">
        <v>971</v>
      </c>
      <c r="G954" s="478" t="s">
        <v>480</v>
      </c>
      <c r="H954" s="193" t="s">
        <v>640</v>
      </c>
      <c r="I954" s="256">
        <v>1600</v>
      </c>
      <c r="J954" s="256">
        <v>14000</v>
      </c>
      <c r="K954" s="38">
        <f>ROUND(I954*J954,0)</f>
        <v>22400000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89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7"/>
      <c r="AC954" s="585" t="str">
        <f>IF(VLOOKUP(F954,NXT!$C$34:$C$407,1,0)=F954,"","x")</f>
        <v/>
      </c>
      <c r="AD954" s="585"/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54"/>
        <v>3</v>
      </c>
      <c r="C955" s="184">
        <f t="shared" si="55"/>
        <v>42430</v>
      </c>
      <c r="D955" s="191" t="s">
        <v>1179</v>
      </c>
      <c r="E955" s="191">
        <v>42430</v>
      </c>
      <c r="F955" s="192" t="s">
        <v>935</v>
      </c>
      <c r="G955" s="478" t="s">
        <v>480</v>
      </c>
      <c r="H955" s="193" t="s">
        <v>640</v>
      </c>
      <c r="I955" s="256">
        <v>55</v>
      </c>
      <c r="J955" s="256">
        <v>7700</v>
      </c>
      <c r="K955" s="38">
        <f>ROUND(I955*J955,0)</f>
        <v>423500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89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7"/>
      <c r="AC955" s="585" t="str">
        <f>IF(VLOOKUP(F955,NXT!$C$34:$C$407,1,0)=F955,"","x")</f>
        <v/>
      </c>
      <c r="AD955" s="585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54"/>
        <v>3</v>
      </c>
      <c r="C956" s="184">
        <f t="shared" si="55"/>
        <v>42430</v>
      </c>
      <c r="D956" s="191" t="s">
        <v>1179</v>
      </c>
      <c r="E956" s="191">
        <v>42430</v>
      </c>
      <c r="F956" s="192" t="s">
        <v>972</v>
      </c>
      <c r="G956" s="478" t="s">
        <v>480</v>
      </c>
      <c r="H956" s="193" t="s">
        <v>640</v>
      </c>
      <c r="I956" s="256">
        <v>55</v>
      </c>
      <c r="J956" s="256">
        <v>6900</v>
      </c>
      <c r="K956" s="38">
        <f>ROUND(I956*J956,0)</f>
        <v>379500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89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7"/>
      <c r="AC956" s="585" t="str">
        <f>IF(VLOOKUP(F956,NXT!$C$34:$C$407,1,0)=F956,"","x")</f>
        <v/>
      </c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54"/>
        <v>3</v>
      </c>
      <c r="C957" s="184">
        <f t="shared" si="55"/>
        <v>42430</v>
      </c>
      <c r="D957" s="191" t="s">
        <v>1179</v>
      </c>
      <c r="E957" s="191">
        <v>42430</v>
      </c>
      <c r="F957" s="192" t="s">
        <v>973</v>
      </c>
      <c r="G957" s="478" t="s">
        <v>480</v>
      </c>
      <c r="H957" s="193" t="s">
        <v>640</v>
      </c>
      <c r="I957" s="256">
        <v>1993</v>
      </c>
      <c r="J957" s="256">
        <v>7520</v>
      </c>
      <c r="K957" s="38">
        <f>ROUND(I957*J957,0)</f>
        <v>14987360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89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7"/>
      <c r="AC957" s="585" t="str">
        <f>IF(VLOOKUP(F957,NXT!$C$34:$C$407,1,0)=F957,"","x")</f>
        <v/>
      </c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54"/>
        <v>3</v>
      </c>
      <c r="C958" s="184">
        <f t="shared" si="55"/>
        <v>42430</v>
      </c>
      <c r="D958" s="191" t="s">
        <v>1179</v>
      </c>
      <c r="E958" s="191">
        <v>42430</v>
      </c>
      <c r="F958" s="192" t="s">
        <v>424</v>
      </c>
      <c r="G958" s="478" t="s">
        <v>480</v>
      </c>
      <c r="H958" s="193" t="s">
        <v>640</v>
      </c>
      <c r="I958" s="256"/>
      <c r="J958" s="256"/>
      <c r="K958" s="593">
        <v>3819036</v>
      </c>
      <c r="L958" s="194" t="s">
        <v>259</v>
      </c>
      <c r="M958" s="194" t="s">
        <v>370</v>
      </c>
      <c r="N958" s="52" t="str">
        <f>IF(AND('331-CT'!$E$7=TH!H958,OR(L958="331",M958="331")),"331",IF(AND(OR(L958="131",M958="131"),H958='131-CT'!$E$7),"131",""))</f>
        <v/>
      </c>
      <c r="O958" s="89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7"/>
      <c r="AC958" s="585" t="str">
        <f>IF(VLOOKUP(H958,DS_131,1,0)=H958,"","x")</f>
        <v/>
      </c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54"/>
        <v>3</v>
      </c>
      <c r="C959" s="184">
        <f t="shared" si="55"/>
        <v>42430</v>
      </c>
      <c r="D959" s="191" t="s">
        <v>1180</v>
      </c>
      <c r="E959" s="191">
        <v>42430</v>
      </c>
      <c r="F959" s="192" t="s">
        <v>467</v>
      </c>
      <c r="G959" s="478" t="s">
        <v>481</v>
      </c>
      <c r="H959" s="902" t="s">
        <v>596</v>
      </c>
      <c r="I959" s="256">
        <v>273</v>
      </c>
      <c r="J959" s="256">
        <v>5900</v>
      </c>
      <c r="K959" s="38">
        <f>ROUND(I959*J959,0)</f>
        <v>1610700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7"/>
      <c r="AC959" s="585" t="str">
        <f>IF(VLOOKUP(F959,NXT!$C$34:$C$407,1,0)=F959,"","x")</f>
        <v/>
      </c>
      <c r="AD959" s="585"/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54"/>
        <v>3</v>
      </c>
      <c r="C960" s="184">
        <f t="shared" si="55"/>
        <v>42430</v>
      </c>
      <c r="D960" s="191" t="s">
        <v>1180</v>
      </c>
      <c r="E960" s="191">
        <v>42430</v>
      </c>
      <c r="F960" s="192" t="s">
        <v>424</v>
      </c>
      <c r="G960" s="478" t="s">
        <v>481</v>
      </c>
      <c r="H960" s="902" t="s">
        <v>596</v>
      </c>
      <c r="I960" s="256"/>
      <c r="J960" s="256"/>
      <c r="K960" s="593">
        <v>161070</v>
      </c>
      <c r="L960" s="194" t="s">
        <v>259</v>
      </c>
      <c r="M960" s="194" t="s">
        <v>370</v>
      </c>
      <c r="N960" s="52" t="str">
        <f>IF(AND('331-CT'!$E$7=TH!H960,OR(L960="331",M960="331")),"331",IF(AND(OR(L960="131",M960="131"),H960='131-CT'!$E$7),"131",""))</f>
        <v/>
      </c>
      <c r="O960" s="89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7"/>
      <c r="AC960" s="585" t="str">
        <f>IF(VLOOKUP(H960,DS_131,1,0)=H960,"","x")</f>
        <v/>
      </c>
      <c r="AD960" s="585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54"/>
        <v>3</v>
      </c>
      <c r="C961" s="184">
        <f t="shared" si="55"/>
        <v>42430</v>
      </c>
      <c r="D961" s="191" t="s">
        <v>1181</v>
      </c>
      <c r="E961" s="191">
        <v>42430</v>
      </c>
      <c r="F961" s="192" t="s">
        <v>974</v>
      </c>
      <c r="G961" s="478" t="s">
        <v>482</v>
      </c>
      <c r="H961" s="7" t="s">
        <v>1318</v>
      </c>
      <c r="I961" s="256">
        <v>78</v>
      </c>
      <c r="J961" s="256">
        <v>7200</v>
      </c>
      <c r="K961" s="38">
        <f t="shared" ref="K961:K967" si="59">ROUND(I961*J961,0)</f>
        <v>561600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89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7"/>
      <c r="AC961" s="585" t="str">
        <f>IF(VLOOKUP(F961,NXT!$C$34:$C$407,1,0)=F961,"","x")</f>
        <v/>
      </c>
      <c r="AD961" s="585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54"/>
        <v>3</v>
      </c>
      <c r="C962" s="184">
        <f t="shared" si="55"/>
        <v>42430</v>
      </c>
      <c r="D962" s="191" t="s">
        <v>1181</v>
      </c>
      <c r="E962" s="191">
        <v>42430</v>
      </c>
      <c r="F962" s="192" t="s">
        <v>975</v>
      </c>
      <c r="G962" s="478" t="s">
        <v>482</v>
      </c>
      <c r="H962" s="7" t="s">
        <v>1318</v>
      </c>
      <c r="I962" s="256">
        <v>85</v>
      </c>
      <c r="J962" s="256">
        <v>9600</v>
      </c>
      <c r="K962" s="38">
        <f t="shared" si="59"/>
        <v>816000</v>
      </c>
      <c r="L962" s="194" t="s">
        <v>259</v>
      </c>
      <c r="M962" s="194" t="s">
        <v>174</v>
      </c>
      <c r="N962" s="52" t="str">
        <f>IF(AND('331-CT'!$E$7=TH!H962,OR(L962="331",M962="331")),"331",IF(AND(OR(L962="131",M962="131"),H962='131-CT'!$E$7),"131",""))</f>
        <v/>
      </c>
      <c r="O962" s="89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7"/>
      <c r="AC962" s="585" t="str">
        <f>IF(VLOOKUP(F962,NXT!$C$34:$C$407,1,0)=F962,"","x")</f>
        <v/>
      </c>
      <c r="AD962" s="585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54"/>
        <v>3</v>
      </c>
      <c r="C963" s="184">
        <f t="shared" si="55"/>
        <v>42430</v>
      </c>
      <c r="D963" s="191" t="s">
        <v>1181</v>
      </c>
      <c r="E963" s="191">
        <v>42430</v>
      </c>
      <c r="F963" s="192" t="s">
        <v>976</v>
      </c>
      <c r="G963" s="478" t="s">
        <v>482</v>
      </c>
      <c r="H963" s="7" t="s">
        <v>1318</v>
      </c>
      <c r="I963" s="256">
        <v>76</v>
      </c>
      <c r="J963" s="256">
        <v>13400</v>
      </c>
      <c r="K963" s="38">
        <f t="shared" si="59"/>
        <v>1018400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7"/>
      <c r="AC963" s="585" t="str">
        <f>IF(VLOOKUP(F963,NXT!$C$34:$C$407,1,0)=F963,"","x")</f>
        <v/>
      </c>
      <c r="AD963" s="585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54"/>
        <v>3</v>
      </c>
      <c r="C964" s="184">
        <f t="shared" si="55"/>
        <v>42430</v>
      </c>
      <c r="D964" s="191" t="s">
        <v>1181</v>
      </c>
      <c r="E964" s="191">
        <v>42430</v>
      </c>
      <c r="F964" s="192" t="s">
        <v>977</v>
      </c>
      <c r="G964" s="478" t="s">
        <v>482</v>
      </c>
      <c r="H964" s="7" t="s">
        <v>1318</v>
      </c>
      <c r="I964" s="256">
        <v>91</v>
      </c>
      <c r="J964" s="256">
        <v>19400</v>
      </c>
      <c r="K964" s="38">
        <f t="shared" si="59"/>
        <v>1765400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89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7"/>
      <c r="AC964" s="585" t="str">
        <f>IF(VLOOKUP(F964,NXT!$C$34:$C$407,1,0)=F964,"","x")</f>
        <v/>
      </c>
      <c r="AD964" s="585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54"/>
        <v>3</v>
      </c>
      <c r="C965" s="184">
        <f t="shared" si="55"/>
        <v>42430</v>
      </c>
      <c r="D965" s="191" t="s">
        <v>1181</v>
      </c>
      <c r="E965" s="191">
        <v>42430</v>
      </c>
      <c r="F965" s="292" t="s">
        <v>978</v>
      </c>
      <c r="G965" s="478" t="s">
        <v>482</v>
      </c>
      <c r="H965" s="7" t="s">
        <v>1318</v>
      </c>
      <c r="I965" s="256">
        <v>473</v>
      </c>
      <c r="J965" s="256">
        <v>4400</v>
      </c>
      <c r="K965" s="38">
        <f t="shared" si="59"/>
        <v>2081200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89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7"/>
      <c r="AC965" s="585" t="str">
        <f>IF(VLOOKUP(F965,NXT!$C$34:$C$407,1,0)=F965,"","x")</f>
        <v/>
      </c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54"/>
        <v>3</v>
      </c>
      <c r="C966" s="184">
        <f t="shared" si="55"/>
        <v>42430</v>
      </c>
      <c r="D966" s="191" t="s">
        <v>1181</v>
      </c>
      <c r="E966" s="191">
        <v>42430</v>
      </c>
      <c r="F966" s="292" t="s">
        <v>979</v>
      </c>
      <c r="G966" s="478" t="s">
        <v>482</v>
      </c>
      <c r="H966" s="7" t="s">
        <v>1318</v>
      </c>
      <c r="I966" s="781">
        <v>470</v>
      </c>
      <c r="J966" s="256">
        <v>6200</v>
      </c>
      <c r="K966" s="38">
        <f t="shared" si="59"/>
        <v>2914000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89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7"/>
      <c r="AC966" s="585" t="str">
        <f>IF(VLOOKUP(F966,NXT!$C$34:$C$407,1,0)=F966,"","x")</f>
        <v/>
      </c>
      <c r="AD966" s="585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852">
        <f t="shared" si="54"/>
        <v>3</v>
      </c>
      <c r="C967" s="853">
        <f t="shared" si="55"/>
        <v>42430</v>
      </c>
      <c r="D967" s="191" t="s">
        <v>1181</v>
      </c>
      <c r="E967" s="191">
        <v>42430</v>
      </c>
      <c r="F967" s="189" t="s">
        <v>980</v>
      </c>
      <c r="G967" s="478" t="s">
        <v>482</v>
      </c>
      <c r="H967" s="7" t="s">
        <v>1318</v>
      </c>
      <c r="I967" s="259">
        <v>475</v>
      </c>
      <c r="J967" s="259">
        <v>10200</v>
      </c>
      <c r="K967" s="38">
        <f t="shared" si="59"/>
        <v>4845000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89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7"/>
      <c r="AC967" s="585" t="str">
        <f>IF(VLOOKUP(F967,NXT!$C$34:$C$407,1,0)=F967,"","x")</f>
        <v/>
      </c>
      <c r="AD967" s="861"/>
      <c r="AE967" s="861">
        <v>362400</v>
      </c>
      <c r="AF967" s="861"/>
      <c r="AG967" s="863">
        <f>AE967-K967</f>
        <v>-4482600</v>
      </c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54"/>
        <v>3</v>
      </c>
      <c r="C968" s="184">
        <f t="shared" si="55"/>
        <v>42430</v>
      </c>
      <c r="D968" s="191" t="s">
        <v>1181</v>
      </c>
      <c r="E968" s="191">
        <v>42430</v>
      </c>
      <c r="F968" s="189" t="s">
        <v>424</v>
      </c>
      <c r="G968" s="478" t="s">
        <v>482</v>
      </c>
      <c r="H968" s="7" t="s">
        <v>1318</v>
      </c>
      <c r="I968" s="259"/>
      <c r="J968" s="259"/>
      <c r="K968" s="593">
        <v>1400160</v>
      </c>
      <c r="L968" s="194" t="s">
        <v>259</v>
      </c>
      <c r="M968" s="194" t="s">
        <v>370</v>
      </c>
      <c r="N968" s="52" t="str">
        <f>IF(AND('331-CT'!$E$7=TH!H968,OR(L968="331",M968="331")),"331",IF(AND(OR(L968="131",M968="131"),H968='131-CT'!$E$7),"131",""))</f>
        <v/>
      </c>
      <c r="O968" s="89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7"/>
      <c r="AC968" s="585" t="str">
        <f>IF(VLOOKUP(H968,DS_131,1,0)=H968,"","x")</f>
        <v/>
      </c>
      <c r="AD968" s="585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54"/>
        <v>3</v>
      </c>
      <c r="C969" s="184">
        <f t="shared" si="55"/>
        <v>42432</v>
      </c>
      <c r="D969" s="191" t="s">
        <v>1224</v>
      </c>
      <c r="E969" s="191">
        <v>42432</v>
      </c>
      <c r="F969" s="192" t="s">
        <v>707</v>
      </c>
      <c r="G969" s="475" t="s">
        <v>515</v>
      </c>
      <c r="H969" s="45" t="s">
        <v>835</v>
      </c>
      <c r="I969" s="256">
        <v>2186</v>
      </c>
      <c r="J969" s="256">
        <v>7200</v>
      </c>
      <c r="K969" s="38">
        <f>ROUND(I969*J969,0)</f>
        <v>15739200</v>
      </c>
      <c r="L969" s="194" t="s">
        <v>159</v>
      </c>
      <c r="M969" s="594" t="s">
        <v>8</v>
      </c>
      <c r="N969" s="52" t="str">
        <f>IF(AND('331-CT'!$E$7=TH!H969,OR(L969="331",M969="331")),"331",IF(AND(OR(L969="131",M969="131"),H969='131-CT'!$E$7),"131",""))</f>
        <v/>
      </c>
      <c r="O969" s="89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>x</v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7">
        <v>1</v>
      </c>
      <c r="AC969" s="585"/>
      <c r="AD969" s="211" t="str">
        <f>IF(VLOOKUP(H969,DSKH,1,0)=H969,"","x")</f>
        <v/>
      </c>
      <c r="AF969" s="585"/>
      <c r="AG969" s="585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54"/>
        <v>3</v>
      </c>
      <c r="C970" s="184">
        <f t="shared" si="55"/>
        <v>42432</v>
      </c>
      <c r="D970" s="191" t="s">
        <v>1224</v>
      </c>
      <c r="E970" s="191">
        <v>42432</v>
      </c>
      <c r="F970" s="192" t="s">
        <v>715</v>
      </c>
      <c r="G970" s="475" t="s">
        <v>515</v>
      </c>
      <c r="H970" s="45" t="s">
        <v>835</v>
      </c>
      <c r="I970" s="256"/>
      <c r="J970" s="256"/>
      <c r="K970" s="38">
        <v>1573920</v>
      </c>
      <c r="L970" s="194" t="s">
        <v>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9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7">
        <v>1</v>
      </c>
      <c r="AC970" s="585"/>
      <c r="AD970" s="211" t="str">
        <f>IF(VLOOKUP(H970,DSKH,1,0)=H970,"","x")</f>
        <v/>
      </c>
      <c r="AF970" s="585"/>
      <c r="AG970" s="585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ref="B971" si="60">IF(C971&lt;&gt;"",MONTH(C971),"")</f>
        <v>3</v>
      </c>
      <c r="C971" s="184">
        <f t="shared" ref="C971" si="61">E971</f>
        <v>42432</v>
      </c>
      <c r="D971" s="191" t="s">
        <v>1224</v>
      </c>
      <c r="E971" s="191">
        <v>42432</v>
      </c>
      <c r="F971" s="189" t="s">
        <v>702</v>
      </c>
      <c r="G971" s="475" t="s">
        <v>515</v>
      </c>
      <c r="H971" s="45" t="s">
        <v>835</v>
      </c>
      <c r="I971" s="256"/>
      <c r="J971" s="256"/>
      <c r="K971" s="38">
        <v>17313120</v>
      </c>
      <c r="L971" s="194" t="s">
        <v>8</v>
      </c>
      <c r="M971" s="594" t="s">
        <v>47</v>
      </c>
      <c r="N971" s="52" t="str">
        <f>IF(AND('331-CT'!$E$7=TH!H971,OR(L971="331",M971="331")),"331",IF(AND(OR(L971="131",M971="131"),H971='131-CT'!$E$7),"131",""))</f>
        <v/>
      </c>
      <c r="O971" s="89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>x</v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7"/>
      <c r="AC971" s="585"/>
      <c r="AD971" s="211" t="str">
        <f>IF(VLOOKUP(H971,DSKH,1,0)=H971,"","x")</f>
        <v/>
      </c>
      <c r="AF971" s="585"/>
      <c r="AG971" s="585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54"/>
        <v>3</v>
      </c>
      <c r="C972" s="184">
        <f t="shared" si="55"/>
        <v>42434</v>
      </c>
      <c r="D972" s="191" t="s">
        <v>1182</v>
      </c>
      <c r="E972" s="191">
        <v>42434</v>
      </c>
      <c r="F972" s="189" t="s">
        <v>973</v>
      </c>
      <c r="G972" s="478" t="s">
        <v>483</v>
      </c>
      <c r="H972" s="193" t="s">
        <v>640</v>
      </c>
      <c r="I972" s="256">
        <v>3383</v>
      </c>
      <c r="J972" s="256">
        <v>7520</v>
      </c>
      <c r="K972" s="38">
        <f>ROUND(I972*J972,0)</f>
        <v>25440160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89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7"/>
      <c r="AC972" s="585" t="str">
        <f>IF(VLOOKUP(F972,NXT!$C$34:$C$407,1,0)=F972,"","x")</f>
        <v/>
      </c>
      <c r="AD972" s="585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54"/>
        <v>3</v>
      </c>
      <c r="C973" s="184">
        <f t="shared" si="55"/>
        <v>42434</v>
      </c>
      <c r="D973" s="191" t="s">
        <v>1182</v>
      </c>
      <c r="E973" s="191">
        <v>42434</v>
      </c>
      <c r="F973" s="192" t="s">
        <v>424</v>
      </c>
      <c r="G973" s="478" t="s">
        <v>483</v>
      </c>
      <c r="H973" s="193" t="s">
        <v>640</v>
      </c>
      <c r="I973" s="257"/>
      <c r="J973" s="257"/>
      <c r="K973" s="593">
        <v>2544016</v>
      </c>
      <c r="L973" s="194" t="s">
        <v>259</v>
      </c>
      <c r="M973" s="194" t="s">
        <v>370</v>
      </c>
      <c r="N973" s="52" t="str">
        <f>IF(AND('331-CT'!$E$7=TH!H973,OR(L973="331",M973="331")),"331",IF(AND(OR(L973="131",M973="131"),H973='131-CT'!$E$7),"131",""))</f>
        <v/>
      </c>
      <c r="O973" s="89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7"/>
      <c r="AC973" s="585" t="str">
        <f>IF(VLOOKUP(H973,DS_131,1,0)=H973,"","x")</f>
        <v/>
      </c>
      <c r="AD973" s="585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54"/>
        <v>3</v>
      </c>
      <c r="C974" s="184">
        <f t="shared" si="55"/>
        <v>42434</v>
      </c>
      <c r="D974" s="191" t="s">
        <v>1183</v>
      </c>
      <c r="E974" s="191">
        <v>42434</v>
      </c>
      <c r="F974" s="192" t="s">
        <v>1476</v>
      </c>
      <c r="G974" s="478" t="s">
        <v>484</v>
      </c>
      <c r="H974" s="7" t="s">
        <v>430</v>
      </c>
      <c r="I974" s="256">
        <v>527</v>
      </c>
      <c r="J974" s="256">
        <v>10500</v>
      </c>
      <c r="K974" s="38">
        <f>ROUND(I974*J974,0)</f>
        <v>5533500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89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7"/>
      <c r="AC974" s="585" t="str">
        <f>IF(VLOOKUP(F974,NXT!$C$34:$C$407,1,0)=F974,"","x")</f>
        <v/>
      </c>
      <c r="AE974" s="585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54"/>
        <v>3</v>
      </c>
      <c r="C975" s="184">
        <f t="shared" si="55"/>
        <v>42434</v>
      </c>
      <c r="D975" s="191" t="s">
        <v>1183</v>
      </c>
      <c r="E975" s="191">
        <v>42434</v>
      </c>
      <c r="F975" s="192" t="s">
        <v>424</v>
      </c>
      <c r="G975" s="478" t="s">
        <v>484</v>
      </c>
      <c r="H975" s="7" t="s">
        <v>430</v>
      </c>
      <c r="I975" s="256"/>
      <c r="J975" s="256"/>
      <c r="K975" s="593">
        <v>553350</v>
      </c>
      <c r="L975" s="194" t="s">
        <v>259</v>
      </c>
      <c r="M975" s="194" t="s">
        <v>370</v>
      </c>
      <c r="N975" s="52" t="str">
        <f>IF(AND('331-CT'!$E$7=TH!H975,OR(L975="331",M975="331")),"331",IF(AND(OR(L975="131",M975="131"),H975='131-CT'!$E$7),"131",""))</f>
        <v/>
      </c>
      <c r="O975" s="89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7"/>
      <c r="AC975" s="585" t="str">
        <f>IF(VLOOKUP(H975,DS_131,1,0)=H975,"","x")</f>
        <v/>
      </c>
      <c r="AD975" s="585"/>
      <c r="AE975" s="585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54"/>
        <v>3</v>
      </c>
      <c r="C976" s="184">
        <f t="shared" si="55"/>
        <v>42436</v>
      </c>
      <c r="D976" s="191" t="s">
        <v>1184</v>
      </c>
      <c r="E976" s="191">
        <v>42436</v>
      </c>
      <c r="F976" s="292" t="s">
        <v>1472</v>
      </c>
      <c r="G976" s="478" t="s">
        <v>486</v>
      </c>
      <c r="H976" s="7" t="s">
        <v>674</v>
      </c>
      <c r="I976" s="256">
        <v>500</v>
      </c>
      <c r="J976" s="256">
        <v>17000</v>
      </c>
      <c r="K976" s="38">
        <f>ROUND(I976*J976,0)</f>
        <v>8500000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7"/>
      <c r="AC976" s="585" t="str">
        <f>IF(VLOOKUP(F976,NXT!$C$34:$C$407,1,0)=F976,"","x")</f>
        <v/>
      </c>
      <c r="AD976" s="585"/>
      <c r="AE976" s="585"/>
    </row>
    <row r="977" spans="1:33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54"/>
        <v>3</v>
      </c>
      <c r="C977" s="184">
        <f t="shared" si="55"/>
        <v>42436</v>
      </c>
      <c r="D977" s="191" t="s">
        <v>1184</v>
      </c>
      <c r="E977" s="191">
        <v>42436</v>
      </c>
      <c r="F977" s="292" t="s">
        <v>1473</v>
      </c>
      <c r="G977" s="595" t="s">
        <v>484</v>
      </c>
      <c r="H977" s="7" t="s">
        <v>674</v>
      </c>
      <c r="I977" s="256">
        <v>500</v>
      </c>
      <c r="J977" s="256">
        <v>17800</v>
      </c>
      <c r="K977" s="38">
        <f>ROUND(I977*J977,0)</f>
        <v>8900000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89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7"/>
      <c r="AC977" s="585" t="str">
        <f>IF(VLOOKUP(F977,NXT!$C$34:$C$407,1,0)=F977,"","x")</f>
        <v/>
      </c>
    </row>
    <row r="978" spans="1:33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54"/>
        <v>3</v>
      </c>
      <c r="C978" s="184">
        <f t="shared" si="55"/>
        <v>42436</v>
      </c>
      <c r="D978" s="191" t="s">
        <v>1184</v>
      </c>
      <c r="E978" s="191">
        <v>42436</v>
      </c>
      <c r="F978" s="189" t="s">
        <v>424</v>
      </c>
      <c r="G978" s="595" t="s">
        <v>486</v>
      </c>
      <c r="H978" s="7" t="s">
        <v>674</v>
      </c>
      <c r="I978" s="256"/>
      <c r="J978" s="256"/>
      <c r="K978" s="593">
        <v>1740000</v>
      </c>
      <c r="L978" s="194" t="s">
        <v>259</v>
      </c>
      <c r="M978" s="194" t="s">
        <v>370</v>
      </c>
      <c r="N978" s="52" t="str">
        <f>IF(AND('331-CT'!$E$7=TH!H978,OR(L978="331",M978="331")),"331",IF(AND(OR(L978="131",M978="131"),H978='131-CT'!$E$7),"131",""))</f>
        <v/>
      </c>
      <c r="O978" s="89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7"/>
      <c r="AC978" s="585" t="str">
        <f>IF(VLOOKUP(H978,DS_131,1,0)=H978,"","x")</f>
        <v/>
      </c>
      <c r="AD978" s="585"/>
      <c r="AE978" s="585"/>
    </row>
    <row r="979" spans="1:33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54"/>
        <v>3</v>
      </c>
      <c r="C979" s="184">
        <f t="shared" si="55"/>
        <v>42437</v>
      </c>
      <c r="D979" s="191" t="s">
        <v>1185</v>
      </c>
      <c r="E979" s="191">
        <v>42437</v>
      </c>
      <c r="F979" s="189" t="s">
        <v>671</v>
      </c>
      <c r="G979" s="595" t="s">
        <v>488</v>
      </c>
      <c r="H979" s="7" t="s">
        <v>820</v>
      </c>
      <c r="I979" s="256">
        <v>511</v>
      </c>
      <c r="J979" s="256">
        <v>11700</v>
      </c>
      <c r="K979" s="38">
        <f>ROUND(I979*J979,0)</f>
        <v>5978700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89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7"/>
      <c r="AC979" s="585" t="str">
        <f>IF(VLOOKUP(F979,NXT!$C$34:$C$407,1,0)=F979,"","x")</f>
        <v/>
      </c>
      <c r="AE979" s="585"/>
    </row>
    <row r="980" spans="1:33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54"/>
        <v>3</v>
      </c>
      <c r="C980" s="184">
        <f t="shared" si="55"/>
        <v>42437</v>
      </c>
      <c r="D980" s="191" t="s">
        <v>1185</v>
      </c>
      <c r="E980" s="191">
        <v>42437</v>
      </c>
      <c r="F980" s="192" t="s">
        <v>424</v>
      </c>
      <c r="G980" s="478" t="s">
        <v>488</v>
      </c>
      <c r="H980" s="7" t="s">
        <v>820</v>
      </c>
      <c r="I980" s="256"/>
      <c r="J980" s="256"/>
      <c r="K980" s="593">
        <v>597870</v>
      </c>
      <c r="L980" s="194" t="s">
        <v>259</v>
      </c>
      <c r="M980" s="194" t="s">
        <v>370</v>
      </c>
      <c r="N980" s="52" t="str">
        <f>IF(AND('331-CT'!$E$7=TH!H980,OR(L980="331",M980="331")),"331",IF(AND(OR(L980="131",M980="131"),H980='131-CT'!$E$7),"131",""))</f>
        <v/>
      </c>
      <c r="O980" s="89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7"/>
      <c r="AC980" s="585" t="str">
        <f>IF(VLOOKUP(H980,DS_131,1,0)=H980,"","x")</f>
        <v/>
      </c>
      <c r="AD980" s="585"/>
    </row>
    <row r="981" spans="1:33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54"/>
        <v>3</v>
      </c>
      <c r="C981" s="184">
        <f t="shared" si="55"/>
        <v>42437</v>
      </c>
      <c r="D981" s="191" t="s">
        <v>1186</v>
      </c>
      <c r="E981" s="191">
        <v>42437</v>
      </c>
      <c r="F981" s="192" t="s">
        <v>896</v>
      </c>
      <c r="G981" s="478" t="s">
        <v>489</v>
      </c>
      <c r="H981" s="7" t="s">
        <v>810</v>
      </c>
      <c r="I981" s="256">
        <v>500</v>
      </c>
      <c r="J981" s="256">
        <v>11000</v>
      </c>
      <c r="K981" s="38">
        <f>ROUND(I981*J981,0)</f>
        <v>5500000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89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7"/>
      <c r="AC981" s="585" t="str">
        <f>IF(VLOOKUP(F981,NXT!$C$34:$C$407,1,0)=F981,"","x")</f>
        <v/>
      </c>
    </row>
    <row r="982" spans="1:33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54"/>
        <v>3</v>
      </c>
      <c r="C982" s="184">
        <f t="shared" si="55"/>
        <v>42437</v>
      </c>
      <c r="D982" s="191" t="s">
        <v>1186</v>
      </c>
      <c r="E982" s="191">
        <v>42437</v>
      </c>
      <c r="F982" s="192" t="s">
        <v>424</v>
      </c>
      <c r="G982" s="478" t="s">
        <v>489</v>
      </c>
      <c r="H982" s="7" t="s">
        <v>810</v>
      </c>
      <c r="I982" s="256"/>
      <c r="J982" s="256"/>
      <c r="K982" s="593">
        <v>550000</v>
      </c>
      <c r="L982" s="194" t="s">
        <v>259</v>
      </c>
      <c r="M982" s="194" t="s">
        <v>370</v>
      </c>
      <c r="N982" s="52" t="str">
        <f>IF(AND('331-CT'!$E$7=TH!H982,OR(L982="331",M982="331")),"331",IF(AND(OR(L982="131",M982="131"),H982='131-CT'!$E$7),"131",""))</f>
        <v/>
      </c>
      <c r="O982" s="89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7"/>
      <c r="AC982" s="585" t="str">
        <f>IF(VLOOKUP(H982,DS_131,1,0)=H982,"","x")</f>
        <v/>
      </c>
      <c r="AD982" s="585"/>
    </row>
    <row r="983" spans="1:33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54"/>
        <v>3</v>
      </c>
      <c r="C983" s="184">
        <f t="shared" si="55"/>
        <v>42438</v>
      </c>
      <c r="D983" s="191" t="s">
        <v>1225</v>
      </c>
      <c r="E983" s="191">
        <v>42438</v>
      </c>
      <c r="F983" s="192" t="s">
        <v>707</v>
      </c>
      <c r="G983" s="475" t="s">
        <v>519</v>
      </c>
      <c r="H983" s="45" t="s">
        <v>835</v>
      </c>
      <c r="I983" s="256">
        <v>2409</v>
      </c>
      <c r="J983" s="256">
        <v>7200</v>
      </c>
      <c r="K983" s="38">
        <f>ROUND(I983*J983,0)</f>
        <v>17344800</v>
      </c>
      <c r="L983" s="194" t="s">
        <v>159</v>
      </c>
      <c r="M983" s="594" t="s">
        <v>8</v>
      </c>
      <c r="N983" s="52" t="str">
        <f>IF(AND('331-CT'!$E$7=TH!H983,OR(L983="331",M983="331")),"331",IF(AND(OR(L983="131",M983="131"),H983='131-CT'!$E$7),"131",""))</f>
        <v/>
      </c>
      <c r="O983" s="89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>x</v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7">
        <v>1</v>
      </c>
      <c r="AC983" s="585"/>
      <c r="AD983" s="211" t="str">
        <f t="shared" ref="AD983:AD988" si="62">IF(VLOOKUP(H983,DSKH,1,0)=H983,"","x")</f>
        <v/>
      </c>
      <c r="AF983" s="585"/>
      <c r="AG983" s="585"/>
    </row>
    <row r="984" spans="1:33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54"/>
        <v>3</v>
      </c>
      <c r="C984" s="184">
        <f t="shared" si="55"/>
        <v>42438</v>
      </c>
      <c r="D984" s="191" t="s">
        <v>1225</v>
      </c>
      <c r="E984" s="191">
        <v>42438</v>
      </c>
      <c r="F984" s="192" t="s">
        <v>715</v>
      </c>
      <c r="G984" s="475" t="s">
        <v>519</v>
      </c>
      <c r="H984" s="45" t="s">
        <v>835</v>
      </c>
      <c r="I984" s="256"/>
      <c r="J984" s="256"/>
      <c r="K984" s="38">
        <v>1734480</v>
      </c>
      <c r="L984" s="194" t="s">
        <v>9</v>
      </c>
      <c r="M984" s="594" t="s">
        <v>8</v>
      </c>
      <c r="N984" s="52" t="str">
        <f>IF(AND('331-CT'!$E$7=TH!H984,OR(L984="331",M984="331")),"331",IF(AND(OR(L984="131",M984="131"),H984='131-CT'!$E$7),"131",""))</f>
        <v/>
      </c>
      <c r="O984" s="89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7">
        <v>1</v>
      </c>
      <c r="AC984" s="585"/>
      <c r="AD984" s="211" t="str">
        <f t="shared" si="62"/>
        <v/>
      </c>
      <c r="AF984" s="585"/>
      <c r="AG984" s="585"/>
    </row>
    <row r="985" spans="1:33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ref="B985" si="63">IF(C985&lt;&gt;"",MONTH(C985),"")</f>
        <v>3</v>
      </c>
      <c r="C985" s="184">
        <f t="shared" ref="C985" si="64">E985</f>
        <v>42438</v>
      </c>
      <c r="D985" s="191" t="s">
        <v>1225</v>
      </c>
      <c r="E985" s="191">
        <v>42438</v>
      </c>
      <c r="F985" s="189" t="s">
        <v>702</v>
      </c>
      <c r="G985" s="475" t="s">
        <v>519</v>
      </c>
      <c r="H985" s="45" t="s">
        <v>835</v>
      </c>
      <c r="I985" s="256"/>
      <c r="J985" s="256"/>
      <c r="K985" s="38">
        <v>19079280</v>
      </c>
      <c r="L985" s="194" t="s">
        <v>8</v>
      </c>
      <c r="M985" s="594" t="s">
        <v>47</v>
      </c>
      <c r="N985" s="52" t="str">
        <f>IF(AND('331-CT'!$E$7=TH!H985,OR(L985="331",M985="331")),"331",IF(AND(OR(L985="131",M985="131"),H985='131-CT'!$E$7),"131",""))</f>
        <v/>
      </c>
      <c r="O985" s="89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>x</v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7"/>
      <c r="AC985" s="585"/>
      <c r="AD985" s="211" t="str">
        <f t="shared" si="62"/>
        <v/>
      </c>
      <c r="AF985" s="585"/>
      <c r="AG985" s="585"/>
    </row>
    <row r="986" spans="1:33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54"/>
        <v>3</v>
      </c>
      <c r="C986" s="184">
        <f t="shared" si="55"/>
        <v>42439</v>
      </c>
      <c r="D986" s="191" t="s">
        <v>1226</v>
      </c>
      <c r="E986" s="191">
        <v>42439</v>
      </c>
      <c r="F986" s="192" t="s">
        <v>707</v>
      </c>
      <c r="G986" s="475" t="s">
        <v>522</v>
      </c>
      <c r="H986" s="45" t="s">
        <v>835</v>
      </c>
      <c r="I986" s="256">
        <v>2124</v>
      </c>
      <c r="J986" s="256">
        <v>7200</v>
      </c>
      <c r="K986" s="38">
        <f>ROUND(I986*J986,0)</f>
        <v>15292800</v>
      </c>
      <c r="L986" s="194" t="s">
        <v>159</v>
      </c>
      <c r="M986" s="594" t="s">
        <v>8</v>
      </c>
      <c r="N986" s="52" t="str">
        <f>IF(AND('331-CT'!$E$7=TH!H986,OR(L986="331",M986="331")),"331",IF(AND(OR(L986="131",M986="131"),H986='131-CT'!$E$7),"131",""))</f>
        <v/>
      </c>
      <c r="O986" s="89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>x</v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7">
        <v>1</v>
      </c>
      <c r="AC986" s="585"/>
      <c r="AD986" s="211" t="str">
        <f t="shared" si="62"/>
        <v/>
      </c>
    </row>
    <row r="987" spans="1:33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54"/>
        <v>3</v>
      </c>
      <c r="C987" s="184">
        <f t="shared" si="55"/>
        <v>42439</v>
      </c>
      <c r="D987" s="191" t="s">
        <v>1226</v>
      </c>
      <c r="E987" s="191">
        <v>42439</v>
      </c>
      <c r="F987" s="192" t="s">
        <v>715</v>
      </c>
      <c r="G987" s="475" t="s">
        <v>522</v>
      </c>
      <c r="H987" s="45" t="s">
        <v>835</v>
      </c>
      <c r="I987" s="256"/>
      <c r="J987" s="256"/>
      <c r="K987" s="38">
        <v>1529280</v>
      </c>
      <c r="L987" s="194" t="s">
        <v>9</v>
      </c>
      <c r="M987" s="594" t="s">
        <v>8</v>
      </c>
      <c r="N987" s="52" t="str">
        <f>IF(AND('331-CT'!$E$7=TH!H987,OR(L987="331",M987="331")),"331",IF(AND(OR(L987="131",M987="131"),H987='131-CT'!$E$7),"131",""))</f>
        <v/>
      </c>
      <c r="O987" s="89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7">
        <v>1</v>
      </c>
      <c r="AC987" s="585"/>
      <c r="AD987" s="211" t="str">
        <f t="shared" si="62"/>
        <v/>
      </c>
    </row>
    <row r="988" spans="1:33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ref="B988" si="65">IF(C988&lt;&gt;"",MONTH(C988),"")</f>
        <v>3</v>
      </c>
      <c r="C988" s="184">
        <f t="shared" ref="C988" si="66">E988</f>
        <v>42439</v>
      </c>
      <c r="D988" s="191" t="s">
        <v>1226</v>
      </c>
      <c r="E988" s="191">
        <v>42439</v>
      </c>
      <c r="F988" s="189" t="s">
        <v>702</v>
      </c>
      <c r="G988" s="475" t="s">
        <v>522</v>
      </c>
      <c r="H988" s="45" t="s">
        <v>835</v>
      </c>
      <c r="I988" s="256"/>
      <c r="J988" s="256"/>
      <c r="K988" s="38">
        <v>16822080</v>
      </c>
      <c r="L988" s="194" t="s">
        <v>8</v>
      </c>
      <c r="M988" s="594" t="s">
        <v>47</v>
      </c>
      <c r="N988" s="52" t="str">
        <f>IF(AND('331-CT'!$E$7=TH!H988,OR(L988="331",M988="331")),"331",IF(AND(OR(L988="131",M988="131"),H988='131-CT'!$E$7),"131",""))</f>
        <v/>
      </c>
      <c r="O988" s="89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>x</v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7"/>
      <c r="AC988" s="585"/>
      <c r="AD988" s="211" t="str">
        <f t="shared" si="62"/>
        <v/>
      </c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54"/>
        <v>3</v>
      </c>
      <c r="C989" s="184">
        <f t="shared" si="55"/>
        <v>42439</v>
      </c>
      <c r="D989" s="191" t="s">
        <v>1187</v>
      </c>
      <c r="E989" s="191">
        <v>42439</v>
      </c>
      <c r="F989" s="192" t="s">
        <v>981</v>
      </c>
      <c r="G989" s="478" t="s">
        <v>490</v>
      </c>
      <c r="H989" s="7" t="s">
        <v>812</v>
      </c>
      <c r="I989" s="256">
        <v>214</v>
      </c>
      <c r="J989" s="256">
        <v>8600</v>
      </c>
      <c r="K989" s="38">
        <f>ROUND(I989*J989,0)</f>
        <v>1840400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7"/>
      <c r="AC989" s="585" t="str">
        <f>IF(VLOOKUP(F989,NXT!$C$34:$C$407,1,0)=F989,"","x")</f>
        <v/>
      </c>
      <c r="AD989" s="585"/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ref="B990:B1058" si="67">IF(C990&lt;&gt;"",MONTH(C990),"")</f>
        <v>3</v>
      </c>
      <c r="C990" s="184">
        <f t="shared" ref="C990:C1058" si="68">E990</f>
        <v>42439</v>
      </c>
      <c r="D990" s="191" t="s">
        <v>1187</v>
      </c>
      <c r="E990" s="191">
        <v>42439</v>
      </c>
      <c r="F990" s="192" t="s">
        <v>441</v>
      </c>
      <c r="G990" s="478" t="s">
        <v>490</v>
      </c>
      <c r="H990" s="7" t="s">
        <v>812</v>
      </c>
      <c r="I990" s="256">
        <v>390</v>
      </c>
      <c r="J990" s="256">
        <v>7700</v>
      </c>
      <c r="K990" s="38">
        <f>ROUND(I990*J990,0)</f>
        <v>3003000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9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7"/>
      <c r="AC990" s="585" t="str">
        <f>IF(VLOOKUP(F990,NXT!$C$34:$C$407,1,0)=F990,"","x")</f>
        <v/>
      </c>
      <c r="AD990" s="585"/>
    </row>
    <row r="991" spans="1:33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67"/>
        <v>3</v>
      </c>
      <c r="C991" s="184">
        <f t="shared" si="68"/>
        <v>42439</v>
      </c>
      <c r="D991" s="191" t="s">
        <v>1187</v>
      </c>
      <c r="E991" s="191">
        <v>42439</v>
      </c>
      <c r="F991" s="192" t="s">
        <v>424</v>
      </c>
      <c r="G991" s="478" t="s">
        <v>490</v>
      </c>
      <c r="H991" s="7" t="s">
        <v>812</v>
      </c>
      <c r="I991" s="256"/>
      <c r="J991" s="256"/>
      <c r="K991" s="593">
        <v>484340</v>
      </c>
      <c r="L991" s="194" t="s">
        <v>259</v>
      </c>
      <c r="M991" s="194" t="s">
        <v>370</v>
      </c>
      <c r="N991" s="52" t="str">
        <f>IF(AND('331-CT'!$E$7=TH!H991,OR(L991="331",M991="331")),"331",IF(AND(OR(L991="131",M991="131"),H991='131-CT'!$E$7),"131",""))</f>
        <v/>
      </c>
      <c r="O991" s="89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7"/>
      <c r="AC991" s="585" t="str">
        <f>IF(VLOOKUP(H991,DS_131,1,0)=H991,"","x")</f>
        <v/>
      </c>
      <c r="AD991" s="585"/>
    </row>
    <row r="992" spans="1:33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67"/>
        <v>3</v>
      </c>
      <c r="C992" s="184">
        <f t="shared" si="68"/>
        <v>42440</v>
      </c>
      <c r="D992" s="191" t="s">
        <v>1227</v>
      </c>
      <c r="E992" s="191">
        <v>42440</v>
      </c>
      <c r="F992" s="192" t="s">
        <v>707</v>
      </c>
      <c r="G992" s="475" t="s">
        <v>525</v>
      </c>
      <c r="H992" s="45" t="s">
        <v>835</v>
      </c>
      <c r="I992" s="256">
        <v>2428</v>
      </c>
      <c r="J992" s="256">
        <v>7200</v>
      </c>
      <c r="K992" s="38">
        <f>ROUND(I992*J992,0)</f>
        <v>17481600</v>
      </c>
      <c r="L992" s="194" t="s">
        <v>159</v>
      </c>
      <c r="M992" s="594" t="s">
        <v>8</v>
      </c>
      <c r="N992" s="52" t="str">
        <f>IF(AND('331-CT'!$E$7=TH!H992,OR(L992="331",M992="331")),"331",IF(AND(OR(L992="131",M992="131"),H992='131-CT'!$E$7),"131",""))</f>
        <v/>
      </c>
      <c r="O992" s="89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>x</v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7">
        <v>1</v>
      </c>
      <c r="AC992" s="585"/>
      <c r="AD992" s="211" t="str">
        <f>IF(VLOOKUP(H992,DSKH,1,0)=H992,"","x")</f>
        <v/>
      </c>
      <c r="AF992" s="585"/>
      <c r="AG992" s="585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7"/>
        <v>3</v>
      </c>
      <c r="C993" s="184">
        <f t="shared" si="68"/>
        <v>42440</v>
      </c>
      <c r="D993" s="191" t="s">
        <v>1227</v>
      </c>
      <c r="E993" s="191">
        <v>42440</v>
      </c>
      <c r="F993" s="192" t="s">
        <v>715</v>
      </c>
      <c r="G993" s="475" t="s">
        <v>525</v>
      </c>
      <c r="H993" s="45" t="s">
        <v>835</v>
      </c>
      <c r="I993" s="256"/>
      <c r="J993" s="256"/>
      <c r="K993" s="38">
        <v>1748160</v>
      </c>
      <c r="L993" s="194" t="s">
        <v>9</v>
      </c>
      <c r="M993" s="594" t="s">
        <v>8</v>
      </c>
      <c r="N993" s="52" t="str">
        <f>IF(AND('331-CT'!$E$7=TH!H993,OR(L993="331",M993="331")),"331",IF(AND(OR(L993="131",M993="131"),H993='131-CT'!$E$7),"131",""))</f>
        <v/>
      </c>
      <c r="O993" s="89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7">
        <v>1</v>
      </c>
      <c r="AC993" s="585"/>
      <c r="AD993" s="211" t="str">
        <f>IF(VLOOKUP(H993,DSKH,1,0)=H993,"","x")</f>
        <v/>
      </c>
      <c r="AF993" s="585"/>
      <c r="AG993" s="585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ref="B994" si="69">IF(C994&lt;&gt;"",MONTH(C994),"")</f>
        <v>3</v>
      </c>
      <c r="C994" s="184">
        <f t="shared" ref="C994" si="70">E994</f>
        <v>42440</v>
      </c>
      <c r="D994" s="191" t="s">
        <v>1227</v>
      </c>
      <c r="E994" s="191">
        <v>42440</v>
      </c>
      <c r="F994" s="189" t="s">
        <v>702</v>
      </c>
      <c r="G994" s="475" t="s">
        <v>525</v>
      </c>
      <c r="H994" s="45" t="s">
        <v>835</v>
      </c>
      <c r="I994" s="256"/>
      <c r="J994" s="256"/>
      <c r="K994" s="38">
        <v>19229760</v>
      </c>
      <c r="L994" s="194" t="s">
        <v>8</v>
      </c>
      <c r="M994" s="594" t="s">
        <v>47</v>
      </c>
      <c r="N994" s="52" t="str">
        <f>IF(AND('331-CT'!$E$7=TH!H994,OR(L994="331",M994="331")),"331",IF(AND(OR(L994="131",M994="131"),H994='131-CT'!$E$7),"131",""))</f>
        <v/>
      </c>
      <c r="O994" s="89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7"/>
      <c r="AC994" s="585"/>
      <c r="AD994" s="211" t="str">
        <f>IF(VLOOKUP(H994,DSKH,1,0)=H994,"","x")</f>
        <v/>
      </c>
      <c r="AF994" s="585"/>
      <c r="AG994" s="585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67"/>
        <v>3</v>
      </c>
      <c r="C995" s="184">
        <f t="shared" si="68"/>
        <v>42440</v>
      </c>
      <c r="D995" s="191" t="s">
        <v>1188</v>
      </c>
      <c r="E995" s="191">
        <v>42440</v>
      </c>
      <c r="F995" s="192" t="s">
        <v>982</v>
      </c>
      <c r="G995" s="478" t="s">
        <v>491</v>
      </c>
      <c r="H995" s="210" t="s">
        <v>532</v>
      </c>
      <c r="I995" s="257">
        <v>744</v>
      </c>
      <c r="J995" s="257">
        <v>4100</v>
      </c>
      <c r="K995" s="38">
        <f>ROUND(I995*J995,0)</f>
        <v>3050400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7"/>
      <c r="AC995" s="585" t="str">
        <f>IF(VLOOKUP(F995,NXT!$C$34:$C$407,1,0)=F995,"","x")</f>
        <v/>
      </c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67"/>
        <v>3</v>
      </c>
      <c r="C996" s="184">
        <f t="shared" si="68"/>
        <v>42440</v>
      </c>
      <c r="D996" s="191" t="s">
        <v>1188</v>
      </c>
      <c r="E996" s="191">
        <v>42440</v>
      </c>
      <c r="F996" s="192" t="s">
        <v>424</v>
      </c>
      <c r="G996" s="478" t="s">
        <v>491</v>
      </c>
      <c r="H996" s="210" t="s">
        <v>532</v>
      </c>
      <c r="I996" s="256"/>
      <c r="J996" s="256"/>
      <c r="K996" s="593">
        <v>305040</v>
      </c>
      <c r="L996" s="194" t="s">
        <v>259</v>
      </c>
      <c r="M996" s="194" t="s">
        <v>370</v>
      </c>
      <c r="N996" s="52" t="str">
        <f>IF(AND('331-CT'!$E$7=TH!H996,OR(L996="331",M996="331")),"331",IF(AND(OR(L996="131",M996="131"),H996='131-CT'!$E$7),"131",""))</f>
        <v/>
      </c>
      <c r="O996" s="89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7"/>
      <c r="AC996" s="585" t="str">
        <f>IF(VLOOKUP(H996,DS_131,1,0)=H996,"","x")</f>
        <v/>
      </c>
      <c r="AD996" s="585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67"/>
        <v>3</v>
      </c>
      <c r="C997" s="184">
        <f t="shared" si="68"/>
        <v>42440</v>
      </c>
      <c r="D997" s="191" t="s">
        <v>1189</v>
      </c>
      <c r="E997" s="191">
        <v>42440</v>
      </c>
      <c r="F997" s="192" t="s">
        <v>1234</v>
      </c>
      <c r="G997" s="478" t="s">
        <v>492</v>
      </c>
      <c r="H997" s="193" t="s">
        <v>640</v>
      </c>
      <c r="I997" s="256">
        <v>210</v>
      </c>
      <c r="J997" s="256">
        <v>5900</v>
      </c>
      <c r="K997" s="38">
        <f>ROUND(I997*J997,0)</f>
        <v>1239000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7"/>
      <c r="AC997" s="585" t="str">
        <f>IF(VLOOKUP(F997,NXT!$C$34:$C$407,1,0)=F997,"","x")</f>
        <v/>
      </c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67"/>
        <v>3</v>
      </c>
      <c r="C998" s="184">
        <f t="shared" si="68"/>
        <v>42440</v>
      </c>
      <c r="D998" s="191" t="s">
        <v>1189</v>
      </c>
      <c r="E998" s="191">
        <v>42440</v>
      </c>
      <c r="F998" s="192" t="s">
        <v>983</v>
      </c>
      <c r="G998" s="478" t="s">
        <v>492</v>
      </c>
      <c r="H998" s="193" t="s">
        <v>640</v>
      </c>
      <c r="I998" s="256"/>
      <c r="J998" s="256"/>
      <c r="K998" s="593">
        <v>123900</v>
      </c>
      <c r="L998" s="194" t="s">
        <v>259</v>
      </c>
      <c r="M998" s="194" t="s">
        <v>370</v>
      </c>
      <c r="N998" s="52" t="str">
        <f>IF(AND('331-CT'!$E$7=TH!H998,OR(L998="331",M998="331")),"331",IF(AND(OR(L998="131",M998="131"),H998='131-CT'!$E$7),"131",""))</f>
        <v/>
      </c>
      <c r="O998" s="89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7"/>
      <c r="AC998" s="585" t="str">
        <f>IF(VLOOKUP(H998,DS_131,1,0)=H998,"","x")</f>
        <v/>
      </c>
      <c r="AD998" s="585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67"/>
        <v>3</v>
      </c>
      <c r="C999" s="184">
        <f t="shared" si="68"/>
        <v>42441</v>
      </c>
      <c r="D999" s="191" t="s">
        <v>1228</v>
      </c>
      <c r="E999" s="191">
        <v>42441</v>
      </c>
      <c r="F999" s="192" t="s">
        <v>707</v>
      </c>
      <c r="G999" s="475" t="s">
        <v>527</v>
      </c>
      <c r="H999" s="45" t="s">
        <v>835</v>
      </c>
      <c r="I999" s="256">
        <v>2260</v>
      </c>
      <c r="J999" s="256">
        <v>7200</v>
      </c>
      <c r="K999" s="38">
        <f>ROUND(I999*J999,0)</f>
        <v>16272000</v>
      </c>
      <c r="L999" s="194" t="s">
        <v>159</v>
      </c>
      <c r="M999" s="594" t="s">
        <v>8</v>
      </c>
      <c r="N999" s="52" t="str">
        <f>IF(AND('331-CT'!$E$7=TH!H999,OR(L999="331",M999="331")),"331",IF(AND(OR(L999="131",M999="131"),H999='131-CT'!$E$7),"131",""))</f>
        <v/>
      </c>
      <c r="O999" s="89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>x</v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7">
        <v>1</v>
      </c>
      <c r="AC999" s="585"/>
      <c r="AD999" s="211" t="str">
        <f>IF(VLOOKUP(H999,DSKH,1,0)=H999,"","x")</f>
        <v/>
      </c>
      <c r="AF999" s="585"/>
      <c r="AG999" s="585"/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67"/>
        <v>3</v>
      </c>
      <c r="C1000" s="184">
        <f t="shared" si="68"/>
        <v>42441</v>
      </c>
      <c r="D1000" s="191" t="s">
        <v>1228</v>
      </c>
      <c r="E1000" s="191">
        <v>42441</v>
      </c>
      <c r="F1000" s="192" t="s">
        <v>715</v>
      </c>
      <c r="G1000" s="475" t="s">
        <v>527</v>
      </c>
      <c r="H1000" s="45" t="s">
        <v>835</v>
      </c>
      <c r="I1000" s="257"/>
      <c r="J1000" s="256"/>
      <c r="K1000" s="38">
        <v>1627200</v>
      </c>
      <c r="L1000" s="194" t="s">
        <v>9</v>
      </c>
      <c r="M1000" s="594" t="s">
        <v>8</v>
      </c>
      <c r="N1000" s="52" t="str">
        <f>IF(AND('331-CT'!$E$7=TH!H1000,OR(L1000="331",M1000="331")),"331",IF(AND(OR(L1000="131",M1000="131"),H1000='131-CT'!$E$7),"131",""))</f>
        <v/>
      </c>
      <c r="O1000" s="89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7">
        <v>1</v>
      </c>
      <c r="AC1000" s="585"/>
      <c r="AD1000" s="211" t="str">
        <f>IF(VLOOKUP(H1000,DSKH,1,0)=H1000,"","x")</f>
        <v/>
      </c>
      <c r="AF1000" s="585"/>
      <c r="AG1000" s="585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ref="B1001" si="71">IF(C1001&lt;&gt;"",MONTH(C1001),"")</f>
        <v>3</v>
      </c>
      <c r="C1001" s="184">
        <f t="shared" ref="C1001" si="72">E1001</f>
        <v>42441</v>
      </c>
      <c r="D1001" s="191" t="s">
        <v>1228</v>
      </c>
      <c r="E1001" s="191">
        <v>42441</v>
      </c>
      <c r="F1001" s="189" t="s">
        <v>702</v>
      </c>
      <c r="G1001" s="475" t="s">
        <v>527</v>
      </c>
      <c r="H1001" s="45" t="s">
        <v>835</v>
      </c>
      <c r="I1001" s="257"/>
      <c r="J1001" s="256"/>
      <c r="K1001" s="38">
        <v>17899200</v>
      </c>
      <c r="L1001" s="194" t="s">
        <v>8</v>
      </c>
      <c r="M1001" s="594" t="s">
        <v>47</v>
      </c>
      <c r="N1001" s="52" t="str">
        <f>IF(AND('331-CT'!$E$7=TH!H1001,OR(L1001="331",M1001="331")),"331",IF(AND(OR(L1001="131",M1001="131"),H1001='131-CT'!$E$7),"131",""))</f>
        <v/>
      </c>
      <c r="O1001" s="89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7"/>
      <c r="AC1001" s="585"/>
      <c r="AD1001" s="211" t="str">
        <f>IF(VLOOKUP(H1001,DSKH,1,0)=H1001,"","x")</f>
        <v/>
      </c>
      <c r="AF1001" s="585"/>
      <c r="AG1001" s="585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67"/>
        <v>3</v>
      </c>
      <c r="C1002" s="184">
        <f t="shared" si="68"/>
        <v>42441</v>
      </c>
      <c r="D1002" s="191" t="s">
        <v>1190</v>
      </c>
      <c r="E1002" s="191">
        <v>42441</v>
      </c>
      <c r="F1002" s="192" t="s">
        <v>689</v>
      </c>
      <c r="G1002" s="478" t="s">
        <v>493</v>
      </c>
      <c r="H1002" s="7" t="s">
        <v>817</v>
      </c>
      <c r="I1002" s="256">
        <v>843</v>
      </c>
      <c r="J1002" s="256">
        <v>6450</v>
      </c>
      <c r="K1002" s="38">
        <f>ROUND(I1002*J1002,0)</f>
        <v>5437350</v>
      </c>
      <c r="L1002" s="194" t="s">
        <v>259</v>
      </c>
      <c r="M1002" s="194" t="s">
        <v>174</v>
      </c>
      <c r="N1002" s="52" t="str">
        <f>IF(AND('331-CT'!$E$7=TH!H1002,OR(L1002="331",M1002="331")),"331",IF(AND(OR(L1002="131",M1002="131"),H1002='131-CT'!$E$7),"131",""))</f>
        <v/>
      </c>
      <c r="O1002" s="89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7"/>
      <c r="AC1002" s="585" t="str">
        <f>IF(VLOOKUP(F1002,NXT!$C$34:$C$407,1,0)=F1002,"","x")</f>
        <v/>
      </c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67"/>
        <v>3</v>
      </c>
      <c r="C1003" s="184">
        <f t="shared" si="68"/>
        <v>42441</v>
      </c>
      <c r="D1003" s="191" t="s">
        <v>1190</v>
      </c>
      <c r="E1003" s="191">
        <v>42441</v>
      </c>
      <c r="F1003" s="192" t="s">
        <v>690</v>
      </c>
      <c r="G1003" s="478" t="s">
        <v>493</v>
      </c>
      <c r="H1003" s="7" t="s">
        <v>817</v>
      </c>
      <c r="I1003" s="256">
        <v>204</v>
      </c>
      <c r="J1003" s="256">
        <v>10920</v>
      </c>
      <c r="K1003" s="38">
        <f>ROUND(I1003*J1003,0)</f>
        <v>2227680</v>
      </c>
      <c r="L1003" s="194" t="s">
        <v>259</v>
      </c>
      <c r="M1003" s="194" t="s">
        <v>174</v>
      </c>
      <c r="N1003" s="52" t="str">
        <f>IF(AND('331-CT'!$E$7=TH!H1003,OR(L1003="331",M1003="331")),"331",IF(AND(OR(L1003="131",M1003="131"),H1003='131-CT'!$E$7),"131",""))</f>
        <v/>
      </c>
      <c r="O1003" s="89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7"/>
      <c r="AC1003" s="585" t="str">
        <f>IF(VLOOKUP(F1003,NXT!$C$34:$C$407,1,0)=F1003,"","x")</f>
        <v/>
      </c>
      <c r="AD1003" s="585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67"/>
        <v>3</v>
      </c>
      <c r="C1004" s="184">
        <f t="shared" si="68"/>
        <v>42441</v>
      </c>
      <c r="D1004" s="191" t="s">
        <v>1190</v>
      </c>
      <c r="E1004" s="191">
        <v>42441</v>
      </c>
      <c r="F1004" s="192" t="s">
        <v>424</v>
      </c>
      <c r="G1004" s="478" t="s">
        <v>493</v>
      </c>
      <c r="H1004" s="7" t="s">
        <v>817</v>
      </c>
      <c r="I1004" s="256"/>
      <c r="J1004" s="256"/>
      <c r="K1004" s="593">
        <v>766503</v>
      </c>
      <c r="L1004" s="194" t="s">
        <v>259</v>
      </c>
      <c r="M1004" s="194" t="s">
        <v>370</v>
      </c>
      <c r="N1004" s="52" t="str">
        <f>IF(AND('331-CT'!$E$7=TH!H1004,OR(L1004="331",M1004="331")),"331",IF(AND(OR(L1004="131",M1004="131"),H1004='131-CT'!$E$7),"131",""))</f>
        <v/>
      </c>
      <c r="O1004" s="89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7"/>
      <c r="AC1004" s="585" t="str">
        <f>IF(VLOOKUP(H1004,DS_131,1,0)=H1004,"","x")</f>
        <v/>
      </c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67"/>
        <v>3</v>
      </c>
      <c r="C1005" s="184">
        <f t="shared" si="68"/>
        <v>42441</v>
      </c>
      <c r="D1005" s="191" t="s">
        <v>1191</v>
      </c>
      <c r="E1005" s="191">
        <v>42441</v>
      </c>
      <c r="F1005" s="192" t="s">
        <v>445</v>
      </c>
      <c r="G1005" s="478" t="s">
        <v>494</v>
      </c>
      <c r="H1005" s="193" t="s">
        <v>422</v>
      </c>
      <c r="I1005" s="256">
        <v>610</v>
      </c>
      <c r="J1005" s="256">
        <v>5550</v>
      </c>
      <c r="K1005" s="38">
        <f>ROUND(I1005*J1005,0)</f>
        <v>3385500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7"/>
      <c r="AC1005" s="585" t="str">
        <f>IF(VLOOKUP(F1005,NXT!$C$34:$C$407,1,0)=F1005,"","x")</f>
        <v/>
      </c>
      <c r="AD1005" s="585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852">
        <f t="shared" si="67"/>
        <v>3</v>
      </c>
      <c r="C1006" s="853">
        <f t="shared" si="68"/>
        <v>42441</v>
      </c>
      <c r="D1006" s="191" t="s">
        <v>1191</v>
      </c>
      <c r="E1006" s="191">
        <v>42441</v>
      </c>
      <c r="F1006" s="192" t="s">
        <v>516</v>
      </c>
      <c r="G1006" s="478" t="s">
        <v>494</v>
      </c>
      <c r="H1006" s="193" t="s">
        <v>422</v>
      </c>
      <c r="I1006" s="256">
        <v>309</v>
      </c>
      <c r="J1006" s="256">
        <v>5100</v>
      </c>
      <c r="K1006" s="38">
        <f>ROUND(I1006*J1006,0)</f>
        <v>1575900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89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7"/>
      <c r="AC1006" s="585" t="str">
        <f>IF(VLOOKUP(F1006,NXT!$C$34:$C$407,1,0)=F1006,"","x")</f>
        <v/>
      </c>
      <c r="AD1006" s="861"/>
      <c r="AE1006" s="861">
        <v>644700</v>
      </c>
      <c r="AF1006" s="861"/>
      <c r="AG1006" s="86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67"/>
        <v>3</v>
      </c>
      <c r="C1007" s="184">
        <f t="shared" si="68"/>
        <v>42441</v>
      </c>
      <c r="D1007" s="191" t="s">
        <v>1191</v>
      </c>
      <c r="E1007" s="191">
        <v>42441</v>
      </c>
      <c r="F1007" s="192" t="s">
        <v>424</v>
      </c>
      <c r="G1007" s="478" t="s">
        <v>494</v>
      </c>
      <c r="H1007" s="193" t="s">
        <v>422</v>
      </c>
      <c r="I1007" s="256"/>
      <c r="J1007" s="256"/>
      <c r="K1007" s="593">
        <v>496140</v>
      </c>
      <c r="L1007" s="194" t="s">
        <v>259</v>
      </c>
      <c r="M1007" s="194" t="s">
        <v>370</v>
      </c>
      <c r="N1007" s="52" t="str">
        <f>IF(AND('331-CT'!$E$7=TH!H1007,OR(L1007="331",M1007="331")),"331",IF(AND(OR(L1007="131",M1007="131"),H1007='131-CT'!$E$7),"131",""))</f>
        <v/>
      </c>
      <c r="O1007" s="89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7"/>
      <c r="AC1007" s="585" t="str">
        <f>IF(VLOOKUP(H1007,DS_131,1,0)=H1007,"","x")</f>
        <v/>
      </c>
      <c r="AD1007" s="585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67"/>
        <v>3</v>
      </c>
      <c r="C1008" s="184">
        <f t="shared" si="68"/>
        <v>42441</v>
      </c>
      <c r="D1008" s="191" t="s">
        <v>1192</v>
      </c>
      <c r="E1008" s="191">
        <v>42441</v>
      </c>
      <c r="F1008" s="192" t="s">
        <v>984</v>
      </c>
      <c r="G1008" s="478" t="s">
        <v>495</v>
      </c>
      <c r="H1008" s="7" t="s">
        <v>812</v>
      </c>
      <c r="I1008" s="256">
        <v>201</v>
      </c>
      <c r="J1008" s="256">
        <v>7500</v>
      </c>
      <c r="K1008" s="38">
        <f>ROUND(I1008*J1008,0)</f>
        <v>1507500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89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7"/>
      <c r="AC1008" s="585" t="str">
        <f>IF(VLOOKUP(F1008,NXT!$C$34:$C$407,1,0)=F1008,"","x")</f>
        <v/>
      </c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67"/>
        <v>3</v>
      </c>
      <c r="C1009" s="184">
        <f t="shared" si="68"/>
        <v>42441</v>
      </c>
      <c r="D1009" s="191" t="s">
        <v>1192</v>
      </c>
      <c r="E1009" s="191">
        <v>42441</v>
      </c>
      <c r="F1009" s="192" t="s">
        <v>424</v>
      </c>
      <c r="G1009" s="478" t="s">
        <v>495</v>
      </c>
      <c r="H1009" s="7" t="s">
        <v>812</v>
      </c>
      <c r="I1009" s="256"/>
      <c r="J1009" s="256"/>
      <c r="K1009" s="593">
        <v>150750</v>
      </c>
      <c r="L1009" s="194" t="s">
        <v>259</v>
      </c>
      <c r="M1009" s="194" t="s">
        <v>370</v>
      </c>
      <c r="N1009" s="52" t="str">
        <f>IF(AND('331-CT'!$E$7=TH!H1009,OR(L1009="331",M1009="331")),"331",IF(AND(OR(L1009="131",M1009="131"),H1009='131-CT'!$E$7),"131",""))</f>
        <v/>
      </c>
      <c r="O1009" s="89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7"/>
      <c r="AC1009" s="585" t="str">
        <f>IF(VLOOKUP(H1009,DS_131,1,0)=H1009,"","x")</f>
        <v/>
      </c>
      <c r="AD1009" s="585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67"/>
        <v>3</v>
      </c>
      <c r="C1010" s="184">
        <f t="shared" si="68"/>
        <v>42441</v>
      </c>
      <c r="D1010" s="191" t="s">
        <v>1193</v>
      </c>
      <c r="E1010" s="191">
        <v>42441</v>
      </c>
      <c r="F1010" s="192" t="s">
        <v>985</v>
      </c>
      <c r="G1010" s="478" t="s">
        <v>496</v>
      </c>
      <c r="H1010" s="7" t="s">
        <v>695</v>
      </c>
      <c r="I1010" s="256">
        <v>50</v>
      </c>
      <c r="J1010" s="256">
        <v>21900</v>
      </c>
      <c r="K1010" s="38">
        <f>ROUND(I1010*J1010,0)</f>
        <v>1095000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7"/>
      <c r="AC1010" s="585" t="str">
        <f>IF(VLOOKUP(F1010,NXT!$C$34:$C$407,1,0)=F1010,"","x")</f>
        <v/>
      </c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67"/>
        <v>3</v>
      </c>
      <c r="C1011" s="184">
        <f t="shared" si="68"/>
        <v>42441</v>
      </c>
      <c r="D1011" s="191" t="s">
        <v>1193</v>
      </c>
      <c r="E1011" s="191">
        <v>42441</v>
      </c>
      <c r="F1011" s="192" t="s">
        <v>986</v>
      </c>
      <c r="G1011" s="478" t="s">
        <v>496</v>
      </c>
      <c r="H1011" s="7" t="s">
        <v>695</v>
      </c>
      <c r="I1011" s="256">
        <v>400</v>
      </c>
      <c r="J1011" s="256">
        <v>16700</v>
      </c>
      <c r="K1011" s="38">
        <f>ROUND(I1011*J1011,0)</f>
        <v>6680000</v>
      </c>
      <c r="L1011" s="194" t="s">
        <v>259</v>
      </c>
      <c r="M1011" s="194" t="s">
        <v>174</v>
      </c>
      <c r="N1011" s="52" t="str">
        <f>IF(AND('331-CT'!$E$7=TH!H1011,OR(L1011="331",M1011="331")),"331",IF(AND(OR(L1011="131",M1011="131"),H1011='131-CT'!$E$7),"131",""))</f>
        <v/>
      </c>
      <c r="O1011" s="89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7"/>
      <c r="AC1011" s="585" t="str">
        <f>IF(VLOOKUP(F1011,NXT!$C$34:$C$407,1,0)=F1011,"","x")</f>
        <v/>
      </c>
      <c r="AD1011" s="585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67"/>
        <v>3</v>
      </c>
      <c r="C1012" s="184">
        <f t="shared" si="68"/>
        <v>42441</v>
      </c>
      <c r="D1012" s="191" t="s">
        <v>1193</v>
      </c>
      <c r="E1012" s="191">
        <v>42441</v>
      </c>
      <c r="F1012" s="192" t="s">
        <v>424</v>
      </c>
      <c r="G1012" s="478" t="s">
        <v>496</v>
      </c>
      <c r="H1012" s="7" t="s">
        <v>695</v>
      </c>
      <c r="I1012" s="256"/>
      <c r="J1012" s="256"/>
      <c r="K1012" s="593">
        <v>777500</v>
      </c>
      <c r="L1012" s="194" t="s">
        <v>259</v>
      </c>
      <c r="M1012" s="194" t="s">
        <v>370</v>
      </c>
      <c r="N1012" s="52" t="str">
        <f>IF(AND('331-CT'!$E$7=TH!H1012,OR(L1012="331",M1012="331")),"331",IF(AND(OR(L1012="131",M1012="131"),H1012='131-CT'!$E$7),"131",""))</f>
        <v/>
      </c>
      <c r="O1012" s="89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7"/>
      <c r="AC1012" s="585" t="str">
        <f>IF(VLOOKUP(H1012,DS_131,1,0)=H1012,"","x")</f>
        <v/>
      </c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67"/>
        <v>3</v>
      </c>
      <c r="C1013" s="184">
        <f t="shared" si="68"/>
        <v>42443</v>
      </c>
      <c r="D1013" s="191" t="s">
        <v>1229</v>
      </c>
      <c r="E1013" s="191">
        <v>42443</v>
      </c>
      <c r="F1013" s="192" t="s">
        <v>707</v>
      </c>
      <c r="G1013" s="475" t="s">
        <v>530</v>
      </c>
      <c r="H1013" s="45" t="s">
        <v>835</v>
      </c>
      <c r="I1013" s="256">
        <v>1923</v>
      </c>
      <c r="J1013" s="256">
        <v>7200</v>
      </c>
      <c r="K1013" s="38">
        <f>ROUND(I1013*J1013,0)</f>
        <v>13845600</v>
      </c>
      <c r="L1013" s="194" t="s">
        <v>159</v>
      </c>
      <c r="M1013" s="594" t="s">
        <v>8</v>
      </c>
      <c r="N1013" s="52" t="str">
        <f>IF(AND('331-CT'!$E$7=TH!H1013,OR(L1013="331",M1013="331")),"331",IF(AND(OR(L1013="131",M1013="131"),H1013='131-CT'!$E$7),"131",""))</f>
        <v/>
      </c>
      <c r="O1013" s="89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>x</v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7">
        <v>1</v>
      </c>
      <c r="AC1013" s="585"/>
      <c r="AD1013" s="211" t="str">
        <f t="shared" ref="AD1013:AD1020" si="73">IF(VLOOKUP(H1013,DSKH,1,0)=H1013,"","x")</f>
        <v/>
      </c>
      <c r="AF1013" s="585"/>
      <c r="AG1013" s="585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67"/>
        <v>3</v>
      </c>
      <c r="C1014" s="184">
        <f t="shared" si="68"/>
        <v>42443</v>
      </c>
      <c r="D1014" s="191" t="s">
        <v>1229</v>
      </c>
      <c r="E1014" s="191">
        <v>42443</v>
      </c>
      <c r="F1014" s="192" t="s">
        <v>715</v>
      </c>
      <c r="G1014" s="475" t="s">
        <v>530</v>
      </c>
      <c r="H1014" s="45" t="s">
        <v>835</v>
      </c>
      <c r="I1014" s="257"/>
      <c r="J1014" s="256"/>
      <c r="K1014" s="38">
        <v>1384560</v>
      </c>
      <c r="L1014" s="194" t="s">
        <v>9</v>
      </c>
      <c r="M1014" s="594" t="s">
        <v>8</v>
      </c>
      <c r="N1014" s="52" t="str">
        <f>IF(AND('331-CT'!$E$7=TH!H1014,OR(L1014="331",M1014="331")),"331",IF(AND(OR(L1014="131",M1014="131"),H1014='131-CT'!$E$7),"131",""))</f>
        <v/>
      </c>
      <c r="O1014" s="89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7">
        <v>1</v>
      </c>
      <c r="AC1014" s="585"/>
      <c r="AD1014" s="211" t="str">
        <f t="shared" si="73"/>
        <v/>
      </c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ref="B1015" si="74">IF(C1015&lt;&gt;"",MONTH(C1015),"")</f>
        <v>3</v>
      </c>
      <c r="C1015" s="184">
        <f t="shared" ref="C1015" si="75">E1015</f>
        <v>42443</v>
      </c>
      <c r="D1015" s="191" t="s">
        <v>1229</v>
      </c>
      <c r="E1015" s="191">
        <v>42443</v>
      </c>
      <c r="F1015" s="189" t="s">
        <v>702</v>
      </c>
      <c r="G1015" s="475" t="s">
        <v>530</v>
      </c>
      <c r="H1015" s="45" t="s">
        <v>835</v>
      </c>
      <c r="I1015" s="257"/>
      <c r="J1015" s="256"/>
      <c r="K1015" s="38">
        <v>15230160</v>
      </c>
      <c r="L1015" s="194" t="s">
        <v>8</v>
      </c>
      <c r="M1015" s="594" t="s">
        <v>47</v>
      </c>
      <c r="N1015" s="52" t="str">
        <f>IF(AND('331-CT'!$E$7=TH!H1015,OR(L1015="331",M1015="331")),"331",IF(AND(OR(L1015="131",M1015="131"),H1015='131-CT'!$E$7),"131",""))</f>
        <v/>
      </c>
      <c r="O1015" s="89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7"/>
      <c r="AC1015" s="585"/>
      <c r="AD1015" s="211" t="str">
        <f t="shared" ref="AD1015" si="76">IF(VLOOKUP(H1015,DSKH,1,0)=H1015,"","x")</f>
        <v/>
      </c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67"/>
        <v>3</v>
      </c>
      <c r="C1016" s="184">
        <f t="shared" si="68"/>
        <v>42444</v>
      </c>
      <c r="D1016" s="191" t="s">
        <v>1230</v>
      </c>
      <c r="E1016" s="191">
        <v>42444</v>
      </c>
      <c r="F1016" s="192" t="s">
        <v>707</v>
      </c>
      <c r="G1016" s="475" t="s">
        <v>534</v>
      </c>
      <c r="H1016" s="45" t="s">
        <v>835</v>
      </c>
      <c r="I1016" s="257">
        <v>2406</v>
      </c>
      <c r="J1016" s="256">
        <v>7200</v>
      </c>
      <c r="K1016" s="38">
        <f>ROUND(I1016*J1016,0)</f>
        <v>17323200</v>
      </c>
      <c r="L1016" s="194" t="s">
        <v>159</v>
      </c>
      <c r="M1016" s="594" t="s">
        <v>8</v>
      </c>
      <c r="N1016" s="52" t="str">
        <f>IF(AND('331-CT'!$E$7=TH!H1016,OR(L1016="331",M1016="331")),"331",IF(AND(OR(L1016="131",M1016="131"),H1016='131-CT'!$E$7),"131",""))</f>
        <v/>
      </c>
      <c r="O1016" s="89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>x</v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7">
        <v>1</v>
      </c>
      <c r="AC1016" s="585"/>
      <c r="AD1016" s="211" t="str">
        <f t="shared" si="73"/>
        <v/>
      </c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67"/>
        <v>3</v>
      </c>
      <c r="C1017" s="184">
        <f t="shared" si="68"/>
        <v>42444</v>
      </c>
      <c r="D1017" s="191" t="s">
        <v>1230</v>
      </c>
      <c r="E1017" s="191">
        <v>42444</v>
      </c>
      <c r="F1017" s="192" t="s">
        <v>715</v>
      </c>
      <c r="G1017" s="475" t="s">
        <v>534</v>
      </c>
      <c r="H1017" s="45" t="s">
        <v>835</v>
      </c>
      <c r="I1017" s="257"/>
      <c r="J1017" s="256"/>
      <c r="K1017" s="38">
        <v>1732320</v>
      </c>
      <c r="L1017" s="194" t="s">
        <v>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9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7">
        <v>1</v>
      </c>
      <c r="AC1017" s="585"/>
      <c r="AD1017" s="211" t="str">
        <f t="shared" si="73"/>
        <v/>
      </c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ref="B1018" si="77">IF(C1018&lt;&gt;"",MONTH(C1018),"")</f>
        <v>3</v>
      </c>
      <c r="C1018" s="184">
        <f t="shared" ref="C1018" si="78">E1018</f>
        <v>42444</v>
      </c>
      <c r="D1018" s="191" t="s">
        <v>1230</v>
      </c>
      <c r="E1018" s="191">
        <v>42444</v>
      </c>
      <c r="F1018" s="189" t="s">
        <v>702</v>
      </c>
      <c r="G1018" s="475" t="s">
        <v>534</v>
      </c>
      <c r="H1018" s="45" t="s">
        <v>835</v>
      </c>
      <c r="I1018" s="257"/>
      <c r="J1018" s="256"/>
      <c r="K1018" s="38">
        <v>19055520</v>
      </c>
      <c r="L1018" s="194" t="s">
        <v>8</v>
      </c>
      <c r="M1018" s="594" t="s">
        <v>47</v>
      </c>
      <c r="N1018" s="52" t="str">
        <f>IF(AND('331-CT'!$E$7=TH!H1018,OR(L1018="331",M1018="331")),"331",IF(AND(OR(L1018="131",M1018="131"),H1018='131-CT'!$E$7),"131",""))</f>
        <v/>
      </c>
      <c r="O1018" s="89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>x</v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7"/>
      <c r="AC1018" s="585"/>
      <c r="AD1018" s="211" t="str">
        <f t="shared" ref="AD1018" si="79">IF(VLOOKUP(H1018,DSKH,1,0)=H1018,"","x")</f>
        <v/>
      </c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67"/>
        <v>3</v>
      </c>
      <c r="C1019" s="184">
        <f t="shared" si="68"/>
        <v>42445</v>
      </c>
      <c r="D1019" s="191" t="s">
        <v>1231</v>
      </c>
      <c r="E1019" s="191">
        <v>42445</v>
      </c>
      <c r="F1019" s="192" t="s">
        <v>707</v>
      </c>
      <c r="G1019" s="475" t="s">
        <v>538</v>
      </c>
      <c r="H1019" s="45" t="s">
        <v>835</v>
      </c>
      <c r="I1019" s="257">
        <v>2278</v>
      </c>
      <c r="J1019" s="256">
        <v>7200</v>
      </c>
      <c r="K1019" s="38">
        <f>ROUND(I1019*J1019,0)</f>
        <v>16401600</v>
      </c>
      <c r="L1019" s="194" t="s">
        <v>159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9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>x</v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7">
        <v>1</v>
      </c>
      <c r="AC1019" s="585"/>
      <c r="AD1019" s="211" t="str">
        <f t="shared" si="73"/>
        <v/>
      </c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7"/>
        <v>3</v>
      </c>
      <c r="C1020" s="184">
        <f t="shared" si="68"/>
        <v>42445</v>
      </c>
      <c r="D1020" s="191" t="s">
        <v>1231</v>
      </c>
      <c r="E1020" s="191">
        <v>42445</v>
      </c>
      <c r="F1020" s="192" t="s">
        <v>715</v>
      </c>
      <c r="G1020" s="475" t="s">
        <v>538</v>
      </c>
      <c r="H1020" s="45" t="s">
        <v>835</v>
      </c>
      <c r="I1020" s="256"/>
      <c r="J1020" s="256"/>
      <c r="K1020" s="38">
        <v>1640160</v>
      </c>
      <c r="L1020" s="194" t="s">
        <v>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9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7">
        <v>1</v>
      </c>
      <c r="AC1020" s="585"/>
      <c r="AD1020" s="211" t="str">
        <f t="shared" si="73"/>
        <v/>
      </c>
      <c r="AF1020" s="585"/>
      <c r="AG1020" s="585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ref="B1021" si="80">IF(C1021&lt;&gt;"",MONTH(C1021),"")</f>
        <v>3</v>
      </c>
      <c r="C1021" s="184">
        <f t="shared" ref="C1021" si="81">E1021</f>
        <v>42445</v>
      </c>
      <c r="D1021" s="191" t="s">
        <v>1231</v>
      </c>
      <c r="E1021" s="191">
        <v>42445</v>
      </c>
      <c r="F1021" s="189" t="s">
        <v>702</v>
      </c>
      <c r="G1021" s="475" t="s">
        <v>538</v>
      </c>
      <c r="H1021" s="45" t="s">
        <v>835</v>
      </c>
      <c r="I1021" s="256"/>
      <c r="J1021" s="256"/>
      <c r="K1021" s="38">
        <v>18041760</v>
      </c>
      <c r="L1021" s="194" t="s">
        <v>8</v>
      </c>
      <c r="M1021" s="594" t="s">
        <v>47</v>
      </c>
      <c r="N1021" s="52" t="str">
        <f>IF(AND('331-CT'!$E$7=TH!H1021,OR(L1021="331",M1021="331")),"331",IF(AND(OR(L1021="131",M1021="131"),H1021='131-CT'!$E$7),"131",""))</f>
        <v/>
      </c>
      <c r="O1021" s="89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7"/>
      <c r="AC1021" s="585"/>
      <c r="AD1021" s="211" t="str">
        <f t="shared" ref="AD1021" si="82">IF(VLOOKUP(H1021,DSKH,1,0)=H1021,"","x")</f>
        <v/>
      </c>
      <c r="AF1021" s="585"/>
      <c r="AG1021" s="585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7"/>
        <v>3</v>
      </c>
      <c r="C1022" s="184">
        <f t="shared" si="68"/>
        <v>42445</v>
      </c>
      <c r="D1022" s="191" t="s">
        <v>1194</v>
      </c>
      <c r="E1022" s="191">
        <v>42445</v>
      </c>
      <c r="F1022" s="192" t="s">
        <v>449</v>
      </c>
      <c r="G1022" s="478" t="s">
        <v>497</v>
      </c>
      <c r="H1022" s="7" t="s">
        <v>558</v>
      </c>
      <c r="I1022" s="256">
        <v>93</v>
      </c>
      <c r="J1022" s="256">
        <v>47449</v>
      </c>
      <c r="K1022" s="38">
        <f>ROUND(I1022*J1022,0)</f>
        <v>4412757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7"/>
      <c r="AC1022" s="585" t="str">
        <f>IF(VLOOKUP(F1022,NXT!$C$34:$C$407,1,0)=F1022,"","x")</f>
        <v/>
      </c>
      <c r="AD1022" s="585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7"/>
        <v>3</v>
      </c>
      <c r="C1023" s="184">
        <f t="shared" si="68"/>
        <v>42445</v>
      </c>
      <c r="D1023" s="191" t="s">
        <v>1194</v>
      </c>
      <c r="E1023" s="191">
        <v>42445</v>
      </c>
      <c r="F1023" s="189" t="s">
        <v>424</v>
      </c>
      <c r="G1023" s="478" t="s">
        <v>497</v>
      </c>
      <c r="H1023" s="7" t="s">
        <v>558</v>
      </c>
      <c r="I1023" s="257"/>
      <c r="J1023" s="257"/>
      <c r="K1023" s="593">
        <v>441275</v>
      </c>
      <c r="L1023" s="194" t="s">
        <v>259</v>
      </c>
      <c r="M1023" s="194" t="s">
        <v>370</v>
      </c>
      <c r="N1023" s="52" t="str">
        <f>IF(AND('331-CT'!$E$7=TH!H1023,OR(L1023="331",M1023="331")),"331",IF(AND(OR(L1023="131",M1023="131"),H1023='131-CT'!$E$7),"131",""))</f>
        <v/>
      </c>
      <c r="O1023" s="89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7"/>
      <c r="AC1023" s="585" t="str">
        <f>IF(VLOOKUP(H1023,DS_131,1,0)=H1023,"","x")</f>
        <v/>
      </c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7"/>
        <v>3</v>
      </c>
      <c r="C1024" s="184">
        <f t="shared" si="68"/>
        <v>42448</v>
      </c>
      <c r="D1024" s="191" t="s">
        <v>1195</v>
      </c>
      <c r="E1024" s="191">
        <v>42448</v>
      </c>
      <c r="F1024" s="192" t="s">
        <v>472</v>
      </c>
      <c r="G1024" s="478" t="s">
        <v>498</v>
      </c>
      <c r="H1024" s="7" t="s">
        <v>422</v>
      </c>
      <c r="I1024" s="256">
        <v>604</v>
      </c>
      <c r="J1024" s="256">
        <v>9700</v>
      </c>
      <c r="K1024" s="38">
        <f>ROUND(I1024*J1024,0)</f>
        <v>5858800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9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7"/>
      <c r="AC1024" s="585" t="str">
        <f>IF(VLOOKUP(F1024,NXT!$C$34:$C$407,1,0)=F1024,"","x")</f>
        <v/>
      </c>
      <c r="AD1024" s="585"/>
    </row>
    <row r="1025" spans="1:33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67"/>
        <v>3</v>
      </c>
      <c r="C1025" s="184">
        <f t="shared" si="68"/>
        <v>42448</v>
      </c>
      <c r="D1025" s="191" t="s">
        <v>1195</v>
      </c>
      <c r="E1025" s="191">
        <v>42448</v>
      </c>
      <c r="F1025" s="192" t="s">
        <v>420</v>
      </c>
      <c r="G1025" s="478" t="s">
        <v>498</v>
      </c>
      <c r="H1025" s="7" t="s">
        <v>422</v>
      </c>
      <c r="I1025" s="256">
        <v>1255</v>
      </c>
      <c r="J1025" s="256">
        <v>5000</v>
      </c>
      <c r="K1025" s="38">
        <f>ROUND(I1025*J1025,0)</f>
        <v>6275000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7"/>
      <c r="AC1025" s="585" t="str">
        <f>IF(VLOOKUP(F1025,NXT!$C$34:$C$407,1,0)=F1025,"","x")</f>
        <v/>
      </c>
    </row>
    <row r="1026" spans="1:33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67"/>
        <v>3</v>
      </c>
      <c r="C1026" s="184">
        <f t="shared" si="68"/>
        <v>42448</v>
      </c>
      <c r="D1026" s="191" t="s">
        <v>1195</v>
      </c>
      <c r="E1026" s="191">
        <v>42448</v>
      </c>
      <c r="F1026" s="192" t="s">
        <v>424</v>
      </c>
      <c r="G1026" s="478" t="s">
        <v>498</v>
      </c>
      <c r="H1026" s="7" t="s">
        <v>422</v>
      </c>
      <c r="I1026" s="256"/>
      <c r="J1026" s="256"/>
      <c r="K1026" s="593">
        <v>1213380</v>
      </c>
      <c r="L1026" s="194" t="s">
        <v>259</v>
      </c>
      <c r="M1026" s="194" t="s">
        <v>370</v>
      </c>
      <c r="N1026" s="52" t="str">
        <f>IF(AND('331-CT'!$E$7=TH!H1026,OR(L1026="331",M1026="331")),"331",IF(AND(OR(L1026="131",M1026="131"),H1026='131-CT'!$E$7),"131",""))</f>
        <v/>
      </c>
      <c r="O1026" s="89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7"/>
      <c r="AC1026" s="585" t="str">
        <f>IF(VLOOKUP(H1026,DS_131,1,0)=H1026,"","x")</f>
        <v/>
      </c>
      <c r="AD1026" s="585"/>
    </row>
    <row r="1027" spans="1:33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67"/>
        <v>3</v>
      </c>
      <c r="C1027" s="184">
        <f t="shared" si="68"/>
        <v>42448</v>
      </c>
      <c r="D1027" s="191" t="s">
        <v>1196</v>
      </c>
      <c r="E1027" s="191">
        <v>42448</v>
      </c>
      <c r="F1027" s="189" t="s">
        <v>987</v>
      </c>
      <c r="G1027" s="478" t="s">
        <v>499</v>
      </c>
      <c r="H1027" s="7" t="s">
        <v>430</v>
      </c>
      <c r="I1027" s="256">
        <v>209</v>
      </c>
      <c r="J1027" s="256">
        <v>8500</v>
      </c>
      <c r="K1027" s="38">
        <f>ROUND(I1027*J1027,0)</f>
        <v>1776500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9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7"/>
      <c r="AC1027" s="585" t="str">
        <f>IF(VLOOKUP(F1027,NXT!$C$34:$C$407,1,0)=F1027,"","x")</f>
        <v/>
      </c>
    </row>
    <row r="1028" spans="1:33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67"/>
        <v>3</v>
      </c>
      <c r="C1028" s="184">
        <f t="shared" si="68"/>
        <v>42448</v>
      </c>
      <c r="D1028" s="191" t="s">
        <v>1196</v>
      </c>
      <c r="E1028" s="191">
        <v>42448</v>
      </c>
      <c r="F1028" s="292" t="s">
        <v>658</v>
      </c>
      <c r="G1028" s="478" t="s">
        <v>499</v>
      </c>
      <c r="H1028" s="7" t="s">
        <v>430</v>
      </c>
      <c r="I1028" s="256">
        <v>500</v>
      </c>
      <c r="J1028" s="256">
        <v>8800</v>
      </c>
      <c r="K1028" s="38">
        <f>ROUND(I1028*J1028,0)</f>
        <v>4400000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7"/>
      <c r="AC1028" s="585" t="str">
        <f>IF(VLOOKUP(F1028,NXT!$C$34:$C$407,1,0)=F1028,"","x")</f>
        <v/>
      </c>
      <c r="AD1028" s="585"/>
    </row>
    <row r="1029" spans="1:33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67"/>
        <v>3</v>
      </c>
      <c r="C1029" s="184">
        <f t="shared" si="68"/>
        <v>42448</v>
      </c>
      <c r="D1029" s="191" t="s">
        <v>1196</v>
      </c>
      <c r="E1029" s="184">
        <v>42448</v>
      </c>
      <c r="F1029" s="189" t="s">
        <v>424</v>
      </c>
      <c r="G1029" s="595" t="s">
        <v>499</v>
      </c>
      <c r="H1029" s="193" t="s">
        <v>430</v>
      </c>
      <c r="I1029" s="256"/>
      <c r="J1029" s="256"/>
      <c r="K1029" s="593">
        <v>617650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9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7"/>
      <c r="AC1029" s="585" t="str">
        <f>IF(VLOOKUP(H1029,DS_131,1,0)=H1029,"","x")</f>
        <v/>
      </c>
    </row>
    <row r="1030" spans="1:33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67"/>
        <v>3</v>
      </c>
      <c r="C1030" s="184">
        <f t="shared" si="68"/>
        <v>42450</v>
      </c>
      <c r="D1030" s="191"/>
      <c r="E1030" s="191">
        <v>42450</v>
      </c>
      <c r="F1030" s="192" t="s">
        <v>718</v>
      </c>
      <c r="G1030" s="478" t="s">
        <v>848</v>
      </c>
      <c r="H1030" s="193" t="s">
        <v>849</v>
      </c>
      <c r="I1030" s="256"/>
      <c r="J1030" s="258"/>
      <c r="K1030" s="38">
        <v>584000</v>
      </c>
      <c r="L1030" s="194" t="s">
        <v>83</v>
      </c>
      <c r="M1030" s="194" t="s">
        <v>47</v>
      </c>
      <c r="N1030" s="52" t="str">
        <f>IF(AND('331-CT'!$E$7=TH!H1030,OR(L1030="331",M1030="331")),"331",IF(AND(OR(L1030="131",M1030="131"),H1030='131-CT'!$E$7),"131",""))</f>
        <v/>
      </c>
      <c r="O1030" s="89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>x</v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7"/>
      <c r="AC1030" s="585"/>
      <c r="AF1030" s="585"/>
      <c r="AG1030" s="585"/>
    </row>
    <row r="1031" spans="1:33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67"/>
        <v>3</v>
      </c>
      <c r="C1031" s="184">
        <f t="shared" si="68"/>
        <v>42450</v>
      </c>
      <c r="D1031" s="191" t="s">
        <v>1197</v>
      </c>
      <c r="E1031" s="191">
        <v>42450</v>
      </c>
      <c r="F1031" s="192" t="s">
        <v>988</v>
      </c>
      <c r="G1031" s="478" t="s">
        <v>500</v>
      </c>
      <c r="H1031" s="777" t="s">
        <v>809</v>
      </c>
      <c r="I1031" s="257">
        <v>108</v>
      </c>
      <c r="J1031" s="257">
        <v>15400</v>
      </c>
      <c r="K1031" s="38">
        <f>ROUND(I1031*J1031,0)</f>
        <v>1663200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>131</v>
      </c>
      <c r="O1031" s="89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7"/>
      <c r="AC1031" s="585" t="str">
        <f>IF(VLOOKUP(F1031,NXT!$C$34:$C$407,1,0)=F1031,"","x")</f>
        <v/>
      </c>
      <c r="AD1031" s="585"/>
    </row>
    <row r="1032" spans="1:33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67"/>
        <v>3</v>
      </c>
      <c r="C1032" s="184">
        <f t="shared" si="68"/>
        <v>42450</v>
      </c>
      <c r="D1032" s="191" t="s">
        <v>1197</v>
      </c>
      <c r="E1032" s="191">
        <v>42450</v>
      </c>
      <c r="F1032" s="192" t="s">
        <v>424</v>
      </c>
      <c r="G1032" s="478" t="s">
        <v>500</v>
      </c>
      <c r="H1032" s="777" t="s">
        <v>809</v>
      </c>
      <c r="I1032" s="256"/>
      <c r="J1032" s="256"/>
      <c r="K1032" s="38">
        <v>166320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>131</v>
      </c>
      <c r="O1032" s="89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7"/>
      <c r="AC1032" s="585" t="str">
        <f>IF(VLOOKUP(H1032,DS_131,1,0)=H1032,"","x")</f>
        <v/>
      </c>
    </row>
    <row r="1033" spans="1:33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67"/>
        <v>3</v>
      </c>
      <c r="C1033" s="184">
        <f t="shared" si="68"/>
        <v>42450</v>
      </c>
      <c r="D1033" s="191" t="s">
        <v>1198</v>
      </c>
      <c r="E1033" s="184">
        <v>42450</v>
      </c>
      <c r="F1033" s="189" t="s">
        <v>671</v>
      </c>
      <c r="G1033" s="595" t="s">
        <v>501</v>
      </c>
      <c r="H1033" s="7" t="s">
        <v>820</v>
      </c>
      <c r="I1033" s="256">
        <v>500</v>
      </c>
      <c r="J1033" s="256">
        <v>13644</v>
      </c>
      <c r="K1033" s="38">
        <f>ROUND(I1033*J1033,0)</f>
        <v>6822000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9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7"/>
      <c r="AC1033" s="585" t="str">
        <f>IF(VLOOKUP(F1033,NXT!$C$34:$C$407,1,0)=F1033,"","x")</f>
        <v/>
      </c>
      <c r="AD1033" s="585"/>
    </row>
    <row r="1034" spans="1:33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67"/>
        <v>3</v>
      </c>
      <c r="C1034" s="184">
        <f t="shared" si="68"/>
        <v>42450</v>
      </c>
      <c r="D1034" s="191" t="s">
        <v>1198</v>
      </c>
      <c r="E1034" s="184">
        <v>42450</v>
      </c>
      <c r="F1034" s="189" t="s">
        <v>424</v>
      </c>
      <c r="G1034" s="595" t="s">
        <v>501</v>
      </c>
      <c r="H1034" s="7" t="s">
        <v>820</v>
      </c>
      <c r="I1034" s="256"/>
      <c r="J1034" s="256"/>
      <c r="K1034" s="593">
        <v>682200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9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7"/>
      <c r="AC1034" s="585" t="str">
        <f>IF(VLOOKUP(H1034,DS_131,1,0)=H1034,"","x")</f>
        <v/>
      </c>
      <c r="AD1034" s="585"/>
    </row>
    <row r="1035" spans="1:33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67"/>
        <v>3</v>
      </c>
      <c r="C1035" s="184">
        <f t="shared" si="68"/>
        <v>42450</v>
      </c>
      <c r="D1035" s="191" t="s">
        <v>1199</v>
      </c>
      <c r="E1035" s="191">
        <v>42450</v>
      </c>
      <c r="F1035" s="189" t="s">
        <v>446</v>
      </c>
      <c r="G1035" s="478" t="s">
        <v>502</v>
      </c>
      <c r="H1035" s="7" t="s">
        <v>448</v>
      </c>
      <c r="I1035" s="257">
        <v>301</v>
      </c>
      <c r="J1035" s="257">
        <v>12900</v>
      </c>
      <c r="K1035" s="38">
        <f>ROUND(I1035*J1035,0)</f>
        <v>3882900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89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7"/>
      <c r="AC1035" s="585" t="str">
        <f>IF(VLOOKUP(F1035,NXT!$C$34:$C$407,1,0)=F1035,"","x")</f>
        <v/>
      </c>
      <c r="AD1035" s="585"/>
    </row>
    <row r="1036" spans="1:33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67"/>
        <v>3</v>
      </c>
      <c r="C1036" s="184">
        <f t="shared" si="68"/>
        <v>42450</v>
      </c>
      <c r="D1036" s="191" t="s">
        <v>1199</v>
      </c>
      <c r="E1036" s="191">
        <v>42450</v>
      </c>
      <c r="F1036" s="189" t="s">
        <v>424</v>
      </c>
      <c r="G1036" s="478" t="s">
        <v>502</v>
      </c>
      <c r="H1036" s="7" t="s">
        <v>448</v>
      </c>
      <c r="I1036" s="257"/>
      <c r="J1036" s="257"/>
      <c r="K1036" s="593">
        <v>388290</v>
      </c>
      <c r="L1036" s="194" t="s">
        <v>259</v>
      </c>
      <c r="M1036" s="194" t="s">
        <v>370</v>
      </c>
      <c r="N1036" s="52" t="str">
        <f>IF(AND('331-CT'!$E$7=TH!H1036,OR(L1036="331",M1036="331")),"331",IF(AND(OR(L1036="131",M1036="131"),H1036='131-CT'!$E$7),"131",""))</f>
        <v/>
      </c>
      <c r="O1036" s="89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7"/>
      <c r="AC1036" s="585" t="str">
        <f>IF(VLOOKUP(H1036,DS_131,1,0)=H1036,"","x")</f>
        <v/>
      </c>
      <c r="AD1036" s="585"/>
    </row>
    <row r="1037" spans="1:33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67"/>
        <v>3</v>
      </c>
      <c r="C1037" s="184">
        <f t="shared" si="68"/>
        <v>42451</v>
      </c>
      <c r="D1037" s="191"/>
      <c r="E1037" s="191">
        <v>42451</v>
      </c>
      <c r="F1037" s="192" t="s">
        <v>374</v>
      </c>
      <c r="G1037" s="478" t="s">
        <v>850</v>
      </c>
      <c r="H1037" s="193" t="s">
        <v>841</v>
      </c>
      <c r="I1037" s="256">
        <v>20</v>
      </c>
      <c r="J1037" s="258">
        <v>53000</v>
      </c>
      <c r="K1037" s="38">
        <v>7670000</v>
      </c>
      <c r="L1037" s="194" t="s">
        <v>165</v>
      </c>
      <c r="M1037" s="194" t="s">
        <v>47</v>
      </c>
      <c r="N1037" s="52" t="str">
        <f>IF(AND('331-CT'!$E$7=TH!H1037,OR(L1037="331",M1037="331")),"331",IF(AND(OR(L1037="131",M1037="131"),H1037='131-CT'!$E$7),"131",""))</f>
        <v/>
      </c>
      <c r="O1037" s="89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7">
        <v>1</v>
      </c>
      <c r="AC1037" s="585"/>
      <c r="AD1037" s="585"/>
      <c r="AF1037" s="585"/>
      <c r="AG1037" s="585"/>
    </row>
    <row r="1038" spans="1:33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67"/>
        <v>3</v>
      </c>
      <c r="C1038" s="184">
        <f t="shared" si="68"/>
        <v>42451</v>
      </c>
      <c r="D1038" s="191"/>
      <c r="E1038" s="191">
        <v>42451</v>
      </c>
      <c r="F1038" s="192" t="s">
        <v>708</v>
      </c>
      <c r="G1038" s="478" t="s">
        <v>850</v>
      </c>
      <c r="H1038" s="193" t="s">
        <v>841</v>
      </c>
      <c r="I1038" s="256"/>
      <c r="J1038" s="258"/>
      <c r="K1038" s="38">
        <v>767000</v>
      </c>
      <c r="L1038" s="194" t="s">
        <v>9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9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7">
        <v>1</v>
      </c>
      <c r="AC1038" s="585"/>
      <c r="AD1038" s="585"/>
      <c r="AF1038" s="585"/>
      <c r="AG1038" s="585"/>
    </row>
    <row r="1039" spans="1:33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67"/>
        <v>3</v>
      </c>
      <c r="C1039" s="184">
        <f t="shared" si="68"/>
        <v>42451</v>
      </c>
      <c r="D1039" s="191" t="s">
        <v>1200</v>
      </c>
      <c r="E1039" s="191">
        <v>42451</v>
      </c>
      <c r="F1039" s="189" t="s">
        <v>989</v>
      </c>
      <c r="G1039" s="478" t="s">
        <v>503</v>
      </c>
      <c r="H1039" s="7" t="s">
        <v>829</v>
      </c>
      <c r="I1039" s="257">
        <v>544</v>
      </c>
      <c r="J1039" s="257">
        <v>6800</v>
      </c>
      <c r="K1039" s="38">
        <f>ROUND(I1039*J1039,0)</f>
        <v>3699200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89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7"/>
      <c r="AC1039" s="585" t="str">
        <f>IF(VLOOKUP(F1039,NXT!$C$34:$C$407,1,0)=F1039,"","x")</f>
        <v/>
      </c>
      <c r="AD1039" s="585"/>
    </row>
    <row r="1040" spans="1:33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67"/>
        <v>3</v>
      </c>
      <c r="C1040" s="184">
        <f t="shared" si="68"/>
        <v>42451</v>
      </c>
      <c r="D1040" s="191" t="s">
        <v>1200</v>
      </c>
      <c r="E1040" s="191">
        <v>42451</v>
      </c>
      <c r="F1040" s="189" t="s">
        <v>424</v>
      </c>
      <c r="G1040" s="478" t="s">
        <v>503</v>
      </c>
      <c r="H1040" s="7" t="s">
        <v>829</v>
      </c>
      <c r="I1040" s="257"/>
      <c r="J1040" s="257"/>
      <c r="K1040" s="593">
        <v>369920</v>
      </c>
      <c r="L1040" s="194" t="s">
        <v>259</v>
      </c>
      <c r="M1040" s="194" t="s">
        <v>370</v>
      </c>
      <c r="N1040" s="52" t="str">
        <f>IF(AND('331-CT'!$E$7=TH!H1040,OR(L1040="331",M1040="331")),"331",IF(AND(OR(L1040="131",M1040="131"),H1040='131-CT'!$E$7),"131",""))</f>
        <v/>
      </c>
      <c r="O1040" s="89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7"/>
      <c r="AC1040" s="585" t="str">
        <f>IF(VLOOKUP(H1040,DS_131,1,0)=H1040,"","x")</f>
        <v/>
      </c>
      <c r="AD1040" s="585"/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67"/>
        <v>3</v>
      </c>
      <c r="C1041" s="184">
        <f t="shared" si="68"/>
        <v>42452</v>
      </c>
      <c r="D1041" s="191" t="s">
        <v>1201</v>
      </c>
      <c r="E1041" s="191">
        <v>42452</v>
      </c>
      <c r="F1041" s="189" t="s">
        <v>420</v>
      </c>
      <c r="G1041" s="478" t="s">
        <v>506</v>
      </c>
      <c r="H1041" s="7" t="s">
        <v>422</v>
      </c>
      <c r="I1041" s="257">
        <v>1310</v>
      </c>
      <c r="J1041" s="257">
        <v>5000</v>
      </c>
      <c r="K1041" s="38">
        <f>ROUND(I1041*J1041,0)</f>
        <v>6550000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89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7"/>
      <c r="AC1041" s="585" t="str">
        <f>IF(VLOOKUP(F1041,NXT!$C$34:$C$407,1,0)=F1041,"","x")</f>
        <v/>
      </c>
      <c r="AD1041" s="585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67"/>
        <v>3</v>
      </c>
      <c r="C1042" s="184">
        <f t="shared" si="68"/>
        <v>42452</v>
      </c>
      <c r="D1042" s="191" t="s">
        <v>1201</v>
      </c>
      <c r="E1042" s="191">
        <v>42452</v>
      </c>
      <c r="F1042" s="189" t="s">
        <v>424</v>
      </c>
      <c r="G1042" s="478" t="s">
        <v>506</v>
      </c>
      <c r="H1042" s="7" t="s">
        <v>422</v>
      </c>
      <c r="I1042" s="257"/>
      <c r="J1042" s="257"/>
      <c r="K1042" s="38">
        <v>655000</v>
      </c>
      <c r="L1042" s="194" t="s">
        <v>259</v>
      </c>
      <c r="M1042" s="194" t="s">
        <v>370</v>
      </c>
      <c r="N1042" s="52" t="str">
        <f>IF(AND('331-CT'!$E$7=TH!H1042,OR(L1042="331",M1042="331")),"331",IF(AND(OR(L1042="131",M1042="131"),H1042='131-CT'!$E$7),"131",""))</f>
        <v/>
      </c>
      <c r="O1042" s="89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7"/>
      <c r="AC1042" s="585" t="str">
        <f>IF(VLOOKUP(H1042,DS_131,1,0)=H1042,"","x")</f>
        <v/>
      </c>
      <c r="AD1042" s="585"/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67"/>
        <v>3</v>
      </c>
      <c r="C1043" s="184">
        <f t="shared" si="68"/>
        <v>42452</v>
      </c>
      <c r="D1043" s="191" t="s">
        <v>1202</v>
      </c>
      <c r="E1043" s="191">
        <v>42452</v>
      </c>
      <c r="F1043" s="189" t="s">
        <v>990</v>
      </c>
      <c r="G1043" s="478" t="s">
        <v>507</v>
      </c>
      <c r="H1043" s="7" t="s">
        <v>816</v>
      </c>
      <c r="I1043" s="256">
        <v>200</v>
      </c>
      <c r="J1043" s="256">
        <v>9200</v>
      </c>
      <c r="K1043" s="38">
        <f>ROUND(I1043*J1043,0)</f>
        <v>1840000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89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7"/>
      <c r="AC1043" s="585" t="str">
        <f>IF(VLOOKUP(F1043,NXT!$C$34:$C$407,1,0)=F1043,"","x")</f>
        <v/>
      </c>
      <c r="AD1043" s="585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67"/>
        <v>3</v>
      </c>
      <c r="C1044" s="184">
        <f t="shared" si="68"/>
        <v>42452</v>
      </c>
      <c r="D1044" s="191" t="s">
        <v>1202</v>
      </c>
      <c r="E1044" s="191">
        <v>42452</v>
      </c>
      <c r="F1044" s="189" t="s">
        <v>424</v>
      </c>
      <c r="G1044" s="478" t="s">
        <v>507</v>
      </c>
      <c r="H1044" s="7" t="s">
        <v>816</v>
      </c>
      <c r="I1044" s="256"/>
      <c r="J1044" s="256"/>
      <c r="K1044" s="593">
        <v>184000</v>
      </c>
      <c r="L1044" s="194" t="s">
        <v>259</v>
      </c>
      <c r="M1044" s="194" t="s">
        <v>370</v>
      </c>
      <c r="N1044" s="52" t="str">
        <f>IF(AND('331-CT'!$E$7=TH!H1044,OR(L1044="331",M1044="331")),"331",IF(AND(OR(L1044="131",M1044="131"),H1044='131-CT'!$E$7),"131",""))</f>
        <v/>
      </c>
      <c r="O1044" s="89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7"/>
      <c r="AC1044" s="585" t="str">
        <f>IF(VLOOKUP(H1044,DS_131,1,0)=H1044,"","x")</f>
        <v/>
      </c>
      <c r="AD1044" s="585"/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67"/>
        <v>3</v>
      </c>
      <c r="C1045" s="184">
        <f t="shared" si="68"/>
        <v>42452</v>
      </c>
      <c r="D1045" s="191" t="s">
        <v>1203</v>
      </c>
      <c r="E1045" s="191">
        <v>42452</v>
      </c>
      <c r="F1045" s="189" t="s">
        <v>991</v>
      </c>
      <c r="G1045" s="478" t="s">
        <v>509</v>
      </c>
      <c r="H1045" s="193" t="s">
        <v>640</v>
      </c>
      <c r="I1045" s="256">
        <v>31</v>
      </c>
      <c r="J1045" s="256">
        <v>6770</v>
      </c>
      <c r="K1045" s="38">
        <f>ROUND(I1045*J1045,0)</f>
        <v>209870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7"/>
      <c r="AC1045" s="585" t="str">
        <f>IF(VLOOKUP(F1045,NXT!$C$34:$C$407,1,0)=F1045,"","x")</f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67"/>
        <v>3</v>
      </c>
      <c r="C1046" s="184">
        <f t="shared" si="68"/>
        <v>42452</v>
      </c>
      <c r="D1046" s="191" t="s">
        <v>1203</v>
      </c>
      <c r="E1046" s="191">
        <v>42452</v>
      </c>
      <c r="F1046" s="189" t="s">
        <v>992</v>
      </c>
      <c r="G1046" s="478" t="s">
        <v>509</v>
      </c>
      <c r="H1046" s="193" t="s">
        <v>640</v>
      </c>
      <c r="I1046" s="256">
        <v>106</v>
      </c>
      <c r="J1046" s="256">
        <v>9400</v>
      </c>
      <c r="K1046" s="38">
        <f>ROUND(I1046*J1046,0)</f>
        <v>996400</v>
      </c>
      <c r="L1046" s="194" t="s">
        <v>259</v>
      </c>
      <c r="M1046" s="194" t="s">
        <v>174</v>
      </c>
      <c r="N1046" s="52" t="str">
        <f>IF(AND('331-CT'!$E$7=TH!H1046,OR(L1046="331",M1046="331")),"331",IF(AND(OR(L1046="131",M1046="131"),H1046='131-CT'!$E$7),"131",""))</f>
        <v/>
      </c>
      <c r="O1046" s="89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7"/>
      <c r="AC1046" s="585" t="str">
        <f>IF(VLOOKUP(F1046,NXT!$C$34:$C$407,1,0)=F1046,"","x")</f>
        <v/>
      </c>
      <c r="AD1046" s="585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7"/>
        <v>3</v>
      </c>
      <c r="C1047" s="184">
        <f t="shared" si="68"/>
        <v>42452</v>
      </c>
      <c r="D1047" s="191" t="s">
        <v>1203</v>
      </c>
      <c r="E1047" s="191">
        <v>42452</v>
      </c>
      <c r="F1047" s="189" t="s">
        <v>511</v>
      </c>
      <c r="G1047" s="478" t="s">
        <v>509</v>
      </c>
      <c r="H1047" s="193" t="s">
        <v>640</v>
      </c>
      <c r="I1047" s="256">
        <v>584</v>
      </c>
      <c r="J1047" s="256">
        <v>9200</v>
      </c>
      <c r="K1047" s="38">
        <f>ROUND(I1047*J1047,0)</f>
        <v>5372800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89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7"/>
      <c r="AC1047" s="585" t="str">
        <f>IF(VLOOKUP(F1047,NXT!$C$34:$C$407,1,0)=F1047,"","x")</f>
        <v/>
      </c>
      <c r="AD1047" s="585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7"/>
        <v>3</v>
      </c>
      <c r="C1048" s="184">
        <f t="shared" si="68"/>
        <v>42452</v>
      </c>
      <c r="D1048" s="191" t="s">
        <v>1203</v>
      </c>
      <c r="E1048" s="191">
        <v>42452</v>
      </c>
      <c r="F1048" s="192" t="s">
        <v>424</v>
      </c>
      <c r="G1048" s="478" t="s">
        <v>509</v>
      </c>
      <c r="H1048" s="193" t="s">
        <v>640</v>
      </c>
      <c r="I1048" s="256"/>
      <c r="J1048" s="256"/>
      <c r="K1048" s="593">
        <v>657907</v>
      </c>
      <c r="L1048" s="194" t="s">
        <v>259</v>
      </c>
      <c r="M1048" s="194" t="s">
        <v>370</v>
      </c>
      <c r="N1048" s="52" t="str">
        <f>IF(AND('331-CT'!$E$7=TH!H1048,OR(L1048="331",M1048="331")),"331",IF(AND(OR(L1048="131",M1048="131"),H1048='131-CT'!$E$7),"131",""))</f>
        <v/>
      </c>
      <c r="O1048" s="89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7"/>
      <c r="AC1048" s="585" t="str">
        <f>IF(VLOOKUP(H1048,DS_131,1,0)=H1048,"","x")</f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7"/>
        <v>3</v>
      </c>
      <c r="C1049" s="184">
        <f t="shared" si="68"/>
        <v>42452</v>
      </c>
      <c r="D1049" s="191" t="s">
        <v>1204</v>
      </c>
      <c r="E1049" s="191">
        <v>42452</v>
      </c>
      <c r="F1049" s="192" t="s">
        <v>511</v>
      </c>
      <c r="G1049" s="478" t="s">
        <v>510</v>
      </c>
      <c r="H1049" s="193" t="s">
        <v>640</v>
      </c>
      <c r="I1049" s="256">
        <v>644</v>
      </c>
      <c r="J1049" s="256">
        <v>9200</v>
      </c>
      <c r="K1049" s="38">
        <f>ROUND(I1049*J1049,0)</f>
        <v>5924800</v>
      </c>
      <c r="L1049" s="194" t="s">
        <v>259</v>
      </c>
      <c r="M1049" s="194" t="s">
        <v>174</v>
      </c>
      <c r="N1049" s="52" t="str">
        <f>IF(AND('331-CT'!$E$7=TH!H1049,OR(L1049="331",M1049="331")),"331",IF(AND(OR(L1049="131",M1049="131"),H1049='131-CT'!$E$7),"131",""))</f>
        <v/>
      </c>
      <c r="O1049" s="89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7"/>
      <c r="AC1049" s="585" t="str">
        <f>IF(VLOOKUP(F1049,NXT!$C$34:$C$407,1,0)=F1049,"","x")</f>
        <v/>
      </c>
      <c r="AD1049" s="585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7"/>
        <v>3</v>
      </c>
      <c r="C1050" s="184">
        <f t="shared" si="68"/>
        <v>42452</v>
      </c>
      <c r="D1050" s="191" t="s">
        <v>1204</v>
      </c>
      <c r="E1050" s="191">
        <v>42452</v>
      </c>
      <c r="F1050" s="189" t="s">
        <v>993</v>
      </c>
      <c r="G1050" s="478" t="s">
        <v>510</v>
      </c>
      <c r="H1050" s="193" t="s">
        <v>640</v>
      </c>
      <c r="I1050" s="256">
        <v>34</v>
      </c>
      <c r="J1050" s="256">
        <v>17000</v>
      </c>
      <c r="K1050" s="38">
        <f>ROUND(I1050*J1050,0)</f>
        <v>578000</v>
      </c>
      <c r="L1050" s="194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89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7"/>
      <c r="AC1050" s="585" t="str">
        <f>IF(VLOOKUP(F1050,NXT!$C$34:$C$407,1,0)=F1050,"","x")</f>
        <v/>
      </c>
      <c r="AD1050" s="585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7"/>
        <v>3</v>
      </c>
      <c r="C1051" s="184">
        <f t="shared" si="68"/>
        <v>42452</v>
      </c>
      <c r="D1051" s="191" t="s">
        <v>1204</v>
      </c>
      <c r="E1051" s="191">
        <v>42452</v>
      </c>
      <c r="F1051" s="192" t="s">
        <v>424</v>
      </c>
      <c r="G1051" s="478" t="s">
        <v>510</v>
      </c>
      <c r="H1051" s="193" t="s">
        <v>640</v>
      </c>
      <c r="I1051" s="256"/>
      <c r="J1051" s="256"/>
      <c r="K1051" s="593">
        <v>650280</v>
      </c>
      <c r="L1051" s="194" t="s">
        <v>259</v>
      </c>
      <c r="M1051" s="194" t="s">
        <v>370</v>
      </c>
      <c r="N1051" s="52" t="str">
        <f>IF(AND('331-CT'!$E$7=TH!H1051,OR(L1051="331",M1051="331")),"331",IF(AND(OR(L1051="131",M1051="131"),H1051='131-CT'!$E$7),"131",""))</f>
        <v/>
      </c>
      <c r="O1051" s="89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7"/>
      <c r="AC1051" s="585" t="str">
        <f>IF(VLOOKUP(H1051,DS_131,1,0)=H1051,"","x")</f>
        <v/>
      </c>
      <c r="AD1051" s="585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67"/>
        <v>3</v>
      </c>
      <c r="C1052" s="184">
        <f t="shared" si="68"/>
        <v>42452</v>
      </c>
      <c r="D1052" s="191" t="s">
        <v>1205</v>
      </c>
      <c r="E1052" s="191">
        <v>42452</v>
      </c>
      <c r="F1052" s="192" t="s">
        <v>1468</v>
      </c>
      <c r="G1052" s="478" t="s">
        <v>514</v>
      </c>
      <c r="H1052" s="193" t="s">
        <v>646</v>
      </c>
      <c r="I1052" s="256">
        <v>5000</v>
      </c>
      <c r="J1052" s="256">
        <v>11300</v>
      </c>
      <c r="K1052" s="38">
        <f>ROUND(I1052*J1052,0)</f>
        <v>56500000</v>
      </c>
      <c r="L1052" s="194" t="s">
        <v>259</v>
      </c>
      <c r="M1052" s="194" t="s">
        <v>174</v>
      </c>
      <c r="N1052" s="52" t="str">
        <f>IF(AND('331-CT'!$E$7=TH!H1052,OR(L1052="331",M1052="331")),"331",IF(AND(OR(L1052="131",M1052="131"),H1052='131-CT'!$E$7),"131",""))</f>
        <v/>
      </c>
      <c r="O1052" s="89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7"/>
      <c r="AC1052" s="585" t="str">
        <f>IF(VLOOKUP(F1052,NXT!$C$34:$C$407,1,0)=F1052,"","x")</f>
        <v/>
      </c>
      <c r="AD1052" s="585"/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7"/>
        <v>3</v>
      </c>
      <c r="C1053" s="184">
        <f t="shared" si="68"/>
        <v>42452</v>
      </c>
      <c r="D1053" s="191" t="s">
        <v>1205</v>
      </c>
      <c r="E1053" s="191">
        <v>42452</v>
      </c>
      <c r="F1053" s="189" t="s">
        <v>424</v>
      </c>
      <c r="G1053" s="478" t="s">
        <v>514</v>
      </c>
      <c r="H1053" s="193" t="s">
        <v>646</v>
      </c>
      <c r="I1053" s="257"/>
      <c r="J1053" s="257"/>
      <c r="K1053" s="38">
        <v>5650000</v>
      </c>
      <c r="L1053" s="194" t="s">
        <v>259</v>
      </c>
      <c r="M1053" s="194" t="s">
        <v>370</v>
      </c>
      <c r="N1053" s="52" t="str">
        <f>IF(AND('331-CT'!$E$7=TH!H1053,OR(L1053="331",M1053="331")),"331",IF(AND(OR(L1053="131",M1053="131"),H1053='131-CT'!$E$7),"131",""))</f>
        <v/>
      </c>
      <c r="O1053" s="89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7"/>
      <c r="AC1053" s="585" t="str">
        <f>IF(VLOOKUP(H1053,DS_131,1,0)=H1053,"","x")</f>
        <v/>
      </c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7"/>
        <v>3</v>
      </c>
      <c r="C1054" s="184">
        <f t="shared" si="68"/>
        <v>42453</v>
      </c>
      <c r="D1054" s="191" t="s">
        <v>1206</v>
      </c>
      <c r="E1054" s="191">
        <v>42453</v>
      </c>
      <c r="F1054" s="189" t="s">
        <v>677</v>
      </c>
      <c r="G1054" s="478" t="s">
        <v>515</v>
      </c>
      <c r="H1054" s="210" t="s">
        <v>532</v>
      </c>
      <c r="I1054" s="256">
        <v>1500</v>
      </c>
      <c r="J1054" s="256">
        <v>6950</v>
      </c>
      <c r="K1054" s="38">
        <f>ROUND(I1054*J1054,0)</f>
        <v>10425000</v>
      </c>
      <c r="L1054" s="194" t="s">
        <v>259</v>
      </c>
      <c r="M1054" s="194" t="s">
        <v>174</v>
      </c>
      <c r="N1054" s="52" t="str">
        <f>IF(AND('331-CT'!$E$7=TH!H1054,OR(L1054="331",M1054="331")),"331",IF(AND(OR(L1054="131",M1054="131"),H1054='131-CT'!$E$7),"131",""))</f>
        <v/>
      </c>
      <c r="O1054" s="89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7"/>
      <c r="AC1054" s="585" t="str">
        <f>IF(VLOOKUP(F1054,NXT!$C$34:$C$407,1,0)=F1054,"","x")</f>
        <v/>
      </c>
      <c r="AD1054" s="585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7"/>
        <v>3</v>
      </c>
      <c r="C1055" s="184">
        <f t="shared" si="68"/>
        <v>42453</v>
      </c>
      <c r="D1055" s="191" t="s">
        <v>1206</v>
      </c>
      <c r="E1055" s="191">
        <v>42453</v>
      </c>
      <c r="F1055" s="189" t="s">
        <v>928</v>
      </c>
      <c r="G1055" s="478" t="s">
        <v>515</v>
      </c>
      <c r="H1055" s="210" t="s">
        <v>532</v>
      </c>
      <c r="I1055" s="256">
        <v>250</v>
      </c>
      <c r="J1055" s="256">
        <v>5900</v>
      </c>
      <c r="K1055" s="38">
        <f>ROUND(I1055*J1055,0)</f>
        <v>1475000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89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7"/>
      <c r="AC1055" s="585" t="str">
        <f>IF(VLOOKUP(F1055,NXT!$C$34:$C$407,1,0)=F1055,"","x")</f>
        <v/>
      </c>
      <c r="AD1055" s="585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7"/>
        <v>3</v>
      </c>
      <c r="C1056" s="184">
        <f t="shared" si="68"/>
        <v>42453</v>
      </c>
      <c r="D1056" s="191" t="s">
        <v>1206</v>
      </c>
      <c r="E1056" s="191">
        <v>42453</v>
      </c>
      <c r="F1056" s="189" t="s">
        <v>929</v>
      </c>
      <c r="G1056" s="478" t="s">
        <v>515</v>
      </c>
      <c r="H1056" s="210" t="s">
        <v>532</v>
      </c>
      <c r="I1056" s="257">
        <v>250</v>
      </c>
      <c r="J1056" s="257">
        <v>6000</v>
      </c>
      <c r="K1056" s="38">
        <f>ROUND(I1056*J1056,0)</f>
        <v>1500000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89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7"/>
      <c r="AC1056" s="585" t="str">
        <f>IF(VLOOKUP(F1056,NXT!$C$34:$C$407,1,0)=F1056,"","x")</f>
        <v/>
      </c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7"/>
        <v>3</v>
      </c>
      <c r="C1057" s="184">
        <f t="shared" si="68"/>
        <v>42453</v>
      </c>
      <c r="D1057" s="191" t="s">
        <v>1206</v>
      </c>
      <c r="E1057" s="191">
        <v>42453</v>
      </c>
      <c r="F1057" s="189" t="s">
        <v>424</v>
      </c>
      <c r="G1057" s="478" t="s">
        <v>515</v>
      </c>
      <c r="H1057" s="210" t="s">
        <v>532</v>
      </c>
      <c r="I1057" s="256"/>
      <c r="J1057" s="256"/>
      <c r="K1057" s="593">
        <v>1340000</v>
      </c>
      <c r="L1057" s="194" t="s">
        <v>259</v>
      </c>
      <c r="M1057" s="194" t="s">
        <v>370</v>
      </c>
      <c r="N1057" s="52" t="str">
        <f>IF(AND('331-CT'!$E$7=TH!H1057,OR(L1057="331",M1057="331")),"331",IF(AND(OR(L1057="131",M1057="131"),H1057='131-CT'!$E$7),"131",""))</f>
        <v/>
      </c>
      <c r="O1057" s="89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7"/>
      <c r="AC1057" s="585" t="str">
        <f>IF(VLOOKUP(H1057,DS_131,1,0)=H1057,"","x")</f>
        <v/>
      </c>
      <c r="AD1057" s="585"/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67"/>
        <v>3</v>
      </c>
      <c r="C1058" s="184">
        <f t="shared" si="68"/>
        <v>42454</v>
      </c>
      <c r="D1058" s="191" t="s">
        <v>1207</v>
      </c>
      <c r="E1058" s="191">
        <v>42454</v>
      </c>
      <c r="F1058" s="189" t="s">
        <v>641</v>
      </c>
      <c r="G1058" s="478" t="s">
        <v>517</v>
      </c>
      <c r="H1058" s="7" t="s">
        <v>643</v>
      </c>
      <c r="I1058" s="257">
        <v>150</v>
      </c>
      <c r="J1058" s="257">
        <v>22750</v>
      </c>
      <c r="K1058" s="38">
        <f>ROUND(I1058*J1058,0)</f>
        <v>3412500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/>
      </c>
      <c r="O1058" s="89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7"/>
      <c r="AC1058" s="585" t="str">
        <f>IF(VLOOKUP(F1058,NXT!$C$34:$C$407,1,0)=F1058,"","x")</f>
        <v/>
      </c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ref="B1059:B1123" si="83">IF(C1059&lt;&gt;"",MONTH(C1059),"")</f>
        <v>3</v>
      </c>
      <c r="C1059" s="184">
        <f t="shared" ref="C1059:C1123" si="84">E1059</f>
        <v>42454</v>
      </c>
      <c r="D1059" s="191" t="s">
        <v>1207</v>
      </c>
      <c r="E1059" s="191">
        <v>42454</v>
      </c>
      <c r="F1059" s="192" t="s">
        <v>424</v>
      </c>
      <c r="G1059" s="478" t="s">
        <v>517</v>
      </c>
      <c r="H1059" s="45" t="s">
        <v>643</v>
      </c>
      <c r="I1059" s="256"/>
      <c r="J1059" s="256"/>
      <c r="K1059" s="38">
        <v>341250</v>
      </c>
      <c r="L1059" s="194" t="s">
        <v>259</v>
      </c>
      <c r="M1059" s="194" t="s">
        <v>370</v>
      </c>
      <c r="N1059" s="52" t="str">
        <f>IF(AND('331-CT'!$E$7=TH!H1059,OR(L1059="331",M1059="331")),"331",IF(AND(OR(L1059="131",M1059="131"),H1059='131-CT'!$E$7),"131",""))</f>
        <v/>
      </c>
      <c r="O1059" s="89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7"/>
      <c r="AC1059" s="585" t="str">
        <f>IF(VLOOKUP(H1059,DS_131,1,0)=H1059,"","x")</f>
        <v/>
      </c>
      <c r="AD1059" s="585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83"/>
        <v>3</v>
      </c>
      <c r="C1060" s="184">
        <f t="shared" si="84"/>
        <v>42454</v>
      </c>
      <c r="D1060" s="191" t="s">
        <v>1208</v>
      </c>
      <c r="E1060" s="191">
        <v>42454</v>
      </c>
      <c r="F1060" s="192" t="s">
        <v>467</v>
      </c>
      <c r="G1060" s="478" t="s">
        <v>518</v>
      </c>
      <c r="H1060" s="902" t="s">
        <v>596</v>
      </c>
      <c r="I1060" s="256">
        <v>1807</v>
      </c>
      <c r="J1060" s="256">
        <v>5900</v>
      </c>
      <c r="K1060" s="38">
        <f>ROUND(I1060*J1060,0)</f>
        <v>10661300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/>
      </c>
      <c r="O1060" s="89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7"/>
      <c r="AC1060" s="585" t="str">
        <f>IF(VLOOKUP(F1060,NXT!$C$34:$C$407,1,0)=F1060,"","x")</f>
        <v/>
      </c>
      <c r="AD1060" s="585"/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83"/>
        <v>3</v>
      </c>
      <c r="C1061" s="184">
        <f t="shared" si="84"/>
        <v>42454</v>
      </c>
      <c r="D1061" s="191" t="s">
        <v>1208</v>
      </c>
      <c r="E1061" s="191">
        <v>42454</v>
      </c>
      <c r="F1061" s="189" t="s">
        <v>424</v>
      </c>
      <c r="G1061" s="478" t="s">
        <v>518</v>
      </c>
      <c r="H1061" s="902" t="s">
        <v>596</v>
      </c>
      <c r="I1061" s="256"/>
      <c r="J1061" s="256"/>
      <c r="K1061" s="593">
        <v>1066130</v>
      </c>
      <c r="L1061" s="194" t="s">
        <v>259</v>
      </c>
      <c r="M1061" s="194" t="s">
        <v>370</v>
      </c>
      <c r="N1061" s="52" t="str">
        <f>IF(AND('331-CT'!$E$7=TH!H1061,OR(L1061="331",M1061="331")),"331",IF(AND(OR(L1061="131",M1061="131"),H1061='131-CT'!$E$7),"131",""))</f>
        <v/>
      </c>
      <c r="O1061" s="89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7"/>
      <c r="AC1061" s="585" t="str">
        <f>IF(VLOOKUP(H1061,DS_131,1,0)=H1061,"","x")</f>
        <v/>
      </c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83"/>
        <v>3</v>
      </c>
      <c r="C1062" s="184">
        <f t="shared" si="84"/>
        <v>42454</v>
      </c>
      <c r="D1062" s="191" t="s">
        <v>1209</v>
      </c>
      <c r="E1062" s="191">
        <v>42454</v>
      </c>
      <c r="F1062" s="189" t="s">
        <v>994</v>
      </c>
      <c r="G1062" s="478" t="s">
        <v>519</v>
      </c>
      <c r="H1062" s="193" t="s">
        <v>640</v>
      </c>
      <c r="I1062" s="256">
        <v>205</v>
      </c>
      <c r="J1062" s="256">
        <v>14000</v>
      </c>
      <c r="K1062" s="38">
        <f>ROUND(I1062*J1062,0)</f>
        <v>2870000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/>
      </c>
      <c r="O1062" s="89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7"/>
      <c r="AC1062" s="585" t="str">
        <f>IF(VLOOKUP(F1062,NXT!$C$34:$C$407,1,0)=F1062,"","x")</f>
        <v/>
      </c>
      <c r="AD1062" s="585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83"/>
        <v>3</v>
      </c>
      <c r="C1063" s="184">
        <f t="shared" si="84"/>
        <v>42454</v>
      </c>
      <c r="D1063" s="191" t="s">
        <v>1209</v>
      </c>
      <c r="E1063" s="191">
        <v>42454</v>
      </c>
      <c r="F1063" s="192" t="s">
        <v>1234</v>
      </c>
      <c r="G1063" s="478" t="s">
        <v>519</v>
      </c>
      <c r="H1063" s="193" t="s">
        <v>640</v>
      </c>
      <c r="I1063" s="256">
        <v>1030</v>
      </c>
      <c r="J1063" s="256">
        <v>5300</v>
      </c>
      <c r="K1063" s="38">
        <f>ROUND(I1063*J1063,0)</f>
        <v>5459000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9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7"/>
      <c r="AC1063" s="585" t="str">
        <f>IF(VLOOKUP(F1063,NXT!$C$34:$C$407,1,0)=F1063,"","x")</f>
        <v/>
      </c>
      <c r="AD1063" s="585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83"/>
        <v>3</v>
      </c>
      <c r="C1064" s="184">
        <f t="shared" si="84"/>
        <v>42454</v>
      </c>
      <c r="D1064" s="191" t="s">
        <v>1209</v>
      </c>
      <c r="E1064" s="191">
        <v>42454</v>
      </c>
      <c r="F1064" s="189" t="s">
        <v>424</v>
      </c>
      <c r="G1064" s="478" t="s">
        <v>519</v>
      </c>
      <c r="H1064" s="193" t="s">
        <v>640</v>
      </c>
      <c r="I1064" s="256"/>
      <c r="J1064" s="256"/>
      <c r="K1064" s="38">
        <v>832900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9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7"/>
      <c r="AC1064" s="585" t="str">
        <f>IF(VLOOKUP(H1064,DS_131,1,0)=H1064,"","x")</f>
        <v/>
      </c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83"/>
        <v>3</v>
      </c>
      <c r="C1065" s="184">
        <f t="shared" si="84"/>
        <v>42455</v>
      </c>
      <c r="D1065" s="191" t="s">
        <v>1232</v>
      </c>
      <c r="E1065" s="191">
        <v>42455</v>
      </c>
      <c r="F1065" s="192" t="s">
        <v>707</v>
      </c>
      <c r="G1065" s="475" t="s">
        <v>555</v>
      </c>
      <c r="H1065" s="45" t="s">
        <v>835</v>
      </c>
      <c r="I1065" s="256">
        <v>1603</v>
      </c>
      <c r="J1065" s="256">
        <v>7200</v>
      </c>
      <c r="K1065" s="38">
        <f>ROUND(I1065*J1065,0)</f>
        <v>11541600</v>
      </c>
      <c r="L1065" s="194" t="s">
        <v>159</v>
      </c>
      <c r="M1065" s="594" t="s">
        <v>8</v>
      </c>
      <c r="N1065" s="52" t="str">
        <f>IF(AND('331-CT'!$E$7=TH!H1065,OR(L1065="331",M1065="331")),"331",IF(AND(OR(L1065="131",M1065="131"),H1065='131-CT'!$E$7),"131",""))</f>
        <v/>
      </c>
      <c r="O1065" s="89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>x</v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7">
        <v>1</v>
      </c>
      <c r="AC1065" s="585"/>
      <c r="AD1065" s="211" t="str">
        <f>IF(VLOOKUP(H1065,DSKH,1,0)=H1065,"","x")</f>
        <v/>
      </c>
      <c r="AF1065" s="585"/>
      <c r="AG1065" s="585"/>
    </row>
    <row r="1066" spans="1:33" s="86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83"/>
        <v>3</v>
      </c>
      <c r="C1066" s="184">
        <f t="shared" si="84"/>
        <v>42455</v>
      </c>
      <c r="D1066" s="191" t="s">
        <v>1232</v>
      </c>
      <c r="E1066" s="191">
        <v>42455</v>
      </c>
      <c r="F1066" s="192" t="s">
        <v>715</v>
      </c>
      <c r="G1066" s="475" t="s">
        <v>555</v>
      </c>
      <c r="H1066" s="45" t="s">
        <v>835</v>
      </c>
      <c r="I1066" s="258"/>
      <c r="J1066" s="256"/>
      <c r="K1066" s="38">
        <v>1154160</v>
      </c>
      <c r="L1066" s="194" t="s">
        <v>9</v>
      </c>
      <c r="M1066" s="594" t="s">
        <v>8</v>
      </c>
      <c r="N1066" s="52" t="str">
        <f>IF(AND('331-CT'!$E$7=TH!H1066,OR(L1066="331",M1066="331")),"331",IF(AND(OR(L1066="131",M1066="131"),H1066='131-CT'!$E$7),"131",""))</f>
        <v/>
      </c>
      <c r="O1066" s="89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7">
        <v>1</v>
      </c>
      <c r="AC1066" s="585"/>
      <c r="AD1066" s="211" t="str">
        <f>IF(VLOOKUP(H1066,DSKH,1,0)=H1066,"","x")</f>
        <v/>
      </c>
      <c r="AE1066" s="211"/>
      <c r="AF1066" s="585"/>
      <c r="AG1066" s="585"/>
    </row>
    <row r="1067" spans="1:33" s="86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ref="B1067" si="85">IF(C1067&lt;&gt;"",MONTH(C1067),"")</f>
        <v>3</v>
      </c>
      <c r="C1067" s="184">
        <f t="shared" ref="C1067" si="86">E1067</f>
        <v>42455</v>
      </c>
      <c r="D1067" s="191" t="s">
        <v>1232</v>
      </c>
      <c r="E1067" s="191">
        <v>42455</v>
      </c>
      <c r="F1067" s="189" t="s">
        <v>702</v>
      </c>
      <c r="G1067" s="475" t="s">
        <v>555</v>
      </c>
      <c r="H1067" s="45" t="s">
        <v>835</v>
      </c>
      <c r="I1067" s="258"/>
      <c r="J1067" s="256"/>
      <c r="K1067" s="38">
        <v>12695760</v>
      </c>
      <c r="L1067" s="194" t="s">
        <v>8</v>
      </c>
      <c r="M1067" s="594" t="s">
        <v>47</v>
      </c>
      <c r="N1067" s="52" t="str">
        <f>IF(AND('331-CT'!$E$7=TH!H1067,OR(L1067="331",M1067="331")),"331",IF(AND(OR(L1067="131",M1067="131"),H1067='131-CT'!$E$7),"131",""))</f>
        <v/>
      </c>
      <c r="O1067" s="89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7"/>
      <c r="AC1067" s="585"/>
      <c r="AD1067" s="211" t="str">
        <f>IF(VLOOKUP(H1067,DSKH,1,0)=H1067,"","x")</f>
        <v/>
      </c>
      <c r="AE1067" s="211"/>
      <c r="AF1067" s="585"/>
      <c r="AG1067" s="585"/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83"/>
        <v>3</v>
      </c>
      <c r="C1068" s="184">
        <f t="shared" si="84"/>
        <v>42455</v>
      </c>
      <c r="D1068" s="191" t="s">
        <v>1210</v>
      </c>
      <c r="E1068" s="191">
        <v>42455</v>
      </c>
      <c r="F1068" s="192" t="s">
        <v>1476</v>
      </c>
      <c r="G1068" s="478" t="s">
        <v>520</v>
      </c>
      <c r="H1068" s="193" t="s">
        <v>430</v>
      </c>
      <c r="I1068" s="256">
        <v>507</v>
      </c>
      <c r="J1068" s="256">
        <v>10500</v>
      </c>
      <c r="K1068" s="38">
        <f>ROUND(I1068*J1068,0)</f>
        <v>5323500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9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7"/>
      <c r="AC1068" s="585" t="str">
        <f>IF(VLOOKUP(F1068,NXT!$C$34:$C$407,1,0)=F1068,"","x")</f>
        <v/>
      </c>
      <c r="AD1068" s="585"/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83"/>
        <v>3</v>
      </c>
      <c r="C1069" s="184">
        <f t="shared" si="84"/>
        <v>42455</v>
      </c>
      <c r="D1069" s="191" t="s">
        <v>1210</v>
      </c>
      <c r="E1069" s="191">
        <v>42455</v>
      </c>
      <c r="F1069" s="192" t="s">
        <v>424</v>
      </c>
      <c r="G1069" s="478" t="s">
        <v>520</v>
      </c>
      <c r="H1069" s="193" t="s">
        <v>430</v>
      </c>
      <c r="I1069" s="256"/>
      <c r="J1069" s="256"/>
      <c r="K1069" s="38">
        <v>532350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9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7"/>
      <c r="AC1069" s="585" t="str">
        <f>IF(VLOOKUP(H1069,DS_131,1,0)=H1069,"","x")</f>
        <v/>
      </c>
      <c r="AD1069" s="585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83"/>
        <v>3</v>
      </c>
      <c r="C1070" s="184">
        <f t="shared" si="84"/>
        <v>42455</v>
      </c>
      <c r="D1070" s="191" t="s">
        <v>1211</v>
      </c>
      <c r="E1070" s="191">
        <v>42455</v>
      </c>
      <c r="F1070" s="192" t="s">
        <v>995</v>
      </c>
      <c r="G1070" s="478" t="s">
        <v>521</v>
      </c>
      <c r="H1070" s="193" t="s">
        <v>448</v>
      </c>
      <c r="I1070" s="257">
        <v>220</v>
      </c>
      <c r="J1070" s="257">
        <v>7900</v>
      </c>
      <c r="K1070" s="38">
        <f>ROUND(I1070*J1070,0)</f>
        <v>1738000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9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7"/>
      <c r="AC1070" s="585" t="str">
        <f>IF(VLOOKUP(F1070,NXT!$C$34:$C$407,1,0)=F1070,"","x")</f>
        <v/>
      </c>
      <c r="AD1070" s="585"/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83"/>
        <v>3</v>
      </c>
      <c r="C1071" s="184">
        <f t="shared" si="84"/>
        <v>42455</v>
      </c>
      <c r="D1071" s="191" t="s">
        <v>1211</v>
      </c>
      <c r="E1071" s="191">
        <v>42455</v>
      </c>
      <c r="F1071" s="192" t="s">
        <v>424</v>
      </c>
      <c r="G1071" s="478" t="s">
        <v>521</v>
      </c>
      <c r="H1071" s="193" t="s">
        <v>448</v>
      </c>
      <c r="I1071" s="256"/>
      <c r="J1071" s="256"/>
      <c r="K1071" s="593">
        <v>173800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9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7"/>
      <c r="AC1071" s="585" t="str">
        <f>IF(VLOOKUP(H1071,DS_131,1,0)=H1071,"","x")</f>
        <v/>
      </c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83"/>
        <v>3</v>
      </c>
      <c r="C1072" s="184">
        <f t="shared" si="84"/>
        <v>42455</v>
      </c>
      <c r="D1072" s="191" t="s">
        <v>1212</v>
      </c>
      <c r="E1072" s="191">
        <v>42455</v>
      </c>
      <c r="F1072" s="192" t="s">
        <v>1470</v>
      </c>
      <c r="G1072" s="478" t="s">
        <v>523</v>
      </c>
      <c r="H1072" s="7" t="s">
        <v>674</v>
      </c>
      <c r="I1072" s="256">
        <v>3000</v>
      </c>
      <c r="J1072" s="256">
        <v>5200</v>
      </c>
      <c r="K1072" s="38">
        <f>ROUND(I1072*J1072,0)</f>
        <v>15600000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9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7"/>
      <c r="AC1072" s="585" t="str">
        <f>IF(VLOOKUP(F1072,NXT!$C$34:$C$407,1,0)=F1072,"","x")</f>
        <v/>
      </c>
      <c r="AD1072" s="585"/>
    </row>
    <row r="1073" spans="1:33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83"/>
        <v>3</v>
      </c>
      <c r="C1073" s="184">
        <f t="shared" si="84"/>
        <v>42455</v>
      </c>
      <c r="D1073" s="191" t="s">
        <v>1212</v>
      </c>
      <c r="E1073" s="191">
        <v>42455</v>
      </c>
      <c r="F1073" s="192" t="s">
        <v>424</v>
      </c>
      <c r="G1073" s="478" t="s">
        <v>523</v>
      </c>
      <c r="H1073" s="7" t="s">
        <v>674</v>
      </c>
      <c r="I1073" s="256"/>
      <c r="J1073" s="256"/>
      <c r="K1073" s="593">
        <v>1560000</v>
      </c>
      <c r="L1073" s="194" t="s">
        <v>259</v>
      </c>
      <c r="M1073" s="194" t="s">
        <v>370</v>
      </c>
      <c r="N1073" s="52" t="str">
        <f>IF(AND('331-CT'!$E$7=TH!H1073,OR(L1073="331",M1073="331")),"331",IF(AND(OR(L1073="131",M1073="131"),H1073='131-CT'!$E$7),"131",""))</f>
        <v/>
      </c>
      <c r="O1073" s="89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7"/>
      <c r="AC1073" s="585" t="str">
        <f>IF(VLOOKUP(H1073,DS_131,1,0)=H1073,"","x")</f>
        <v/>
      </c>
      <c r="AD1073" s="585"/>
    </row>
    <row r="1074" spans="1:33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83"/>
        <v>3</v>
      </c>
      <c r="C1074" s="184">
        <f t="shared" si="84"/>
        <v>42455</v>
      </c>
      <c r="D1074" s="191" t="s">
        <v>1213</v>
      </c>
      <c r="E1074" s="191">
        <v>42455</v>
      </c>
      <c r="F1074" s="192" t="s">
        <v>996</v>
      </c>
      <c r="G1074" s="478" t="s">
        <v>524</v>
      </c>
      <c r="H1074" s="193" t="s">
        <v>646</v>
      </c>
      <c r="I1074" s="258">
        <v>3750</v>
      </c>
      <c r="J1074" s="258">
        <v>5600</v>
      </c>
      <c r="K1074" s="38">
        <f>ROUND(I1074*J1074,0)</f>
        <v>21000000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9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7"/>
      <c r="AC1074" s="585" t="str">
        <f>IF(VLOOKUP(F1074,NXT!$C$34:$C$407,1,0)=F1074,"","x")</f>
        <v/>
      </c>
      <c r="AD1074" s="585"/>
    </row>
    <row r="1075" spans="1:33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83"/>
        <v>3</v>
      </c>
      <c r="C1075" s="184">
        <f t="shared" si="84"/>
        <v>42455</v>
      </c>
      <c r="D1075" s="191" t="s">
        <v>1213</v>
      </c>
      <c r="E1075" s="191">
        <v>42455</v>
      </c>
      <c r="F1075" s="192" t="s">
        <v>424</v>
      </c>
      <c r="G1075" s="478" t="s">
        <v>524</v>
      </c>
      <c r="H1075" s="193" t="s">
        <v>646</v>
      </c>
      <c r="I1075" s="256"/>
      <c r="J1075" s="256"/>
      <c r="K1075" s="593">
        <v>2100000</v>
      </c>
      <c r="L1075" s="194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9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7"/>
      <c r="AC1075" s="585" t="str">
        <f>IF(VLOOKUP(H1075,DS_131,1,0)=H1075,"","x")</f>
        <v/>
      </c>
      <c r="AD1075" s="585"/>
    </row>
    <row r="1076" spans="1:33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83"/>
        <v>3</v>
      </c>
      <c r="C1076" s="184">
        <f t="shared" si="84"/>
        <v>42456</v>
      </c>
      <c r="D1076" s="191" t="s">
        <v>1214</v>
      </c>
      <c r="E1076" s="191">
        <v>42456</v>
      </c>
      <c r="F1076" s="192" t="s">
        <v>725</v>
      </c>
      <c r="G1076" s="478" t="s">
        <v>525</v>
      </c>
      <c r="H1076" s="7" t="s">
        <v>455</v>
      </c>
      <c r="I1076" s="256">
        <v>1100</v>
      </c>
      <c r="J1076" s="256">
        <v>1300</v>
      </c>
      <c r="K1076" s="38">
        <f>ROUND(I1076*J1076,0)</f>
        <v>1430000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9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7"/>
      <c r="AC1076" s="585" t="str">
        <f>IF(VLOOKUP(F1076,NXT!$C$34:$C$407,1,0)=F1076,"","x")</f>
        <v/>
      </c>
      <c r="AD1076" s="585"/>
    </row>
    <row r="1077" spans="1:33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83"/>
        <v>3</v>
      </c>
      <c r="C1077" s="184">
        <f t="shared" si="84"/>
        <v>42456</v>
      </c>
      <c r="D1077" s="191" t="s">
        <v>1214</v>
      </c>
      <c r="E1077" s="191">
        <v>42456</v>
      </c>
      <c r="F1077" s="192" t="s">
        <v>983</v>
      </c>
      <c r="G1077" s="478" t="s">
        <v>525</v>
      </c>
      <c r="H1077" s="7" t="s">
        <v>455</v>
      </c>
      <c r="I1077" s="256"/>
      <c r="J1077" s="256"/>
      <c r="K1077" s="593">
        <v>143000</v>
      </c>
      <c r="L1077" s="194" t="s">
        <v>259</v>
      </c>
      <c r="M1077" s="194" t="s">
        <v>370</v>
      </c>
      <c r="N1077" s="52" t="str">
        <f>IF(AND('331-CT'!$E$7=TH!H1077,OR(L1077="331",M1077="331")),"331",IF(AND(OR(L1077="131",M1077="131"),H1077='131-CT'!$E$7),"131",""))</f>
        <v/>
      </c>
      <c r="O1077" s="89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7"/>
      <c r="AC1077" s="585" t="str">
        <f>IF(VLOOKUP(H1077,DS_131,1,0)=H1077,"","x")</f>
        <v/>
      </c>
      <c r="AD1077" s="585"/>
    </row>
    <row r="1078" spans="1:33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83"/>
        <v>3</v>
      </c>
      <c r="C1078" s="184">
        <f t="shared" si="84"/>
        <v>42458</v>
      </c>
      <c r="D1078" s="191" t="s">
        <v>1217</v>
      </c>
      <c r="E1078" s="191">
        <v>42458</v>
      </c>
      <c r="F1078" s="192" t="s">
        <v>337</v>
      </c>
      <c r="G1078" s="478" t="s">
        <v>851</v>
      </c>
      <c r="H1078" s="7" t="s">
        <v>843</v>
      </c>
      <c r="I1078" s="257">
        <v>48</v>
      </c>
      <c r="J1078" s="258">
        <v>41000</v>
      </c>
      <c r="K1078" s="38">
        <f>ROUND(I1078*J1078,0)</f>
        <v>1968000</v>
      </c>
      <c r="L1078" s="194" t="s">
        <v>161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89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7">
        <v>1</v>
      </c>
      <c r="AC1078" s="585"/>
      <c r="AD1078" s="211" t="str">
        <f>IF(VLOOKUP(H1078,DSKH,1,0)=H1078,"","x")</f>
        <v/>
      </c>
    </row>
    <row r="1079" spans="1:33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83"/>
        <v>3</v>
      </c>
      <c r="C1079" s="184">
        <f t="shared" si="84"/>
        <v>42458</v>
      </c>
      <c r="D1079" s="191" t="s">
        <v>1217</v>
      </c>
      <c r="E1079" s="191">
        <v>42458</v>
      </c>
      <c r="F1079" s="192" t="s">
        <v>709</v>
      </c>
      <c r="G1079" s="478" t="s">
        <v>851</v>
      </c>
      <c r="H1079" s="7" t="s">
        <v>843</v>
      </c>
      <c r="I1079" s="256"/>
      <c r="J1079" s="258"/>
      <c r="K1079" s="38">
        <v>196800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89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7">
        <v>1</v>
      </c>
      <c r="AC1079" s="585"/>
      <c r="AD1079" s="211" t="str">
        <f>IF(VLOOKUP(H1079,DSKH,1,0)=H1079,"","x")</f>
        <v/>
      </c>
    </row>
    <row r="1080" spans="1:33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83"/>
        <v>3</v>
      </c>
      <c r="C1080" s="184">
        <f t="shared" si="84"/>
        <v>42458</v>
      </c>
      <c r="D1080" s="191" t="s">
        <v>1217</v>
      </c>
      <c r="E1080" s="191">
        <v>42458</v>
      </c>
      <c r="F1080" s="192" t="s">
        <v>844</v>
      </c>
      <c r="G1080" s="478" t="s">
        <v>851</v>
      </c>
      <c r="H1080" s="7" t="s">
        <v>843</v>
      </c>
      <c r="I1080" s="256"/>
      <c r="J1080" s="256"/>
      <c r="K1080" s="593">
        <v>2164800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9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7"/>
      <c r="AC1080" s="585"/>
      <c r="AD1080" s="585"/>
      <c r="AF1080" s="585"/>
      <c r="AG1080" s="585"/>
    </row>
    <row r="1081" spans="1:33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83"/>
        <v>3</v>
      </c>
      <c r="C1081" s="184">
        <f t="shared" si="84"/>
        <v>42458</v>
      </c>
      <c r="D1081" s="191" t="s">
        <v>1233</v>
      </c>
      <c r="E1081" s="184">
        <v>42458</v>
      </c>
      <c r="F1081" s="911" t="s">
        <v>854</v>
      </c>
      <c r="G1081" s="478" t="s">
        <v>855</v>
      </c>
      <c r="H1081" s="7" t="s">
        <v>856</v>
      </c>
      <c r="I1081" s="256">
        <v>300</v>
      </c>
      <c r="J1081" s="256">
        <v>9893</v>
      </c>
      <c r="K1081" s="38">
        <f>ROUND(I1081*J1081,0)</f>
        <v>2967900</v>
      </c>
      <c r="L1081" s="194" t="s">
        <v>159</v>
      </c>
      <c r="M1081" s="194" t="s">
        <v>8</v>
      </c>
      <c r="N1081" s="52" t="str">
        <f>IF(AND('331-CT'!$E$7=TH!H1081,OR(L1081="331",M1081="331")),"331",IF(AND(OR(L1081="131",M1081="131"),H1081='131-CT'!$E$7),"131",""))</f>
        <v/>
      </c>
      <c r="O1081" s="89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7">
        <v>2</v>
      </c>
      <c r="AC1081" s="585"/>
      <c r="AD1081" s="211" t="str">
        <f>IF(VLOOKUP(H1081,DSKH,1,0)=H1081,"","x")</f>
        <v/>
      </c>
      <c r="AF1081" s="585"/>
      <c r="AG1081" s="585"/>
    </row>
    <row r="1082" spans="1:33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83"/>
        <v>3</v>
      </c>
      <c r="C1082" s="184">
        <f t="shared" si="84"/>
        <v>42458</v>
      </c>
      <c r="D1082" s="191" t="s">
        <v>1233</v>
      </c>
      <c r="E1082" s="184">
        <v>42458</v>
      </c>
      <c r="F1082" s="189" t="s">
        <v>857</v>
      </c>
      <c r="G1082" s="478" t="s">
        <v>855</v>
      </c>
      <c r="H1082" s="7" t="s">
        <v>856</v>
      </c>
      <c r="I1082" s="256">
        <v>640</v>
      </c>
      <c r="J1082" s="256">
        <v>9207</v>
      </c>
      <c r="K1082" s="38">
        <f>ROUND(I1082*J1082,0)</f>
        <v>5892480</v>
      </c>
      <c r="L1082" s="194" t="s">
        <v>159</v>
      </c>
      <c r="M1082" s="194" t="s">
        <v>8</v>
      </c>
      <c r="N1082" s="52" t="str">
        <f>IF(AND('331-CT'!$E$7=TH!H1082,OR(L1082="331",M1082="331")),"331",IF(AND(OR(L1082="131",M1082="131"),H1082='131-CT'!$E$7),"131",""))</f>
        <v/>
      </c>
      <c r="O1082" s="89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7">
        <v>2</v>
      </c>
      <c r="AC1082" s="585"/>
      <c r="AD1082" s="211" t="str">
        <f>IF(VLOOKUP(H1082,DSKH,1,0)=H1082,"","x")</f>
        <v/>
      </c>
      <c r="AF1082" s="585"/>
      <c r="AG1082" s="585"/>
    </row>
    <row r="1083" spans="1:33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83"/>
        <v>3</v>
      </c>
      <c r="C1083" s="184">
        <f t="shared" si="84"/>
        <v>42458</v>
      </c>
      <c r="D1083" s="191" t="s">
        <v>1233</v>
      </c>
      <c r="E1083" s="184">
        <v>42458</v>
      </c>
      <c r="F1083" s="192" t="s">
        <v>858</v>
      </c>
      <c r="G1083" s="478" t="s">
        <v>855</v>
      </c>
      <c r="H1083" s="7" t="s">
        <v>856</v>
      </c>
      <c r="I1083" s="256"/>
      <c r="J1083" s="256"/>
      <c r="K1083" s="593">
        <v>886038</v>
      </c>
      <c r="L1083" s="194" t="s">
        <v>9</v>
      </c>
      <c r="M1083" s="194" t="s">
        <v>8</v>
      </c>
      <c r="N1083" s="52" t="str">
        <f>IF(AND('331-CT'!$E$7=TH!H1083,OR(L1083="331",M1083="331")),"331",IF(AND(OR(L1083="131",M1083="131"),H1083='131-CT'!$E$7),"131",""))</f>
        <v/>
      </c>
      <c r="O1083" s="89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7">
        <v>2</v>
      </c>
      <c r="AC1083" s="585"/>
      <c r="AD1083" s="211" t="str">
        <f>IF(VLOOKUP(H1083,DSKH,1,0)=H1083,"","x")</f>
        <v/>
      </c>
      <c r="AF1083" s="585"/>
      <c r="AG1083" s="585"/>
    </row>
    <row r="1084" spans="1:33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83"/>
        <v>3</v>
      </c>
      <c r="C1084" s="184">
        <f t="shared" si="84"/>
        <v>42458</v>
      </c>
      <c r="D1084" s="191" t="s">
        <v>1233</v>
      </c>
      <c r="E1084" s="184">
        <v>42458</v>
      </c>
      <c r="F1084" s="192" t="s">
        <v>859</v>
      </c>
      <c r="G1084" s="478" t="s">
        <v>855</v>
      </c>
      <c r="H1084" s="7" t="s">
        <v>856</v>
      </c>
      <c r="I1084" s="256"/>
      <c r="J1084" s="256"/>
      <c r="K1084" s="593">
        <v>9746418</v>
      </c>
      <c r="L1084" s="194" t="s">
        <v>8</v>
      </c>
      <c r="M1084" s="194" t="s">
        <v>47</v>
      </c>
      <c r="N1084" s="52" t="str">
        <f>IF(AND('331-CT'!$E$7=TH!H1084,OR(L1084="331",M1084="331")),"331",IF(AND(OR(L1084="131",M1084="131"),H1084='131-CT'!$E$7),"131",""))</f>
        <v/>
      </c>
      <c r="O1084" s="89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>x</v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7"/>
      <c r="AC1084" s="585"/>
      <c r="AD1084" s="585"/>
    </row>
    <row r="1085" spans="1:33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83"/>
        <v>3</v>
      </c>
      <c r="C1085" s="184">
        <f t="shared" si="84"/>
        <v>42460</v>
      </c>
      <c r="D1085" s="904" t="s">
        <v>334</v>
      </c>
      <c r="E1085" s="904">
        <v>42460</v>
      </c>
      <c r="F1085" s="905" t="s">
        <v>852</v>
      </c>
      <c r="G1085" s="906"/>
      <c r="H1085" s="907" t="s">
        <v>853</v>
      </c>
      <c r="I1085" s="254"/>
      <c r="J1085" s="255"/>
      <c r="K1085" s="51">
        <v>74397332</v>
      </c>
      <c r="L1085" s="891" t="s">
        <v>9</v>
      </c>
      <c r="M1085" s="891" t="s">
        <v>56</v>
      </c>
      <c r="N1085" s="52" t="str">
        <f>IF(AND('331-CT'!$E$7=TH!H1085,OR(L1085="331",M1085="331")),"331",IF(AND(OR(L1085="131",M1085="131"),H1085='131-CT'!$E$7),"131",""))</f>
        <v/>
      </c>
      <c r="O1085" s="89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7"/>
      <c r="AC1085" s="585"/>
      <c r="AF1085" s="585"/>
      <c r="AG1085" s="585"/>
    </row>
    <row r="1086" spans="1:33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83"/>
        <v>4</v>
      </c>
      <c r="C1086" s="184">
        <f t="shared" si="84"/>
        <v>42461</v>
      </c>
      <c r="D1086" s="191" t="s">
        <v>1218</v>
      </c>
      <c r="E1086" s="184">
        <v>42461</v>
      </c>
      <c r="F1086" s="189" t="s">
        <v>721</v>
      </c>
      <c r="G1086" s="478" t="s">
        <v>860</v>
      </c>
      <c r="H1086" s="7" t="s">
        <v>861</v>
      </c>
      <c r="I1086" s="256">
        <v>18441</v>
      </c>
      <c r="J1086" s="256">
        <v>8600</v>
      </c>
      <c r="K1086" s="38">
        <f>ROUND(I1086*J1086,0)</f>
        <v>158592600</v>
      </c>
      <c r="L1086" s="194" t="s">
        <v>159</v>
      </c>
      <c r="M1086" s="194" t="s">
        <v>8</v>
      </c>
      <c r="N1086" s="52" t="str">
        <f>IF(AND('331-CT'!$E$7=TH!H1086,OR(L1086="331",M1086="331")),"331",IF(AND(OR(L1086="131",M1086="131"),H1086='131-CT'!$E$7),"131",""))</f>
        <v>331</v>
      </c>
      <c r="O1086" s="89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7">
        <v>2</v>
      </c>
      <c r="AC1086" s="585"/>
      <c r="AD1086" s="211" t="str">
        <f t="shared" ref="AD1086:AD1091" si="87">IF(VLOOKUP(H1086,DSKH,1,0)=H1086,"","x")</f>
        <v/>
      </c>
    </row>
    <row r="1087" spans="1:33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83"/>
        <v>4</v>
      </c>
      <c r="C1087" s="184">
        <f t="shared" si="84"/>
        <v>42461</v>
      </c>
      <c r="D1087" s="191" t="s">
        <v>1218</v>
      </c>
      <c r="E1087" s="184">
        <v>42461</v>
      </c>
      <c r="F1087" s="911" t="s">
        <v>722</v>
      </c>
      <c r="G1087" s="478" t="s">
        <v>860</v>
      </c>
      <c r="H1087" s="7" t="s">
        <v>861</v>
      </c>
      <c r="I1087" s="256"/>
      <c r="J1087" s="256"/>
      <c r="K1087" s="593">
        <v>15859260</v>
      </c>
      <c r="L1087" s="194" t="s">
        <v>9</v>
      </c>
      <c r="M1087" s="194" t="s">
        <v>8</v>
      </c>
      <c r="N1087" s="52" t="str">
        <f>IF(AND('331-CT'!$E$7=TH!H1087,OR(L1087="331",M1087="331")),"331",IF(AND(OR(L1087="131",M1087="131"),H1087='131-CT'!$E$7),"131",""))</f>
        <v>331</v>
      </c>
      <c r="O1087" s="89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7">
        <v>2</v>
      </c>
      <c r="AC1087" s="585"/>
      <c r="AD1087" s="211" t="str">
        <f t="shared" si="87"/>
        <v/>
      </c>
    </row>
    <row r="1088" spans="1:33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83"/>
        <v>4</v>
      </c>
      <c r="C1088" s="184">
        <f t="shared" si="84"/>
        <v>42462</v>
      </c>
      <c r="D1088" s="191" t="s">
        <v>1219</v>
      </c>
      <c r="E1088" s="184">
        <v>42462</v>
      </c>
      <c r="F1088" s="189" t="s">
        <v>711</v>
      </c>
      <c r="G1088" s="478" t="s">
        <v>862</v>
      </c>
      <c r="H1088" s="7" t="s">
        <v>863</v>
      </c>
      <c r="I1088" s="256">
        <v>7967</v>
      </c>
      <c r="J1088" s="256">
        <v>9000</v>
      </c>
      <c r="K1088" s="38">
        <f>ROUND(I1088*J1088,0)</f>
        <v>71703000</v>
      </c>
      <c r="L1088" s="194" t="s">
        <v>159</v>
      </c>
      <c r="M1088" s="194" t="s">
        <v>8</v>
      </c>
      <c r="N1088" s="52" t="str">
        <f>IF(AND('331-CT'!$E$7=TH!H1088,OR(L1088="331",M1088="331")),"331",IF(AND(OR(L1088="131",M1088="131"),H1088='131-CT'!$E$7),"131",""))</f>
        <v/>
      </c>
      <c r="O1088" s="89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7">
        <v>2</v>
      </c>
      <c r="AC1088" s="585"/>
      <c r="AD1088" s="211" t="str">
        <f t="shared" si="87"/>
        <v/>
      </c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83"/>
        <v>4</v>
      </c>
      <c r="C1089" s="184">
        <f t="shared" si="84"/>
        <v>42462</v>
      </c>
      <c r="D1089" s="191" t="s">
        <v>1219</v>
      </c>
      <c r="E1089" s="184">
        <v>42462</v>
      </c>
      <c r="F1089" s="189" t="s">
        <v>712</v>
      </c>
      <c r="G1089" s="478" t="s">
        <v>862</v>
      </c>
      <c r="H1089" s="7" t="s">
        <v>863</v>
      </c>
      <c r="I1089" s="256"/>
      <c r="J1089" s="256"/>
      <c r="K1089" s="593">
        <v>7170300</v>
      </c>
      <c r="L1089" s="194" t="s">
        <v>9</v>
      </c>
      <c r="M1089" s="194" t="s">
        <v>8</v>
      </c>
      <c r="N1089" s="52" t="str">
        <f>IF(AND('331-CT'!$E$7=TH!H1089,OR(L1089="331",M1089="331")),"331",IF(AND(OR(L1089="131",M1089="131"),H1089='131-CT'!$E$7),"131",""))</f>
        <v/>
      </c>
      <c r="O1089" s="89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7">
        <v>2</v>
      </c>
      <c r="AC1089" s="585"/>
      <c r="AD1089" s="211" t="str">
        <f t="shared" si="87"/>
        <v/>
      </c>
      <c r="AF1089" s="585"/>
      <c r="AG1089" s="585"/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83"/>
        <v>4</v>
      </c>
      <c r="C1090" s="184">
        <f t="shared" si="84"/>
        <v>42464</v>
      </c>
      <c r="D1090" s="191" t="s">
        <v>1220</v>
      </c>
      <c r="E1090" s="184">
        <v>42464</v>
      </c>
      <c r="F1090" s="189" t="s">
        <v>711</v>
      </c>
      <c r="G1090" s="478" t="s">
        <v>864</v>
      </c>
      <c r="H1090" s="7" t="s">
        <v>863</v>
      </c>
      <c r="I1090" s="256">
        <v>7293</v>
      </c>
      <c r="J1090" s="256">
        <v>9000</v>
      </c>
      <c r="K1090" s="38">
        <f>ROUND(I1090*J1090,0)</f>
        <v>65637000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89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7">
        <v>2</v>
      </c>
      <c r="AC1090" s="585"/>
      <c r="AD1090" s="211" t="str">
        <f t="shared" si="87"/>
        <v/>
      </c>
      <c r="AF1090" s="585"/>
      <c r="AG1090" s="585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83"/>
        <v>4</v>
      </c>
      <c r="C1091" s="184">
        <f t="shared" si="84"/>
        <v>42464</v>
      </c>
      <c r="D1091" s="191" t="s">
        <v>1220</v>
      </c>
      <c r="E1091" s="184">
        <v>42464</v>
      </c>
      <c r="F1091" s="189" t="s">
        <v>712</v>
      </c>
      <c r="G1091" s="478" t="s">
        <v>864</v>
      </c>
      <c r="H1091" s="7" t="s">
        <v>863</v>
      </c>
      <c r="I1091" s="256"/>
      <c r="J1091" s="256"/>
      <c r="K1091" s="593">
        <v>6563700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89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7">
        <v>2</v>
      </c>
      <c r="AC1091" s="585"/>
      <c r="AD1091" s="211" t="str">
        <f t="shared" si="87"/>
        <v/>
      </c>
      <c r="AF1091" s="585"/>
      <c r="AG1091" s="585"/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83"/>
        <v>4</v>
      </c>
      <c r="C1092" s="184">
        <f t="shared" si="84"/>
        <v>42464</v>
      </c>
      <c r="D1092" s="191" t="s">
        <v>1109</v>
      </c>
      <c r="E1092" s="191">
        <v>42464</v>
      </c>
      <c r="F1092" s="189" t="s">
        <v>1343</v>
      </c>
      <c r="G1092" s="478" t="s">
        <v>528</v>
      </c>
      <c r="H1092" s="193" t="s">
        <v>646</v>
      </c>
      <c r="I1092" s="256">
        <v>300</v>
      </c>
      <c r="J1092" s="256">
        <v>15300</v>
      </c>
      <c r="K1092" s="38">
        <f>ROUND(I1092*J1092,0)</f>
        <v>4590000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89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7"/>
      <c r="AC1092" s="585" t="str">
        <f>IF(VLOOKUP(F1092,NXT!$C$34:$C$407,1,0)=F1092,"","x")</f>
        <v/>
      </c>
      <c r="AD1092" s="585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83"/>
        <v>4</v>
      </c>
      <c r="C1093" s="184">
        <f t="shared" si="84"/>
        <v>42464</v>
      </c>
      <c r="D1093" s="191" t="s">
        <v>1109</v>
      </c>
      <c r="E1093" s="191">
        <v>42464</v>
      </c>
      <c r="F1093" s="192" t="s">
        <v>424</v>
      </c>
      <c r="G1093" s="478" t="s">
        <v>528</v>
      </c>
      <c r="H1093" s="193" t="s">
        <v>646</v>
      </c>
      <c r="I1093" s="256"/>
      <c r="J1093" s="256"/>
      <c r="K1093" s="593">
        <v>459000</v>
      </c>
      <c r="L1093" s="194" t="s">
        <v>259</v>
      </c>
      <c r="M1093" s="194" t="s">
        <v>370</v>
      </c>
      <c r="N1093" s="52" t="str">
        <f>IF(AND('331-CT'!$E$7=TH!H1093,OR(L1093="331",M1093="331")),"331",IF(AND(OR(L1093="131",M1093="131"),H1093='131-CT'!$E$7),"131",""))</f>
        <v/>
      </c>
      <c r="O1093" s="89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7"/>
      <c r="AC1093" s="585" t="str">
        <f>IF(VLOOKUP(H1093,DS_131,1,0)=H1093,"","x")</f>
        <v/>
      </c>
      <c r="AD1093" s="585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83"/>
        <v>4</v>
      </c>
      <c r="C1094" s="184">
        <f t="shared" si="84"/>
        <v>42467</v>
      </c>
      <c r="D1094" s="191" t="s">
        <v>1221</v>
      </c>
      <c r="E1094" s="184">
        <v>42467</v>
      </c>
      <c r="F1094" s="189" t="s">
        <v>721</v>
      </c>
      <c r="G1094" s="478" t="s">
        <v>865</v>
      </c>
      <c r="H1094" s="7" t="s">
        <v>861</v>
      </c>
      <c r="I1094" s="256">
        <v>1800</v>
      </c>
      <c r="J1094" s="256">
        <v>7200</v>
      </c>
      <c r="K1094" s="38">
        <f>ROUND(I1094*J1094,0)</f>
        <v>12960000</v>
      </c>
      <c r="L1094" s="194" t="s">
        <v>159</v>
      </c>
      <c r="M1094" s="194" t="s">
        <v>8</v>
      </c>
      <c r="N1094" s="52" t="str">
        <f>IF(AND('331-CT'!$E$7=TH!H1094,OR(L1094="331",M1094="331")),"331",IF(AND(OR(L1094="131",M1094="131"),H1094='131-CT'!$E$7),"131",""))</f>
        <v>331</v>
      </c>
      <c r="O1094" s="89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7">
        <v>2</v>
      </c>
      <c r="AC1094" s="585"/>
      <c r="AD1094" s="211" t="str">
        <f>IF(VLOOKUP(H1094,DSKH,1,0)=H1094,"","x")</f>
        <v/>
      </c>
      <c r="AF1094" s="585"/>
      <c r="AG1094" s="585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83"/>
        <v>4</v>
      </c>
      <c r="C1095" s="184">
        <f t="shared" si="84"/>
        <v>42467</v>
      </c>
      <c r="D1095" s="191" t="s">
        <v>1221</v>
      </c>
      <c r="E1095" s="184">
        <v>42467</v>
      </c>
      <c r="F1095" s="189" t="s">
        <v>722</v>
      </c>
      <c r="G1095" s="478" t="s">
        <v>865</v>
      </c>
      <c r="H1095" s="7" t="s">
        <v>861</v>
      </c>
      <c r="I1095" s="256"/>
      <c r="J1095" s="256"/>
      <c r="K1095" s="593">
        <v>1296000</v>
      </c>
      <c r="L1095" s="194" t="s">
        <v>9</v>
      </c>
      <c r="M1095" s="194" t="s">
        <v>8</v>
      </c>
      <c r="N1095" s="52" t="str">
        <f>IF(AND('331-CT'!$E$7=TH!H1095,OR(L1095="331",M1095="331")),"331",IF(AND(OR(L1095="131",M1095="131"),H1095='131-CT'!$E$7),"131",""))</f>
        <v>331</v>
      </c>
      <c r="O1095" s="89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7">
        <v>2</v>
      </c>
      <c r="AC1095" s="585"/>
      <c r="AD1095" s="211" t="str">
        <f>IF(VLOOKUP(H1095,DSKH,1,0)=H1095,"","x")</f>
        <v/>
      </c>
      <c r="AF1095" s="585"/>
      <c r="AG1095" s="585"/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83"/>
        <v>4</v>
      </c>
      <c r="C1096" s="184">
        <f t="shared" si="84"/>
        <v>42467</v>
      </c>
      <c r="D1096" s="191" t="s">
        <v>1222</v>
      </c>
      <c r="E1096" s="184">
        <v>42467</v>
      </c>
      <c r="F1096" s="189" t="s">
        <v>721</v>
      </c>
      <c r="G1096" s="478" t="s">
        <v>866</v>
      </c>
      <c r="H1096" s="7" t="s">
        <v>861</v>
      </c>
      <c r="I1096" s="256">
        <v>2033</v>
      </c>
      <c r="J1096" s="256">
        <v>7200</v>
      </c>
      <c r="K1096" s="38">
        <f>ROUND(I1096*J1096,0)</f>
        <v>14637600</v>
      </c>
      <c r="L1096" s="194" t="s">
        <v>159</v>
      </c>
      <c r="M1096" s="194" t="s">
        <v>8</v>
      </c>
      <c r="N1096" s="52" t="str">
        <f>IF(AND('331-CT'!$E$7=TH!H1096,OR(L1096="331",M1096="331")),"331",IF(AND(OR(L1096="131",M1096="131"),H1096='131-CT'!$E$7),"131",""))</f>
        <v>331</v>
      </c>
      <c r="O1096" s="89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7">
        <v>2</v>
      </c>
      <c r="AC1096" s="585"/>
      <c r="AD1096" s="211" t="str">
        <f>IF(VLOOKUP(H1096,DSKH,1,0)=H1096,"","x")</f>
        <v/>
      </c>
      <c r="AF1096" s="585"/>
      <c r="AG1096" s="585"/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83"/>
        <v>4</v>
      </c>
      <c r="C1097" s="184">
        <f t="shared" si="84"/>
        <v>42467</v>
      </c>
      <c r="D1097" s="191" t="s">
        <v>1222</v>
      </c>
      <c r="E1097" s="184">
        <v>42467</v>
      </c>
      <c r="F1097" s="189" t="s">
        <v>722</v>
      </c>
      <c r="G1097" s="478" t="s">
        <v>866</v>
      </c>
      <c r="H1097" s="7" t="s">
        <v>861</v>
      </c>
      <c r="I1097" s="256"/>
      <c r="J1097" s="256"/>
      <c r="K1097" s="593">
        <v>1463760</v>
      </c>
      <c r="L1097" s="194" t="s">
        <v>9</v>
      </c>
      <c r="M1097" s="194" t="s">
        <v>8</v>
      </c>
      <c r="N1097" s="52" t="str">
        <f>IF(AND('331-CT'!$E$7=TH!H1097,OR(L1097="331",M1097="331")),"331",IF(AND(OR(L1097="131",M1097="131"),H1097='131-CT'!$E$7),"131",""))</f>
        <v>331</v>
      </c>
      <c r="O1097" s="89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7">
        <v>2</v>
      </c>
      <c r="AC1097" s="585"/>
      <c r="AD1097" s="211" t="str">
        <f>IF(VLOOKUP(H1097,DSKH,1,0)=H1097,"","x")</f>
        <v/>
      </c>
      <c r="AF1097" s="585"/>
      <c r="AG1097" s="585"/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3"/>
        <v>4</v>
      </c>
      <c r="C1098" s="184">
        <f t="shared" si="84"/>
        <v>42467</v>
      </c>
      <c r="D1098" s="191" t="s">
        <v>1110</v>
      </c>
      <c r="E1098" s="191">
        <v>42467</v>
      </c>
      <c r="F1098" s="192" t="s">
        <v>1476</v>
      </c>
      <c r="G1098" s="478" t="s">
        <v>997</v>
      </c>
      <c r="H1098" s="7" t="s">
        <v>430</v>
      </c>
      <c r="I1098" s="256">
        <v>292</v>
      </c>
      <c r="J1098" s="256">
        <v>10500</v>
      </c>
      <c r="K1098" s="38">
        <f>ROUND(I1098*J1098,0)</f>
        <v>3066000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9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7"/>
      <c r="AC1098" s="585" t="str">
        <f>IF(VLOOKUP(F1098,NXT!$C$34:$C$407,1,0)=F1098,"","x")</f>
        <v/>
      </c>
      <c r="AD1098" s="585"/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83"/>
        <v>4</v>
      </c>
      <c r="C1099" s="184">
        <f t="shared" si="84"/>
        <v>42467</v>
      </c>
      <c r="D1099" s="191" t="s">
        <v>1110</v>
      </c>
      <c r="E1099" s="191">
        <v>42467</v>
      </c>
      <c r="F1099" s="192" t="s">
        <v>1476</v>
      </c>
      <c r="G1099" s="478" t="s">
        <v>997</v>
      </c>
      <c r="H1099" s="7" t="s">
        <v>430</v>
      </c>
      <c r="I1099" s="256">
        <v>486</v>
      </c>
      <c r="J1099" s="256">
        <v>10500</v>
      </c>
      <c r="K1099" s="38">
        <f>ROUND(I1099*J1099,0)</f>
        <v>5103000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89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7"/>
      <c r="AC1099" s="585" t="str">
        <f>IF(VLOOKUP(F1099,NXT!$C$34:$C$407,1,0)=F1099,"","x")</f>
        <v/>
      </c>
      <c r="AD1099" s="585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3"/>
        <v>4</v>
      </c>
      <c r="C1100" s="184">
        <f t="shared" si="84"/>
        <v>42467</v>
      </c>
      <c r="D1100" s="191" t="s">
        <v>1110</v>
      </c>
      <c r="E1100" s="191">
        <v>42467</v>
      </c>
      <c r="F1100" s="192" t="s">
        <v>1476</v>
      </c>
      <c r="G1100" s="478" t="s">
        <v>997</v>
      </c>
      <c r="H1100" s="7" t="s">
        <v>430</v>
      </c>
      <c r="I1100" s="256">
        <v>303</v>
      </c>
      <c r="J1100" s="256">
        <v>10500</v>
      </c>
      <c r="K1100" s="38">
        <f>ROUND(I1100*J1100,0)</f>
        <v>3181500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9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7"/>
      <c r="AC1100" s="585" t="str">
        <f>IF(VLOOKUP(F1100,NXT!$C$34:$C$407,1,0)=F1100,"","x")</f>
        <v/>
      </c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83"/>
        <v>4</v>
      </c>
      <c r="C1101" s="184">
        <f t="shared" si="84"/>
        <v>42467</v>
      </c>
      <c r="D1101" s="191" t="s">
        <v>1110</v>
      </c>
      <c r="E1101" s="191">
        <v>42467</v>
      </c>
      <c r="F1101" s="189" t="s">
        <v>424</v>
      </c>
      <c r="G1101" s="478" t="s">
        <v>997</v>
      </c>
      <c r="H1101" s="7" t="s">
        <v>430</v>
      </c>
      <c r="I1101" s="256"/>
      <c r="J1101" s="256"/>
      <c r="K1101" s="593">
        <v>1135050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9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7"/>
      <c r="AC1101" s="585" t="str">
        <f>IF(VLOOKUP(H1101,DS_131,1,0)=H1101,"","x")</f>
        <v/>
      </c>
      <c r="AD1101" s="585"/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83"/>
        <v>4</v>
      </c>
      <c r="C1102" s="184">
        <f t="shared" si="84"/>
        <v>42467</v>
      </c>
      <c r="D1102" s="191" t="s">
        <v>1111</v>
      </c>
      <c r="E1102" s="191">
        <v>42467</v>
      </c>
      <c r="F1102" s="292" t="s">
        <v>998</v>
      </c>
      <c r="G1102" s="478" t="s">
        <v>529</v>
      </c>
      <c r="H1102" s="7" t="s">
        <v>829</v>
      </c>
      <c r="I1102" s="257">
        <v>529</v>
      </c>
      <c r="J1102" s="257">
        <v>5900</v>
      </c>
      <c r="K1102" s="38">
        <f>ROUND(I1102*J1102,0)</f>
        <v>3121100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89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7"/>
      <c r="AC1102" s="585" t="str">
        <f>IF(VLOOKUP(F1102,NXT!$C$34:$C$407,1,0)=F1102,"","x")</f>
        <v/>
      </c>
      <c r="AD1102" s="585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83"/>
        <v>4</v>
      </c>
      <c r="C1103" s="184">
        <f t="shared" si="84"/>
        <v>42467</v>
      </c>
      <c r="D1103" s="191" t="s">
        <v>1111</v>
      </c>
      <c r="E1103" s="191">
        <v>42467</v>
      </c>
      <c r="F1103" s="192" t="s">
        <v>999</v>
      </c>
      <c r="G1103" s="478" t="s">
        <v>529</v>
      </c>
      <c r="H1103" s="7" t="s">
        <v>829</v>
      </c>
      <c r="I1103" s="256">
        <v>497</v>
      </c>
      <c r="J1103" s="256">
        <v>9100</v>
      </c>
      <c r="K1103" s="38">
        <f>ROUND(I1103*J1103,0)</f>
        <v>4522700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/>
      </c>
      <c r="O1103" s="89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7"/>
      <c r="AC1103" s="585" t="str">
        <f>IF(VLOOKUP(F1103,NXT!$C$34:$C$407,1,0)=F1103,"","x")</f>
        <v/>
      </c>
      <c r="AD1103" s="585"/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83"/>
        <v>4</v>
      </c>
      <c r="C1104" s="184">
        <f t="shared" si="84"/>
        <v>42467</v>
      </c>
      <c r="D1104" s="191" t="s">
        <v>1111</v>
      </c>
      <c r="E1104" s="184">
        <v>42467</v>
      </c>
      <c r="F1104" s="189" t="s">
        <v>989</v>
      </c>
      <c r="G1104" s="595" t="s">
        <v>529</v>
      </c>
      <c r="H1104" s="7" t="s">
        <v>829</v>
      </c>
      <c r="I1104" s="256">
        <v>516</v>
      </c>
      <c r="J1104" s="256">
        <v>6800</v>
      </c>
      <c r="K1104" s="38">
        <f>ROUND(I1104*J1104,0)</f>
        <v>3508800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/>
      </c>
      <c r="O1104" s="89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7"/>
      <c r="AC1104" s="585" t="str">
        <f>IF(VLOOKUP(F1104,NXT!$C$34:$C$407,1,0)=F1104,"","x")</f>
        <v/>
      </c>
      <c r="AD1104" s="585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83"/>
        <v>4</v>
      </c>
      <c r="C1105" s="184">
        <f t="shared" si="84"/>
        <v>42467</v>
      </c>
      <c r="D1105" s="191" t="s">
        <v>1111</v>
      </c>
      <c r="E1105" s="191">
        <v>42467</v>
      </c>
      <c r="F1105" s="192" t="s">
        <v>424</v>
      </c>
      <c r="G1105" s="478" t="s">
        <v>529</v>
      </c>
      <c r="H1105" s="7" t="s">
        <v>829</v>
      </c>
      <c r="I1105" s="257"/>
      <c r="J1105" s="257"/>
      <c r="K1105" s="38">
        <v>1115260</v>
      </c>
      <c r="L1105" s="194" t="s">
        <v>259</v>
      </c>
      <c r="M1105" s="194" t="s">
        <v>370</v>
      </c>
      <c r="N1105" s="52" t="str">
        <f>IF(AND('331-CT'!$E$7=TH!H1105,OR(L1105="331",M1105="331")),"331",IF(AND(OR(L1105="131",M1105="131"),H1105='131-CT'!$E$7),"131",""))</f>
        <v/>
      </c>
      <c r="O1105" s="89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7"/>
      <c r="AC1105" s="585" t="str">
        <f>IF(VLOOKUP(H1105,DS_131,1,0)=H1105,"","x")</f>
        <v/>
      </c>
      <c r="AD1105" s="585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83"/>
        <v>4</v>
      </c>
      <c r="C1106" s="184">
        <f t="shared" si="84"/>
        <v>42468</v>
      </c>
      <c r="D1106" s="191" t="s">
        <v>1112</v>
      </c>
      <c r="E1106" s="184">
        <v>42468</v>
      </c>
      <c r="F1106" s="189" t="s">
        <v>467</v>
      </c>
      <c r="G1106" s="595" t="s">
        <v>531</v>
      </c>
      <c r="H1106" s="902" t="s">
        <v>596</v>
      </c>
      <c r="I1106" s="256">
        <v>652</v>
      </c>
      <c r="J1106" s="256">
        <v>7300</v>
      </c>
      <c r="K1106" s="38">
        <f>ROUND(I1106*J1106,0)</f>
        <v>4759600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/>
      </c>
      <c r="O1106" s="89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7"/>
      <c r="AC1106" s="585" t="str">
        <f>IF(VLOOKUP(F1106,NXT!$C$34:$C$407,1,0)=F1106,"","x")</f>
        <v/>
      </c>
      <c r="AD1106" s="585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83"/>
        <v>4</v>
      </c>
      <c r="C1107" s="184">
        <f t="shared" si="84"/>
        <v>42468</v>
      </c>
      <c r="D1107" s="191" t="s">
        <v>1112</v>
      </c>
      <c r="E1107" s="184">
        <v>42468</v>
      </c>
      <c r="F1107" s="192" t="s">
        <v>467</v>
      </c>
      <c r="G1107" s="595" t="s">
        <v>531</v>
      </c>
      <c r="H1107" s="902" t="s">
        <v>596</v>
      </c>
      <c r="I1107" s="256">
        <v>1495</v>
      </c>
      <c r="J1107" s="256">
        <v>5900</v>
      </c>
      <c r="K1107" s="38">
        <f>ROUND(I1107*J1107,0)</f>
        <v>8820500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89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7"/>
      <c r="AC1107" s="585" t="str">
        <f>IF(VLOOKUP(F1107,NXT!$C$34:$C$407,1,0)=F1107,"","x")</f>
        <v/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83"/>
        <v>4</v>
      </c>
      <c r="C1108" s="184">
        <f t="shared" si="84"/>
        <v>42468</v>
      </c>
      <c r="D1108" s="191" t="s">
        <v>1112</v>
      </c>
      <c r="E1108" s="191">
        <v>42468</v>
      </c>
      <c r="F1108" s="192" t="s">
        <v>424</v>
      </c>
      <c r="G1108" s="478" t="s">
        <v>531</v>
      </c>
      <c r="H1108" s="902" t="s">
        <v>596</v>
      </c>
      <c r="I1108" s="256"/>
      <c r="J1108" s="256"/>
      <c r="K1108" s="593">
        <v>1358010</v>
      </c>
      <c r="L1108" s="194" t="s">
        <v>259</v>
      </c>
      <c r="M1108" s="194" t="s">
        <v>370</v>
      </c>
      <c r="N1108" s="52" t="str">
        <f>IF(AND('331-CT'!$E$7=TH!H1108,OR(L1108="331",M1108="331")),"331",IF(AND(OR(L1108="131",M1108="131"),H1108='131-CT'!$E$7),"131",""))</f>
        <v/>
      </c>
      <c r="O1108" s="89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7"/>
      <c r="AC1108" s="585" t="str">
        <f>IF(VLOOKUP(H1108,DS_131,1,0)=H1108,"","x")</f>
        <v/>
      </c>
      <c r="AD1108" s="585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83"/>
        <v>4</v>
      </c>
      <c r="C1109" s="184">
        <f t="shared" si="84"/>
        <v>42468</v>
      </c>
      <c r="D1109" s="191" t="s">
        <v>1113</v>
      </c>
      <c r="E1109" s="191">
        <v>42468</v>
      </c>
      <c r="F1109" s="192" t="s">
        <v>669</v>
      </c>
      <c r="G1109" s="478" t="s">
        <v>533</v>
      </c>
      <c r="H1109" s="7" t="s">
        <v>820</v>
      </c>
      <c r="I1109" s="256">
        <v>210</v>
      </c>
      <c r="J1109" s="256">
        <v>6000</v>
      </c>
      <c r="K1109" s="38">
        <f>ROUND(I1109*J1109,0)</f>
        <v>1260000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89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7"/>
      <c r="AC1109" s="585" t="str">
        <f>IF(VLOOKUP(F1109,NXT!$C$34:$C$407,1,0)=F1109,"","x")</f>
        <v/>
      </c>
      <c r="AD1109" s="585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83"/>
        <v>4</v>
      </c>
      <c r="C1110" s="184">
        <f t="shared" si="84"/>
        <v>42468</v>
      </c>
      <c r="D1110" s="191" t="s">
        <v>1113</v>
      </c>
      <c r="E1110" s="191">
        <v>42468</v>
      </c>
      <c r="F1110" s="192" t="s">
        <v>670</v>
      </c>
      <c r="G1110" s="478" t="s">
        <v>533</v>
      </c>
      <c r="H1110" s="7" t="s">
        <v>820</v>
      </c>
      <c r="I1110" s="256">
        <v>320</v>
      </c>
      <c r="J1110" s="256">
        <v>6600</v>
      </c>
      <c r="K1110" s="38">
        <f>ROUND(I1110*J1110,0)</f>
        <v>2112000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89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7"/>
      <c r="AC1110" s="585" t="str">
        <f>IF(VLOOKUP(F1110,NXT!$C$34:$C$407,1,0)=F1110,"","x")</f>
        <v/>
      </c>
      <c r="AD1110" s="585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83"/>
        <v>4</v>
      </c>
      <c r="C1111" s="184">
        <f t="shared" si="84"/>
        <v>42468</v>
      </c>
      <c r="D1111" s="191" t="s">
        <v>1113</v>
      </c>
      <c r="E1111" s="191">
        <v>42468</v>
      </c>
      <c r="F1111" s="192" t="s">
        <v>424</v>
      </c>
      <c r="G1111" s="478" t="s">
        <v>533</v>
      </c>
      <c r="H1111" s="7" t="s">
        <v>820</v>
      </c>
      <c r="I1111" s="256"/>
      <c r="J1111" s="256"/>
      <c r="K1111" s="38">
        <v>337200</v>
      </c>
      <c r="L1111" s="194" t="s">
        <v>259</v>
      </c>
      <c r="M1111" s="194" t="s">
        <v>370</v>
      </c>
      <c r="N1111" s="52" t="str">
        <f>IF(AND('331-CT'!$E$7=TH!H1111,OR(L1111="331",M1111="331")),"331",IF(AND(OR(L1111="131",M1111="131"),H1111='131-CT'!$E$7),"131",""))</f>
        <v/>
      </c>
      <c r="O1111" s="89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7"/>
      <c r="AC1111" s="585" t="str">
        <f>IF(VLOOKUP(H1111,DS_131,1,0)=H1111,"","x")</f>
        <v/>
      </c>
      <c r="AD1111" s="585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83"/>
        <v>4</v>
      </c>
      <c r="C1112" s="184">
        <f t="shared" si="84"/>
        <v>42468</v>
      </c>
      <c r="D1112" s="191" t="s">
        <v>1114</v>
      </c>
      <c r="E1112" s="191">
        <v>42468</v>
      </c>
      <c r="F1112" s="189" t="s">
        <v>1467</v>
      </c>
      <c r="G1112" s="478" t="s">
        <v>534</v>
      </c>
      <c r="H1112" s="193" t="s">
        <v>646</v>
      </c>
      <c r="I1112" s="256">
        <v>200</v>
      </c>
      <c r="J1112" s="256">
        <v>10900</v>
      </c>
      <c r="K1112" s="38">
        <f>ROUND(I1112*J1112,0)</f>
        <v>2180000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89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7"/>
      <c r="AC1112" s="585" t="str">
        <f>IF(VLOOKUP(F1112,NXT!$C$34:$C$407,1,0)=F1112,"","x")</f>
        <v/>
      </c>
      <c r="AD1112" s="585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83"/>
        <v>4</v>
      </c>
      <c r="C1113" s="184">
        <f t="shared" si="84"/>
        <v>42468</v>
      </c>
      <c r="D1113" s="191" t="s">
        <v>1114</v>
      </c>
      <c r="E1113" s="191">
        <v>42468</v>
      </c>
      <c r="F1113" s="192" t="s">
        <v>1468</v>
      </c>
      <c r="G1113" s="478" t="s">
        <v>534</v>
      </c>
      <c r="H1113" s="193" t="s">
        <v>646</v>
      </c>
      <c r="I1113" s="256">
        <v>200</v>
      </c>
      <c r="J1113" s="256">
        <v>11700</v>
      </c>
      <c r="K1113" s="38">
        <f>ROUND(I1113*J1113,0)</f>
        <v>2340000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89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7"/>
      <c r="AC1113" s="585" t="str">
        <f>IF(VLOOKUP(F1113,NXT!$C$34:$C$407,1,0)=F1113,"","x")</f>
        <v/>
      </c>
      <c r="AD1113" s="585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4</v>
      </c>
      <c r="C1114" s="184">
        <f t="shared" si="84"/>
        <v>42468</v>
      </c>
      <c r="D1114" s="191" t="s">
        <v>1114</v>
      </c>
      <c r="E1114" s="184">
        <v>42468</v>
      </c>
      <c r="F1114" s="189" t="s">
        <v>1339</v>
      </c>
      <c r="G1114" s="595" t="s">
        <v>534</v>
      </c>
      <c r="H1114" s="193" t="s">
        <v>646</v>
      </c>
      <c r="I1114" s="256">
        <v>200</v>
      </c>
      <c r="J1114" s="256">
        <v>12400</v>
      </c>
      <c r="K1114" s="38">
        <f>ROUND(I1114*J1114,0)</f>
        <v>2480000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89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7"/>
      <c r="AC1114" s="585" t="str">
        <f>IF(VLOOKUP(F1114,NXT!$C$34:$C$407,1,0)=F1114,"","x")</f>
        <v/>
      </c>
      <c r="AD1114" s="585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4</v>
      </c>
      <c r="C1115" s="184">
        <f t="shared" si="84"/>
        <v>42468</v>
      </c>
      <c r="D1115" s="191" t="s">
        <v>1114</v>
      </c>
      <c r="E1115" s="191">
        <v>42468</v>
      </c>
      <c r="F1115" s="189" t="s">
        <v>1340</v>
      </c>
      <c r="G1115" s="478" t="s">
        <v>534</v>
      </c>
      <c r="H1115" s="193" t="s">
        <v>646</v>
      </c>
      <c r="I1115" s="256">
        <v>200</v>
      </c>
      <c r="J1115" s="256">
        <v>14200</v>
      </c>
      <c r="K1115" s="38">
        <f>ROUND(I1115*J1115,0)</f>
        <v>2840000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89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7"/>
      <c r="AC1115" s="585" t="str">
        <f>IF(VLOOKUP(F1115,NXT!$C$34:$C$407,1,0)=F1115,"","x")</f>
        <v/>
      </c>
      <c r="AD1115" s="585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4</v>
      </c>
      <c r="C1116" s="184">
        <f t="shared" si="84"/>
        <v>42468</v>
      </c>
      <c r="D1116" s="191" t="s">
        <v>1114</v>
      </c>
      <c r="E1116" s="191">
        <v>42468</v>
      </c>
      <c r="F1116" s="192" t="s">
        <v>424</v>
      </c>
      <c r="G1116" s="478" t="s">
        <v>534</v>
      </c>
      <c r="H1116" s="193" t="s">
        <v>646</v>
      </c>
      <c r="I1116" s="256"/>
      <c r="J1116" s="256"/>
      <c r="K1116" s="38">
        <v>984000</v>
      </c>
      <c r="L1116" s="194" t="s">
        <v>259</v>
      </c>
      <c r="M1116" s="194" t="s">
        <v>370</v>
      </c>
      <c r="N1116" s="52" t="str">
        <f>IF(AND('331-CT'!$E$7=TH!H1116,OR(L1116="331",M1116="331")),"331",IF(AND(OR(L1116="131",M1116="131"),H1116='131-CT'!$E$7),"131",""))</f>
        <v/>
      </c>
      <c r="O1116" s="89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7"/>
      <c r="AC1116" s="585" t="str">
        <f>IF(VLOOKUP(H1116,DS_131,1,0)=H1116,"","x")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4</v>
      </c>
      <c r="C1117" s="184">
        <f t="shared" si="84"/>
        <v>42468</v>
      </c>
      <c r="D1117" s="191" t="s">
        <v>1115</v>
      </c>
      <c r="E1117" s="191">
        <v>42468</v>
      </c>
      <c r="F1117" s="192" t="s">
        <v>944</v>
      </c>
      <c r="G1117" s="478" t="s">
        <v>535</v>
      </c>
      <c r="H1117" s="7" t="s">
        <v>816</v>
      </c>
      <c r="I1117" s="256">
        <v>40</v>
      </c>
      <c r="J1117" s="256">
        <v>24700</v>
      </c>
      <c r="K1117" s="38">
        <f>ROUND(I1117*J1117,0)</f>
        <v>988000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9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7"/>
      <c r="AC1117" s="585" t="str">
        <f>IF(VLOOKUP(F1117,NXT!$C$34:$C$407,1,0)=F1117,"","x")</f>
        <v/>
      </c>
      <c r="AD1117" s="585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4</v>
      </c>
      <c r="C1118" s="184">
        <f t="shared" si="84"/>
        <v>42468</v>
      </c>
      <c r="D1118" s="191" t="s">
        <v>1115</v>
      </c>
      <c r="E1118" s="191">
        <v>42468</v>
      </c>
      <c r="F1118" s="192" t="s">
        <v>424</v>
      </c>
      <c r="G1118" s="478" t="s">
        <v>535</v>
      </c>
      <c r="H1118" s="7" t="s">
        <v>816</v>
      </c>
      <c r="I1118" s="256"/>
      <c r="J1118" s="256"/>
      <c r="K1118" s="38">
        <v>98800</v>
      </c>
      <c r="L1118" s="194" t="s">
        <v>259</v>
      </c>
      <c r="M1118" s="194" t="s">
        <v>370</v>
      </c>
      <c r="N1118" s="52" t="str">
        <f>IF(AND('331-CT'!$E$7=TH!H1118,OR(L1118="331",M1118="331")),"331",IF(AND(OR(L1118="131",M1118="131"),H1118='131-CT'!$E$7),"131",""))</f>
        <v/>
      </c>
      <c r="O1118" s="89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7"/>
      <c r="AC1118" s="585" t="str">
        <f>IF(VLOOKUP(H1118,DS_131,1,0)=H1118,"","x")</f>
        <v/>
      </c>
      <c r="AD1118" s="585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4</v>
      </c>
      <c r="C1119" s="184">
        <f t="shared" si="84"/>
        <v>42468</v>
      </c>
      <c r="D1119" s="191" t="s">
        <v>1116</v>
      </c>
      <c r="E1119" s="191">
        <v>42468</v>
      </c>
      <c r="F1119" s="189" t="s">
        <v>1000</v>
      </c>
      <c r="G1119" s="478" t="s">
        <v>536</v>
      </c>
      <c r="H1119" s="7" t="s">
        <v>810</v>
      </c>
      <c r="I1119" s="256">
        <v>540</v>
      </c>
      <c r="J1119" s="256">
        <v>11000</v>
      </c>
      <c r="K1119" s="38">
        <f>ROUND(I1119*J1119,0)</f>
        <v>5940000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9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7"/>
      <c r="AC1119" s="585" t="str">
        <f>IF(VLOOKUP(F1119,NXT!$C$34:$C$407,1,0)=F1119,"","x")</f>
        <v/>
      </c>
      <c r="AD1119" s="585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4</v>
      </c>
      <c r="C1120" s="184">
        <f t="shared" si="84"/>
        <v>42468</v>
      </c>
      <c r="D1120" s="191" t="s">
        <v>1116</v>
      </c>
      <c r="E1120" s="191">
        <v>42468</v>
      </c>
      <c r="F1120" s="189" t="s">
        <v>424</v>
      </c>
      <c r="G1120" s="478" t="s">
        <v>536</v>
      </c>
      <c r="H1120" s="7" t="s">
        <v>810</v>
      </c>
      <c r="I1120" s="256"/>
      <c r="J1120" s="256"/>
      <c r="K1120" s="593">
        <v>594000</v>
      </c>
      <c r="L1120" s="194" t="s">
        <v>259</v>
      </c>
      <c r="M1120" s="194" t="s">
        <v>370</v>
      </c>
      <c r="N1120" s="52" t="str">
        <f>IF(AND('331-CT'!$E$7=TH!H1120,OR(L1120="331",M1120="331")),"331",IF(AND(OR(L1120="131",M1120="131"),H1120='131-CT'!$E$7),"131",""))</f>
        <v/>
      </c>
      <c r="O1120" s="89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7"/>
      <c r="AC1120" s="585" t="str">
        <f>IF(VLOOKUP(H1120,DS_131,1,0)=H1120,"","x")</f>
        <v/>
      </c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4</v>
      </c>
      <c r="C1121" s="184">
        <f t="shared" si="84"/>
        <v>42468</v>
      </c>
      <c r="D1121" s="191" t="s">
        <v>1117</v>
      </c>
      <c r="E1121" s="191">
        <v>42468</v>
      </c>
      <c r="F1121" s="192" t="s">
        <v>1470</v>
      </c>
      <c r="G1121" s="478" t="s">
        <v>537</v>
      </c>
      <c r="H1121" s="7" t="s">
        <v>674</v>
      </c>
      <c r="I1121" s="256">
        <v>3000</v>
      </c>
      <c r="J1121" s="256">
        <v>5200</v>
      </c>
      <c r="K1121" s="38">
        <f>ROUND(I1121*J1121,0)</f>
        <v>15600000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89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7"/>
      <c r="AC1121" s="585" t="str">
        <f>IF(VLOOKUP(F1121,NXT!$C$34:$C$407,1,0)=F1121,"","x")</f>
        <v/>
      </c>
      <c r="AD1121" s="585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4</v>
      </c>
      <c r="C1122" s="184">
        <f t="shared" si="84"/>
        <v>42468</v>
      </c>
      <c r="D1122" s="191" t="s">
        <v>1117</v>
      </c>
      <c r="E1122" s="191">
        <v>42468</v>
      </c>
      <c r="F1122" s="189" t="s">
        <v>424</v>
      </c>
      <c r="G1122" s="478" t="s">
        <v>537</v>
      </c>
      <c r="H1122" s="7" t="s">
        <v>674</v>
      </c>
      <c r="I1122" s="256"/>
      <c r="J1122" s="256"/>
      <c r="K1122" s="593">
        <v>1560000</v>
      </c>
      <c r="L1122" s="194" t="s">
        <v>259</v>
      </c>
      <c r="M1122" s="194" t="s">
        <v>370</v>
      </c>
      <c r="N1122" s="52" t="str">
        <f>IF(AND('331-CT'!$E$7=TH!H1122,OR(L1122="331",M1122="331")),"331",IF(AND(OR(L1122="131",M1122="131"),H1122='131-CT'!$E$7),"131",""))</f>
        <v/>
      </c>
      <c r="O1122" s="89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7"/>
      <c r="AC1122" s="585" t="str">
        <f>IF(VLOOKUP(H1122,DS_131,1,0)=H1122,"","x")</f>
        <v/>
      </c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4</v>
      </c>
      <c r="C1123" s="184">
        <f t="shared" si="84"/>
        <v>42471</v>
      </c>
      <c r="D1123" s="191" t="s">
        <v>1118</v>
      </c>
      <c r="E1123" s="191">
        <v>42471</v>
      </c>
      <c r="F1123" s="292" t="s">
        <v>1001</v>
      </c>
      <c r="G1123" s="478" t="s">
        <v>539</v>
      </c>
      <c r="H1123" s="7" t="s">
        <v>1002</v>
      </c>
      <c r="I1123" s="256">
        <v>100</v>
      </c>
      <c r="J1123" s="256">
        <v>13500</v>
      </c>
      <c r="K1123" s="38">
        <f>ROUND(I1123*J1123,0)</f>
        <v>1350000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89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7"/>
      <c r="AC1123" s="585" t="str">
        <f>IF(VLOOKUP(F1123,NXT!$C$34:$C$407,1,0)=F1123,"","x")</f>
        <v/>
      </c>
      <c r="AD1123" s="585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ref="B1124:B1187" si="88">IF(C1124&lt;&gt;"",MONTH(C1124),"")</f>
        <v>4</v>
      </c>
      <c r="C1124" s="184">
        <f t="shared" ref="C1124:C1187" si="89">E1124</f>
        <v>42471</v>
      </c>
      <c r="D1124" s="191" t="s">
        <v>1118</v>
      </c>
      <c r="E1124" s="191">
        <v>42471</v>
      </c>
      <c r="F1124" s="189" t="s">
        <v>1003</v>
      </c>
      <c r="G1124" s="478" t="s">
        <v>539</v>
      </c>
      <c r="H1124" s="7" t="s">
        <v>1002</v>
      </c>
      <c r="I1124" s="256">
        <v>100</v>
      </c>
      <c r="J1124" s="256">
        <v>15500</v>
      </c>
      <c r="K1124" s="38">
        <f>ROUND(I1124*J1124,0)</f>
        <v>1550000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89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7"/>
      <c r="AC1124" s="585" t="str">
        <f>IF(VLOOKUP(F1124,NXT!$C$34:$C$407,1,0)=F1124,"","x")</f>
        <v/>
      </c>
      <c r="AD1124" s="585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88"/>
        <v>4</v>
      </c>
      <c r="C1125" s="184">
        <f t="shared" si="89"/>
        <v>42471</v>
      </c>
      <c r="D1125" s="191" t="s">
        <v>1118</v>
      </c>
      <c r="E1125" s="191">
        <v>42471</v>
      </c>
      <c r="F1125" s="189" t="s">
        <v>1004</v>
      </c>
      <c r="G1125" s="478" t="s">
        <v>539</v>
      </c>
      <c r="H1125" s="7" t="s">
        <v>1002</v>
      </c>
      <c r="I1125" s="256">
        <v>100</v>
      </c>
      <c r="J1125" s="256">
        <v>14500</v>
      </c>
      <c r="K1125" s="38">
        <f>ROUND(I1125*J1125,0)</f>
        <v>1450000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89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7"/>
      <c r="AC1125" s="585" t="str">
        <f>IF(VLOOKUP(F1125,NXT!$C$34:$C$407,1,0)=F1125,"","x")</f>
        <v/>
      </c>
      <c r="AD1125" s="585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88"/>
        <v>4</v>
      </c>
      <c r="C1126" s="184">
        <f t="shared" si="89"/>
        <v>42471</v>
      </c>
      <c r="D1126" s="191" t="s">
        <v>1118</v>
      </c>
      <c r="E1126" s="191">
        <v>42471</v>
      </c>
      <c r="F1126" s="189" t="s">
        <v>424</v>
      </c>
      <c r="G1126" s="478" t="s">
        <v>539</v>
      </c>
      <c r="H1126" s="7" t="s">
        <v>1002</v>
      </c>
      <c r="I1126" s="256"/>
      <c r="J1126" s="256"/>
      <c r="K1126" s="593">
        <v>449500</v>
      </c>
      <c r="L1126" s="194" t="s">
        <v>259</v>
      </c>
      <c r="M1126" s="194" t="s">
        <v>370</v>
      </c>
      <c r="N1126" s="52" t="str">
        <f>IF(AND('331-CT'!$E$7=TH!H1126,OR(L1126="331",M1126="331")),"331",IF(AND(OR(L1126="131",M1126="131"),H1126='131-CT'!$E$7),"131",""))</f>
        <v/>
      </c>
      <c r="O1126" s="89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7"/>
      <c r="AC1126" s="585" t="str">
        <f>IF(VLOOKUP(H1126,DS_131,1,0)=H1126,"","x")</f>
        <v/>
      </c>
      <c r="AD1126" s="585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88"/>
        <v>4</v>
      </c>
      <c r="C1127" s="184">
        <f t="shared" si="89"/>
        <v>42472</v>
      </c>
      <c r="D1127" s="191" t="s">
        <v>1119</v>
      </c>
      <c r="E1127" s="191">
        <v>42472</v>
      </c>
      <c r="F1127" s="189" t="s">
        <v>676</v>
      </c>
      <c r="G1127" s="478" t="s">
        <v>540</v>
      </c>
      <c r="H1127" s="7" t="s">
        <v>459</v>
      </c>
      <c r="I1127" s="256">
        <v>1004</v>
      </c>
      <c r="J1127" s="256">
        <v>13800</v>
      </c>
      <c r="K1127" s="38">
        <f>ROUND(I1127*J1127,0)</f>
        <v>13855200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89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7"/>
      <c r="AC1127" s="585" t="str">
        <f>IF(VLOOKUP(F1127,NXT!$C$34:$C$407,1,0)=F1127,"","x")</f>
        <v/>
      </c>
      <c r="AD1127" s="585"/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88"/>
        <v>4</v>
      </c>
      <c r="C1128" s="184">
        <f t="shared" si="89"/>
        <v>42472</v>
      </c>
      <c r="D1128" s="191" t="s">
        <v>1119</v>
      </c>
      <c r="E1128" s="184">
        <v>42472</v>
      </c>
      <c r="F1128" s="189" t="s">
        <v>724</v>
      </c>
      <c r="G1128" s="595" t="s">
        <v>540</v>
      </c>
      <c r="H1128" s="193" t="s">
        <v>459</v>
      </c>
      <c r="I1128" s="256">
        <v>2008</v>
      </c>
      <c r="J1128" s="256">
        <v>1300</v>
      </c>
      <c r="K1128" s="38">
        <f>ROUND(I1128*J1128,0)</f>
        <v>2610400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/>
      </c>
      <c r="O1128" s="89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7"/>
      <c r="AC1128" s="585" t="str">
        <f>IF(VLOOKUP(F1128,NXT!$C$34:$C$407,1,0)=F1128,"","x")</f>
        <v/>
      </c>
      <c r="AD1128" s="585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88"/>
        <v>4</v>
      </c>
      <c r="C1129" s="184">
        <f t="shared" si="89"/>
        <v>42472</v>
      </c>
      <c r="D1129" s="191" t="s">
        <v>1119</v>
      </c>
      <c r="E1129" s="184">
        <v>42472</v>
      </c>
      <c r="F1129" s="189" t="s">
        <v>424</v>
      </c>
      <c r="G1129" s="595" t="s">
        <v>540</v>
      </c>
      <c r="H1129" s="7" t="s">
        <v>459</v>
      </c>
      <c r="I1129" s="256"/>
      <c r="J1129" s="256"/>
      <c r="K1129" s="593">
        <v>1646560</v>
      </c>
      <c r="L1129" s="194" t="s">
        <v>259</v>
      </c>
      <c r="M1129" s="194" t="s">
        <v>370</v>
      </c>
      <c r="N1129" s="52" t="str">
        <f>IF(AND('331-CT'!$E$7=TH!H1129,OR(L1129="331",M1129="331")),"331",IF(AND(OR(L1129="131",M1129="131"),H1129='131-CT'!$E$7),"131",""))</f>
        <v/>
      </c>
      <c r="O1129" s="89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7"/>
      <c r="AC1129" s="585" t="str">
        <f>IF(VLOOKUP(H1129,DS_131,1,0)=H1129,"","x")</f>
        <v/>
      </c>
      <c r="AD1129" s="585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88"/>
        <v>4</v>
      </c>
      <c r="C1130" s="184">
        <f t="shared" si="89"/>
        <v>42472</v>
      </c>
      <c r="D1130" s="191" t="s">
        <v>1120</v>
      </c>
      <c r="E1130" s="184">
        <v>42472</v>
      </c>
      <c r="F1130" s="189" t="s">
        <v>1005</v>
      </c>
      <c r="G1130" s="595" t="s">
        <v>541</v>
      </c>
      <c r="H1130" s="193" t="s">
        <v>1301</v>
      </c>
      <c r="I1130" s="256">
        <v>207</v>
      </c>
      <c r="J1130" s="256">
        <v>13200</v>
      </c>
      <c r="K1130" s="38">
        <f>ROUND(I1130*J1130,0)</f>
        <v>2732400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9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7"/>
      <c r="AC1130" s="585" t="str">
        <f>IF(VLOOKUP(F1130,NXT!$C$34:$C$407,1,0)=F1130,"","x")</f>
        <v/>
      </c>
      <c r="AD1130" s="585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88"/>
        <v>4</v>
      </c>
      <c r="C1131" s="184">
        <f t="shared" si="89"/>
        <v>42472</v>
      </c>
      <c r="D1131" s="191" t="s">
        <v>1120</v>
      </c>
      <c r="E1131" s="184">
        <v>42472</v>
      </c>
      <c r="F1131" s="189" t="s">
        <v>1006</v>
      </c>
      <c r="G1131" s="595" t="s">
        <v>541</v>
      </c>
      <c r="H1131" s="193" t="s">
        <v>1301</v>
      </c>
      <c r="I1131" s="256">
        <v>173</v>
      </c>
      <c r="J1131" s="256">
        <v>11000</v>
      </c>
      <c r="K1131" s="38">
        <f>ROUND(I1131*J1131,0)</f>
        <v>1903000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9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7"/>
      <c r="AC1131" s="585" t="str">
        <f>IF(VLOOKUP(F1131,NXT!$C$34:$C$407,1,0)=F1131,"","x")</f>
        <v/>
      </c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88"/>
        <v>4</v>
      </c>
      <c r="C1132" s="184">
        <f t="shared" si="89"/>
        <v>42472</v>
      </c>
      <c r="D1132" s="191" t="s">
        <v>1120</v>
      </c>
      <c r="E1132" s="191">
        <v>42472</v>
      </c>
      <c r="F1132" s="189" t="s">
        <v>424</v>
      </c>
      <c r="G1132" s="478" t="s">
        <v>541</v>
      </c>
      <c r="H1132" s="193" t="s">
        <v>1301</v>
      </c>
      <c r="I1132" s="256"/>
      <c r="J1132" s="256"/>
      <c r="K1132" s="593">
        <v>463540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9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7"/>
      <c r="AC1132" s="585" t="str">
        <f>IF(VLOOKUP(H1132,DS_131,1,0)=H1132,"","x")</f>
        <v/>
      </c>
      <c r="AD1132" s="585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88"/>
        <v>4</v>
      </c>
      <c r="C1133" s="184">
        <f t="shared" si="89"/>
        <v>42472</v>
      </c>
      <c r="D1133" s="191" t="s">
        <v>1121</v>
      </c>
      <c r="E1133" s="191">
        <v>42472</v>
      </c>
      <c r="F1133" s="189" t="s">
        <v>1007</v>
      </c>
      <c r="G1133" s="478" t="s">
        <v>542</v>
      </c>
      <c r="H1133" s="7" t="s">
        <v>812</v>
      </c>
      <c r="I1133" s="256">
        <v>505</v>
      </c>
      <c r="J1133" s="256">
        <v>6400</v>
      </c>
      <c r="K1133" s="38">
        <f>ROUND(I1133*J1133,0)</f>
        <v>3232000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9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7"/>
      <c r="AC1133" s="585" t="str">
        <f>IF(VLOOKUP(F1133,NXT!$C$34:$C$407,1,0)=F1133,"","x")</f>
        <v/>
      </c>
      <c r="AD1133" s="585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88"/>
        <v>4</v>
      </c>
      <c r="C1134" s="184">
        <f t="shared" si="89"/>
        <v>42472</v>
      </c>
      <c r="D1134" s="191" t="s">
        <v>1121</v>
      </c>
      <c r="E1134" s="191">
        <v>42472</v>
      </c>
      <c r="F1134" s="189" t="s">
        <v>1008</v>
      </c>
      <c r="G1134" s="478" t="s">
        <v>542</v>
      </c>
      <c r="H1134" s="7" t="s">
        <v>812</v>
      </c>
      <c r="I1134" s="256">
        <v>988</v>
      </c>
      <c r="J1134" s="256">
        <v>7700</v>
      </c>
      <c r="K1134" s="38">
        <f>ROUND(I1134*J1134,0)</f>
        <v>7607600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9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7"/>
      <c r="AC1134" s="585" t="str">
        <f>IF(VLOOKUP(F1134,NXT!$C$34:$C$407,1,0)=F1134,"","x")</f>
        <v/>
      </c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88"/>
        <v>4</v>
      </c>
      <c r="C1135" s="184">
        <f t="shared" si="89"/>
        <v>42472</v>
      </c>
      <c r="D1135" s="191" t="s">
        <v>1121</v>
      </c>
      <c r="E1135" s="191">
        <v>42472</v>
      </c>
      <c r="F1135" s="189" t="s">
        <v>424</v>
      </c>
      <c r="G1135" s="478" t="s">
        <v>542</v>
      </c>
      <c r="H1135" s="7" t="s">
        <v>812</v>
      </c>
      <c r="I1135" s="256"/>
      <c r="J1135" s="256"/>
      <c r="K1135" s="593">
        <v>1083960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9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7"/>
      <c r="AC1135" s="585" t="str">
        <f>IF(VLOOKUP(H1135,DS_131,1,0)=H1135,"","x")</f>
        <v/>
      </c>
      <c r="AD1135" s="585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88"/>
        <v>4</v>
      </c>
      <c r="C1136" s="184">
        <f t="shared" si="89"/>
        <v>42472</v>
      </c>
      <c r="D1136" s="191" t="s">
        <v>1122</v>
      </c>
      <c r="E1136" s="191">
        <v>42472</v>
      </c>
      <c r="F1136" s="189" t="s">
        <v>661</v>
      </c>
      <c r="G1136" s="478" t="s">
        <v>544</v>
      </c>
      <c r="H1136" s="7" t="s">
        <v>558</v>
      </c>
      <c r="I1136" s="256">
        <v>735</v>
      </c>
      <c r="J1136" s="256">
        <v>7135</v>
      </c>
      <c r="K1136" s="38">
        <f>ROUND(I1136*J1136,0)</f>
        <v>5244225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9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7"/>
      <c r="AC1136" s="585" t="str">
        <f>IF(VLOOKUP(F1136,NXT!$C$34:$C$407,1,0)=F1136,"","x")</f>
        <v/>
      </c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88"/>
        <v>4</v>
      </c>
      <c r="C1137" s="184">
        <f t="shared" si="89"/>
        <v>42472</v>
      </c>
      <c r="D1137" s="191" t="s">
        <v>1122</v>
      </c>
      <c r="E1137" s="191">
        <v>42472</v>
      </c>
      <c r="F1137" s="192" t="s">
        <v>449</v>
      </c>
      <c r="G1137" s="478" t="s">
        <v>544</v>
      </c>
      <c r="H1137" s="7" t="s">
        <v>558</v>
      </c>
      <c r="I1137" s="256">
        <v>194</v>
      </c>
      <c r="J1137" s="256">
        <v>47449</v>
      </c>
      <c r="K1137" s="38">
        <f>ROUND(I1137*J1137,0)</f>
        <v>9205106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9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7"/>
      <c r="AC1137" s="585" t="str">
        <f>IF(VLOOKUP(F1137,NXT!$C$34:$C$407,1,0)=F1137,"","x")</f>
        <v/>
      </c>
      <c r="AD1137" s="585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88"/>
        <v>4</v>
      </c>
      <c r="C1138" s="184">
        <f t="shared" si="89"/>
        <v>42472</v>
      </c>
      <c r="D1138" s="191" t="s">
        <v>1122</v>
      </c>
      <c r="E1138" s="191">
        <v>42472</v>
      </c>
      <c r="F1138" s="189" t="s">
        <v>1009</v>
      </c>
      <c r="G1138" s="478" t="s">
        <v>544</v>
      </c>
      <c r="H1138" s="7" t="s">
        <v>558</v>
      </c>
      <c r="I1138" s="256">
        <v>20</v>
      </c>
      <c r="J1138" s="256">
        <v>54530</v>
      </c>
      <c r="K1138" s="38">
        <f>ROUND(I1138*J1138,0)</f>
        <v>1090600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89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7"/>
      <c r="AC1138" s="585" t="str">
        <f>IF(VLOOKUP(F1138,NXT!$C$34:$C$407,1,0)=F1138,"","x")</f>
        <v/>
      </c>
      <c r="AD1138" s="585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88"/>
        <v>4</v>
      </c>
      <c r="C1139" s="184">
        <f t="shared" si="89"/>
        <v>42472</v>
      </c>
      <c r="D1139" s="191" t="s">
        <v>1122</v>
      </c>
      <c r="E1139" s="191">
        <v>42472</v>
      </c>
      <c r="F1139" s="189" t="s">
        <v>424</v>
      </c>
      <c r="G1139" s="478" t="s">
        <v>544</v>
      </c>
      <c r="H1139" s="7" t="s">
        <v>558</v>
      </c>
      <c r="I1139" s="257"/>
      <c r="J1139" s="256"/>
      <c r="K1139" s="593">
        <v>1553993</v>
      </c>
      <c r="L1139" s="194" t="s">
        <v>259</v>
      </c>
      <c r="M1139" s="194" t="s">
        <v>370</v>
      </c>
      <c r="N1139" s="52" t="str">
        <f>IF(AND('331-CT'!$E$7=TH!H1139,OR(L1139="331",M1139="331")),"331",IF(AND(OR(L1139="131",M1139="131"),H1139='131-CT'!$E$7),"131",""))</f>
        <v/>
      </c>
      <c r="O1139" s="89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7"/>
      <c r="AC1139" s="585" t="str">
        <f>IF(VLOOKUP(H1139,DS_131,1,0)=H1139,"","x")</f>
        <v/>
      </c>
      <c r="AD1139" s="585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88"/>
        <v>4</v>
      </c>
      <c r="C1140" s="184">
        <f t="shared" si="89"/>
        <v>42473</v>
      </c>
      <c r="D1140" s="191" t="s">
        <v>1123</v>
      </c>
      <c r="E1140" s="191">
        <v>42473</v>
      </c>
      <c r="F1140" s="189" t="s">
        <v>420</v>
      </c>
      <c r="G1140" s="478" t="s">
        <v>545</v>
      </c>
      <c r="H1140" s="7" t="s">
        <v>422</v>
      </c>
      <c r="I1140" s="256">
        <v>1222</v>
      </c>
      <c r="J1140" s="256">
        <v>5000</v>
      </c>
      <c r="K1140" s="38">
        <f>ROUND(I1140*J1140,0)</f>
        <v>6110000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89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7"/>
      <c r="AC1140" s="585" t="str">
        <f>IF(VLOOKUP(F1140,NXT!$C$34:$C$407,1,0)=F1140,"","x")</f>
        <v/>
      </c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88"/>
        <v>4</v>
      </c>
      <c r="C1141" s="184">
        <f t="shared" si="89"/>
        <v>42473</v>
      </c>
      <c r="D1141" s="191" t="s">
        <v>1123</v>
      </c>
      <c r="E1141" s="191">
        <v>42473</v>
      </c>
      <c r="F1141" s="192" t="s">
        <v>472</v>
      </c>
      <c r="G1141" s="478" t="s">
        <v>545</v>
      </c>
      <c r="H1141" s="7" t="s">
        <v>422</v>
      </c>
      <c r="I1141" s="256">
        <v>602</v>
      </c>
      <c r="J1141" s="256">
        <v>9700</v>
      </c>
      <c r="K1141" s="38">
        <f>ROUND(I1141*J1141,0)</f>
        <v>5839400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89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7"/>
      <c r="AC1141" s="585" t="str">
        <f>IF(VLOOKUP(F1141,NXT!$C$34:$C$407,1,0)=F1141,"","x")</f>
        <v/>
      </c>
      <c r="AD1141" s="585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88"/>
        <v>4</v>
      </c>
      <c r="C1142" s="184">
        <f t="shared" si="89"/>
        <v>42473</v>
      </c>
      <c r="D1142" s="191" t="s">
        <v>1123</v>
      </c>
      <c r="E1142" s="191">
        <v>42473</v>
      </c>
      <c r="F1142" s="192" t="s">
        <v>424</v>
      </c>
      <c r="G1142" s="478" t="s">
        <v>545</v>
      </c>
      <c r="H1142" s="7" t="s">
        <v>422</v>
      </c>
      <c r="I1142" s="256"/>
      <c r="J1142" s="256"/>
      <c r="K1142" s="593">
        <v>1194940</v>
      </c>
      <c r="L1142" s="194" t="s">
        <v>259</v>
      </c>
      <c r="M1142" s="194" t="s">
        <v>370</v>
      </c>
      <c r="N1142" s="52" t="str">
        <f>IF(AND('331-CT'!$E$7=TH!H1142,OR(L1142="331",M1142="331")),"331",IF(AND(OR(L1142="131",M1142="131"),H1142='131-CT'!$E$7),"131",""))</f>
        <v/>
      </c>
      <c r="O1142" s="89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7"/>
      <c r="AC1142" s="585" t="str">
        <f>IF(VLOOKUP(H1142,DS_131,1,0)=H1142,"","x")</f>
        <v/>
      </c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88"/>
        <v>4</v>
      </c>
      <c r="C1143" s="184">
        <f t="shared" si="89"/>
        <v>42473</v>
      </c>
      <c r="D1143" s="191" t="s">
        <v>1124</v>
      </c>
      <c r="E1143" s="191">
        <v>42473</v>
      </c>
      <c r="F1143" s="40" t="s">
        <v>711</v>
      </c>
      <c r="G1143" s="478" t="s">
        <v>546</v>
      </c>
      <c r="H1143" s="7" t="s">
        <v>830</v>
      </c>
      <c r="I1143" s="256">
        <v>750</v>
      </c>
      <c r="J1143" s="256">
        <v>9300</v>
      </c>
      <c r="K1143" s="38">
        <f>ROUND(I1143*J1143,0)</f>
        <v>6975000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89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7"/>
      <c r="AC1143" s="585" t="e">
        <f>IF(VLOOKUP(F1143,NXT!$C$34:$C$407,1,0)=F1143,"","x")</f>
        <v>#N/A</v>
      </c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88"/>
        <v>4</v>
      </c>
      <c r="C1144" s="184">
        <f t="shared" si="89"/>
        <v>42473</v>
      </c>
      <c r="D1144" s="191" t="s">
        <v>1124</v>
      </c>
      <c r="E1144" s="191">
        <v>42473</v>
      </c>
      <c r="F1144" s="40" t="s">
        <v>711</v>
      </c>
      <c r="G1144" s="478" t="s">
        <v>546</v>
      </c>
      <c r="H1144" s="7" t="s">
        <v>830</v>
      </c>
      <c r="I1144" s="256">
        <v>790</v>
      </c>
      <c r="J1144" s="256">
        <v>9300</v>
      </c>
      <c r="K1144" s="38">
        <f>ROUND(I1144*J1144,0)</f>
        <v>7347000</v>
      </c>
      <c r="L1144" s="194" t="s">
        <v>259</v>
      </c>
      <c r="M1144" s="194" t="s">
        <v>174</v>
      </c>
      <c r="N1144" s="52" t="str">
        <f>IF(AND('331-CT'!$E$7=TH!H1144,OR(L1144="331",M1144="331")),"331",IF(AND(OR(L1144="131",M1144="131"),H1144='131-CT'!$E$7),"131",""))</f>
        <v/>
      </c>
      <c r="O1144" s="89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7"/>
      <c r="AC1144" s="585" t="e">
        <f>IF(VLOOKUP(F1144,NXT!$C$34:$C$407,1,0)=F1144,"","x")</f>
        <v>#N/A</v>
      </c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88"/>
        <v>4</v>
      </c>
      <c r="C1145" s="184">
        <f t="shared" si="89"/>
        <v>42473</v>
      </c>
      <c r="D1145" s="191" t="s">
        <v>1124</v>
      </c>
      <c r="E1145" s="191">
        <v>42473</v>
      </c>
      <c r="F1145" s="189" t="s">
        <v>556</v>
      </c>
      <c r="G1145" s="478" t="s">
        <v>546</v>
      </c>
      <c r="H1145" s="7" t="s">
        <v>830</v>
      </c>
      <c r="I1145" s="256"/>
      <c r="J1145" s="256"/>
      <c r="K1145" s="593">
        <v>1432200</v>
      </c>
      <c r="L1145" s="194" t="s">
        <v>259</v>
      </c>
      <c r="M1145" s="194" t="s">
        <v>370</v>
      </c>
      <c r="N1145" s="52" t="str">
        <f>IF(AND('331-CT'!$E$7=TH!H1145,OR(L1145="331",M1145="331")),"331",IF(AND(OR(L1145="131",M1145="131"),H1145='131-CT'!$E$7),"131",""))</f>
        <v/>
      </c>
      <c r="O1145" s="89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7"/>
      <c r="AC1145" s="585" t="str">
        <f>IF(VLOOKUP(H1145,DS_131,1,0)=H1145,"","x")</f>
        <v/>
      </c>
      <c r="AD1145" s="585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88"/>
        <v>4</v>
      </c>
      <c r="C1146" s="184">
        <f t="shared" si="89"/>
        <v>42474</v>
      </c>
      <c r="D1146" s="191" t="s">
        <v>1223</v>
      </c>
      <c r="E1146" s="184">
        <v>42474</v>
      </c>
      <c r="F1146" s="192" t="s">
        <v>713</v>
      </c>
      <c r="G1146" s="478" t="s">
        <v>683</v>
      </c>
      <c r="H1146" s="7" t="s">
        <v>867</v>
      </c>
      <c r="I1146" s="256">
        <v>33077</v>
      </c>
      <c r="J1146" s="256">
        <v>8200</v>
      </c>
      <c r="K1146" s="38">
        <f>ROUND(I1146*J1146,0)</f>
        <v>271231400</v>
      </c>
      <c r="L1146" s="194" t="s">
        <v>159</v>
      </c>
      <c r="M1146" s="194" t="s">
        <v>8</v>
      </c>
      <c r="N1146" s="52" t="str">
        <f>IF(AND('331-CT'!$E$7=TH!H1146,OR(L1146="331",M1146="331")),"331",IF(AND(OR(L1146="131",M1146="131"),H1146='131-CT'!$E$7),"131",""))</f>
        <v/>
      </c>
      <c r="O1146" s="89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7">
        <v>2</v>
      </c>
      <c r="AC1146" s="585"/>
      <c r="AD1146" s="211" t="str">
        <f>IF(VLOOKUP(H1146,DSKH,1,0)=H1146,"","x")</f>
        <v/>
      </c>
      <c r="AF1146" s="585"/>
      <c r="AG1146" s="585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88"/>
        <v>4</v>
      </c>
      <c r="C1147" s="184">
        <f t="shared" si="89"/>
        <v>42474</v>
      </c>
      <c r="D1147" s="191" t="s">
        <v>1223</v>
      </c>
      <c r="E1147" s="184">
        <v>42474</v>
      </c>
      <c r="F1147" s="192" t="s">
        <v>714</v>
      </c>
      <c r="G1147" s="478" t="s">
        <v>683</v>
      </c>
      <c r="H1147" s="7" t="s">
        <v>867</v>
      </c>
      <c r="I1147" s="256"/>
      <c r="J1147" s="256"/>
      <c r="K1147" s="593">
        <v>27123140</v>
      </c>
      <c r="L1147" s="194" t="s">
        <v>9</v>
      </c>
      <c r="M1147" s="194" t="s">
        <v>8</v>
      </c>
      <c r="N1147" s="52" t="str">
        <f>IF(AND('331-CT'!$E$7=TH!H1147,OR(L1147="331",M1147="331")),"331",IF(AND(OR(L1147="131",M1147="131"),H1147='131-CT'!$E$7),"131",""))</f>
        <v/>
      </c>
      <c r="O1147" s="89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7">
        <v>2</v>
      </c>
      <c r="AC1147" s="585"/>
      <c r="AD1147" s="211" t="str">
        <f>IF(VLOOKUP(H1147,DSKH,1,0)=H1147,"","x")</f>
        <v/>
      </c>
      <c r="AF1147" s="585"/>
      <c r="AG1147" s="585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88"/>
        <v>4</v>
      </c>
      <c r="C1148" s="184">
        <f t="shared" si="89"/>
        <v>42475</v>
      </c>
      <c r="D1148" s="191" t="s">
        <v>1125</v>
      </c>
      <c r="E1148" s="191">
        <v>42475</v>
      </c>
      <c r="F1148" s="192" t="s">
        <v>449</v>
      </c>
      <c r="G1148" s="478" t="s">
        <v>1010</v>
      </c>
      <c r="H1148" s="7" t="s">
        <v>558</v>
      </c>
      <c r="I1148" s="256">
        <v>295</v>
      </c>
      <c r="J1148" s="256">
        <v>47449</v>
      </c>
      <c r="K1148" s="38">
        <f>ROUND(I1148*J1148,0)</f>
        <v>13997455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9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7"/>
      <c r="AC1148" s="585" t="str">
        <f>IF(VLOOKUP(F1148,NXT!$C$34:$C$407,1,0)=F1148,"","x")</f>
        <v/>
      </c>
      <c r="AD1148" s="585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852">
        <f t="shared" si="88"/>
        <v>4</v>
      </c>
      <c r="C1149" s="853">
        <f t="shared" si="89"/>
        <v>42475</v>
      </c>
      <c r="D1149" s="191" t="s">
        <v>1125</v>
      </c>
      <c r="E1149" s="191">
        <v>42475</v>
      </c>
      <c r="F1149" s="189" t="s">
        <v>1011</v>
      </c>
      <c r="G1149" s="478" t="s">
        <v>1010</v>
      </c>
      <c r="H1149" s="7" t="s">
        <v>558</v>
      </c>
      <c r="I1149" s="256">
        <v>41</v>
      </c>
      <c r="J1149" s="256">
        <v>54530</v>
      </c>
      <c r="K1149" s="38">
        <f>ROUND(I1149*J1149,0)</f>
        <v>2235730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89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7"/>
      <c r="AC1149" s="585" t="str">
        <f>IF(VLOOKUP(F1149,NXT!$C$34:$C$407,1,0)=F1149,"","x")</f>
        <v/>
      </c>
      <c r="AD1149" s="861"/>
      <c r="AE1149" s="861" t="s">
        <v>767</v>
      </c>
      <c r="AF1149" s="861"/>
      <c r="AG1149" s="86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88"/>
        <v>4</v>
      </c>
      <c r="C1150" s="184">
        <f t="shared" si="89"/>
        <v>42475</v>
      </c>
      <c r="D1150" s="191" t="s">
        <v>1125</v>
      </c>
      <c r="E1150" s="184">
        <v>42475</v>
      </c>
      <c r="F1150" s="189" t="s">
        <v>424</v>
      </c>
      <c r="G1150" s="595" t="s">
        <v>1010</v>
      </c>
      <c r="H1150" s="193" t="s">
        <v>558</v>
      </c>
      <c r="I1150" s="256"/>
      <c r="J1150" s="256"/>
      <c r="K1150" s="593">
        <v>1623318</v>
      </c>
      <c r="L1150" s="194" t="s">
        <v>259</v>
      </c>
      <c r="M1150" s="194" t="s">
        <v>370</v>
      </c>
      <c r="N1150" s="52" t="str">
        <f>IF(AND('331-CT'!$E$7=TH!H1150,OR(L1150="331",M1150="331")),"331",IF(AND(OR(L1150="131",M1150="131"),H1150='131-CT'!$E$7),"131",""))</f>
        <v/>
      </c>
      <c r="O1150" s="89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7"/>
      <c r="AC1150" s="585" t="str">
        <f>IF(VLOOKUP(H1150,DS_131,1,0)=H1150,"","x")</f>
        <v/>
      </c>
      <c r="AD1150" s="585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88"/>
        <v>4</v>
      </c>
      <c r="C1151" s="184">
        <f t="shared" si="89"/>
        <v>42475</v>
      </c>
      <c r="D1151" s="191" t="s">
        <v>1126</v>
      </c>
      <c r="E1151" s="184">
        <v>42475</v>
      </c>
      <c r="F1151" s="189" t="s">
        <v>442</v>
      </c>
      <c r="G1151" s="595" t="s">
        <v>550</v>
      </c>
      <c r="H1151" s="7" t="s">
        <v>812</v>
      </c>
      <c r="I1151" s="256">
        <v>991</v>
      </c>
      <c r="J1151" s="256">
        <v>6700</v>
      </c>
      <c r="K1151" s="38">
        <f>ROUND(I1151*J1151,0)</f>
        <v>6639700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89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7"/>
      <c r="AC1151" s="585" t="str">
        <f>IF(VLOOKUP(F1151,NXT!$C$34:$C$407,1,0)=F1151,"","x")</f>
        <v/>
      </c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88"/>
        <v>4</v>
      </c>
      <c r="C1152" s="184">
        <f t="shared" si="89"/>
        <v>42475</v>
      </c>
      <c r="D1152" s="191" t="s">
        <v>1126</v>
      </c>
      <c r="E1152" s="191">
        <v>42475</v>
      </c>
      <c r="F1152" s="189" t="s">
        <v>638</v>
      </c>
      <c r="G1152" s="478" t="s">
        <v>550</v>
      </c>
      <c r="H1152" s="7" t="s">
        <v>812</v>
      </c>
      <c r="I1152" s="256">
        <v>105</v>
      </c>
      <c r="J1152" s="256">
        <v>27000</v>
      </c>
      <c r="K1152" s="38">
        <f>ROUND(I1152*J1152,0)</f>
        <v>2835000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9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7"/>
      <c r="AC1152" s="585" t="str">
        <f>IF(VLOOKUP(F1152,NXT!$C$34:$C$407,1,0)=F1152,"","x")</f>
        <v/>
      </c>
      <c r="AD1152" s="585"/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88"/>
        <v>4</v>
      </c>
      <c r="C1153" s="184">
        <f t="shared" si="89"/>
        <v>42475</v>
      </c>
      <c r="D1153" s="191" t="s">
        <v>1126</v>
      </c>
      <c r="E1153" s="191">
        <v>42475</v>
      </c>
      <c r="F1153" s="189" t="s">
        <v>1012</v>
      </c>
      <c r="G1153" s="478" t="s">
        <v>550</v>
      </c>
      <c r="H1153" s="7" t="s">
        <v>812</v>
      </c>
      <c r="I1153" s="256">
        <v>209</v>
      </c>
      <c r="J1153" s="256">
        <v>5700</v>
      </c>
      <c r="K1153" s="38">
        <f>ROUND(I1153*J1153,0)</f>
        <v>1191300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9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7"/>
      <c r="AC1153" s="585" t="str">
        <f>IF(VLOOKUP(F1153,NXT!$C$34:$C$407,1,0)=F1153,"","x")</f>
        <v/>
      </c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88"/>
        <v>4</v>
      </c>
      <c r="C1154" s="184">
        <f t="shared" si="89"/>
        <v>42475</v>
      </c>
      <c r="D1154" s="191" t="s">
        <v>1126</v>
      </c>
      <c r="E1154" s="191">
        <v>42475</v>
      </c>
      <c r="F1154" s="189" t="s">
        <v>424</v>
      </c>
      <c r="G1154" s="478" t="s">
        <v>550</v>
      </c>
      <c r="H1154" s="7" t="s">
        <v>812</v>
      </c>
      <c r="I1154" s="256"/>
      <c r="J1154" s="256"/>
      <c r="K1154" s="593">
        <v>1066600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9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7"/>
      <c r="AC1154" s="585" t="str">
        <f>IF(VLOOKUP(H1154,DS_131,1,0)=H1154,"","x")</f>
        <v/>
      </c>
      <c r="AD1154" s="585"/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88"/>
        <v>4</v>
      </c>
      <c r="C1155" s="184">
        <f t="shared" si="89"/>
        <v>42478</v>
      </c>
      <c r="D1155" s="191"/>
      <c r="E1155" s="184">
        <v>42478</v>
      </c>
      <c r="F1155" s="192" t="s">
        <v>868</v>
      </c>
      <c r="G1155" s="478" t="s">
        <v>869</v>
      </c>
      <c r="H1155" s="210" t="s">
        <v>870</v>
      </c>
      <c r="I1155" s="256"/>
      <c r="J1155" s="256"/>
      <c r="K1155" s="593">
        <v>513636</v>
      </c>
      <c r="L1155" s="194" t="s">
        <v>83</v>
      </c>
      <c r="M1155" s="194" t="s">
        <v>47</v>
      </c>
      <c r="N1155" s="52" t="str">
        <f>IF(AND('331-CT'!$E$7=TH!H1155,OR(L1155="331",M1155="331")),"331",IF(AND(OR(L1155="131",M1155="131"),H1155='131-CT'!$E$7),"131",""))</f>
        <v/>
      </c>
      <c r="O1155" s="89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>x</v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>642</v>
      </c>
      <c r="W1155" s="52" t="str">
        <f>IF(OR(TH!L1155=TH!$W$7,M1155=TH!$W$7),"x","")</f>
        <v>x</v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7">
        <v>2</v>
      </c>
      <c r="AC1155" s="585"/>
      <c r="AD1155" s="585"/>
      <c r="AF1155" s="585"/>
      <c r="AG1155" s="585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88"/>
        <v>4</v>
      </c>
      <c r="C1156" s="184">
        <f t="shared" si="89"/>
        <v>42478</v>
      </c>
      <c r="D1156" s="191"/>
      <c r="E1156" s="184">
        <v>42478</v>
      </c>
      <c r="F1156" s="189" t="s">
        <v>871</v>
      </c>
      <c r="G1156" s="478" t="s">
        <v>869</v>
      </c>
      <c r="H1156" s="210" t="s">
        <v>870</v>
      </c>
      <c r="I1156" s="256"/>
      <c r="J1156" s="256"/>
      <c r="K1156" s="593">
        <v>51364</v>
      </c>
      <c r="L1156" s="194" t="s">
        <v>9</v>
      </c>
      <c r="M1156" s="194" t="s">
        <v>47</v>
      </c>
      <c r="N1156" s="52" t="str">
        <f>IF(AND('331-CT'!$E$7=TH!H1156,OR(L1156="331",M1156="331")),"331",IF(AND(OR(L1156="131",M1156="131"),H1156='131-CT'!$E$7),"131",""))</f>
        <v/>
      </c>
      <c r="O1156" s="89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>x</v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7">
        <v>2</v>
      </c>
      <c r="AC1156" s="585"/>
      <c r="AD1156" s="585"/>
      <c r="AF1156" s="585"/>
      <c r="AG1156" s="585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852">
        <f t="shared" si="88"/>
        <v>4</v>
      </c>
      <c r="C1157" s="853">
        <f t="shared" si="89"/>
        <v>42478</v>
      </c>
      <c r="D1157" s="191"/>
      <c r="E1157" s="184">
        <v>42478</v>
      </c>
      <c r="F1157" s="192" t="s">
        <v>868</v>
      </c>
      <c r="G1157" s="478" t="s">
        <v>872</v>
      </c>
      <c r="H1157" s="210" t="s">
        <v>870</v>
      </c>
      <c r="I1157" s="256"/>
      <c r="J1157" s="256"/>
      <c r="K1157" s="593">
        <v>513636</v>
      </c>
      <c r="L1157" s="194" t="s">
        <v>83</v>
      </c>
      <c r="M1157" s="194" t="s">
        <v>47</v>
      </c>
      <c r="N1157" s="52" t="str">
        <f>IF(AND('331-CT'!$E$7=TH!H1157,OR(L1157="331",M1157="331")),"331",IF(AND(OR(L1157="131",M1157="131"),H1157='131-CT'!$E$7),"131",""))</f>
        <v/>
      </c>
      <c r="O1157" s="89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>x</v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>642</v>
      </c>
      <c r="W1157" s="52" t="str">
        <f>IF(OR(TH!L1157=TH!$W$7,M1157=TH!$W$7),"x","")</f>
        <v>x</v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7">
        <v>2</v>
      </c>
      <c r="AC1157" s="860"/>
      <c r="AD1157" s="861"/>
      <c r="AE1157" s="861">
        <v>144000</v>
      </c>
      <c r="AF1157" s="860"/>
      <c r="AG1157" s="860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88"/>
        <v>4</v>
      </c>
      <c r="C1158" s="184">
        <f t="shared" si="89"/>
        <v>42478</v>
      </c>
      <c r="D1158" s="191"/>
      <c r="E1158" s="184">
        <v>42478</v>
      </c>
      <c r="F1158" s="189" t="s">
        <v>871</v>
      </c>
      <c r="G1158" s="478" t="s">
        <v>872</v>
      </c>
      <c r="H1158" s="210" t="s">
        <v>870</v>
      </c>
      <c r="I1158" s="256"/>
      <c r="J1158" s="256"/>
      <c r="K1158" s="593">
        <v>51364</v>
      </c>
      <c r="L1158" s="194" t="s">
        <v>9</v>
      </c>
      <c r="M1158" s="194" t="s">
        <v>47</v>
      </c>
      <c r="N1158" s="52" t="str">
        <f>IF(AND('331-CT'!$E$7=TH!H1158,OR(L1158="331",M1158="331")),"331",IF(AND(OR(L1158="131",M1158="131"),H1158='131-CT'!$E$7),"131",""))</f>
        <v/>
      </c>
      <c r="O1158" s="89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>x</v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7">
        <v>2</v>
      </c>
      <c r="AC1158" s="585"/>
      <c r="AD1158" s="585"/>
      <c r="AF1158" s="585"/>
      <c r="AG1158" s="585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88"/>
        <v>4</v>
      </c>
      <c r="C1159" s="184">
        <f t="shared" si="89"/>
        <v>42478</v>
      </c>
      <c r="D1159" s="191" t="s">
        <v>1127</v>
      </c>
      <c r="E1159" s="191">
        <v>42478</v>
      </c>
      <c r="F1159" s="192" t="s">
        <v>467</v>
      </c>
      <c r="G1159" s="478" t="s">
        <v>551</v>
      </c>
      <c r="H1159" s="902" t="s">
        <v>596</v>
      </c>
      <c r="I1159" s="256">
        <v>566</v>
      </c>
      <c r="J1159" s="256">
        <v>5900</v>
      </c>
      <c r="K1159" s="38">
        <f>ROUND(I1159*J1159,0)</f>
        <v>3339400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9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7"/>
      <c r="AC1159" s="585" t="str">
        <f>IF(VLOOKUP(F1159,NXT!$C$34:$C$407,1,0)=F1159,"","x")</f>
        <v/>
      </c>
      <c r="AD1159" s="585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88"/>
        <v>4</v>
      </c>
      <c r="C1160" s="184">
        <f t="shared" si="89"/>
        <v>42478</v>
      </c>
      <c r="D1160" s="191" t="s">
        <v>1127</v>
      </c>
      <c r="E1160" s="191">
        <v>42478</v>
      </c>
      <c r="F1160" s="189" t="s">
        <v>424</v>
      </c>
      <c r="G1160" s="478" t="s">
        <v>551</v>
      </c>
      <c r="H1160" s="902" t="s">
        <v>596</v>
      </c>
      <c r="I1160" s="256"/>
      <c r="J1160" s="256"/>
      <c r="K1160" s="593">
        <v>333940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9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7"/>
      <c r="AC1160" s="585" t="str">
        <f>IF(VLOOKUP(H1160,DS_131,1,0)=H1160,"","x")</f>
        <v/>
      </c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88"/>
        <v>4</v>
      </c>
      <c r="C1161" s="184">
        <f t="shared" si="89"/>
        <v>42478</v>
      </c>
      <c r="D1161" s="191" t="s">
        <v>1128</v>
      </c>
      <c r="E1161" s="191">
        <v>42478</v>
      </c>
      <c r="F1161" s="192" t="s">
        <v>580</v>
      </c>
      <c r="G1161" s="478" t="s">
        <v>552</v>
      </c>
      <c r="H1161" s="7" t="s">
        <v>1013</v>
      </c>
      <c r="I1161" s="256">
        <v>151</v>
      </c>
      <c r="J1161" s="256">
        <v>20000</v>
      </c>
      <c r="K1161" s="38">
        <f>ROUND(I1161*J1161,0)</f>
        <v>3020000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89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7"/>
      <c r="AC1161" s="585" t="str">
        <f>IF(VLOOKUP(F1161,NXT!$C$34:$C$407,1,0)=F1161,"","x")</f>
        <v/>
      </c>
      <c r="AD1161" s="585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88"/>
        <v>4</v>
      </c>
      <c r="C1162" s="184">
        <f t="shared" si="89"/>
        <v>42478</v>
      </c>
      <c r="D1162" s="191" t="s">
        <v>1128</v>
      </c>
      <c r="E1162" s="191">
        <v>42478</v>
      </c>
      <c r="F1162" s="192" t="s">
        <v>424</v>
      </c>
      <c r="G1162" s="478" t="s">
        <v>552</v>
      </c>
      <c r="H1162" s="7" t="s">
        <v>1013</v>
      </c>
      <c r="I1162" s="256"/>
      <c r="J1162" s="256"/>
      <c r="K1162" s="593">
        <v>302000</v>
      </c>
      <c r="L1162" s="194" t="s">
        <v>259</v>
      </c>
      <c r="M1162" s="194" t="s">
        <v>370</v>
      </c>
      <c r="N1162" s="52" t="str">
        <f>IF(AND('331-CT'!$E$7=TH!H1162,OR(L1162="331",M1162="331")),"331",IF(AND(OR(L1162="131",M1162="131"),H1162='131-CT'!$E$7),"131",""))</f>
        <v/>
      </c>
      <c r="O1162" s="89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7"/>
      <c r="AC1162" s="585" t="str">
        <f>IF(VLOOKUP(H1162,DS_131,1,0)=H1162,"","x")</f>
        <v/>
      </c>
      <c r="AD1162" s="585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88"/>
        <v>4</v>
      </c>
      <c r="C1163" s="184">
        <f t="shared" si="89"/>
        <v>42479</v>
      </c>
      <c r="D1163" s="191" t="s">
        <v>1129</v>
      </c>
      <c r="E1163" s="191">
        <v>42479</v>
      </c>
      <c r="F1163" s="192" t="s">
        <v>682</v>
      </c>
      <c r="G1163" s="478" t="s">
        <v>553</v>
      </c>
      <c r="H1163" s="7" t="s">
        <v>815</v>
      </c>
      <c r="I1163" s="256">
        <v>303</v>
      </c>
      <c r="J1163" s="256">
        <v>5800</v>
      </c>
      <c r="K1163" s="38">
        <f>ROUND(I1163*J1163,0)</f>
        <v>1757400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9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7"/>
      <c r="AC1163" s="585" t="str">
        <f>IF(VLOOKUP(F1163,NXT!$C$34:$C$407,1,0)=F1163,"","x")</f>
        <v/>
      </c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88"/>
        <v>4</v>
      </c>
      <c r="C1164" s="184">
        <f t="shared" si="89"/>
        <v>42479</v>
      </c>
      <c r="D1164" s="191" t="s">
        <v>1129</v>
      </c>
      <c r="E1164" s="191">
        <v>42479</v>
      </c>
      <c r="F1164" s="189" t="s">
        <v>571</v>
      </c>
      <c r="G1164" s="478" t="s">
        <v>553</v>
      </c>
      <c r="H1164" s="7" t="s">
        <v>815</v>
      </c>
      <c r="I1164" s="256">
        <v>318</v>
      </c>
      <c r="J1164" s="256">
        <v>6400</v>
      </c>
      <c r="K1164" s="38">
        <f>ROUND(I1164*J1164,0)</f>
        <v>2035200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7"/>
      <c r="AC1164" s="585" t="str">
        <f>IF(VLOOKUP(F1164,NXT!$C$34:$C$407,1,0)=F1164,"","x")</f>
        <v/>
      </c>
      <c r="AD1164" s="585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88"/>
        <v>4</v>
      </c>
      <c r="C1165" s="184">
        <f t="shared" si="89"/>
        <v>42479</v>
      </c>
      <c r="D1165" s="191" t="s">
        <v>1129</v>
      </c>
      <c r="E1165" s="184">
        <v>42479</v>
      </c>
      <c r="F1165" s="189" t="s">
        <v>424</v>
      </c>
      <c r="G1165" s="595" t="s">
        <v>553</v>
      </c>
      <c r="H1165" s="7" t="s">
        <v>815</v>
      </c>
      <c r="I1165" s="256"/>
      <c r="J1165" s="256"/>
      <c r="K1165" s="593">
        <v>379260</v>
      </c>
      <c r="L1165" s="194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9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7"/>
      <c r="AC1165" s="585" t="str">
        <f>IF(VLOOKUP(H1165,DS_131,1,0)=H1165,"","x")</f>
        <v/>
      </c>
      <c r="AD1165" s="585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88"/>
        <v>4</v>
      </c>
      <c r="C1166" s="184">
        <f t="shared" si="89"/>
        <v>42479</v>
      </c>
      <c r="D1166" s="191" t="s">
        <v>1130</v>
      </c>
      <c r="E1166" s="191">
        <v>42479</v>
      </c>
      <c r="F1166" s="192" t="s">
        <v>658</v>
      </c>
      <c r="G1166" s="478" t="s">
        <v>1014</v>
      </c>
      <c r="H1166" s="193" t="s">
        <v>430</v>
      </c>
      <c r="I1166" s="256">
        <v>518</v>
      </c>
      <c r="J1166" s="256">
        <v>8800</v>
      </c>
      <c r="K1166" s="38">
        <f>ROUND(I1166*J1166,0)</f>
        <v>4558400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7"/>
      <c r="AC1166" s="585" t="str">
        <f>IF(VLOOKUP(F1166,NXT!$C$34:$C$407,1,0)=F1166,"","x")</f>
        <v/>
      </c>
      <c r="AD1166" s="585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88"/>
        <v>4</v>
      </c>
      <c r="C1167" s="184">
        <f t="shared" si="89"/>
        <v>42479</v>
      </c>
      <c r="D1167" s="191" t="s">
        <v>1130</v>
      </c>
      <c r="E1167" s="191">
        <v>42479</v>
      </c>
      <c r="F1167" s="192" t="s">
        <v>1476</v>
      </c>
      <c r="G1167" s="478" t="s">
        <v>1014</v>
      </c>
      <c r="H1167" s="193" t="s">
        <v>430</v>
      </c>
      <c r="I1167" s="257">
        <v>540</v>
      </c>
      <c r="J1167" s="257">
        <v>10500</v>
      </c>
      <c r="K1167" s="38">
        <f>ROUND(I1167*J1167,0)</f>
        <v>5670000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89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7"/>
      <c r="AC1167" s="585" t="str">
        <f>IF(VLOOKUP(F1167,NXT!$C$34:$C$407,1,0)=F1167,"","x")</f>
        <v/>
      </c>
      <c r="AD1167" s="585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88"/>
        <v>4</v>
      </c>
      <c r="C1168" s="184">
        <f t="shared" si="89"/>
        <v>42479</v>
      </c>
      <c r="D1168" s="191" t="s">
        <v>1130</v>
      </c>
      <c r="E1168" s="191">
        <v>42479</v>
      </c>
      <c r="F1168" s="192" t="s">
        <v>431</v>
      </c>
      <c r="G1168" s="478" t="s">
        <v>1014</v>
      </c>
      <c r="H1168" s="193" t="s">
        <v>430</v>
      </c>
      <c r="I1168" s="256">
        <v>200</v>
      </c>
      <c r="J1168" s="256">
        <v>10000</v>
      </c>
      <c r="K1168" s="38">
        <f>ROUND(I1168*J1168,0)</f>
        <v>2000000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9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7"/>
      <c r="AC1168" s="585" t="str">
        <f>IF(VLOOKUP(F1168,NXT!$C$34:$C$407,1,0)=F1168,"","x")</f>
        <v/>
      </c>
      <c r="AD1168" s="585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88"/>
        <v>4</v>
      </c>
      <c r="C1169" s="184">
        <f t="shared" si="89"/>
        <v>42479</v>
      </c>
      <c r="D1169" s="191" t="s">
        <v>1130</v>
      </c>
      <c r="E1169" s="191">
        <v>42479</v>
      </c>
      <c r="F1169" s="192" t="s">
        <v>424</v>
      </c>
      <c r="G1169" s="478" t="s">
        <v>1014</v>
      </c>
      <c r="H1169" s="193" t="s">
        <v>430</v>
      </c>
      <c r="I1169" s="257"/>
      <c r="J1169" s="257"/>
      <c r="K1169" s="593">
        <v>1222840</v>
      </c>
      <c r="L1169" s="194" t="s">
        <v>259</v>
      </c>
      <c r="M1169" s="194" t="s">
        <v>370</v>
      </c>
      <c r="N1169" s="52" t="str">
        <f>IF(AND('331-CT'!$E$7=TH!H1169,OR(L1169="331",M1169="331")),"331",IF(AND(OR(L1169="131",M1169="131"),H1169='131-CT'!$E$7),"131",""))</f>
        <v/>
      </c>
      <c r="O1169" s="89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7"/>
      <c r="AC1169" s="585" t="str">
        <f>IF(VLOOKUP(H1169,DS_131,1,0)=H1169,"","x")</f>
        <v/>
      </c>
      <c r="AD1169" s="585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88"/>
        <v>4</v>
      </c>
      <c r="C1170" s="184">
        <f t="shared" si="89"/>
        <v>42481</v>
      </c>
      <c r="D1170" s="191" t="s">
        <v>1131</v>
      </c>
      <c r="E1170" s="191">
        <v>42481</v>
      </c>
      <c r="F1170" s="192" t="s">
        <v>1015</v>
      </c>
      <c r="G1170" s="478" t="s">
        <v>723</v>
      </c>
      <c r="H1170" s="193" t="s">
        <v>575</v>
      </c>
      <c r="I1170" s="256">
        <v>60</v>
      </c>
      <c r="J1170" s="256">
        <v>31000</v>
      </c>
      <c r="K1170" s="38">
        <f>ROUND(I1170*J1170,0)</f>
        <v>1860000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9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7"/>
      <c r="AC1170" s="585" t="str">
        <f>IF(VLOOKUP(F1170,NXT!$C$34:$C$407,1,0)=F1170,"","x")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88"/>
        <v>4</v>
      </c>
      <c r="C1171" s="184">
        <f t="shared" si="89"/>
        <v>42481</v>
      </c>
      <c r="D1171" s="191" t="s">
        <v>1131</v>
      </c>
      <c r="E1171" s="191">
        <v>42481</v>
      </c>
      <c r="F1171" s="192" t="s">
        <v>1016</v>
      </c>
      <c r="G1171" s="478" t="s">
        <v>723</v>
      </c>
      <c r="H1171" s="193" t="s">
        <v>575</v>
      </c>
      <c r="I1171" s="257">
        <v>60</v>
      </c>
      <c r="J1171" s="257">
        <v>35000</v>
      </c>
      <c r="K1171" s="38">
        <f>ROUND(I1171*J1171,0)</f>
        <v>2100000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/>
      </c>
      <c r="O1171" s="89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7"/>
      <c r="AC1171" s="585" t="str">
        <f>IF(VLOOKUP(F1171,NXT!$C$34:$C$407,1,0)=F1171,"","x")</f>
        <v/>
      </c>
      <c r="AD1171" s="585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88"/>
        <v>4</v>
      </c>
      <c r="C1172" s="184">
        <f t="shared" si="89"/>
        <v>42481</v>
      </c>
      <c r="D1172" s="191" t="s">
        <v>1131</v>
      </c>
      <c r="E1172" s="191">
        <v>42481</v>
      </c>
      <c r="F1172" s="192" t="s">
        <v>424</v>
      </c>
      <c r="G1172" s="478" t="s">
        <v>723</v>
      </c>
      <c r="H1172" s="193" t="s">
        <v>575</v>
      </c>
      <c r="I1172" s="256"/>
      <c r="J1172" s="256"/>
      <c r="K1172" s="593">
        <v>396000</v>
      </c>
      <c r="L1172" s="194" t="s">
        <v>259</v>
      </c>
      <c r="M1172" s="194" t="s">
        <v>370</v>
      </c>
      <c r="N1172" s="52" t="str">
        <f>IF(AND('331-CT'!$E$7=TH!H1172,OR(L1172="331",M1172="331")),"331",IF(AND(OR(L1172="131",M1172="131"),H1172='131-CT'!$E$7),"131",""))</f>
        <v/>
      </c>
      <c r="O1172" s="89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7"/>
      <c r="AC1172" s="585" t="str">
        <f>IF(VLOOKUP(H1172,DS_131,1,0)=H1172,"","x")</f>
        <v/>
      </c>
      <c r="AD1172" s="585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88"/>
        <v>4</v>
      </c>
      <c r="C1173" s="184">
        <f t="shared" si="89"/>
        <v>42482</v>
      </c>
      <c r="D1173" s="191" t="s">
        <v>1132</v>
      </c>
      <c r="E1173" s="191">
        <v>42482</v>
      </c>
      <c r="F1173" s="192" t="s">
        <v>508</v>
      </c>
      <c r="G1173" s="478" t="s">
        <v>554</v>
      </c>
      <c r="H1173" s="193" t="s">
        <v>448</v>
      </c>
      <c r="I1173" s="257">
        <v>208</v>
      </c>
      <c r="J1173" s="257">
        <v>6400</v>
      </c>
      <c r="K1173" s="38">
        <f>ROUND(I1173*J1173,0)</f>
        <v>1331200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9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7"/>
      <c r="AC1173" s="585" t="str">
        <f>IF(VLOOKUP(F1173,NXT!$C$34:$C$407,1,0)=F1173,"","x")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88"/>
        <v>4</v>
      </c>
      <c r="C1174" s="184">
        <f t="shared" si="89"/>
        <v>42482</v>
      </c>
      <c r="D1174" s="191" t="s">
        <v>1132</v>
      </c>
      <c r="E1174" s="191">
        <v>42482</v>
      </c>
      <c r="F1174" s="192" t="s">
        <v>424</v>
      </c>
      <c r="G1174" s="478" t="s">
        <v>554</v>
      </c>
      <c r="H1174" s="193" t="s">
        <v>448</v>
      </c>
      <c r="I1174" s="256"/>
      <c r="J1174" s="256"/>
      <c r="K1174" s="38">
        <v>133120</v>
      </c>
      <c r="L1174" s="194" t="s">
        <v>259</v>
      </c>
      <c r="M1174" s="194" t="s">
        <v>370</v>
      </c>
      <c r="N1174" s="52" t="str">
        <f>IF(AND('331-CT'!$E$7=TH!H1174,OR(L1174="331",M1174="331")),"331",IF(AND(OR(L1174="131",M1174="131"),H1174='131-CT'!$E$7),"131",""))</f>
        <v/>
      </c>
      <c r="O1174" s="89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7"/>
      <c r="AC1174" s="585" t="str">
        <f>IF(VLOOKUP(H1174,DS_131,1,0)=H1174,"","x")</f>
        <v/>
      </c>
      <c r="AD1174" s="585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88"/>
        <v>4</v>
      </c>
      <c r="C1175" s="184">
        <f t="shared" si="89"/>
        <v>42483</v>
      </c>
      <c r="D1175" s="191" t="s">
        <v>1133</v>
      </c>
      <c r="E1175" s="191">
        <v>42483</v>
      </c>
      <c r="F1175" s="189" t="s">
        <v>676</v>
      </c>
      <c r="G1175" s="478" t="s">
        <v>557</v>
      </c>
      <c r="H1175" s="7" t="s">
        <v>459</v>
      </c>
      <c r="I1175" s="256">
        <v>100</v>
      </c>
      <c r="J1175" s="256">
        <v>13400</v>
      </c>
      <c r="K1175" s="38">
        <f>ROUND(I1175*J1175,0)</f>
        <v>1340000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89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7"/>
      <c r="AC1175" s="585" t="str">
        <f>IF(VLOOKUP(F1175,NXT!$C$34:$C$407,1,0)=F1175,"","x")</f>
        <v/>
      </c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88"/>
        <v>4</v>
      </c>
      <c r="C1176" s="184">
        <f t="shared" si="89"/>
        <v>42483</v>
      </c>
      <c r="D1176" s="191" t="s">
        <v>1133</v>
      </c>
      <c r="E1176" s="191">
        <v>42483</v>
      </c>
      <c r="F1176" s="189" t="s">
        <v>724</v>
      </c>
      <c r="G1176" s="478" t="s">
        <v>557</v>
      </c>
      <c r="H1176" s="7" t="s">
        <v>459</v>
      </c>
      <c r="I1176" s="256">
        <v>200</v>
      </c>
      <c r="J1176" s="256">
        <v>1300</v>
      </c>
      <c r="K1176" s="38">
        <f>ROUND(I1176*J1176,0)</f>
        <v>260000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9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7"/>
      <c r="AC1176" s="585" t="str">
        <f>IF(VLOOKUP(F1176,NXT!$C$34:$C$407,1,0)=F1176,"","x")</f>
        <v/>
      </c>
      <c r="AD1176" s="585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88"/>
        <v>4</v>
      </c>
      <c r="C1177" s="184">
        <f t="shared" si="89"/>
        <v>42483</v>
      </c>
      <c r="D1177" s="191" t="s">
        <v>1133</v>
      </c>
      <c r="E1177" s="191">
        <v>42483</v>
      </c>
      <c r="F1177" s="189" t="s">
        <v>424</v>
      </c>
      <c r="G1177" s="478" t="s">
        <v>557</v>
      </c>
      <c r="H1177" s="7" t="s">
        <v>459</v>
      </c>
      <c r="I1177" s="256"/>
      <c r="J1177" s="256"/>
      <c r="K1177" s="593">
        <v>160000</v>
      </c>
      <c r="L1177" s="194" t="s">
        <v>259</v>
      </c>
      <c r="M1177" s="194" t="s">
        <v>370</v>
      </c>
      <c r="N1177" s="52" t="str">
        <f>IF(AND('331-CT'!$E$7=TH!H1177,OR(L1177="331",M1177="331")),"331",IF(AND(OR(L1177="131",M1177="131"),H1177='131-CT'!$E$7),"131",""))</f>
        <v/>
      </c>
      <c r="O1177" s="89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7"/>
      <c r="AC1177" s="585" t="str">
        <f>IF(VLOOKUP(H1177,DS_131,1,0)=H1177,"","x")</f>
        <v/>
      </c>
      <c r="AD1177" s="585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88"/>
        <v>4</v>
      </c>
      <c r="C1178" s="184">
        <f t="shared" si="89"/>
        <v>42485</v>
      </c>
      <c r="D1178" s="191" t="s">
        <v>1134</v>
      </c>
      <c r="E1178" s="913">
        <v>42485</v>
      </c>
      <c r="F1178" s="914" t="s">
        <v>1017</v>
      </c>
      <c r="G1178" s="915" t="s">
        <v>559</v>
      </c>
      <c r="H1178" s="193" t="s">
        <v>640</v>
      </c>
      <c r="I1178" s="916">
        <v>420</v>
      </c>
      <c r="J1178" s="916">
        <v>9700</v>
      </c>
      <c r="K1178" s="917">
        <f>ROUND(I1178*J1178,0)</f>
        <v>4074000</v>
      </c>
      <c r="L1178" s="918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9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7"/>
      <c r="AC1178" s="585" t="str">
        <f>IF(VLOOKUP(F1178,NXT!$C$34:$C$407,1,0)=F1178,"","x")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88"/>
        <v>4</v>
      </c>
      <c r="C1179" s="184">
        <f t="shared" si="89"/>
        <v>42485</v>
      </c>
      <c r="D1179" s="191" t="s">
        <v>1134</v>
      </c>
      <c r="E1179" s="913">
        <v>42485</v>
      </c>
      <c r="F1179" s="919" t="s">
        <v>511</v>
      </c>
      <c r="G1179" s="915" t="s">
        <v>559</v>
      </c>
      <c r="H1179" s="193" t="s">
        <v>640</v>
      </c>
      <c r="I1179" s="916">
        <v>371</v>
      </c>
      <c r="J1179" s="916">
        <v>9200</v>
      </c>
      <c r="K1179" s="917">
        <f>ROUND(I1179*J1179,0)</f>
        <v>3413200</v>
      </c>
      <c r="L1179" s="918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89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7"/>
      <c r="AC1179" s="585" t="str">
        <f>IF(VLOOKUP(F1179,NXT!$C$34:$C$407,1,0)=F1179,"","x")</f>
        <v/>
      </c>
      <c r="AD1179" s="585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88"/>
        <v>4</v>
      </c>
      <c r="C1180" s="184">
        <f t="shared" si="89"/>
        <v>42485</v>
      </c>
      <c r="D1180" s="191" t="s">
        <v>1134</v>
      </c>
      <c r="E1180" s="913">
        <v>42485</v>
      </c>
      <c r="F1180" s="920" t="s">
        <v>511</v>
      </c>
      <c r="G1180" s="915" t="s">
        <v>559</v>
      </c>
      <c r="H1180" s="193" t="s">
        <v>640</v>
      </c>
      <c r="I1180" s="916">
        <v>205</v>
      </c>
      <c r="J1180" s="916">
        <v>9350</v>
      </c>
      <c r="K1180" s="917">
        <f>ROUND(I1180*J1180,0)</f>
        <v>1916750</v>
      </c>
      <c r="L1180" s="918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9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7"/>
      <c r="AC1180" s="585" t="str">
        <f>IF(VLOOKUP(F1180,NXT!$C$34:$C$407,1,0)=F1180,"","x")</f>
        <v/>
      </c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88"/>
        <v>4</v>
      </c>
      <c r="C1181" s="184">
        <f t="shared" si="89"/>
        <v>42485</v>
      </c>
      <c r="D1181" s="191" t="s">
        <v>1134</v>
      </c>
      <c r="E1181" s="191">
        <v>42485</v>
      </c>
      <c r="F1181" s="189" t="s">
        <v>424</v>
      </c>
      <c r="G1181" s="478" t="s">
        <v>559</v>
      </c>
      <c r="H1181" s="193" t="s">
        <v>640</v>
      </c>
      <c r="I1181" s="256"/>
      <c r="J1181" s="256"/>
      <c r="K1181" s="593">
        <v>940395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9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7"/>
      <c r="AC1181" s="585" t="str">
        <f>IF(VLOOKUP(H1181,DS_131,1,0)=H1181,"","x")</f>
        <v/>
      </c>
      <c r="AD1181" s="585"/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88"/>
        <v>4</v>
      </c>
      <c r="C1182" s="184">
        <f t="shared" si="89"/>
        <v>42485</v>
      </c>
      <c r="D1182" s="191" t="s">
        <v>1135</v>
      </c>
      <c r="E1182" s="191">
        <v>42485</v>
      </c>
      <c r="F1182" s="189" t="s">
        <v>1018</v>
      </c>
      <c r="G1182" s="478" t="s">
        <v>560</v>
      </c>
      <c r="H1182" s="193" t="s">
        <v>640</v>
      </c>
      <c r="I1182" s="256">
        <v>220</v>
      </c>
      <c r="J1182" s="256">
        <v>9700</v>
      </c>
      <c r="K1182" s="38">
        <f>ROUND(I1182*J1182,0)</f>
        <v>2134000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9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7"/>
      <c r="AC1182" s="585" t="str">
        <f>IF(VLOOKUP(F1182,NXT!$C$34:$C$407,1,0)=F1182,"","x")</f>
        <v/>
      </c>
      <c r="AD1182" s="585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88"/>
        <v>4</v>
      </c>
      <c r="C1183" s="184">
        <f t="shared" si="89"/>
        <v>42485</v>
      </c>
      <c r="D1183" s="191" t="s">
        <v>1135</v>
      </c>
      <c r="E1183" s="191">
        <v>42485</v>
      </c>
      <c r="F1183" s="192" t="s">
        <v>967</v>
      </c>
      <c r="G1183" s="478" t="s">
        <v>560</v>
      </c>
      <c r="H1183" s="193" t="s">
        <v>640</v>
      </c>
      <c r="I1183" s="257">
        <v>210</v>
      </c>
      <c r="J1183" s="257">
        <v>9800</v>
      </c>
      <c r="K1183" s="38">
        <f>ROUND(I1183*J1183,0)</f>
        <v>2058000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7"/>
      <c r="AC1183" s="585" t="str">
        <f>IF(VLOOKUP(F1183,NXT!$C$34:$C$407,1,0)=F1183,"","x")</f>
        <v/>
      </c>
      <c r="AD1183" s="585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88"/>
        <v>4</v>
      </c>
      <c r="C1184" s="184">
        <f t="shared" si="89"/>
        <v>42485</v>
      </c>
      <c r="D1184" s="191" t="s">
        <v>1135</v>
      </c>
      <c r="E1184" s="191">
        <v>42485</v>
      </c>
      <c r="F1184" s="189" t="s">
        <v>511</v>
      </c>
      <c r="G1184" s="478" t="s">
        <v>560</v>
      </c>
      <c r="H1184" s="193" t="s">
        <v>640</v>
      </c>
      <c r="I1184" s="256">
        <v>645</v>
      </c>
      <c r="J1184" s="256">
        <v>9200</v>
      </c>
      <c r="K1184" s="38">
        <f>ROUND(I1184*J1184,0)</f>
        <v>5934000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9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7"/>
      <c r="AC1184" s="585" t="str">
        <f>IF(VLOOKUP(F1184,NXT!$C$34:$C$407,1,0)=F1184,"","x")</f>
        <v/>
      </c>
      <c r="AD1184" s="585"/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88"/>
        <v>4</v>
      </c>
      <c r="C1185" s="184">
        <f t="shared" si="89"/>
        <v>42485</v>
      </c>
      <c r="D1185" s="191" t="s">
        <v>1135</v>
      </c>
      <c r="E1185" s="191">
        <v>42485</v>
      </c>
      <c r="F1185" s="189" t="s">
        <v>1019</v>
      </c>
      <c r="G1185" s="478" t="s">
        <v>560</v>
      </c>
      <c r="H1185" s="193" t="s">
        <v>640</v>
      </c>
      <c r="I1185" s="256">
        <v>210</v>
      </c>
      <c r="J1185" s="256">
        <v>9950</v>
      </c>
      <c r="K1185" s="38">
        <f>ROUND(I1185*J1185,0)</f>
        <v>2089500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9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7"/>
      <c r="AC1185" s="585" t="str">
        <f>IF(VLOOKUP(F1185,NXT!$C$34:$C$407,1,0)=F1185,"","x")</f>
        <v/>
      </c>
      <c r="AD1185" s="585"/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88"/>
        <v>4</v>
      </c>
      <c r="C1186" s="184">
        <f t="shared" si="89"/>
        <v>42485</v>
      </c>
      <c r="D1186" s="191" t="s">
        <v>1135</v>
      </c>
      <c r="E1186" s="184">
        <v>42485</v>
      </c>
      <c r="F1186" s="189" t="s">
        <v>424</v>
      </c>
      <c r="G1186" s="595" t="s">
        <v>560</v>
      </c>
      <c r="H1186" s="193" t="s">
        <v>640</v>
      </c>
      <c r="I1186" s="256"/>
      <c r="J1186" s="256"/>
      <c r="K1186" s="593">
        <v>1221550</v>
      </c>
      <c r="L1186" s="194" t="s">
        <v>259</v>
      </c>
      <c r="M1186" s="194" t="s">
        <v>370</v>
      </c>
      <c r="N1186" s="52" t="str">
        <f>IF(AND('331-CT'!$E$7=TH!H1186,OR(L1186="331",M1186="331")),"331",IF(AND(OR(L1186="131",M1186="131"),H1186='131-CT'!$E$7),"131",""))</f>
        <v/>
      </c>
      <c r="O1186" s="89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7"/>
      <c r="AC1186" s="585" t="str">
        <f>IF(VLOOKUP(H1186,DS_131,1,0)=H1186,"","x")</f>
        <v/>
      </c>
      <c r="AD1186" s="585"/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88"/>
        <v>4</v>
      </c>
      <c r="C1187" s="184">
        <f t="shared" si="89"/>
        <v>42486</v>
      </c>
      <c r="D1187" s="191"/>
      <c r="E1187" s="184">
        <v>42486</v>
      </c>
      <c r="F1187" s="189" t="s">
        <v>374</v>
      </c>
      <c r="G1187" s="478" t="s">
        <v>873</v>
      </c>
      <c r="H1187" s="193" t="s">
        <v>841</v>
      </c>
      <c r="I1187" s="256"/>
      <c r="J1187" s="256"/>
      <c r="K1187" s="593">
        <v>6580000</v>
      </c>
      <c r="L1187" s="194" t="s">
        <v>165</v>
      </c>
      <c r="M1187" s="194" t="s">
        <v>47</v>
      </c>
      <c r="N1187" s="52" t="str">
        <f>IF(AND('331-CT'!$E$7=TH!H1187,OR(L1187="331",M1187="331")),"331",IF(AND(OR(L1187="131",M1187="131"),H1187='131-CT'!$E$7),"131",""))</f>
        <v/>
      </c>
      <c r="O1187" s="89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>x</v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7">
        <v>2</v>
      </c>
      <c r="AC1187" s="585"/>
      <c r="AF1187" s="585"/>
      <c r="AG1187" s="585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ref="B1188:B1251" si="90">IF(C1188&lt;&gt;"",MONTH(C1188),"")</f>
        <v>4</v>
      </c>
      <c r="C1188" s="184">
        <f t="shared" ref="C1188:C1251" si="91">E1188</f>
        <v>42486</v>
      </c>
      <c r="D1188" s="191"/>
      <c r="E1188" s="184">
        <v>42486</v>
      </c>
      <c r="F1188" s="192" t="s">
        <v>708</v>
      </c>
      <c r="G1188" s="478" t="s">
        <v>873</v>
      </c>
      <c r="H1188" s="193" t="s">
        <v>841</v>
      </c>
      <c r="I1188" s="256"/>
      <c r="J1188" s="256"/>
      <c r="K1188" s="593">
        <v>658000</v>
      </c>
      <c r="L1188" s="194" t="s">
        <v>9</v>
      </c>
      <c r="M1188" s="194" t="s">
        <v>47</v>
      </c>
      <c r="N1188" s="52" t="str">
        <f>IF(AND('331-CT'!$E$7=TH!H1188,OR(L1188="331",M1188="331")),"331",IF(AND(OR(L1188="131",M1188="131"),H1188='131-CT'!$E$7),"131",""))</f>
        <v/>
      </c>
      <c r="O1188" s="89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>x</v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7">
        <v>2</v>
      </c>
      <c r="AC1188" s="585"/>
      <c r="AD1188" s="585"/>
      <c r="AF1188" s="585"/>
      <c r="AG1188" s="585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4</v>
      </c>
      <c r="C1189" s="184">
        <f t="shared" si="91"/>
        <v>42486</v>
      </c>
      <c r="D1189" s="191" t="s">
        <v>1136</v>
      </c>
      <c r="E1189" s="913">
        <v>42486</v>
      </c>
      <c r="F1189" s="920" t="s">
        <v>1020</v>
      </c>
      <c r="G1189" s="915" t="s">
        <v>565</v>
      </c>
      <c r="H1189" s="193" t="s">
        <v>640</v>
      </c>
      <c r="I1189" s="921">
        <v>105</v>
      </c>
      <c r="J1189" s="921">
        <v>8700</v>
      </c>
      <c r="K1189" s="917">
        <f>ROUND(I1189*J1189,0)</f>
        <v>913500</v>
      </c>
      <c r="L1189" s="918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/>
      </c>
      <c r="O1189" s="89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7"/>
      <c r="AC1189" s="585" t="str">
        <f>IF(VLOOKUP(F1189,NXT!$C$34:$C$407,1,0)=F1189,"","x")</f>
        <v/>
      </c>
      <c r="AD1189" s="585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4</v>
      </c>
      <c r="C1190" s="184">
        <f t="shared" si="91"/>
        <v>42486</v>
      </c>
      <c r="D1190" s="191" t="s">
        <v>1136</v>
      </c>
      <c r="E1190" s="913">
        <v>42486</v>
      </c>
      <c r="F1190" s="189" t="s">
        <v>439</v>
      </c>
      <c r="G1190" s="915" t="s">
        <v>565</v>
      </c>
      <c r="H1190" s="193" t="s">
        <v>640</v>
      </c>
      <c r="I1190" s="921">
        <v>125</v>
      </c>
      <c r="J1190" s="921">
        <v>9500</v>
      </c>
      <c r="K1190" s="917">
        <f>ROUND(I1190*J1190,0)</f>
        <v>1187500</v>
      </c>
      <c r="L1190" s="918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9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7"/>
      <c r="AC1190" s="585" t="str">
        <f>IF(VLOOKUP(F1190,NXT!$C$34:$C$407,1,0)=F1190,"","x")</f>
        <v/>
      </c>
      <c r="AD1190" s="585"/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4</v>
      </c>
      <c r="C1191" s="184">
        <f t="shared" si="91"/>
        <v>42486</v>
      </c>
      <c r="D1191" s="191" t="s">
        <v>1136</v>
      </c>
      <c r="E1191" s="913">
        <v>42486</v>
      </c>
      <c r="F1191" s="920" t="s">
        <v>511</v>
      </c>
      <c r="G1191" s="915" t="s">
        <v>565</v>
      </c>
      <c r="H1191" s="193" t="s">
        <v>640</v>
      </c>
      <c r="I1191" s="921">
        <v>644</v>
      </c>
      <c r="J1191" s="921">
        <v>9200</v>
      </c>
      <c r="K1191" s="917">
        <f>ROUND(I1191*J1191,0)</f>
        <v>5924800</v>
      </c>
      <c r="L1191" s="918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89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7"/>
      <c r="AC1191" s="585" t="str">
        <f>IF(VLOOKUP(F1191,NXT!$C$34:$C$407,1,0)=F1191,"","x")</f>
        <v/>
      </c>
      <c r="AD1191" s="585"/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4</v>
      </c>
      <c r="C1192" s="184">
        <f t="shared" si="91"/>
        <v>42486</v>
      </c>
      <c r="D1192" s="191" t="s">
        <v>1136</v>
      </c>
      <c r="E1192" s="191">
        <v>42486</v>
      </c>
      <c r="F1192" s="192" t="s">
        <v>424</v>
      </c>
      <c r="G1192" s="478" t="s">
        <v>565</v>
      </c>
      <c r="H1192" s="193" t="s">
        <v>640</v>
      </c>
      <c r="I1192" s="256"/>
      <c r="J1192" s="256"/>
      <c r="K1192" s="593">
        <v>802580</v>
      </c>
      <c r="L1192" s="194" t="s">
        <v>259</v>
      </c>
      <c r="M1192" s="194" t="s">
        <v>370</v>
      </c>
      <c r="N1192" s="52" t="str">
        <f>IF(AND('331-CT'!$E$7=TH!H1192,OR(L1192="331",M1192="331")),"331",IF(AND(OR(L1192="131",M1192="131"),H1192='131-CT'!$E$7),"131",""))</f>
        <v/>
      </c>
      <c r="O1192" s="89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7"/>
      <c r="AC1192" s="585" t="str">
        <f>IF(VLOOKUP(H1192,DS_131,1,0)=H1192,"","x")</f>
        <v/>
      </c>
      <c r="AD1192" s="585"/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4</v>
      </c>
      <c r="C1193" s="184">
        <f t="shared" si="91"/>
        <v>42486</v>
      </c>
      <c r="D1193" s="191" t="s">
        <v>1137</v>
      </c>
      <c r="E1193" s="191">
        <v>42486</v>
      </c>
      <c r="F1193" s="192" t="s">
        <v>1021</v>
      </c>
      <c r="G1193" s="478" t="s">
        <v>566</v>
      </c>
      <c r="H1193" s="7" t="s">
        <v>829</v>
      </c>
      <c r="I1193" s="256">
        <v>514</v>
      </c>
      <c r="J1193" s="256">
        <v>6650</v>
      </c>
      <c r="K1193" s="38">
        <f>ROUND(I1193*J1193,0)</f>
        <v>3418100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89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7"/>
      <c r="AC1193" s="585" t="str">
        <f>IF(VLOOKUP(F1193,NXT!$C$34:$C$407,1,0)=F1193,"","x")</f>
        <v/>
      </c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4</v>
      </c>
      <c r="C1194" s="184">
        <f t="shared" si="91"/>
        <v>42486</v>
      </c>
      <c r="D1194" s="191" t="s">
        <v>1137</v>
      </c>
      <c r="E1194" s="191">
        <v>42486</v>
      </c>
      <c r="F1194" s="189" t="s">
        <v>424</v>
      </c>
      <c r="G1194" s="478" t="s">
        <v>566</v>
      </c>
      <c r="H1194" s="7" t="s">
        <v>829</v>
      </c>
      <c r="I1194" s="257"/>
      <c r="J1194" s="256"/>
      <c r="K1194" s="593">
        <v>341810</v>
      </c>
      <c r="L1194" s="194" t="s">
        <v>259</v>
      </c>
      <c r="M1194" s="194" t="s">
        <v>370</v>
      </c>
      <c r="N1194" s="52" t="str">
        <f>IF(AND('331-CT'!$E$7=TH!H1194,OR(L1194="331",M1194="331")),"331",IF(AND(OR(L1194="131",M1194="131"),H1194='131-CT'!$E$7),"131",""))</f>
        <v/>
      </c>
      <c r="O1194" s="89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7"/>
      <c r="AC1194" s="585" t="str">
        <f>IF(VLOOKUP(H1194,DS_131,1,0)=H1194,"","x")</f>
        <v/>
      </c>
      <c r="AD1194" s="585"/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4</v>
      </c>
      <c r="C1195" s="184">
        <f t="shared" si="91"/>
        <v>42487</v>
      </c>
      <c r="D1195" s="191"/>
      <c r="E1195" s="184">
        <v>42487</v>
      </c>
      <c r="F1195" s="189" t="s">
        <v>718</v>
      </c>
      <c r="G1195" s="478" t="s">
        <v>874</v>
      </c>
      <c r="H1195" s="7" t="s">
        <v>875</v>
      </c>
      <c r="I1195" s="256"/>
      <c r="J1195" s="256"/>
      <c r="K1195" s="593">
        <v>785455</v>
      </c>
      <c r="L1195" s="194" t="s">
        <v>83</v>
      </c>
      <c r="M1195" s="194" t="s">
        <v>47</v>
      </c>
      <c r="N1195" s="52" t="str">
        <f>IF(AND('331-CT'!$E$7=TH!H1195,OR(L1195="331",M1195="331")),"331",IF(AND(OR(L1195="131",M1195="131"),H1195='131-CT'!$E$7),"131",""))</f>
        <v/>
      </c>
      <c r="O1195" s="89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>x</v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642</v>
      </c>
      <c r="W1195" s="52" t="str">
        <f>IF(OR(TH!L1195=TH!$W$7,M1195=TH!$W$7),"x","")</f>
        <v>x</v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7">
        <v>2</v>
      </c>
      <c r="AC1195" s="585"/>
      <c r="AD1195" s="585"/>
      <c r="AF1195" s="585"/>
      <c r="AG1195" s="585"/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4</v>
      </c>
      <c r="C1196" s="184">
        <f t="shared" si="91"/>
        <v>42487</v>
      </c>
      <c r="D1196" s="191"/>
      <c r="E1196" s="184">
        <v>42487</v>
      </c>
      <c r="F1196" s="189" t="s">
        <v>719</v>
      </c>
      <c r="G1196" s="478" t="s">
        <v>874</v>
      </c>
      <c r="H1196" s="7" t="s">
        <v>875</v>
      </c>
      <c r="I1196" s="256"/>
      <c r="J1196" s="256"/>
      <c r="K1196" s="593">
        <v>78545</v>
      </c>
      <c r="L1196" s="194" t="s">
        <v>9</v>
      </c>
      <c r="M1196" s="194" t="s">
        <v>47</v>
      </c>
      <c r="N1196" s="52" t="str">
        <f>IF(AND('331-CT'!$E$7=TH!H1196,OR(L1196="331",M1196="331")),"331",IF(AND(OR(L1196="131",M1196="131"),H1196='131-CT'!$E$7),"131",""))</f>
        <v/>
      </c>
      <c r="O1196" s="89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>x</v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7">
        <v>2</v>
      </c>
      <c r="AC1196" s="585"/>
      <c r="AF1196" s="585"/>
      <c r="AG1196" s="585"/>
    </row>
    <row r="1197" spans="1:33" s="86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4</v>
      </c>
      <c r="C1197" s="184">
        <f t="shared" si="91"/>
        <v>42489</v>
      </c>
      <c r="D1197" s="191" t="s">
        <v>1224</v>
      </c>
      <c r="E1197" s="184">
        <v>42489</v>
      </c>
      <c r="F1197" s="189" t="s">
        <v>711</v>
      </c>
      <c r="G1197" s="478" t="s">
        <v>876</v>
      </c>
      <c r="H1197" s="7" t="s">
        <v>863</v>
      </c>
      <c r="I1197" s="256">
        <v>9501</v>
      </c>
      <c r="J1197" s="256">
        <v>9000</v>
      </c>
      <c r="K1197" s="38">
        <f>ROUND(I1197*J1197,0)</f>
        <v>85509000</v>
      </c>
      <c r="L1197" s="194" t="s">
        <v>159</v>
      </c>
      <c r="M1197" s="194" t="s">
        <v>8</v>
      </c>
      <c r="N1197" s="52" t="str">
        <f>IF(AND('331-CT'!$E$7=TH!H1197,OR(L1197="331",M1197="331")),"331",IF(AND(OR(L1197="131",M1197="131"),H1197='131-CT'!$E$7),"131",""))</f>
        <v/>
      </c>
      <c r="O1197" s="89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7">
        <v>2</v>
      </c>
      <c r="AC1197" s="585"/>
      <c r="AD1197" s="211" t="str">
        <f>IF(VLOOKUP(H1197,DSKH,1,0)=H1197,"","x")</f>
        <v/>
      </c>
      <c r="AE1197" s="211"/>
      <c r="AF1197" s="585"/>
      <c r="AG1197" s="585"/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4</v>
      </c>
      <c r="C1198" s="184">
        <f t="shared" si="91"/>
        <v>42489</v>
      </c>
      <c r="D1198" s="191" t="s">
        <v>1224</v>
      </c>
      <c r="E1198" s="184">
        <v>42489</v>
      </c>
      <c r="F1198" s="189" t="s">
        <v>712</v>
      </c>
      <c r="G1198" s="478" t="s">
        <v>876</v>
      </c>
      <c r="H1198" s="7" t="s">
        <v>863</v>
      </c>
      <c r="I1198" s="256"/>
      <c r="J1198" s="256"/>
      <c r="K1198" s="593">
        <v>8550900</v>
      </c>
      <c r="L1198" s="194" t="s">
        <v>9</v>
      </c>
      <c r="M1198" s="194" t="s">
        <v>8</v>
      </c>
      <c r="N1198" s="52" t="str">
        <f>IF(AND('331-CT'!$E$7=TH!H1198,OR(L1198="331",M1198="331")),"331",IF(AND(OR(L1198="131",M1198="131"),H1198='131-CT'!$E$7),"131",""))</f>
        <v/>
      </c>
      <c r="O1198" s="89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7">
        <v>2</v>
      </c>
      <c r="AC1198" s="585"/>
      <c r="AD1198" s="211" t="str">
        <f>IF(VLOOKUP(H1198,DSKH,1,0)=H1198,"","x")</f>
        <v/>
      </c>
      <c r="AF1198" s="585"/>
      <c r="AG1198" s="585"/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4</v>
      </c>
      <c r="C1199" s="184">
        <f t="shared" si="91"/>
        <v>42489</v>
      </c>
      <c r="D1199" s="191" t="s">
        <v>1138</v>
      </c>
      <c r="E1199" s="191">
        <v>42489</v>
      </c>
      <c r="F1199" s="192" t="s">
        <v>449</v>
      </c>
      <c r="G1199" s="478" t="s">
        <v>567</v>
      </c>
      <c r="H1199" s="7" t="s">
        <v>558</v>
      </c>
      <c r="I1199" s="256">
        <v>208</v>
      </c>
      <c r="J1199" s="256">
        <v>47449</v>
      </c>
      <c r="K1199" s="38">
        <f>ROUND(I1199*J1199,0)</f>
        <v>9869392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7"/>
      <c r="AC1199" s="585" t="str">
        <f>IF(VLOOKUP(F1199,NXT!$C$34:$C$407,1,0)=F1199,"","x")</f>
        <v/>
      </c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4</v>
      </c>
      <c r="C1200" s="184">
        <f t="shared" si="91"/>
        <v>42489</v>
      </c>
      <c r="D1200" s="191" t="s">
        <v>1138</v>
      </c>
      <c r="E1200" s="191">
        <v>42489</v>
      </c>
      <c r="F1200" s="192" t="s">
        <v>424</v>
      </c>
      <c r="G1200" s="478" t="s">
        <v>567</v>
      </c>
      <c r="H1200" s="7" t="s">
        <v>558</v>
      </c>
      <c r="I1200" s="256"/>
      <c r="J1200" s="256"/>
      <c r="K1200" s="593">
        <v>986939</v>
      </c>
      <c r="L1200" s="194" t="s">
        <v>259</v>
      </c>
      <c r="M1200" s="194" t="s">
        <v>370</v>
      </c>
      <c r="N1200" s="52" t="str">
        <f>IF(AND('331-CT'!$E$7=TH!H1200,OR(L1200="331",M1200="331")),"331",IF(AND(OR(L1200="131",M1200="131"),H1200='131-CT'!$E$7),"131",""))</f>
        <v/>
      </c>
      <c r="O1200" s="89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7"/>
      <c r="AC1200" s="585" t="str">
        <f>IF(VLOOKUP(H1200,DS_131,1,0)=H1200,"","x")</f>
        <v/>
      </c>
      <c r="AD1200" s="585"/>
    </row>
    <row r="1201" spans="1:33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5</v>
      </c>
      <c r="C1201" s="184">
        <f t="shared" si="91"/>
        <v>42494</v>
      </c>
      <c r="D1201" s="191" t="s">
        <v>1139</v>
      </c>
      <c r="E1201" s="191">
        <v>42494</v>
      </c>
      <c r="F1201" s="192" t="s">
        <v>449</v>
      </c>
      <c r="G1201" s="478" t="s">
        <v>568</v>
      </c>
      <c r="H1201" s="7" t="s">
        <v>558</v>
      </c>
      <c r="I1201" s="256">
        <v>101</v>
      </c>
      <c r="J1201" s="256">
        <v>47449</v>
      </c>
      <c r="K1201" s="38">
        <f>ROUND(I1201*J1201,0)</f>
        <v>4792349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89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7"/>
      <c r="AC1201" s="585" t="str">
        <f>IF(VLOOKUP(F1201,NXT!$C$34:$C$407,1,0)=F1201,"","x")</f>
        <v/>
      </c>
      <c r="AD1201" s="585"/>
    </row>
    <row r="1202" spans="1:33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5</v>
      </c>
      <c r="C1202" s="184">
        <f t="shared" si="91"/>
        <v>42494</v>
      </c>
      <c r="D1202" s="191" t="s">
        <v>1139</v>
      </c>
      <c r="E1202" s="191">
        <v>42494</v>
      </c>
      <c r="F1202" s="192" t="s">
        <v>424</v>
      </c>
      <c r="G1202" s="478" t="s">
        <v>568</v>
      </c>
      <c r="H1202" s="7" t="s">
        <v>558</v>
      </c>
      <c r="I1202" s="256"/>
      <c r="J1202" s="256"/>
      <c r="K1202" s="593">
        <v>479235</v>
      </c>
      <c r="L1202" s="194" t="s">
        <v>259</v>
      </c>
      <c r="M1202" s="194" t="s">
        <v>370</v>
      </c>
      <c r="N1202" s="52" t="str">
        <f>IF(AND('331-CT'!$E$7=TH!H1202,OR(L1202="331",M1202="331")),"331",IF(AND(OR(L1202="131",M1202="131"),H1202='131-CT'!$E$7),"131",""))</f>
        <v/>
      </c>
      <c r="O1202" s="89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7"/>
      <c r="AC1202" s="585" t="str">
        <f>IF(VLOOKUP(H1202,DS_131,1,0)=H1202,"","x")</f>
        <v/>
      </c>
      <c r="AD1202" s="585"/>
    </row>
    <row r="1203" spans="1:33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5</v>
      </c>
      <c r="C1203" s="184">
        <f t="shared" si="91"/>
        <v>42494</v>
      </c>
      <c r="D1203" s="191" t="s">
        <v>1140</v>
      </c>
      <c r="E1203" s="191">
        <v>42494</v>
      </c>
      <c r="F1203" s="192" t="s">
        <v>1471</v>
      </c>
      <c r="G1203" s="478" t="s">
        <v>569</v>
      </c>
      <c r="H1203" s="7" t="s">
        <v>674</v>
      </c>
      <c r="I1203" s="256">
        <v>500</v>
      </c>
      <c r="J1203" s="256">
        <v>10200</v>
      </c>
      <c r="K1203" s="38">
        <f>ROUND(I1203*J1203,0)</f>
        <v>5100000</v>
      </c>
      <c r="L1203" s="194" t="s">
        <v>259</v>
      </c>
      <c r="M1203" s="194" t="s">
        <v>174</v>
      </c>
      <c r="N1203" s="52" t="str">
        <f>IF(AND('331-CT'!$E$7=TH!H1203,OR(L1203="331",M1203="331")),"331",IF(AND(OR(L1203="131",M1203="131"),H1203='131-CT'!$E$7),"131",""))</f>
        <v/>
      </c>
      <c r="O1203" s="89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7"/>
      <c r="AC1203" s="585" t="str">
        <f>IF(VLOOKUP(F1203,NXT!$C$34:$C$407,1,0)=F1203,"","x")</f>
        <v/>
      </c>
      <c r="AD1203" s="585"/>
    </row>
    <row r="1204" spans="1:33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5</v>
      </c>
      <c r="C1204" s="184">
        <f t="shared" si="91"/>
        <v>42494</v>
      </c>
      <c r="D1204" s="191" t="s">
        <v>1140</v>
      </c>
      <c r="E1204" s="191">
        <v>42494</v>
      </c>
      <c r="F1204" s="189" t="s">
        <v>1465</v>
      </c>
      <c r="G1204" s="478" t="s">
        <v>569</v>
      </c>
      <c r="H1204" s="7" t="s">
        <v>674</v>
      </c>
      <c r="I1204" s="256">
        <v>750</v>
      </c>
      <c r="J1204" s="256">
        <v>2500</v>
      </c>
      <c r="K1204" s="38">
        <f>ROUND(I1204*J1204,0)</f>
        <v>1875000</v>
      </c>
      <c r="L1204" s="194" t="s">
        <v>259</v>
      </c>
      <c r="M1204" s="194" t="s">
        <v>174</v>
      </c>
      <c r="N1204" s="52" t="str">
        <f>IF(AND('331-CT'!$E$7=TH!H1204,OR(L1204="331",M1204="331")),"331",IF(AND(OR(L1204="131",M1204="131"),H1204='131-CT'!$E$7),"131",""))</f>
        <v/>
      </c>
      <c r="O1204" s="89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7"/>
      <c r="AC1204" s="585" t="str">
        <f>IF(VLOOKUP(F1204,NXT!$C$34:$C$407,1,0)=F1204,"","x")</f>
        <v/>
      </c>
      <c r="AD1204" s="585"/>
    </row>
    <row r="1205" spans="1:33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5</v>
      </c>
      <c r="C1205" s="184">
        <f t="shared" si="91"/>
        <v>42494</v>
      </c>
      <c r="D1205" s="191" t="s">
        <v>1140</v>
      </c>
      <c r="E1205" s="191">
        <v>42494</v>
      </c>
      <c r="F1205" s="192" t="s">
        <v>1466</v>
      </c>
      <c r="G1205" s="478" t="s">
        <v>569</v>
      </c>
      <c r="H1205" s="7" t="s">
        <v>674</v>
      </c>
      <c r="I1205" s="256">
        <v>300</v>
      </c>
      <c r="J1205" s="256">
        <v>3200</v>
      </c>
      <c r="K1205" s="38">
        <f>ROUND(I1205*J1205,0)</f>
        <v>960000</v>
      </c>
      <c r="L1205" s="194" t="s">
        <v>259</v>
      </c>
      <c r="M1205" s="194" t="s">
        <v>174</v>
      </c>
      <c r="N1205" s="52" t="str">
        <f>IF(AND('331-CT'!$E$7=TH!H1205,OR(L1205="331",M1205="331")),"331",IF(AND(OR(L1205="131",M1205="131"),H1205='131-CT'!$E$7),"131",""))</f>
        <v/>
      </c>
      <c r="O1205" s="89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7"/>
      <c r="AC1205" s="585" t="str">
        <f>IF(VLOOKUP(F1205,NXT!$C$34:$C$407,1,0)=F1205,"","x")</f>
        <v/>
      </c>
      <c r="AD1205" s="585"/>
    </row>
    <row r="1206" spans="1:33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5</v>
      </c>
      <c r="C1206" s="184">
        <f t="shared" si="91"/>
        <v>42494</v>
      </c>
      <c r="D1206" s="191" t="s">
        <v>1140</v>
      </c>
      <c r="E1206" s="191">
        <v>42494</v>
      </c>
      <c r="F1206" s="192" t="s">
        <v>424</v>
      </c>
      <c r="G1206" s="478" t="s">
        <v>569</v>
      </c>
      <c r="H1206" s="7" t="s">
        <v>674</v>
      </c>
      <c r="I1206" s="256"/>
      <c r="J1206" s="256"/>
      <c r="K1206" s="593">
        <v>793500</v>
      </c>
      <c r="L1206" s="194" t="s">
        <v>259</v>
      </c>
      <c r="M1206" s="194" t="s">
        <v>370</v>
      </c>
      <c r="N1206" s="52" t="str">
        <f>IF(AND('331-CT'!$E$7=TH!H1206,OR(L1206="331",M1206="331")),"331",IF(AND(OR(L1206="131",M1206="131"),H1206='131-CT'!$E$7),"131",""))</f>
        <v/>
      </c>
      <c r="O1206" s="89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7"/>
      <c r="AC1206" s="585" t="str">
        <f>IF(VLOOKUP(H1206,DS_131,1,0)=H1206,"","x")</f>
        <v/>
      </c>
      <c r="AD1206" s="585"/>
    </row>
    <row r="1207" spans="1:33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5</v>
      </c>
      <c r="C1207" s="184">
        <f t="shared" si="91"/>
        <v>42495</v>
      </c>
      <c r="D1207" s="191" t="s">
        <v>1225</v>
      </c>
      <c r="E1207" s="184">
        <v>42495</v>
      </c>
      <c r="F1207" s="192" t="s">
        <v>707</v>
      </c>
      <c r="G1207" s="478" t="s">
        <v>672</v>
      </c>
      <c r="H1207" s="7" t="s">
        <v>877</v>
      </c>
      <c r="I1207" s="256">
        <v>6595</v>
      </c>
      <c r="J1207" s="256">
        <v>7600</v>
      </c>
      <c r="K1207" s="38">
        <f>ROUND(I1207*J1207,0)</f>
        <v>50122000</v>
      </c>
      <c r="L1207" s="194" t="s">
        <v>159</v>
      </c>
      <c r="M1207" s="194" t="s">
        <v>8</v>
      </c>
      <c r="N1207" s="52" t="str">
        <f>IF(AND('331-CT'!$E$7=TH!H1207,OR(L1207="331",M1207="331")),"331",IF(AND(OR(L1207="131",M1207="131"),H1207='131-CT'!$E$7),"131",""))</f>
        <v/>
      </c>
      <c r="O1207" s="89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>x</v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7">
        <v>2</v>
      </c>
      <c r="AC1207" s="585"/>
      <c r="AD1207" s="211" t="str">
        <f>IF(VLOOKUP(H1207,DSKH,1,0)=H1207,"","x")</f>
        <v/>
      </c>
      <c r="AF1207" s="585"/>
      <c r="AG1207" s="585"/>
    </row>
    <row r="1208" spans="1:33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5</v>
      </c>
      <c r="C1208" s="184">
        <f t="shared" si="91"/>
        <v>42495</v>
      </c>
      <c r="D1208" s="191" t="s">
        <v>1225</v>
      </c>
      <c r="E1208" s="184">
        <v>42495</v>
      </c>
      <c r="F1208" s="192" t="s">
        <v>715</v>
      </c>
      <c r="G1208" s="478" t="s">
        <v>672</v>
      </c>
      <c r="H1208" s="7" t="s">
        <v>877</v>
      </c>
      <c r="I1208" s="256"/>
      <c r="J1208" s="256"/>
      <c r="K1208" s="593">
        <v>5012200</v>
      </c>
      <c r="L1208" s="194" t="s">
        <v>9</v>
      </c>
      <c r="M1208" s="194" t="s">
        <v>8</v>
      </c>
      <c r="N1208" s="52" t="str">
        <f>IF(AND('331-CT'!$E$7=TH!H1208,OR(L1208="331",M1208="331")),"331",IF(AND(OR(L1208="131",M1208="131"),H1208='131-CT'!$E$7),"131",""))</f>
        <v/>
      </c>
      <c r="O1208" s="89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7">
        <v>2</v>
      </c>
      <c r="AC1208" s="585"/>
      <c r="AD1208" s="211" t="str">
        <f>IF(VLOOKUP(H1208,DSKH,1,0)=H1208,"","x")</f>
        <v/>
      </c>
      <c r="AF1208" s="585"/>
      <c r="AG1208" s="585"/>
    </row>
    <row r="1209" spans="1:33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5</v>
      </c>
      <c r="C1209" s="184">
        <f t="shared" si="91"/>
        <v>42495</v>
      </c>
      <c r="D1209" s="191" t="s">
        <v>1141</v>
      </c>
      <c r="E1209" s="191">
        <v>42495</v>
      </c>
      <c r="F1209" s="189" t="s">
        <v>1339</v>
      </c>
      <c r="G1209" s="478" t="s">
        <v>570</v>
      </c>
      <c r="H1209" s="193" t="s">
        <v>646</v>
      </c>
      <c r="I1209" s="256">
        <v>500</v>
      </c>
      <c r="J1209" s="256">
        <v>12400</v>
      </c>
      <c r="K1209" s="38">
        <f>ROUND(I1209*J1209,0)</f>
        <v>6200000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89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7"/>
      <c r="AC1209" s="585" t="str">
        <f>IF(VLOOKUP(F1209,NXT!$C$34:$C$407,1,0)=F1209,"","x")</f>
        <v/>
      </c>
      <c r="AD1209" s="585"/>
    </row>
    <row r="1210" spans="1:33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5</v>
      </c>
      <c r="C1210" s="184">
        <f t="shared" si="91"/>
        <v>42495</v>
      </c>
      <c r="D1210" s="191" t="s">
        <v>1141</v>
      </c>
      <c r="E1210" s="191">
        <v>42495</v>
      </c>
      <c r="F1210" s="192" t="s">
        <v>424</v>
      </c>
      <c r="G1210" s="478" t="s">
        <v>570</v>
      </c>
      <c r="H1210" s="193" t="s">
        <v>646</v>
      </c>
      <c r="I1210" s="256"/>
      <c r="J1210" s="256"/>
      <c r="K1210" s="593">
        <v>620000</v>
      </c>
      <c r="L1210" s="194" t="s">
        <v>259</v>
      </c>
      <c r="M1210" s="194" t="s">
        <v>370</v>
      </c>
      <c r="N1210" s="52" t="str">
        <f>IF(AND('331-CT'!$E$7=TH!H1210,OR(L1210="331",M1210="331")),"331",IF(AND(OR(L1210="131",M1210="131"),H1210='131-CT'!$E$7),"131",""))</f>
        <v/>
      </c>
      <c r="O1210" s="89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7"/>
      <c r="AC1210" s="585" t="str">
        <f>IF(VLOOKUP(H1210,DS_131,1,0)=H1210,"","x")</f>
        <v/>
      </c>
      <c r="AD1210" s="585"/>
    </row>
    <row r="1211" spans="1:33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5</v>
      </c>
      <c r="C1211" s="184">
        <f t="shared" si="91"/>
        <v>42495</v>
      </c>
      <c r="D1211" s="191" t="s">
        <v>1142</v>
      </c>
      <c r="E1211" s="191">
        <v>42495</v>
      </c>
      <c r="F1211" s="192" t="s">
        <v>1022</v>
      </c>
      <c r="G1211" s="478" t="s">
        <v>572</v>
      </c>
      <c r="H1211" s="193" t="s">
        <v>558</v>
      </c>
      <c r="I1211" s="256">
        <v>22</v>
      </c>
      <c r="J1211" s="256">
        <v>35000</v>
      </c>
      <c r="K1211" s="38">
        <f>ROUND(I1211*J1211,0)</f>
        <v>770000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89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7"/>
      <c r="AC1211" s="585" t="str">
        <f>IF(VLOOKUP(F1211,NXT!$C$34:$C$407,1,0)=F1211,"","x")</f>
        <v/>
      </c>
    </row>
    <row r="1212" spans="1:33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5</v>
      </c>
      <c r="C1212" s="184">
        <f t="shared" si="91"/>
        <v>42495</v>
      </c>
      <c r="D1212" s="191" t="s">
        <v>1142</v>
      </c>
      <c r="E1212" s="191">
        <v>42495</v>
      </c>
      <c r="F1212" s="192" t="s">
        <v>449</v>
      </c>
      <c r="G1212" s="478" t="s">
        <v>572</v>
      </c>
      <c r="H1212" s="193" t="s">
        <v>558</v>
      </c>
      <c r="I1212" s="256">
        <v>120</v>
      </c>
      <c r="J1212" s="256">
        <v>47449</v>
      </c>
      <c r="K1212" s="38">
        <f>ROUND(I1212*J1212,0)</f>
        <v>5693880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89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7"/>
      <c r="AC1212" s="585" t="str">
        <f>IF(VLOOKUP(F1212,NXT!$C$34:$C$407,1,0)=F1212,"","x")</f>
        <v/>
      </c>
      <c r="AD1212" s="585"/>
    </row>
    <row r="1213" spans="1:33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5</v>
      </c>
      <c r="C1213" s="184">
        <f t="shared" si="91"/>
        <v>42495</v>
      </c>
      <c r="D1213" s="191" t="s">
        <v>1142</v>
      </c>
      <c r="E1213" s="191">
        <v>42495</v>
      </c>
      <c r="F1213" s="192" t="s">
        <v>424</v>
      </c>
      <c r="G1213" s="478" t="s">
        <v>572</v>
      </c>
      <c r="H1213" s="193" t="s">
        <v>558</v>
      </c>
      <c r="I1213" s="256"/>
      <c r="J1213" s="256"/>
      <c r="K1213" s="593">
        <v>646388</v>
      </c>
      <c r="L1213" s="194" t="s">
        <v>259</v>
      </c>
      <c r="M1213" s="194" t="s">
        <v>370</v>
      </c>
      <c r="N1213" s="52" t="str">
        <f>IF(AND('331-CT'!$E$7=TH!H1213,OR(L1213="331",M1213="331")),"331",IF(AND(OR(L1213="131",M1213="131"),H1213='131-CT'!$E$7),"131",""))</f>
        <v/>
      </c>
      <c r="O1213" s="89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7"/>
      <c r="AC1213" s="585" t="str">
        <f>IF(VLOOKUP(H1213,DS_131,1,0)=H1213,"","x")</f>
        <v/>
      </c>
      <c r="AD1213" s="585"/>
    </row>
    <row r="1214" spans="1:33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5</v>
      </c>
      <c r="C1214" s="184">
        <f t="shared" si="91"/>
        <v>42496</v>
      </c>
      <c r="D1214" s="191" t="s">
        <v>1226</v>
      </c>
      <c r="E1214" s="184">
        <v>42496</v>
      </c>
      <c r="F1214" s="192" t="s">
        <v>707</v>
      </c>
      <c r="G1214" s="478" t="s">
        <v>673</v>
      </c>
      <c r="H1214" s="7" t="s">
        <v>877</v>
      </c>
      <c r="I1214" s="256">
        <v>11273</v>
      </c>
      <c r="J1214" s="256">
        <v>7600</v>
      </c>
      <c r="K1214" s="38">
        <f>ROUND(I1214*J1214,0)</f>
        <v>85674800</v>
      </c>
      <c r="L1214" s="194" t="s">
        <v>159</v>
      </c>
      <c r="M1214" s="194" t="s">
        <v>8</v>
      </c>
      <c r="N1214" s="52" t="str">
        <f>IF(AND('331-CT'!$E$7=TH!H1214,OR(L1214="331",M1214="331")),"331",IF(AND(OR(L1214="131",M1214="131"),H1214='131-CT'!$E$7),"131",""))</f>
        <v/>
      </c>
      <c r="O1214" s="89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7">
        <v>2</v>
      </c>
      <c r="AC1214" s="585"/>
      <c r="AD1214" s="211" t="str">
        <f>IF(VLOOKUP(H1214,DSKH,1,0)=H1214,"","x")</f>
        <v/>
      </c>
      <c r="AF1214" s="585"/>
      <c r="AG1214" s="585"/>
    </row>
    <row r="1215" spans="1:33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5</v>
      </c>
      <c r="C1215" s="184">
        <f t="shared" si="91"/>
        <v>42496</v>
      </c>
      <c r="D1215" s="191" t="s">
        <v>1226</v>
      </c>
      <c r="E1215" s="184">
        <v>42496</v>
      </c>
      <c r="F1215" s="192" t="s">
        <v>715</v>
      </c>
      <c r="G1215" s="478" t="s">
        <v>673</v>
      </c>
      <c r="H1215" s="7" t="s">
        <v>877</v>
      </c>
      <c r="I1215" s="256"/>
      <c r="J1215" s="256"/>
      <c r="K1215" s="593">
        <v>8567480</v>
      </c>
      <c r="L1215" s="194" t="s">
        <v>9</v>
      </c>
      <c r="M1215" s="194" t="s">
        <v>8</v>
      </c>
      <c r="N1215" s="52" t="str">
        <f>IF(AND('331-CT'!$E$7=TH!H1215,OR(L1215="331",M1215="331")),"331",IF(AND(OR(L1215="131",M1215="131"),H1215='131-CT'!$E$7),"131",""))</f>
        <v/>
      </c>
      <c r="O1215" s="89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7">
        <v>2</v>
      </c>
      <c r="AC1215" s="585"/>
      <c r="AD1215" s="211" t="str">
        <f>IF(VLOOKUP(H1215,DSKH,1,0)=H1215,"","x")</f>
        <v/>
      </c>
      <c r="AF1215" s="585"/>
      <c r="AG1215" s="585"/>
    </row>
    <row r="1216" spans="1:33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5</v>
      </c>
      <c r="C1216" s="184">
        <f t="shared" si="91"/>
        <v>42496</v>
      </c>
      <c r="D1216" s="191" t="s">
        <v>1227</v>
      </c>
      <c r="E1216" s="184">
        <v>42496</v>
      </c>
      <c r="F1216" s="189" t="s">
        <v>721</v>
      </c>
      <c r="G1216" s="478" t="s">
        <v>476</v>
      </c>
      <c r="H1216" s="7" t="s">
        <v>861</v>
      </c>
      <c r="I1216" s="256">
        <v>7166</v>
      </c>
      <c r="J1216" s="256">
        <v>8600</v>
      </c>
      <c r="K1216" s="38">
        <f>ROUND(I1216*J1216,0)</f>
        <v>61627600</v>
      </c>
      <c r="L1216" s="194" t="s">
        <v>159</v>
      </c>
      <c r="M1216" s="194" t="s">
        <v>8</v>
      </c>
      <c r="N1216" s="52" t="str">
        <f>IF(AND('331-CT'!$E$7=TH!H1216,OR(L1216="331",M1216="331")),"331",IF(AND(OR(L1216="131",M1216="131"),H1216='131-CT'!$E$7),"131",""))</f>
        <v>331</v>
      </c>
      <c r="O1216" s="89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7">
        <v>2</v>
      </c>
      <c r="AC1216" s="585"/>
      <c r="AD1216" s="211" t="str">
        <f>IF(VLOOKUP(H1216,DSKH,1,0)=H1216,"","x")</f>
        <v/>
      </c>
      <c r="AF1216" s="585"/>
      <c r="AG1216" s="585"/>
    </row>
    <row r="1217" spans="1:33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5</v>
      </c>
      <c r="C1217" s="184">
        <f t="shared" si="91"/>
        <v>42496</v>
      </c>
      <c r="D1217" s="191" t="s">
        <v>1227</v>
      </c>
      <c r="E1217" s="184">
        <v>42496</v>
      </c>
      <c r="F1217" s="189" t="s">
        <v>722</v>
      </c>
      <c r="G1217" s="478" t="s">
        <v>476</v>
      </c>
      <c r="H1217" s="7" t="s">
        <v>861</v>
      </c>
      <c r="I1217" s="256"/>
      <c r="J1217" s="256"/>
      <c r="K1217" s="593">
        <v>6162760</v>
      </c>
      <c r="L1217" s="194" t="s">
        <v>9</v>
      </c>
      <c r="M1217" s="194" t="s">
        <v>8</v>
      </c>
      <c r="N1217" s="52" t="str">
        <f>IF(AND('331-CT'!$E$7=TH!H1217,OR(L1217="331",M1217="331")),"331",IF(AND(OR(L1217="131",M1217="131"),H1217='131-CT'!$E$7),"131",""))</f>
        <v>331</v>
      </c>
      <c r="O1217" s="89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7">
        <v>2</v>
      </c>
      <c r="AC1217" s="585"/>
      <c r="AD1217" s="211" t="str">
        <f>IF(VLOOKUP(H1217,DSKH,1,0)=H1217,"","x")</f>
        <v/>
      </c>
      <c r="AF1217" s="585"/>
      <c r="AG1217" s="585"/>
    </row>
    <row r="1218" spans="1:33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5</v>
      </c>
      <c r="C1218" s="184">
        <f t="shared" si="91"/>
        <v>42496</v>
      </c>
      <c r="D1218" s="191" t="s">
        <v>1143</v>
      </c>
      <c r="E1218" s="191">
        <v>42496</v>
      </c>
      <c r="F1218" s="192" t="s">
        <v>511</v>
      </c>
      <c r="G1218" s="478" t="s">
        <v>710</v>
      </c>
      <c r="H1218" s="193" t="s">
        <v>640</v>
      </c>
      <c r="I1218" s="256">
        <v>469</v>
      </c>
      <c r="J1218" s="256">
        <v>9200</v>
      </c>
      <c r="K1218" s="38">
        <f>ROUND(I1218*J1218,0)</f>
        <v>4314800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89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7"/>
      <c r="AC1218" s="585" t="str">
        <f>IF(VLOOKUP(F1218,NXT!$C$34:$C$407,1,0)=F1218,"","x")</f>
        <v/>
      </c>
      <c r="AD1218" s="585"/>
    </row>
    <row r="1219" spans="1:33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5</v>
      </c>
      <c r="C1219" s="184">
        <f t="shared" si="91"/>
        <v>42496</v>
      </c>
      <c r="D1219" s="191" t="s">
        <v>1143</v>
      </c>
      <c r="E1219" s="191">
        <v>42496</v>
      </c>
      <c r="F1219" s="192" t="s">
        <v>424</v>
      </c>
      <c r="G1219" s="478" t="s">
        <v>710</v>
      </c>
      <c r="H1219" s="193" t="s">
        <v>640</v>
      </c>
      <c r="I1219" s="256"/>
      <c r="J1219" s="256"/>
      <c r="K1219" s="593">
        <v>431480</v>
      </c>
      <c r="L1219" s="194" t="s">
        <v>259</v>
      </c>
      <c r="M1219" s="194" t="s">
        <v>370</v>
      </c>
      <c r="N1219" s="52" t="str">
        <f>IF(AND('331-CT'!$E$7=TH!H1219,OR(L1219="331",M1219="331")),"331",IF(AND(OR(L1219="131",M1219="131"),H1219='131-CT'!$E$7),"131",""))</f>
        <v/>
      </c>
      <c r="O1219" s="89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7"/>
      <c r="AC1219" s="585" t="str">
        <f>IF(VLOOKUP(H1219,DS_131,1,0)=H1219,"","x")</f>
        <v/>
      </c>
    </row>
    <row r="1220" spans="1:33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5</v>
      </c>
      <c r="C1220" s="184">
        <f t="shared" si="91"/>
        <v>42496</v>
      </c>
      <c r="D1220" s="191" t="s">
        <v>1144</v>
      </c>
      <c r="E1220" s="913">
        <v>42496</v>
      </c>
      <c r="F1220" s="40" t="s">
        <v>711</v>
      </c>
      <c r="G1220" s="915" t="s">
        <v>573</v>
      </c>
      <c r="H1220" s="777" t="s">
        <v>809</v>
      </c>
      <c r="I1220" s="916">
        <v>200</v>
      </c>
      <c r="J1220" s="916">
        <v>9300</v>
      </c>
      <c r="K1220" s="917">
        <f t="shared" ref="K1220:K1228" si="92">ROUND(I1220*J1220,0)</f>
        <v>1860000</v>
      </c>
      <c r="L1220" s="918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>131</v>
      </c>
      <c r="O1220" s="89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7"/>
      <c r="AC1220" s="585" t="e">
        <f>IF(VLOOKUP(F1220,NXT!$C$34:$C$407,1,0)=F1220,"","x")</f>
        <v>#N/A</v>
      </c>
      <c r="AD1220" s="585"/>
    </row>
    <row r="1221" spans="1:33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5</v>
      </c>
      <c r="C1221" s="184">
        <f t="shared" si="91"/>
        <v>42496</v>
      </c>
      <c r="D1221" s="191" t="s">
        <v>1144</v>
      </c>
      <c r="E1221" s="913">
        <v>42496</v>
      </c>
      <c r="F1221" s="920" t="s">
        <v>1023</v>
      </c>
      <c r="G1221" s="915" t="s">
        <v>573</v>
      </c>
      <c r="H1221" s="777" t="s">
        <v>809</v>
      </c>
      <c r="I1221" s="916">
        <v>46</v>
      </c>
      <c r="J1221" s="916">
        <v>7600</v>
      </c>
      <c r="K1221" s="917">
        <f t="shared" si="92"/>
        <v>349600</v>
      </c>
      <c r="L1221" s="918" t="s">
        <v>259</v>
      </c>
      <c r="M1221" s="194" t="s">
        <v>174</v>
      </c>
      <c r="N1221" s="52" t="str">
        <f>IF(AND('331-CT'!$E$7=TH!H1221,OR(L1221="331",M1221="331")),"331",IF(AND(OR(L1221="131",M1221="131"),H1221='131-CT'!$E$7),"131",""))</f>
        <v>131</v>
      </c>
      <c r="O1221" s="89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7"/>
      <c r="AC1221" s="585" t="str">
        <f>IF(VLOOKUP(F1221,NXT!$C$34:$C$407,1,0)=F1221,"","x")</f>
        <v/>
      </c>
      <c r="AD1221" s="585"/>
    </row>
    <row r="1222" spans="1:33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5</v>
      </c>
      <c r="C1222" s="184">
        <f t="shared" si="91"/>
        <v>42496</v>
      </c>
      <c r="D1222" s="191" t="s">
        <v>1144</v>
      </c>
      <c r="E1222" s="913">
        <v>42496</v>
      </c>
      <c r="F1222" s="920" t="s">
        <v>1024</v>
      </c>
      <c r="G1222" s="915" t="s">
        <v>573</v>
      </c>
      <c r="H1222" s="777" t="s">
        <v>809</v>
      </c>
      <c r="I1222" s="916">
        <v>53</v>
      </c>
      <c r="J1222" s="916">
        <v>31300</v>
      </c>
      <c r="K1222" s="917">
        <f t="shared" si="92"/>
        <v>1658900</v>
      </c>
      <c r="L1222" s="918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>131</v>
      </c>
      <c r="O1222" s="89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7"/>
      <c r="AC1222" s="585" t="str">
        <f>IF(VLOOKUP(F1222,NXT!$C$34:$C$407,1,0)=F1222,"","x")</f>
        <v/>
      </c>
    </row>
    <row r="1223" spans="1:33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5</v>
      </c>
      <c r="C1223" s="184">
        <f t="shared" si="91"/>
        <v>42496</v>
      </c>
      <c r="D1223" s="191" t="s">
        <v>1144</v>
      </c>
      <c r="E1223" s="913">
        <v>42496</v>
      </c>
      <c r="F1223" s="920" t="s">
        <v>1025</v>
      </c>
      <c r="G1223" s="915" t="s">
        <v>573</v>
      </c>
      <c r="H1223" s="777" t="s">
        <v>809</v>
      </c>
      <c r="I1223" s="916">
        <v>53</v>
      </c>
      <c r="J1223" s="916">
        <v>27000</v>
      </c>
      <c r="K1223" s="917">
        <f t="shared" si="92"/>
        <v>1431000</v>
      </c>
      <c r="L1223" s="918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>131</v>
      </c>
      <c r="O1223" s="89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7"/>
      <c r="AC1223" s="585" t="str">
        <f>IF(VLOOKUP(F1223,NXT!$C$34:$C$407,1,0)=F1223,"","x")</f>
        <v/>
      </c>
      <c r="AD1223" s="585"/>
    </row>
    <row r="1224" spans="1:33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5</v>
      </c>
      <c r="C1224" s="184">
        <f t="shared" si="91"/>
        <v>42496</v>
      </c>
      <c r="D1224" s="191" t="s">
        <v>1144</v>
      </c>
      <c r="E1224" s="913">
        <v>42496</v>
      </c>
      <c r="F1224" s="920" t="s">
        <v>1025</v>
      </c>
      <c r="G1224" s="915" t="s">
        <v>573</v>
      </c>
      <c r="H1224" s="777" t="s">
        <v>809</v>
      </c>
      <c r="I1224" s="916">
        <v>54</v>
      </c>
      <c r="J1224" s="916">
        <v>22200</v>
      </c>
      <c r="K1224" s="917">
        <f t="shared" si="92"/>
        <v>1198800</v>
      </c>
      <c r="L1224" s="918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89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7"/>
      <c r="AC1224" s="585" t="str">
        <f>IF(VLOOKUP(F1224,NXT!$C$34:$C$407,1,0)=F1224,"","x")</f>
        <v/>
      </c>
    </row>
    <row r="1225" spans="1:33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5</v>
      </c>
      <c r="C1225" s="184">
        <f t="shared" si="91"/>
        <v>42496</v>
      </c>
      <c r="D1225" s="191" t="s">
        <v>1144</v>
      </c>
      <c r="E1225" s="913">
        <v>42496</v>
      </c>
      <c r="F1225" s="920" t="s">
        <v>1026</v>
      </c>
      <c r="G1225" s="915" t="s">
        <v>573</v>
      </c>
      <c r="H1225" s="777" t="s">
        <v>809</v>
      </c>
      <c r="I1225" s="922">
        <v>51</v>
      </c>
      <c r="J1225" s="922">
        <v>40300</v>
      </c>
      <c r="K1225" s="917">
        <f t="shared" si="92"/>
        <v>2055300</v>
      </c>
      <c r="L1225" s="918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89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7"/>
      <c r="AC1225" s="585" t="str">
        <f>IF(VLOOKUP(F1225,NXT!$C$34:$C$407,1,0)=F1225,"","x")</f>
        <v/>
      </c>
      <c r="AD1225" s="585"/>
    </row>
    <row r="1226" spans="1:33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5</v>
      </c>
      <c r="C1226" s="184">
        <f t="shared" si="91"/>
        <v>42496</v>
      </c>
      <c r="D1226" s="191" t="s">
        <v>1144</v>
      </c>
      <c r="E1226" s="913">
        <v>42496</v>
      </c>
      <c r="F1226" s="920" t="s">
        <v>1027</v>
      </c>
      <c r="G1226" s="915" t="s">
        <v>573</v>
      </c>
      <c r="H1226" s="777" t="s">
        <v>809</v>
      </c>
      <c r="I1226" s="916">
        <v>108</v>
      </c>
      <c r="J1226" s="916">
        <v>13100</v>
      </c>
      <c r="K1226" s="917">
        <f t="shared" si="92"/>
        <v>1414800</v>
      </c>
      <c r="L1226" s="918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89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7"/>
      <c r="AC1226" s="585" t="str">
        <f>IF(VLOOKUP(F1226,NXT!$C$34:$C$407,1,0)=F1226,"","x")</f>
        <v/>
      </c>
    </row>
    <row r="1227" spans="1:33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5</v>
      </c>
      <c r="C1227" s="184">
        <f t="shared" si="91"/>
        <v>42496</v>
      </c>
      <c r="D1227" s="191" t="s">
        <v>1144</v>
      </c>
      <c r="E1227" s="913">
        <v>42496</v>
      </c>
      <c r="F1227" s="920" t="s">
        <v>1028</v>
      </c>
      <c r="G1227" s="915" t="s">
        <v>573</v>
      </c>
      <c r="H1227" s="777" t="s">
        <v>809</v>
      </c>
      <c r="I1227" s="922">
        <v>37</v>
      </c>
      <c r="J1227" s="922">
        <v>9000</v>
      </c>
      <c r="K1227" s="917">
        <f t="shared" si="92"/>
        <v>333000</v>
      </c>
      <c r="L1227" s="918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89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7"/>
      <c r="AC1227" s="585" t="str">
        <f>IF(VLOOKUP(F1227,NXT!$C$34:$C$407,1,0)=F1227,"","x")</f>
        <v/>
      </c>
      <c r="AD1227" s="585"/>
    </row>
    <row r="1228" spans="1:33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5</v>
      </c>
      <c r="C1228" s="184">
        <f t="shared" si="91"/>
        <v>42496</v>
      </c>
      <c r="D1228" s="191" t="s">
        <v>1144</v>
      </c>
      <c r="E1228" s="913">
        <v>42496</v>
      </c>
      <c r="F1228" s="920" t="s">
        <v>1029</v>
      </c>
      <c r="G1228" s="915" t="s">
        <v>573</v>
      </c>
      <c r="H1228" s="777" t="s">
        <v>809</v>
      </c>
      <c r="I1228" s="916">
        <v>50</v>
      </c>
      <c r="J1228" s="916">
        <v>20000</v>
      </c>
      <c r="K1228" s="917">
        <f t="shared" si="92"/>
        <v>1000000</v>
      </c>
      <c r="L1228" s="918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>131</v>
      </c>
      <c r="O1228" s="89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7"/>
      <c r="AC1228" s="585" t="str">
        <f>IF(VLOOKUP(F1228,NXT!$C$34:$C$407,1,0)=F1228,"","x")</f>
        <v/>
      </c>
    </row>
    <row r="1229" spans="1:33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5</v>
      </c>
      <c r="C1229" s="184">
        <f t="shared" si="91"/>
        <v>42496</v>
      </c>
      <c r="D1229" s="191" t="s">
        <v>1144</v>
      </c>
      <c r="E1229" s="913">
        <v>42496</v>
      </c>
      <c r="F1229" s="920" t="s">
        <v>424</v>
      </c>
      <c r="G1229" s="915" t="s">
        <v>573</v>
      </c>
      <c r="H1229" s="777" t="s">
        <v>809</v>
      </c>
      <c r="I1229" s="916"/>
      <c r="J1229" s="916"/>
      <c r="K1229" s="923">
        <v>1130140</v>
      </c>
      <c r="L1229" s="918" t="s">
        <v>259</v>
      </c>
      <c r="M1229" s="194" t="s">
        <v>370</v>
      </c>
      <c r="N1229" s="52" t="str">
        <f>IF(AND('331-CT'!$E$7=TH!H1229,OR(L1229="331",M1229="331")),"331",IF(AND(OR(L1229="131",M1229="131"),H1229='131-CT'!$E$7),"131",""))</f>
        <v>131</v>
      </c>
      <c r="O1229" s="89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7"/>
      <c r="AC1229" s="585" t="str">
        <f>IF(VLOOKUP(H1229,DS_131,1,0)=H1229,"","x")</f>
        <v/>
      </c>
      <c r="AD1229" s="585"/>
    </row>
    <row r="1230" spans="1:33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5</v>
      </c>
      <c r="C1230" s="184">
        <f t="shared" si="91"/>
        <v>42496</v>
      </c>
      <c r="D1230" s="191" t="s">
        <v>1145</v>
      </c>
      <c r="E1230" s="191">
        <v>42496</v>
      </c>
      <c r="F1230" s="192" t="s">
        <v>1030</v>
      </c>
      <c r="G1230" s="478" t="s">
        <v>574</v>
      </c>
      <c r="H1230" s="777" t="s">
        <v>809</v>
      </c>
      <c r="I1230" s="256">
        <v>30</v>
      </c>
      <c r="J1230" s="256">
        <v>8800</v>
      </c>
      <c r="K1230" s="38">
        <f t="shared" ref="K1230:K1238" si="93">ROUND(I1230*J1230,0)</f>
        <v>264000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>131</v>
      </c>
      <c r="O1230" s="89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7"/>
      <c r="AC1230" s="585" t="str">
        <f>IF(VLOOKUP(F1230,NXT!$C$34:$C$407,1,0)=F1230,"","x")</f>
        <v/>
      </c>
      <c r="AD1230" s="585"/>
    </row>
    <row r="1231" spans="1:33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5</v>
      </c>
      <c r="C1231" s="184">
        <f t="shared" si="91"/>
        <v>42496</v>
      </c>
      <c r="D1231" s="191" t="s">
        <v>1145</v>
      </c>
      <c r="E1231" s="191">
        <v>42496</v>
      </c>
      <c r="F1231" s="192" t="s">
        <v>1031</v>
      </c>
      <c r="G1231" s="478" t="s">
        <v>574</v>
      </c>
      <c r="H1231" s="777" t="s">
        <v>809</v>
      </c>
      <c r="I1231" s="256">
        <v>60</v>
      </c>
      <c r="J1231" s="256">
        <v>11000</v>
      </c>
      <c r="K1231" s="38">
        <f t="shared" si="93"/>
        <v>660000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89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7"/>
      <c r="AC1231" s="585" t="str">
        <f>IF(VLOOKUP(F1231,NXT!$C$34:$C$407,1,0)=F1231,"","x")</f>
        <v/>
      </c>
    </row>
    <row r="1232" spans="1:33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5</v>
      </c>
      <c r="C1232" s="184">
        <f t="shared" si="91"/>
        <v>42496</v>
      </c>
      <c r="D1232" s="191" t="s">
        <v>1145</v>
      </c>
      <c r="E1232" s="767">
        <v>42496</v>
      </c>
      <c r="F1232" s="189" t="s">
        <v>1032</v>
      </c>
      <c r="G1232" s="478" t="s">
        <v>574</v>
      </c>
      <c r="H1232" s="777" t="s">
        <v>809</v>
      </c>
      <c r="I1232" s="259">
        <v>60</v>
      </c>
      <c r="J1232" s="259">
        <v>10000</v>
      </c>
      <c r="K1232" s="38">
        <f t="shared" si="93"/>
        <v>600000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89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7"/>
      <c r="AC1232" s="585" t="str">
        <f>IF(VLOOKUP(F1232,NXT!$C$34:$C$407,1,0)=F1232,"","x")</f>
        <v/>
      </c>
      <c r="AD1232" s="585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5</v>
      </c>
      <c r="C1233" s="184">
        <f t="shared" si="91"/>
        <v>42496</v>
      </c>
      <c r="D1233" s="191" t="s">
        <v>1145</v>
      </c>
      <c r="E1233" s="767">
        <v>42496</v>
      </c>
      <c r="F1233" s="189" t="s">
        <v>1033</v>
      </c>
      <c r="G1233" s="478" t="s">
        <v>574</v>
      </c>
      <c r="H1233" s="777" t="s">
        <v>809</v>
      </c>
      <c r="I1233" s="256">
        <v>36</v>
      </c>
      <c r="J1233" s="256">
        <v>8000</v>
      </c>
      <c r="K1233" s="38">
        <f t="shared" si="93"/>
        <v>288000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89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7"/>
      <c r="AC1233" s="585" t="str">
        <f>IF(VLOOKUP(F1233,NXT!$C$34:$C$407,1,0)=F1233,"","x")</f>
        <v/>
      </c>
      <c r="AD1233" s="585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5</v>
      </c>
      <c r="C1234" s="184">
        <f t="shared" si="91"/>
        <v>42496</v>
      </c>
      <c r="D1234" s="191" t="s">
        <v>1145</v>
      </c>
      <c r="E1234" s="767">
        <v>42496</v>
      </c>
      <c r="F1234" s="189" t="s">
        <v>1034</v>
      </c>
      <c r="G1234" s="478" t="s">
        <v>574</v>
      </c>
      <c r="H1234" s="777" t="s">
        <v>809</v>
      </c>
      <c r="I1234" s="256">
        <v>24</v>
      </c>
      <c r="J1234" s="256">
        <v>26000</v>
      </c>
      <c r="K1234" s="38">
        <f t="shared" si="93"/>
        <v>624000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>131</v>
      </c>
      <c r="O1234" s="89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7"/>
      <c r="AC1234" s="585" t="str">
        <f>IF(VLOOKUP(F1234,NXT!$C$34:$C$407,1,0)=F1234,"","x")</f>
        <v/>
      </c>
      <c r="AD1234" s="585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5</v>
      </c>
      <c r="C1235" s="184">
        <f t="shared" si="91"/>
        <v>42496</v>
      </c>
      <c r="D1235" s="191" t="s">
        <v>1145</v>
      </c>
      <c r="E1235" s="184">
        <v>42496</v>
      </c>
      <c r="F1235" s="192" t="s">
        <v>1035</v>
      </c>
      <c r="G1235" s="478" t="s">
        <v>574</v>
      </c>
      <c r="H1235" s="777" t="s">
        <v>809</v>
      </c>
      <c r="I1235" s="256">
        <v>20</v>
      </c>
      <c r="J1235" s="256">
        <v>24000</v>
      </c>
      <c r="K1235" s="38">
        <f t="shared" si="93"/>
        <v>480000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>131</v>
      </c>
      <c r="O1235" s="89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7"/>
      <c r="AC1235" s="585" t="str">
        <f>IF(VLOOKUP(F1235,NXT!$C$34:$C$407,1,0)=F1235,"","x")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5</v>
      </c>
      <c r="C1236" s="184">
        <f t="shared" si="91"/>
        <v>42496</v>
      </c>
      <c r="D1236" s="191" t="s">
        <v>1145</v>
      </c>
      <c r="E1236" s="184">
        <v>42496</v>
      </c>
      <c r="F1236" s="189" t="s">
        <v>1036</v>
      </c>
      <c r="G1236" s="478" t="s">
        <v>574</v>
      </c>
      <c r="H1236" s="777" t="s">
        <v>809</v>
      </c>
      <c r="I1236" s="256">
        <v>22</v>
      </c>
      <c r="J1236" s="256">
        <v>27800</v>
      </c>
      <c r="K1236" s="38">
        <f t="shared" si="93"/>
        <v>611600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>131</v>
      </c>
      <c r="O1236" s="89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7"/>
      <c r="AC1236" s="585" t="str">
        <f>IF(VLOOKUP(F1236,NXT!$C$34:$C$407,1,0)=F1236,"","x")</f>
        <v/>
      </c>
      <c r="AD1236" s="585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5</v>
      </c>
      <c r="C1237" s="184">
        <f t="shared" si="91"/>
        <v>42496</v>
      </c>
      <c r="D1237" s="191" t="s">
        <v>1145</v>
      </c>
      <c r="E1237" s="184">
        <v>42496</v>
      </c>
      <c r="F1237" s="189" t="s">
        <v>1037</v>
      </c>
      <c r="G1237" s="478" t="s">
        <v>574</v>
      </c>
      <c r="H1237" s="777" t="s">
        <v>809</v>
      </c>
      <c r="I1237" s="256">
        <v>20</v>
      </c>
      <c r="J1237" s="256">
        <v>31000</v>
      </c>
      <c r="K1237" s="38">
        <f t="shared" si="93"/>
        <v>620000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>131</v>
      </c>
      <c r="O1237" s="89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7"/>
      <c r="AC1237" s="585" t="str">
        <f>IF(VLOOKUP(F1237,NXT!$C$34:$C$407,1,0)=F1237,"","x")</f>
        <v/>
      </c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5</v>
      </c>
      <c r="C1238" s="184">
        <f t="shared" si="91"/>
        <v>42496</v>
      </c>
      <c r="D1238" s="191" t="s">
        <v>1145</v>
      </c>
      <c r="E1238" s="184">
        <v>42496</v>
      </c>
      <c r="F1238" s="189" t="s">
        <v>1038</v>
      </c>
      <c r="G1238" s="478" t="s">
        <v>574</v>
      </c>
      <c r="H1238" s="777" t="s">
        <v>809</v>
      </c>
      <c r="I1238" s="256">
        <v>20</v>
      </c>
      <c r="J1238" s="256">
        <v>33000</v>
      </c>
      <c r="K1238" s="38">
        <f t="shared" si="93"/>
        <v>660000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>131</v>
      </c>
      <c r="O1238" s="89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7"/>
      <c r="AC1238" s="585" t="str">
        <f>IF(VLOOKUP(F1238,NXT!$C$34:$C$407,1,0)=F1238,"","x")</f>
        <v/>
      </c>
      <c r="AD1238" s="585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5</v>
      </c>
      <c r="C1239" s="184">
        <f t="shared" si="91"/>
        <v>42496</v>
      </c>
      <c r="D1239" s="191" t="s">
        <v>1145</v>
      </c>
      <c r="E1239" s="184">
        <v>42496</v>
      </c>
      <c r="F1239" s="189" t="s">
        <v>424</v>
      </c>
      <c r="G1239" s="478" t="s">
        <v>574</v>
      </c>
      <c r="H1239" s="777" t="s">
        <v>809</v>
      </c>
      <c r="I1239" s="256"/>
      <c r="J1239" s="256"/>
      <c r="K1239" s="593">
        <v>480760</v>
      </c>
      <c r="L1239" s="194" t="s">
        <v>259</v>
      </c>
      <c r="M1239" s="194" t="s">
        <v>370</v>
      </c>
      <c r="N1239" s="52" t="str">
        <f>IF(AND('331-CT'!$E$7=TH!H1239,OR(L1239="331",M1239="331")),"331",IF(AND(OR(L1239="131",M1239="131"),H1239='131-CT'!$E$7),"131",""))</f>
        <v>131</v>
      </c>
      <c r="O1239" s="89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7"/>
      <c r="AC1239" s="585" t="str">
        <f>IF(VLOOKUP(H1239,DS_131,1,0)=H1239,"","x")</f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5</v>
      </c>
      <c r="C1240" s="184">
        <f t="shared" si="91"/>
        <v>42497</v>
      </c>
      <c r="D1240" s="191" t="s">
        <v>1146</v>
      </c>
      <c r="E1240" s="912">
        <v>42497</v>
      </c>
      <c r="F1240" s="919" t="s">
        <v>1039</v>
      </c>
      <c r="G1240" s="915" t="s">
        <v>576</v>
      </c>
      <c r="H1240" s="777" t="s">
        <v>809</v>
      </c>
      <c r="I1240" s="916">
        <v>20</v>
      </c>
      <c r="J1240" s="916">
        <v>13200</v>
      </c>
      <c r="K1240" s="917">
        <f t="shared" ref="K1240:K1248" si="94">ROUND(I1240*J1240,0)</f>
        <v>264000</v>
      </c>
      <c r="L1240" s="918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>131</v>
      </c>
      <c r="O1240" s="89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7"/>
      <c r="AC1240" s="585" t="str">
        <f>IF(VLOOKUP(F1240,NXT!$C$34:$C$407,1,0)=F1240,"","x")</f>
        <v/>
      </c>
      <c r="AD1240" s="585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90"/>
        <v>5</v>
      </c>
      <c r="C1241" s="184">
        <f t="shared" si="91"/>
        <v>42497</v>
      </c>
      <c r="D1241" s="191" t="s">
        <v>1146</v>
      </c>
      <c r="E1241" s="912">
        <v>42497</v>
      </c>
      <c r="F1241" s="919" t="s">
        <v>1040</v>
      </c>
      <c r="G1241" s="915" t="s">
        <v>576</v>
      </c>
      <c r="H1241" s="777" t="s">
        <v>809</v>
      </c>
      <c r="I1241" s="916">
        <v>20</v>
      </c>
      <c r="J1241" s="916">
        <v>17000</v>
      </c>
      <c r="K1241" s="917">
        <f t="shared" si="94"/>
        <v>340000</v>
      </c>
      <c r="L1241" s="918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>131</v>
      </c>
      <c r="O1241" s="89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7"/>
      <c r="AC1241" s="585" t="str">
        <f>IF(VLOOKUP(F1241,NXT!$C$34:$C$407,1,0)=F1241,"","x")</f>
        <v/>
      </c>
      <c r="AD1241" s="585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90"/>
        <v>5</v>
      </c>
      <c r="C1242" s="184">
        <f t="shared" si="91"/>
        <v>42497</v>
      </c>
      <c r="D1242" s="191" t="s">
        <v>1146</v>
      </c>
      <c r="E1242" s="912">
        <v>42497</v>
      </c>
      <c r="F1242" s="919" t="s">
        <v>988</v>
      </c>
      <c r="G1242" s="915" t="s">
        <v>576</v>
      </c>
      <c r="H1242" s="777" t="s">
        <v>809</v>
      </c>
      <c r="I1242" s="916">
        <v>107</v>
      </c>
      <c r="J1242" s="916">
        <v>15400</v>
      </c>
      <c r="K1242" s="917">
        <f t="shared" si="94"/>
        <v>1647800</v>
      </c>
      <c r="L1242" s="918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>131</v>
      </c>
      <c r="O1242" s="89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7"/>
      <c r="AC1242" s="585" t="str">
        <f>IF(VLOOKUP(F1242,NXT!$C$34:$C$407,1,0)=F1242,"","x")</f>
        <v/>
      </c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90"/>
        <v>5</v>
      </c>
      <c r="C1243" s="184">
        <f t="shared" si="91"/>
        <v>42497</v>
      </c>
      <c r="D1243" s="191" t="s">
        <v>1146</v>
      </c>
      <c r="E1243" s="912">
        <v>42497</v>
      </c>
      <c r="F1243" s="919" t="s">
        <v>1041</v>
      </c>
      <c r="G1243" s="915" t="s">
        <v>576</v>
      </c>
      <c r="H1243" s="777" t="s">
        <v>809</v>
      </c>
      <c r="I1243" s="916">
        <v>26</v>
      </c>
      <c r="J1243" s="916">
        <v>15000</v>
      </c>
      <c r="K1243" s="917">
        <f t="shared" si="94"/>
        <v>390000</v>
      </c>
      <c r="L1243" s="918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>131</v>
      </c>
      <c r="O1243" s="89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7"/>
      <c r="AC1243" s="585" t="str">
        <f>IF(VLOOKUP(F1243,NXT!$C$34:$C$407,1,0)=F1243,"","x")</f>
        <v/>
      </c>
      <c r="AD1243" s="585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90"/>
        <v>5</v>
      </c>
      <c r="C1244" s="184">
        <f t="shared" si="91"/>
        <v>42497</v>
      </c>
      <c r="D1244" s="191" t="s">
        <v>1146</v>
      </c>
      <c r="E1244" s="912">
        <v>42497</v>
      </c>
      <c r="F1244" s="920" t="s">
        <v>1042</v>
      </c>
      <c r="G1244" s="915" t="s">
        <v>576</v>
      </c>
      <c r="H1244" s="777" t="s">
        <v>809</v>
      </c>
      <c r="I1244" s="916">
        <v>52</v>
      </c>
      <c r="J1244" s="916">
        <v>16700</v>
      </c>
      <c r="K1244" s="917">
        <f t="shared" si="94"/>
        <v>868400</v>
      </c>
      <c r="L1244" s="918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>131</v>
      </c>
      <c r="O1244" s="89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7"/>
      <c r="AC1244" s="585" t="str">
        <f>IF(VLOOKUP(F1244,NXT!$C$34:$C$407,1,0)=F1244,"","x")</f>
        <v/>
      </c>
      <c r="AD1244" s="585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0"/>
        <v>5</v>
      </c>
      <c r="C1245" s="184">
        <f t="shared" si="91"/>
        <v>42497</v>
      </c>
      <c r="D1245" s="191" t="s">
        <v>1146</v>
      </c>
      <c r="E1245" s="912">
        <v>42497</v>
      </c>
      <c r="F1245" s="919" t="s">
        <v>1043</v>
      </c>
      <c r="G1245" s="915" t="s">
        <v>576</v>
      </c>
      <c r="H1245" s="777" t="s">
        <v>809</v>
      </c>
      <c r="I1245" s="916">
        <v>52</v>
      </c>
      <c r="J1245" s="916">
        <v>58000</v>
      </c>
      <c r="K1245" s="917">
        <f t="shared" si="94"/>
        <v>3016000</v>
      </c>
      <c r="L1245" s="918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>131</v>
      </c>
      <c r="O1245" s="89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7"/>
      <c r="AC1245" s="585" t="str">
        <f>IF(VLOOKUP(F1245,NXT!$C$34:$C$407,1,0)=F1245,"","x")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90"/>
        <v>5</v>
      </c>
      <c r="C1246" s="184">
        <f t="shared" si="91"/>
        <v>42497</v>
      </c>
      <c r="D1246" s="191" t="s">
        <v>1146</v>
      </c>
      <c r="E1246" s="912">
        <v>42497</v>
      </c>
      <c r="F1246" s="919" t="s">
        <v>1044</v>
      </c>
      <c r="G1246" s="915" t="s">
        <v>576</v>
      </c>
      <c r="H1246" s="777" t="s">
        <v>809</v>
      </c>
      <c r="I1246" s="916">
        <v>51</v>
      </c>
      <c r="J1246" s="916">
        <v>49950</v>
      </c>
      <c r="K1246" s="917">
        <f t="shared" si="94"/>
        <v>2547450</v>
      </c>
      <c r="L1246" s="918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>131</v>
      </c>
      <c r="O1246" s="89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7"/>
      <c r="AC1246" s="585" t="str">
        <f>IF(VLOOKUP(F1246,NXT!$C$34:$C$407,1,0)=F1246,"","x")</f>
        <v/>
      </c>
      <c r="AD1246" s="585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90"/>
        <v>5</v>
      </c>
      <c r="C1247" s="184">
        <f t="shared" si="91"/>
        <v>42497</v>
      </c>
      <c r="D1247" s="191" t="s">
        <v>1146</v>
      </c>
      <c r="E1247" s="912">
        <v>42497</v>
      </c>
      <c r="F1247" s="919" t="s">
        <v>1045</v>
      </c>
      <c r="G1247" s="915" t="s">
        <v>576</v>
      </c>
      <c r="H1247" s="777" t="s">
        <v>809</v>
      </c>
      <c r="I1247" s="916">
        <v>56</v>
      </c>
      <c r="J1247" s="916">
        <v>26000</v>
      </c>
      <c r="K1247" s="917">
        <f t="shared" si="94"/>
        <v>1456000</v>
      </c>
      <c r="L1247" s="918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>131</v>
      </c>
      <c r="O1247" s="89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7"/>
      <c r="AC1247" s="585" t="str">
        <f>IF(VLOOKUP(F1247,NXT!$C$34:$C$407,1,0)=F1247,"","x")</f>
        <v/>
      </c>
      <c r="AD1247" s="585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0"/>
        <v>5</v>
      </c>
      <c r="C1248" s="184">
        <f t="shared" si="91"/>
        <v>42497</v>
      </c>
      <c r="D1248" s="191" t="s">
        <v>1146</v>
      </c>
      <c r="E1248" s="912">
        <v>42497</v>
      </c>
      <c r="F1248" s="919" t="s">
        <v>1046</v>
      </c>
      <c r="G1248" s="915" t="s">
        <v>576</v>
      </c>
      <c r="H1248" s="777" t="s">
        <v>809</v>
      </c>
      <c r="I1248" s="916">
        <v>50</v>
      </c>
      <c r="J1248" s="916">
        <v>31900</v>
      </c>
      <c r="K1248" s="917">
        <f t="shared" si="94"/>
        <v>1595000</v>
      </c>
      <c r="L1248" s="918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>131</v>
      </c>
      <c r="O1248" s="89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7"/>
      <c r="AC1248" s="585" t="str">
        <f>IF(VLOOKUP(F1248,NXT!$C$34:$C$407,1,0)=F1248,"","x")</f>
        <v/>
      </c>
      <c r="AD1248" s="585"/>
    </row>
    <row r="1249" spans="1:33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90"/>
        <v>5</v>
      </c>
      <c r="C1249" s="184">
        <f t="shared" si="91"/>
        <v>42497</v>
      </c>
      <c r="D1249" s="191" t="s">
        <v>1146</v>
      </c>
      <c r="E1249" s="912">
        <v>42497</v>
      </c>
      <c r="F1249" s="919" t="s">
        <v>424</v>
      </c>
      <c r="G1249" s="915" t="s">
        <v>576</v>
      </c>
      <c r="H1249" s="777" t="s">
        <v>809</v>
      </c>
      <c r="I1249" s="916"/>
      <c r="J1249" s="916"/>
      <c r="K1249" s="923">
        <v>1192065</v>
      </c>
      <c r="L1249" s="918" t="s">
        <v>259</v>
      </c>
      <c r="M1249" s="194" t="s">
        <v>370</v>
      </c>
      <c r="N1249" s="52" t="str">
        <f>IF(AND('331-CT'!$E$7=TH!H1249,OR(L1249="331",M1249="331")),"331",IF(AND(OR(L1249="131",M1249="131"),H1249='131-CT'!$E$7),"131",""))</f>
        <v>131</v>
      </c>
      <c r="O1249" s="89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7"/>
      <c r="AC1249" s="585" t="str">
        <f>IF(VLOOKUP(H1249,DS_131,1,0)=H1249,"","x")</f>
        <v/>
      </c>
    </row>
    <row r="1250" spans="1:33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90"/>
        <v>5</v>
      </c>
      <c r="C1250" s="184">
        <f t="shared" si="91"/>
        <v>42499</v>
      </c>
      <c r="D1250" s="191" t="s">
        <v>1147</v>
      </c>
      <c r="E1250" s="184">
        <v>42499</v>
      </c>
      <c r="F1250" s="192" t="s">
        <v>467</v>
      </c>
      <c r="G1250" s="478" t="s">
        <v>577</v>
      </c>
      <c r="H1250" s="902" t="s">
        <v>596</v>
      </c>
      <c r="I1250" s="256">
        <v>281</v>
      </c>
      <c r="J1250" s="256">
        <v>7300</v>
      </c>
      <c r="K1250" s="38">
        <f>ROUND(I1250*J1250,0)</f>
        <v>2051300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89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7"/>
      <c r="AC1250" s="585" t="str">
        <f>IF(VLOOKUP(F1250,NXT!$C$34:$C$407,1,0)=F1250,"","x")</f>
        <v/>
      </c>
      <c r="AD1250" s="585"/>
    </row>
    <row r="1251" spans="1:33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90"/>
        <v>5</v>
      </c>
      <c r="C1251" s="184">
        <f t="shared" si="91"/>
        <v>42499</v>
      </c>
      <c r="D1251" s="191" t="s">
        <v>1147</v>
      </c>
      <c r="E1251" s="184">
        <v>42499</v>
      </c>
      <c r="F1251" s="192" t="s">
        <v>467</v>
      </c>
      <c r="G1251" s="478" t="s">
        <v>577</v>
      </c>
      <c r="H1251" s="902" t="s">
        <v>596</v>
      </c>
      <c r="I1251" s="256">
        <v>495</v>
      </c>
      <c r="J1251" s="256">
        <v>5900</v>
      </c>
      <c r="K1251" s="38">
        <f>ROUND(I1251*J1251,0)</f>
        <v>2920500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89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7"/>
      <c r="AC1251" s="585" t="str">
        <f>IF(VLOOKUP(F1251,NXT!$C$34:$C$407,1,0)=F1251,"","x")</f>
        <v/>
      </c>
      <c r="AD1251" s="585"/>
    </row>
    <row r="1252" spans="1:33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ref="B1252:B1316" si="95">IF(C1252&lt;&gt;"",MONTH(C1252),"")</f>
        <v>5</v>
      </c>
      <c r="C1252" s="184">
        <f t="shared" ref="C1252:C1316" si="96">E1252</f>
        <v>42499</v>
      </c>
      <c r="D1252" s="191" t="s">
        <v>1147</v>
      </c>
      <c r="E1252" s="184">
        <v>42499</v>
      </c>
      <c r="F1252" s="189" t="s">
        <v>424</v>
      </c>
      <c r="G1252" s="478" t="s">
        <v>577</v>
      </c>
      <c r="H1252" s="902" t="s">
        <v>596</v>
      </c>
      <c r="I1252" s="256"/>
      <c r="J1252" s="256"/>
      <c r="K1252" s="593">
        <v>497180</v>
      </c>
      <c r="L1252" s="194" t="s">
        <v>259</v>
      </c>
      <c r="M1252" s="194" t="s">
        <v>370</v>
      </c>
      <c r="N1252" s="52" t="str">
        <f>IF(AND('331-CT'!$E$7=TH!H1252,OR(L1252="331",M1252="331")),"331",IF(AND(OR(L1252="131",M1252="131"),H1252='131-CT'!$E$7),"131",""))</f>
        <v/>
      </c>
      <c r="O1252" s="89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7"/>
      <c r="AC1252" s="585" t="str">
        <f>IF(VLOOKUP(H1252,DS_131,1,0)=H1252,"","x")</f>
        <v/>
      </c>
    </row>
    <row r="1253" spans="1:33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95"/>
        <v>5</v>
      </c>
      <c r="C1253" s="184">
        <f t="shared" si="96"/>
        <v>42499</v>
      </c>
      <c r="D1253" s="191" t="s">
        <v>1148</v>
      </c>
      <c r="E1253" s="184">
        <v>42499</v>
      </c>
      <c r="F1253" s="192" t="s">
        <v>505</v>
      </c>
      <c r="G1253" s="478" t="s">
        <v>578</v>
      </c>
      <c r="H1253" s="193" t="s">
        <v>640</v>
      </c>
      <c r="I1253" s="256">
        <v>65</v>
      </c>
      <c r="J1253" s="256">
        <v>9250</v>
      </c>
      <c r="K1253" s="38">
        <f>ROUND(I1253*J1253,0)</f>
        <v>601250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9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7"/>
      <c r="AC1253" s="585" t="str">
        <f>IF(VLOOKUP(F1253,NXT!$C$34:$C$407,1,0)=F1253,"","x")</f>
        <v/>
      </c>
      <c r="AD1253" s="585"/>
    </row>
    <row r="1254" spans="1:33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95"/>
        <v>5</v>
      </c>
      <c r="C1254" s="184">
        <f t="shared" si="96"/>
        <v>42499</v>
      </c>
      <c r="D1254" s="191" t="s">
        <v>1148</v>
      </c>
      <c r="E1254" s="184">
        <v>42499</v>
      </c>
      <c r="F1254" s="189" t="s">
        <v>1047</v>
      </c>
      <c r="G1254" s="478" t="s">
        <v>578</v>
      </c>
      <c r="H1254" s="193" t="s">
        <v>640</v>
      </c>
      <c r="I1254" s="256">
        <v>105</v>
      </c>
      <c r="J1254" s="256">
        <v>8500</v>
      </c>
      <c r="K1254" s="38">
        <f>ROUND(I1254*J1254,0)</f>
        <v>892500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9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7"/>
      <c r="AC1254" s="585" t="str">
        <f>IF(VLOOKUP(F1254,NXT!$C$34:$C$407,1,0)=F1254,"","x")</f>
        <v/>
      </c>
      <c r="AD1254" s="585"/>
    </row>
    <row r="1255" spans="1:33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95"/>
        <v>5</v>
      </c>
      <c r="C1255" s="184">
        <f t="shared" si="96"/>
        <v>42499</v>
      </c>
      <c r="D1255" s="191" t="s">
        <v>1148</v>
      </c>
      <c r="E1255" s="184">
        <v>42499</v>
      </c>
      <c r="F1255" s="189" t="s">
        <v>1048</v>
      </c>
      <c r="G1255" s="478" t="s">
        <v>578</v>
      </c>
      <c r="H1255" s="193" t="s">
        <v>640</v>
      </c>
      <c r="I1255" s="256">
        <v>130</v>
      </c>
      <c r="J1255" s="256">
        <v>8950</v>
      </c>
      <c r="K1255" s="38">
        <f>ROUND(I1255*J1255,0)</f>
        <v>1163500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9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7"/>
      <c r="AC1255" s="585" t="str">
        <f>IF(VLOOKUP(F1255,NXT!$C$34:$C$407,1,0)=F1255,"","x")</f>
        <v/>
      </c>
    </row>
    <row r="1256" spans="1:33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95"/>
        <v>5</v>
      </c>
      <c r="C1256" s="184">
        <f t="shared" si="96"/>
        <v>42499</v>
      </c>
      <c r="D1256" s="191" t="s">
        <v>1148</v>
      </c>
      <c r="E1256" s="184">
        <v>42499</v>
      </c>
      <c r="F1256" s="189" t="s">
        <v>511</v>
      </c>
      <c r="G1256" s="478" t="s">
        <v>578</v>
      </c>
      <c r="H1256" s="193" t="s">
        <v>640</v>
      </c>
      <c r="I1256" s="256">
        <v>356</v>
      </c>
      <c r="J1256" s="256">
        <v>9200</v>
      </c>
      <c r="K1256" s="38">
        <f>ROUND(I1256*J1256,0)</f>
        <v>3275200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7"/>
      <c r="AC1256" s="585" t="str">
        <f>IF(VLOOKUP(F1256,NXT!$C$34:$C$407,1,0)=F1256,"","x")</f>
        <v/>
      </c>
      <c r="AD1256" s="585"/>
    </row>
    <row r="1257" spans="1:33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95"/>
        <v>5</v>
      </c>
      <c r="C1257" s="184">
        <f t="shared" si="96"/>
        <v>42499</v>
      </c>
      <c r="D1257" s="191" t="s">
        <v>1148</v>
      </c>
      <c r="E1257" s="184">
        <v>42499</v>
      </c>
      <c r="F1257" s="192" t="s">
        <v>424</v>
      </c>
      <c r="G1257" s="478" t="s">
        <v>578</v>
      </c>
      <c r="H1257" s="193" t="s">
        <v>640</v>
      </c>
      <c r="I1257" s="256"/>
      <c r="J1257" s="256"/>
      <c r="K1257" s="593">
        <v>593245</v>
      </c>
      <c r="L1257" s="194" t="s">
        <v>259</v>
      </c>
      <c r="M1257" s="194" t="s">
        <v>370</v>
      </c>
      <c r="N1257" s="52" t="str">
        <f>IF(AND('331-CT'!$E$7=TH!H1257,OR(L1257="331",M1257="331")),"331",IF(AND(OR(L1257="131",M1257="131"),H1257='131-CT'!$E$7),"131",""))</f>
        <v/>
      </c>
      <c r="O1257" s="89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7"/>
      <c r="AC1257" s="585" t="str">
        <f>IF(VLOOKUP(H1257,DS_131,1,0)=H1257,"","x")</f>
        <v/>
      </c>
      <c r="AD1257" s="585"/>
    </row>
    <row r="1258" spans="1:33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95"/>
        <v>5</v>
      </c>
      <c r="C1258" s="184">
        <f t="shared" si="96"/>
        <v>42500</v>
      </c>
      <c r="D1258" s="191" t="s">
        <v>1228</v>
      </c>
      <c r="E1258" s="184">
        <v>42500</v>
      </c>
      <c r="F1258" s="192" t="s">
        <v>707</v>
      </c>
      <c r="G1258" s="478" t="s">
        <v>675</v>
      </c>
      <c r="H1258" s="7" t="s">
        <v>877</v>
      </c>
      <c r="I1258" s="256">
        <v>1696</v>
      </c>
      <c r="J1258" s="256">
        <v>7600</v>
      </c>
      <c r="K1258" s="38">
        <f>ROUND(I1258*J1258,0)</f>
        <v>12889600</v>
      </c>
      <c r="L1258" s="194" t="s">
        <v>159</v>
      </c>
      <c r="M1258" s="194" t="s">
        <v>8</v>
      </c>
      <c r="N1258" s="52" t="str">
        <f>IF(AND('331-CT'!$E$7=TH!H1258,OR(L1258="331",M1258="331")),"331",IF(AND(OR(L1258="131",M1258="131"),H1258='131-CT'!$E$7),"131",""))</f>
        <v/>
      </c>
      <c r="O1258" s="89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>x</v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7">
        <v>2</v>
      </c>
      <c r="AC1258" s="585"/>
      <c r="AD1258" s="211" t="str">
        <f>IF(VLOOKUP(H1258,DSKH,1,0)=H1258,"","x")</f>
        <v/>
      </c>
      <c r="AF1258" s="585"/>
      <c r="AG1258" s="585"/>
    </row>
    <row r="1259" spans="1:33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95"/>
        <v>5</v>
      </c>
      <c r="C1259" s="184">
        <f t="shared" si="96"/>
        <v>42500</v>
      </c>
      <c r="D1259" s="191" t="s">
        <v>1228</v>
      </c>
      <c r="E1259" s="184">
        <v>42500</v>
      </c>
      <c r="F1259" s="189" t="s">
        <v>715</v>
      </c>
      <c r="G1259" s="478" t="s">
        <v>675</v>
      </c>
      <c r="H1259" s="7" t="s">
        <v>877</v>
      </c>
      <c r="I1259" s="256"/>
      <c r="J1259" s="256"/>
      <c r="K1259" s="593">
        <v>1288960</v>
      </c>
      <c r="L1259" s="194" t="s">
        <v>9</v>
      </c>
      <c r="M1259" s="194" t="s">
        <v>8</v>
      </c>
      <c r="N1259" s="52" t="str">
        <f>IF(AND('331-CT'!$E$7=TH!H1259,OR(L1259="331",M1259="331")),"331",IF(AND(OR(L1259="131",M1259="131"),H1259='131-CT'!$E$7),"131",""))</f>
        <v/>
      </c>
      <c r="O1259" s="89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7">
        <v>2</v>
      </c>
      <c r="AC1259" s="585"/>
      <c r="AD1259" s="211" t="str">
        <f>IF(VLOOKUP(H1259,DSKH,1,0)=H1259,"","x")</f>
        <v/>
      </c>
      <c r="AF1259" s="585"/>
      <c r="AG1259" s="585"/>
    </row>
    <row r="1260" spans="1:33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ref="B1260" si="97">IF(C1260&lt;&gt;"",MONTH(C1260),"")</f>
        <v>5</v>
      </c>
      <c r="C1260" s="184">
        <f t="shared" ref="C1260" si="98">E1260</f>
        <v>42500</v>
      </c>
      <c r="D1260" s="191" t="s">
        <v>1228</v>
      </c>
      <c r="E1260" s="184">
        <v>42500</v>
      </c>
      <c r="F1260" s="189" t="s">
        <v>702</v>
      </c>
      <c r="G1260" s="478" t="s">
        <v>675</v>
      </c>
      <c r="H1260" s="7" t="s">
        <v>877</v>
      </c>
      <c r="I1260" s="256"/>
      <c r="J1260" s="256"/>
      <c r="K1260" s="593">
        <v>14178560</v>
      </c>
      <c r="L1260" s="194" t="s">
        <v>8</v>
      </c>
      <c r="M1260" s="194" t="s">
        <v>47</v>
      </c>
      <c r="N1260" s="52" t="str">
        <f>IF(AND('331-CT'!$E$7=TH!H1260,OR(L1260="331",M1260="331")),"331",IF(AND(OR(L1260="131",M1260="131"),H1260='131-CT'!$E$7),"131",""))</f>
        <v/>
      </c>
      <c r="O1260" s="89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>x</v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7"/>
      <c r="AC1260" s="585"/>
      <c r="AD1260" s="211" t="str">
        <f>IF(VLOOKUP(H1260,DSKH,1,0)=H1260,"","x")</f>
        <v/>
      </c>
      <c r="AF1260" s="585"/>
      <c r="AG1260" s="585"/>
    </row>
    <row r="1261" spans="1:33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95"/>
        <v>5</v>
      </c>
      <c r="C1261" s="184">
        <f t="shared" si="96"/>
        <v>42500</v>
      </c>
      <c r="D1261" s="191" t="s">
        <v>1149</v>
      </c>
      <c r="E1261" s="184">
        <v>42500</v>
      </c>
      <c r="F1261" s="189" t="s">
        <v>511</v>
      </c>
      <c r="G1261" s="478" t="s">
        <v>579</v>
      </c>
      <c r="H1261" s="193" t="s">
        <v>640</v>
      </c>
      <c r="I1261" s="256">
        <v>102</v>
      </c>
      <c r="J1261" s="256">
        <v>9200</v>
      </c>
      <c r="K1261" s="38">
        <f>ROUND(I1261*J1261,0)</f>
        <v>938400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89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7"/>
      <c r="AC1261" s="585" t="str">
        <f>IF(VLOOKUP(F1261,NXT!$C$34:$C$407,1,0)=F1261,"","x")</f>
        <v/>
      </c>
      <c r="AD1261" s="585"/>
    </row>
    <row r="1262" spans="1:33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95"/>
        <v>5</v>
      </c>
      <c r="C1262" s="184">
        <f t="shared" si="96"/>
        <v>42500</v>
      </c>
      <c r="D1262" s="191" t="s">
        <v>1149</v>
      </c>
      <c r="E1262" s="184">
        <v>42500</v>
      </c>
      <c r="F1262" s="189" t="s">
        <v>1049</v>
      </c>
      <c r="G1262" s="478" t="s">
        <v>579</v>
      </c>
      <c r="H1262" s="193" t="s">
        <v>640</v>
      </c>
      <c r="I1262" s="256">
        <v>198</v>
      </c>
      <c r="J1262" s="256">
        <v>13000</v>
      </c>
      <c r="K1262" s="38">
        <f>ROUND(I1262*J1262,0)</f>
        <v>2574000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89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7"/>
      <c r="AC1262" s="585" t="str">
        <f>IF(VLOOKUP(F1262,NXT!$C$34:$C$407,1,0)=F1262,"","x")</f>
        <v/>
      </c>
      <c r="AD1262" s="585"/>
    </row>
    <row r="1263" spans="1:33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95"/>
        <v>5</v>
      </c>
      <c r="C1263" s="184">
        <f t="shared" si="96"/>
        <v>42500</v>
      </c>
      <c r="D1263" s="191" t="s">
        <v>1149</v>
      </c>
      <c r="E1263" s="184">
        <v>42500</v>
      </c>
      <c r="F1263" s="189" t="s">
        <v>1048</v>
      </c>
      <c r="G1263" s="478" t="s">
        <v>579</v>
      </c>
      <c r="H1263" s="193" t="s">
        <v>640</v>
      </c>
      <c r="I1263" s="256">
        <v>260</v>
      </c>
      <c r="J1263" s="256">
        <v>8950</v>
      </c>
      <c r="K1263" s="38">
        <f>ROUND(I1263*J1263,0)</f>
        <v>2327000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89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7"/>
      <c r="AC1263" s="585" t="str">
        <f>IF(VLOOKUP(F1263,NXT!$C$34:$C$407,1,0)=F1263,"","x")</f>
        <v/>
      </c>
    </row>
    <row r="1264" spans="1:33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95"/>
        <v>5</v>
      </c>
      <c r="C1264" s="184">
        <f t="shared" si="96"/>
        <v>42500</v>
      </c>
      <c r="D1264" s="191" t="s">
        <v>1149</v>
      </c>
      <c r="E1264" s="184">
        <v>42500</v>
      </c>
      <c r="F1264" s="189" t="s">
        <v>1235</v>
      </c>
      <c r="G1264" s="478" t="s">
        <v>579</v>
      </c>
      <c r="H1264" s="193" t="s">
        <v>640</v>
      </c>
      <c r="I1264" s="256">
        <v>400</v>
      </c>
      <c r="J1264" s="256">
        <v>1300</v>
      </c>
      <c r="K1264" s="38">
        <f>ROUND(I1264*J1264,0)</f>
        <v>520000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89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7"/>
      <c r="AC1264" s="585" t="str">
        <f>IF(VLOOKUP(F1264,NXT!$C$34:$C$407,1,0)=F1264,"","x")</f>
        <v/>
      </c>
      <c r="AD1264" s="585"/>
    </row>
    <row r="1265" spans="1:31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95"/>
        <v>5</v>
      </c>
      <c r="C1265" s="184">
        <f t="shared" si="96"/>
        <v>42500</v>
      </c>
      <c r="D1265" s="191" t="s">
        <v>1149</v>
      </c>
      <c r="E1265" s="184">
        <v>42500</v>
      </c>
      <c r="F1265" s="192" t="s">
        <v>1236</v>
      </c>
      <c r="G1265" s="478" t="s">
        <v>579</v>
      </c>
      <c r="H1265" s="193" t="s">
        <v>640</v>
      </c>
      <c r="I1265" s="256">
        <v>780</v>
      </c>
      <c r="J1265" s="256">
        <v>1200</v>
      </c>
      <c r="K1265" s="38">
        <f>ROUND(I1265*J1265,0)</f>
        <v>936000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89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7"/>
      <c r="AC1265" s="585" t="str">
        <f>IF(VLOOKUP(F1265,NXT!$C$34:$C$407,1,0)=F1265,"","x")</f>
        <v/>
      </c>
      <c r="AD1265" s="585"/>
    </row>
    <row r="1266" spans="1:31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95"/>
        <v>5</v>
      </c>
      <c r="C1266" s="184">
        <f t="shared" si="96"/>
        <v>42500</v>
      </c>
      <c r="D1266" s="191" t="s">
        <v>1149</v>
      </c>
      <c r="E1266" s="184">
        <v>42500</v>
      </c>
      <c r="F1266" s="189" t="s">
        <v>424</v>
      </c>
      <c r="G1266" s="478" t="s">
        <v>579</v>
      </c>
      <c r="H1266" s="193" t="s">
        <v>640</v>
      </c>
      <c r="I1266" s="256"/>
      <c r="J1266" s="256"/>
      <c r="K1266" s="593">
        <v>729540</v>
      </c>
      <c r="L1266" s="194" t="s">
        <v>259</v>
      </c>
      <c r="M1266" s="194" t="s">
        <v>370</v>
      </c>
      <c r="N1266" s="52" t="str">
        <f>IF(AND('331-CT'!$E$7=TH!H1266,OR(L1266="331",M1266="331")),"331",IF(AND(OR(L1266="131",M1266="131"),H1266='131-CT'!$E$7),"131",""))</f>
        <v/>
      </c>
      <c r="O1266" s="89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7"/>
      <c r="AC1266" s="585" t="str">
        <f>IF(VLOOKUP(H1266,DS_131,1,0)=H1266,"","x")</f>
        <v/>
      </c>
    </row>
    <row r="1267" spans="1:31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95"/>
        <v>5</v>
      </c>
      <c r="C1267" s="184">
        <f t="shared" si="96"/>
        <v>42500</v>
      </c>
      <c r="D1267" s="191" t="s">
        <v>1150</v>
      </c>
      <c r="E1267" s="184">
        <v>42500</v>
      </c>
      <c r="F1267" s="189" t="s">
        <v>1050</v>
      </c>
      <c r="G1267" s="478" t="s">
        <v>581</v>
      </c>
      <c r="H1267" s="777" t="s">
        <v>809</v>
      </c>
      <c r="I1267" s="256">
        <v>48</v>
      </c>
      <c r="J1267" s="256">
        <v>38150</v>
      </c>
      <c r="K1267" s="38">
        <f t="shared" ref="K1267:K1274" si="99">ROUND(I1267*J1267,0)</f>
        <v>1831200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>131</v>
      </c>
      <c r="O1267" s="89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7"/>
      <c r="AC1267" s="585" t="str">
        <f>IF(VLOOKUP(F1267,NXT!$C$34:$C$407,1,0)=F1267,"","x")</f>
        <v/>
      </c>
      <c r="AD1267" s="585"/>
    </row>
    <row r="1268" spans="1:31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95"/>
        <v>5</v>
      </c>
      <c r="C1268" s="184">
        <f t="shared" si="96"/>
        <v>42500</v>
      </c>
      <c r="D1268" s="191" t="s">
        <v>1150</v>
      </c>
      <c r="E1268" s="184">
        <v>42500</v>
      </c>
      <c r="F1268" s="189" t="s">
        <v>1027</v>
      </c>
      <c r="G1268" s="478" t="s">
        <v>581</v>
      </c>
      <c r="H1268" s="777" t="s">
        <v>809</v>
      </c>
      <c r="I1268" s="256">
        <v>500</v>
      </c>
      <c r="J1268" s="256">
        <v>12700</v>
      </c>
      <c r="K1268" s="38">
        <f t="shared" si="99"/>
        <v>6350000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>131</v>
      </c>
      <c r="O1268" s="89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7"/>
      <c r="AC1268" s="585" t="str">
        <f>IF(VLOOKUP(F1268,NXT!$C$34:$C$407,1,0)=F1268,"","x")</f>
        <v/>
      </c>
    </row>
    <row r="1269" spans="1:31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95"/>
        <v>5</v>
      </c>
      <c r="C1269" s="184">
        <f t="shared" si="96"/>
        <v>42500</v>
      </c>
      <c r="D1269" s="191" t="s">
        <v>1150</v>
      </c>
      <c r="E1269" s="184">
        <v>42500</v>
      </c>
      <c r="F1269" s="192" t="s">
        <v>1051</v>
      </c>
      <c r="G1269" s="478" t="s">
        <v>581</v>
      </c>
      <c r="H1269" s="777" t="s">
        <v>809</v>
      </c>
      <c r="I1269" s="256">
        <v>50</v>
      </c>
      <c r="J1269" s="256">
        <v>43400</v>
      </c>
      <c r="K1269" s="38">
        <f t="shared" si="99"/>
        <v>2170000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>131</v>
      </c>
      <c r="O1269" s="89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7"/>
      <c r="AC1269" s="585" t="str">
        <f>IF(VLOOKUP(F1269,NXT!$C$34:$C$407,1,0)=F1269,"","x")</f>
        <v/>
      </c>
      <c r="AD1269" s="585"/>
    </row>
    <row r="1270" spans="1:31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95"/>
        <v>5</v>
      </c>
      <c r="C1270" s="184">
        <f t="shared" si="96"/>
        <v>42500</v>
      </c>
      <c r="D1270" s="191" t="s">
        <v>1150</v>
      </c>
      <c r="E1270" s="184">
        <v>42500</v>
      </c>
      <c r="F1270" s="189" t="s">
        <v>1052</v>
      </c>
      <c r="G1270" s="478" t="s">
        <v>581</v>
      </c>
      <c r="H1270" s="777" t="s">
        <v>809</v>
      </c>
      <c r="I1270" s="256">
        <v>23</v>
      </c>
      <c r="J1270" s="256">
        <v>51500</v>
      </c>
      <c r="K1270" s="38">
        <f t="shared" si="99"/>
        <v>1184500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>131</v>
      </c>
      <c r="O1270" s="89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7"/>
      <c r="AC1270" s="585" t="str">
        <f>IF(VLOOKUP(F1270,NXT!$C$34:$C$407,1,0)=F1270,"","x")</f>
        <v/>
      </c>
      <c r="AD1270" s="585"/>
      <c r="AE1270" s="585"/>
    </row>
    <row r="1271" spans="1:31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95"/>
        <v>5</v>
      </c>
      <c r="C1271" s="184">
        <f t="shared" si="96"/>
        <v>42500</v>
      </c>
      <c r="D1271" s="191" t="s">
        <v>1150</v>
      </c>
      <c r="E1271" s="184">
        <v>42500</v>
      </c>
      <c r="F1271" s="189" t="s">
        <v>1053</v>
      </c>
      <c r="G1271" s="478" t="s">
        <v>581</v>
      </c>
      <c r="H1271" s="777" t="s">
        <v>809</v>
      </c>
      <c r="I1271" s="256">
        <v>5</v>
      </c>
      <c r="J1271" s="256">
        <v>43400</v>
      </c>
      <c r="K1271" s="38">
        <f t="shared" si="99"/>
        <v>217000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89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7"/>
      <c r="AC1271" s="585" t="str">
        <f>IF(VLOOKUP(F1271,NXT!$C$34:$C$407,1,0)=F1271,"","x")</f>
        <v/>
      </c>
      <c r="AD1271" s="585"/>
      <c r="AE1271" s="585"/>
    </row>
    <row r="1272" spans="1:31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95"/>
        <v>5</v>
      </c>
      <c r="C1272" s="184">
        <f t="shared" si="96"/>
        <v>42500</v>
      </c>
      <c r="D1272" s="191" t="s">
        <v>1150</v>
      </c>
      <c r="E1272" s="184">
        <v>42500</v>
      </c>
      <c r="F1272" s="189" t="s">
        <v>1054</v>
      </c>
      <c r="G1272" s="478" t="s">
        <v>581</v>
      </c>
      <c r="H1272" s="777" t="s">
        <v>809</v>
      </c>
      <c r="I1272" s="256">
        <v>50</v>
      </c>
      <c r="J1272" s="256">
        <v>38600</v>
      </c>
      <c r="K1272" s="38">
        <f t="shared" si="99"/>
        <v>1930000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89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7"/>
      <c r="AC1272" s="585" t="str">
        <f>IF(VLOOKUP(F1272,NXT!$C$34:$C$407,1,0)=F1272,"","x")</f>
        <v/>
      </c>
      <c r="AD1272" s="585"/>
      <c r="AE1272" s="585"/>
    </row>
    <row r="1273" spans="1:31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95"/>
        <v>5</v>
      </c>
      <c r="C1273" s="184">
        <f t="shared" si="96"/>
        <v>42500</v>
      </c>
      <c r="D1273" s="191" t="s">
        <v>1150</v>
      </c>
      <c r="E1273" s="184">
        <v>42500</v>
      </c>
      <c r="F1273" s="189" t="s">
        <v>1055</v>
      </c>
      <c r="G1273" s="478" t="s">
        <v>581</v>
      </c>
      <c r="H1273" s="777" t="s">
        <v>809</v>
      </c>
      <c r="I1273" s="256">
        <v>50</v>
      </c>
      <c r="J1273" s="256">
        <v>64650</v>
      </c>
      <c r="K1273" s="38">
        <f t="shared" si="99"/>
        <v>3232500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89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7"/>
      <c r="AC1273" s="585" t="str">
        <f>IF(VLOOKUP(F1273,NXT!$C$34:$C$407,1,0)=F1273,"","x")</f>
        <v/>
      </c>
      <c r="AD1273" s="585"/>
      <c r="AE1273" s="585"/>
    </row>
    <row r="1274" spans="1:31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95"/>
        <v>5</v>
      </c>
      <c r="C1274" s="184">
        <f t="shared" si="96"/>
        <v>42500</v>
      </c>
      <c r="D1274" s="191" t="s">
        <v>1150</v>
      </c>
      <c r="E1274" s="184">
        <v>42500</v>
      </c>
      <c r="F1274" s="192" t="s">
        <v>1056</v>
      </c>
      <c r="G1274" s="478" t="s">
        <v>581</v>
      </c>
      <c r="H1274" s="777" t="s">
        <v>809</v>
      </c>
      <c r="I1274" s="256">
        <v>49</v>
      </c>
      <c r="J1274" s="256">
        <v>48600</v>
      </c>
      <c r="K1274" s="38">
        <f t="shared" si="99"/>
        <v>2381400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89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7"/>
      <c r="AC1274" s="585" t="str">
        <f>IF(VLOOKUP(F1274,NXT!$C$34:$C$407,1,0)=F1274,"","x")</f>
        <v/>
      </c>
      <c r="AD1274" s="585"/>
      <c r="AE1274" s="585"/>
    </row>
    <row r="1275" spans="1:31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95"/>
        <v>5</v>
      </c>
      <c r="C1275" s="184">
        <f t="shared" si="96"/>
        <v>42500</v>
      </c>
      <c r="D1275" s="191" t="s">
        <v>1150</v>
      </c>
      <c r="E1275" s="184">
        <v>42500</v>
      </c>
      <c r="F1275" s="189" t="s">
        <v>424</v>
      </c>
      <c r="G1275" s="478" t="s">
        <v>581</v>
      </c>
      <c r="H1275" s="777" t="s">
        <v>809</v>
      </c>
      <c r="I1275" s="256"/>
      <c r="J1275" s="256"/>
      <c r="K1275" s="593">
        <v>1929660</v>
      </c>
      <c r="L1275" s="194" t="s">
        <v>259</v>
      </c>
      <c r="M1275" s="194" t="s">
        <v>370</v>
      </c>
      <c r="N1275" s="52" t="str">
        <f>IF(AND('331-CT'!$E$7=TH!H1275,OR(L1275="331",M1275="331")),"331",IF(AND(OR(L1275="131",M1275="131"),H1275='131-CT'!$E$7),"131",""))</f>
        <v>131</v>
      </c>
      <c r="O1275" s="89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7"/>
      <c r="AC1275" s="585" t="str">
        <f>IF(VLOOKUP(H1275,DS_131,1,0)=H1275,"","x")</f>
        <v/>
      </c>
      <c r="AD1275" s="585"/>
      <c r="AE1275" s="585"/>
    </row>
    <row r="1276" spans="1:31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95"/>
        <v>5</v>
      </c>
      <c r="C1276" s="184">
        <f t="shared" si="96"/>
        <v>42502</v>
      </c>
      <c r="D1276" s="191" t="s">
        <v>1151</v>
      </c>
      <c r="E1276" s="184">
        <v>42502</v>
      </c>
      <c r="F1276" s="189" t="s">
        <v>676</v>
      </c>
      <c r="G1276" s="478" t="s">
        <v>583</v>
      </c>
      <c r="H1276" s="7" t="s">
        <v>459</v>
      </c>
      <c r="I1276" s="256">
        <v>50</v>
      </c>
      <c r="J1276" s="256">
        <v>13400</v>
      </c>
      <c r="K1276" s="38">
        <f>ROUND(I1276*J1276,0)</f>
        <v>670000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89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7"/>
      <c r="AC1276" s="585" t="str">
        <f>IF(VLOOKUP(F1276,NXT!$C$34:$C$407,1,0)=F1276,"","x")</f>
        <v/>
      </c>
      <c r="AD1276" s="585"/>
      <c r="AE1276" s="585"/>
    </row>
    <row r="1277" spans="1:31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95"/>
        <v>5</v>
      </c>
      <c r="C1277" s="184">
        <f t="shared" si="96"/>
        <v>42502</v>
      </c>
      <c r="D1277" s="191" t="s">
        <v>1151</v>
      </c>
      <c r="E1277" s="184">
        <v>42502</v>
      </c>
      <c r="F1277" s="189" t="s">
        <v>676</v>
      </c>
      <c r="G1277" s="478" t="s">
        <v>583</v>
      </c>
      <c r="H1277" s="7" t="s">
        <v>459</v>
      </c>
      <c r="I1277" s="256">
        <v>1019</v>
      </c>
      <c r="J1277" s="256">
        <v>13800</v>
      </c>
      <c r="K1277" s="38">
        <f>ROUND(I1277*J1277,0)</f>
        <v>14062200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7"/>
      <c r="AC1277" s="585" t="str">
        <f>IF(VLOOKUP(F1277,NXT!$C$34:$C$407,1,0)=F1277,"","x")</f>
        <v/>
      </c>
      <c r="AD1277" s="585"/>
    </row>
    <row r="1278" spans="1:31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95"/>
        <v>5</v>
      </c>
      <c r="C1278" s="184">
        <f t="shared" si="96"/>
        <v>42502</v>
      </c>
      <c r="D1278" s="191" t="s">
        <v>1151</v>
      </c>
      <c r="E1278" s="184">
        <v>42502</v>
      </c>
      <c r="F1278" s="189" t="s">
        <v>724</v>
      </c>
      <c r="G1278" s="478" t="s">
        <v>583</v>
      </c>
      <c r="H1278" s="7" t="s">
        <v>459</v>
      </c>
      <c r="I1278" s="256">
        <v>2138</v>
      </c>
      <c r="J1278" s="256">
        <v>1300</v>
      </c>
      <c r="K1278" s="38">
        <f>ROUND(I1278*J1278,0)</f>
        <v>2779400</v>
      </c>
      <c r="L1278" s="194" t="s">
        <v>259</v>
      </c>
      <c r="M1278" s="194" t="s">
        <v>174</v>
      </c>
      <c r="N1278" s="52" t="str">
        <f>IF(AND('331-CT'!$E$7=TH!H1278,OR(L1278="331",M1278="331")),"331",IF(AND(OR(L1278="131",M1278="131"),H1278='131-CT'!$E$7),"131",""))</f>
        <v/>
      </c>
      <c r="O1278" s="89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7"/>
      <c r="AC1278" s="585" t="str">
        <f>IF(VLOOKUP(F1278,NXT!$C$34:$C$407,1,0)=F1278,"","x")</f>
        <v/>
      </c>
      <c r="AD1278" s="585"/>
    </row>
    <row r="1279" spans="1:31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95"/>
        <v>5</v>
      </c>
      <c r="C1279" s="184">
        <f t="shared" si="96"/>
        <v>42502</v>
      </c>
      <c r="D1279" s="191" t="s">
        <v>1151</v>
      </c>
      <c r="E1279" s="184">
        <v>42502</v>
      </c>
      <c r="F1279" s="189" t="s">
        <v>424</v>
      </c>
      <c r="G1279" s="478" t="s">
        <v>583</v>
      </c>
      <c r="H1279" s="7" t="s">
        <v>459</v>
      </c>
      <c r="I1279" s="256"/>
      <c r="J1279" s="256"/>
      <c r="K1279" s="593">
        <v>1751160</v>
      </c>
      <c r="L1279" s="194" t="s">
        <v>259</v>
      </c>
      <c r="M1279" s="194" t="s">
        <v>370</v>
      </c>
      <c r="N1279" s="52" t="str">
        <f>IF(AND('331-CT'!$E$7=TH!H1279,OR(L1279="331",M1279="331")),"331",IF(AND(OR(L1279="131",M1279="131"),H1279='131-CT'!$E$7),"131",""))</f>
        <v/>
      </c>
      <c r="O1279" s="89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7"/>
      <c r="AC1279" s="585" t="str">
        <f>IF(VLOOKUP(H1279,DS_131,1,0)=H1279,"","x")</f>
        <v/>
      </c>
      <c r="AD1279" s="585"/>
    </row>
    <row r="1280" spans="1:31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95"/>
        <v>5</v>
      </c>
      <c r="C1280" s="184">
        <f t="shared" si="96"/>
        <v>42502</v>
      </c>
      <c r="D1280" s="191" t="s">
        <v>1152</v>
      </c>
      <c r="E1280" s="184">
        <v>42502</v>
      </c>
      <c r="F1280" s="189" t="s">
        <v>420</v>
      </c>
      <c r="G1280" s="478" t="s">
        <v>584</v>
      </c>
      <c r="H1280" s="7" t="s">
        <v>422</v>
      </c>
      <c r="I1280" s="256">
        <v>1236</v>
      </c>
      <c r="J1280" s="256">
        <v>5000</v>
      </c>
      <c r="K1280" s="38">
        <f>ROUND(I1280*J1280,0)</f>
        <v>6180000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89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7"/>
      <c r="AC1280" s="585" t="str">
        <f>IF(VLOOKUP(F1280,NXT!$C$34:$C$407,1,0)=F1280,"","x")</f>
        <v/>
      </c>
      <c r="AD1280" s="585"/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95"/>
        <v>5</v>
      </c>
      <c r="C1281" s="184">
        <f t="shared" si="96"/>
        <v>42502</v>
      </c>
      <c r="D1281" s="191" t="s">
        <v>1152</v>
      </c>
      <c r="E1281" s="184">
        <v>42502</v>
      </c>
      <c r="F1281" s="189" t="s">
        <v>445</v>
      </c>
      <c r="G1281" s="478" t="s">
        <v>584</v>
      </c>
      <c r="H1281" s="7" t="s">
        <v>422</v>
      </c>
      <c r="I1281" s="256">
        <v>300</v>
      </c>
      <c r="J1281" s="256">
        <v>5550</v>
      </c>
      <c r="K1281" s="38">
        <f>ROUND(I1281*J1281,0)</f>
        <v>1665000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89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7"/>
      <c r="AC1281" s="585" t="str">
        <f>IF(VLOOKUP(F1281,NXT!$C$34:$C$407,1,0)=F1281,"","x")</f>
        <v/>
      </c>
      <c r="AD1281" s="585"/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95"/>
        <v>5</v>
      </c>
      <c r="C1282" s="184">
        <f t="shared" si="96"/>
        <v>42502</v>
      </c>
      <c r="D1282" s="191" t="s">
        <v>1152</v>
      </c>
      <c r="E1282" s="184">
        <v>42502</v>
      </c>
      <c r="F1282" s="189" t="s">
        <v>485</v>
      </c>
      <c r="G1282" s="478" t="s">
        <v>584</v>
      </c>
      <c r="H1282" s="7" t="s">
        <v>422</v>
      </c>
      <c r="I1282" s="256">
        <v>310</v>
      </c>
      <c r="J1282" s="256">
        <v>10670</v>
      </c>
      <c r="K1282" s="38">
        <f>ROUND(I1282*J1282,0)</f>
        <v>3307700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89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7"/>
      <c r="AC1282" s="585" t="str">
        <f>IF(VLOOKUP(F1282,NXT!$C$34:$C$407,1,0)=F1282,"","x")</f>
        <v/>
      </c>
      <c r="AD1282" s="585"/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95"/>
        <v>5</v>
      </c>
      <c r="C1283" s="184">
        <f t="shared" si="96"/>
        <v>42502</v>
      </c>
      <c r="D1283" s="191" t="s">
        <v>1152</v>
      </c>
      <c r="E1283" s="184">
        <v>42502</v>
      </c>
      <c r="F1283" s="189" t="s">
        <v>424</v>
      </c>
      <c r="G1283" s="478" t="s">
        <v>584</v>
      </c>
      <c r="H1283" s="7" t="s">
        <v>422</v>
      </c>
      <c r="I1283" s="256"/>
      <c r="J1283" s="256"/>
      <c r="K1283" s="38">
        <v>1115270</v>
      </c>
      <c r="L1283" s="194" t="s">
        <v>259</v>
      </c>
      <c r="M1283" s="194" t="s">
        <v>370</v>
      </c>
      <c r="N1283" s="52" t="str">
        <f>IF(AND('331-CT'!$E$7=TH!H1283,OR(L1283="331",M1283="331")),"331",IF(AND(OR(L1283="131",M1283="131"),H1283='131-CT'!$E$7),"131",""))</f>
        <v/>
      </c>
      <c r="O1283" s="89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7"/>
      <c r="AC1283" s="585" t="str">
        <f>IF(VLOOKUP(H1283,DS_131,1,0)=H1283,"","x")</f>
        <v/>
      </c>
      <c r="AD1283" s="585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95"/>
        <v>5</v>
      </c>
      <c r="C1284" s="184">
        <f t="shared" si="96"/>
        <v>42503</v>
      </c>
      <c r="D1284" s="191" t="s">
        <v>1153</v>
      </c>
      <c r="E1284" s="184">
        <v>42503</v>
      </c>
      <c r="F1284" s="189" t="s">
        <v>669</v>
      </c>
      <c r="G1284" s="478" t="s">
        <v>585</v>
      </c>
      <c r="H1284" s="7" t="s">
        <v>820</v>
      </c>
      <c r="I1284" s="256">
        <v>307</v>
      </c>
      <c r="J1284" s="256">
        <v>6000</v>
      </c>
      <c r="K1284" s="38">
        <f>ROUND(I1284*J1284,0)</f>
        <v>1842000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89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7"/>
      <c r="AC1284" s="585" t="str">
        <f>IF(VLOOKUP(F1284,NXT!$C$34:$C$407,1,0)=F1284,"","x")</f>
        <v/>
      </c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95"/>
        <v>5</v>
      </c>
      <c r="C1285" s="184">
        <f t="shared" si="96"/>
        <v>42503</v>
      </c>
      <c r="D1285" s="191" t="s">
        <v>1153</v>
      </c>
      <c r="E1285" s="184">
        <v>42503</v>
      </c>
      <c r="F1285" s="189" t="s">
        <v>670</v>
      </c>
      <c r="G1285" s="478" t="s">
        <v>585</v>
      </c>
      <c r="H1285" s="7" t="s">
        <v>820</v>
      </c>
      <c r="I1285" s="256">
        <v>302</v>
      </c>
      <c r="J1285" s="256">
        <v>6600</v>
      </c>
      <c r="K1285" s="38">
        <f>ROUND(I1285*J1285,0)</f>
        <v>1993200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89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7"/>
      <c r="AC1285" s="585" t="str">
        <f>IF(VLOOKUP(F1285,NXT!$C$34:$C$407,1,0)=F1285,"","x")</f>
        <v/>
      </c>
      <c r="AD1285" s="585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95"/>
        <v>5</v>
      </c>
      <c r="C1286" s="184">
        <f t="shared" si="96"/>
        <v>42503</v>
      </c>
      <c r="D1286" s="191" t="s">
        <v>1153</v>
      </c>
      <c r="E1286" s="184">
        <v>42503</v>
      </c>
      <c r="F1286" s="189" t="s">
        <v>671</v>
      </c>
      <c r="G1286" s="478" t="s">
        <v>585</v>
      </c>
      <c r="H1286" s="7" t="s">
        <v>820</v>
      </c>
      <c r="I1286" s="256">
        <v>396</v>
      </c>
      <c r="J1286" s="256">
        <v>11700</v>
      </c>
      <c r="K1286" s="38">
        <f>ROUND(I1286*J1286,0)</f>
        <v>4633200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89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7"/>
      <c r="AC1286" s="585" t="str">
        <f>IF(VLOOKUP(F1286,NXT!$C$34:$C$407,1,0)=F1286,"","x")</f>
        <v/>
      </c>
      <c r="AD1286" s="585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95"/>
        <v>5</v>
      </c>
      <c r="C1287" s="184">
        <f t="shared" si="96"/>
        <v>42503</v>
      </c>
      <c r="D1287" s="191" t="s">
        <v>1153</v>
      </c>
      <c r="E1287" s="184">
        <v>42503</v>
      </c>
      <c r="F1287" s="189" t="s">
        <v>424</v>
      </c>
      <c r="G1287" s="478" t="s">
        <v>585</v>
      </c>
      <c r="H1287" s="7" t="s">
        <v>820</v>
      </c>
      <c r="I1287" s="256"/>
      <c r="J1287" s="256"/>
      <c r="K1287" s="38">
        <v>846840</v>
      </c>
      <c r="L1287" s="194" t="s">
        <v>259</v>
      </c>
      <c r="M1287" s="194" t="s">
        <v>370</v>
      </c>
      <c r="N1287" s="52" t="str">
        <f>IF(AND('331-CT'!$E$7=TH!H1287,OR(L1287="331",M1287="331")),"331",IF(AND(OR(L1287="131",M1287="131"),H1287='131-CT'!$E$7),"131",""))</f>
        <v/>
      </c>
      <c r="O1287" s="89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7"/>
      <c r="AC1287" s="585" t="str">
        <f>IF(VLOOKUP(H1287,DS_131,1,0)=H1287,"","x")</f>
        <v/>
      </c>
      <c r="AD1287" s="585"/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95"/>
        <v>5</v>
      </c>
      <c r="C1288" s="184">
        <f t="shared" si="96"/>
        <v>42503</v>
      </c>
      <c r="D1288" s="191" t="s">
        <v>1154</v>
      </c>
      <c r="E1288" s="184">
        <v>42503</v>
      </c>
      <c r="F1288" s="189" t="s">
        <v>1057</v>
      </c>
      <c r="G1288" s="478" t="s">
        <v>586</v>
      </c>
      <c r="H1288" s="7" t="s">
        <v>829</v>
      </c>
      <c r="I1288" s="256">
        <v>592</v>
      </c>
      <c r="J1288" s="256">
        <v>7000</v>
      </c>
      <c r="K1288" s="38">
        <f>ROUND(I1288*J1288,0)</f>
        <v>4144000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89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7"/>
      <c r="AC1288" s="585" t="str">
        <f>IF(VLOOKUP(F1288,NXT!$C$34:$C$407,1,0)=F1288,"","x")</f>
        <v/>
      </c>
      <c r="AD1288" s="585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95"/>
        <v>5</v>
      </c>
      <c r="C1289" s="184">
        <f t="shared" si="96"/>
        <v>42503</v>
      </c>
      <c r="D1289" s="191" t="s">
        <v>1154</v>
      </c>
      <c r="E1289" s="184">
        <v>42503</v>
      </c>
      <c r="F1289" s="189" t="s">
        <v>424</v>
      </c>
      <c r="G1289" s="478" t="s">
        <v>586</v>
      </c>
      <c r="H1289" s="7" t="s">
        <v>829</v>
      </c>
      <c r="I1289" s="256"/>
      <c r="J1289" s="256"/>
      <c r="K1289" s="38">
        <v>414400</v>
      </c>
      <c r="L1289" s="194" t="s">
        <v>259</v>
      </c>
      <c r="M1289" s="194" t="s">
        <v>370</v>
      </c>
      <c r="N1289" s="52" t="str">
        <f>IF(AND('331-CT'!$E$7=TH!H1289,OR(L1289="331",M1289="331")),"331",IF(AND(OR(L1289="131",M1289="131"),H1289='131-CT'!$E$7),"131",""))</f>
        <v/>
      </c>
      <c r="O1289" s="89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7"/>
      <c r="AC1289" s="585" t="str">
        <f>IF(VLOOKUP(H1289,DS_131,1,0)=H1289,"","x")</f>
        <v/>
      </c>
      <c r="AD1289" s="585"/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95"/>
        <v>5</v>
      </c>
      <c r="C1290" s="184">
        <f t="shared" si="96"/>
        <v>42503</v>
      </c>
      <c r="D1290" s="191" t="s">
        <v>1155</v>
      </c>
      <c r="E1290" s="184">
        <v>42503</v>
      </c>
      <c r="F1290" s="40" t="s">
        <v>711</v>
      </c>
      <c r="G1290" s="478" t="s">
        <v>1058</v>
      </c>
      <c r="H1290" s="7" t="s">
        <v>830</v>
      </c>
      <c r="I1290" s="256">
        <v>784</v>
      </c>
      <c r="J1290" s="256">
        <v>9300</v>
      </c>
      <c r="K1290" s="38">
        <f>ROUND(I1290*J1290,0)</f>
        <v>7291200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89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7"/>
      <c r="AC1290" s="585" t="e">
        <f>IF(VLOOKUP(F1290,NXT!$C$34:$C$407,1,0)=F1290,"","x")</f>
        <v>#N/A</v>
      </c>
      <c r="AD1290" s="585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95"/>
        <v>5</v>
      </c>
      <c r="C1291" s="184">
        <f t="shared" si="96"/>
        <v>42503</v>
      </c>
      <c r="D1291" s="191" t="s">
        <v>1155</v>
      </c>
      <c r="E1291" s="184">
        <v>42503</v>
      </c>
      <c r="F1291" s="40" t="s">
        <v>711</v>
      </c>
      <c r="G1291" s="478" t="s">
        <v>1058</v>
      </c>
      <c r="H1291" s="7" t="s">
        <v>830</v>
      </c>
      <c r="I1291" s="256">
        <v>782</v>
      </c>
      <c r="J1291" s="256">
        <v>9300</v>
      </c>
      <c r="K1291" s="38">
        <f>ROUND(I1291*J1291,0)</f>
        <v>7272600</v>
      </c>
      <c r="L1291" s="194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/>
      </c>
      <c r="O1291" s="89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7"/>
      <c r="AC1291" s="585" t="e">
        <f>IF(VLOOKUP(F1291,NXT!$C$34:$C$407,1,0)=F1291,"","x")</f>
        <v>#N/A</v>
      </c>
      <c r="AD1291" s="585"/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95"/>
        <v>5</v>
      </c>
      <c r="C1292" s="184">
        <f t="shared" si="96"/>
        <v>42503</v>
      </c>
      <c r="D1292" s="191" t="s">
        <v>1155</v>
      </c>
      <c r="E1292" s="184">
        <v>42503</v>
      </c>
      <c r="F1292" s="189" t="s">
        <v>1059</v>
      </c>
      <c r="G1292" s="478" t="s">
        <v>1058</v>
      </c>
      <c r="H1292" s="7" t="s">
        <v>830</v>
      </c>
      <c r="I1292" s="256"/>
      <c r="J1292" s="256"/>
      <c r="K1292" s="38">
        <v>1456380</v>
      </c>
      <c r="L1292" s="194" t="s">
        <v>259</v>
      </c>
      <c r="M1292" s="194" t="s">
        <v>370</v>
      </c>
      <c r="N1292" s="52" t="str">
        <f>IF(AND('331-CT'!$E$7=TH!H1292,OR(L1292="331",M1292="331")),"331",IF(AND(OR(L1292="131",M1292="131"),H1292='131-CT'!$E$7),"131",""))</f>
        <v/>
      </c>
      <c r="O1292" s="89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7"/>
      <c r="AC1292" s="585" t="str">
        <f>IF(VLOOKUP(H1292,DS_131,1,0)=H1292,"","x")</f>
        <v/>
      </c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95"/>
        <v>5</v>
      </c>
      <c r="C1293" s="184">
        <f t="shared" si="96"/>
        <v>42504</v>
      </c>
      <c r="D1293" s="191" t="s">
        <v>1229</v>
      </c>
      <c r="E1293" s="184">
        <v>42504</v>
      </c>
      <c r="F1293" s="192" t="s">
        <v>711</v>
      </c>
      <c r="G1293" s="478" t="s">
        <v>881</v>
      </c>
      <c r="H1293" s="7" t="s">
        <v>863</v>
      </c>
      <c r="I1293" s="256">
        <v>8288</v>
      </c>
      <c r="J1293" s="256">
        <v>9000</v>
      </c>
      <c r="K1293" s="38">
        <f>ROUND(I1293*J1293,0)</f>
        <v>74592000</v>
      </c>
      <c r="L1293" s="194" t="s">
        <v>159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89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7">
        <v>2</v>
      </c>
      <c r="AC1293" s="585"/>
      <c r="AD1293" s="211" t="str">
        <f>IF(VLOOKUP(H1293,DSKH,1,0)=H1293,"","x")</f>
        <v/>
      </c>
      <c r="AF1293" s="585"/>
      <c r="AG1293" s="585"/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95"/>
        <v>5</v>
      </c>
      <c r="C1294" s="184">
        <f t="shared" si="96"/>
        <v>42504</v>
      </c>
      <c r="D1294" s="191" t="s">
        <v>1229</v>
      </c>
      <c r="E1294" s="184">
        <v>42504</v>
      </c>
      <c r="F1294" s="189" t="s">
        <v>712</v>
      </c>
      <c r="G1294" s="478" t="s">
        <v>881</v>
      </c>
      <c r="H1294" s="7" t="s">
        <v>863</v>
      </c>
      <c r="I1294" s="256"/>
      <c r="J1294" s="256"/>
      <c r="K1294" s="593">
        <v>7459200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89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7">
        <v>2</v>
      </c>
      <c r="AC1294" s="585"/>
      <c r="AD1294" s="211" t="str">
        <f>IF(VLOOKUP(H1294,DSKH,1,0)=H1294,"","x")</f>
        <v/>
      </c>
      <c r="AF1294" s="585"/>
      <c r="AG1294" s="585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95"/>
        <v>5</v>
      </c>
      <c r="C1295" s="184">
        <f t="shared" si="96"/>
        <v>42506</v>
      </c>
      <c r="D1295" s="191" t="s">
        <v>1230</v>
      </c>
      <c r="E1295" s="184">
        <v>42506</v>
      </c>
      <c r="F1295" s="189" t="s">
        <v>711</v>
      </c>
      <c r="G1295" s="478" t="s">
        <v>882</v>
      </c>
      <c r="H1295" s="7" t="s">
        <v>863</v>
      </c>
      <c r="I1295" s="256">
        <v>8778</v>
      </c>
      <c r="J1295" s="256">
        <v>9000</v>
      </c>
      <c r="K1295" s="38">
        <f>ROUND(I1295*J1295,0)</f>
        <v>79002000</v>
      </c>
      <c r="L1295" s="194" t="s">
        <v>159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89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7">
        <v>2</v>
      </c>
      <c r="AC1295" s="585"/>
      <c r="AD1295" s="211" t="str">
        <f>IF(VLOOKUP(H1295,DSKH,1,0)=H1295,"","x")</f>
        <v/>
      </c>
    </row>
    <row r="1296" spans="1:33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95"/>
        <v>5</v>
      </c>
      <c r="C1296" s="184">
        <f t="shared" si="96"/>
        <v>42506</v>
      </c>
      <c r="D1296" s="191" t="s">
        <v>1230</v>
      </c>
      <c r="E1296" s="184">
        <v>42506</v>
      </c>
      <c r="F1296" s="189" t="s">
        <v>712</v>
      </c>
      <c r="G1296" s="478" t="s">
        <v>882</v>
      </c>
      <c r="H1296" s="7" t="s">
        <v>863</v>
      </c>
      <c r="I1296" s="256"/>
      <c r="J1296" s="256"/>
      <c r="K1296" s="593">
        <v>7900200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89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7">
        <v>2</v>
      </c>
      <c r="AC1296" s="585"/>
      <c r="AD1296" s="211" t="str">
        <f>IF(VLOOKUP(H1296,DSKH,1,0)=H1296,"","x")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95"/>
        <v>5</v>
      </c>
      <c r="C1297" s="184">
        <f t="shared" si="96"/>
        <v>42507</v>
      </c>
      <c r="D1297" s="191" t="s">
        <v>1156</v>
      </c>
      <c r="E1297" s="184">
        <v>42507</v>
      </c>
      <c r="F1297" s="189" t="s">
        <v>511</v>
      </c>
      <c r="G1297" s="478" t="s">
        <v>590</v>
      </c>
      <c r="H1297" s="193" t="s">
        <v>640</v>
      </c>
      <c r="I1297" s="256">
        <v>360</v>
      </c>
      <c r="J1297" s="256">
        <v>9200</v>
      </c>
      <c r="K1297" s="38">
        <f>ROUND(I1297*J1297,0)</f>
        <v>3312000</v>
      </c>
      <c r="L1297" s="194" t="s">
        <v>259</v>
      </c>
      <c r="M1297" s="194" t="s">
        <v>174</v>
      </c>
      <c r="N1297" s="52" t="str">
        <f>IF(AND('331-CT'!$E$7=TH!H1297,OR(L1297="331",M1297="331")),"331",IF(AND(OR(L1297="131",M1297="131"),H1297='131-CT'!$E$7),"131",""))</f>
        <v/>
      </c>
      <c r="O1297" s="89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7"/>
      <c r="AC1297" s="585" t="str">
        <f>IF(VLOOKUP(F1297,NXT!$C$34:$C$407,1,0)=F1297,"","x")</f>
        <v/>
      </c>
      <c r="AD1297" s="585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95"/>
        <v>5</v>
      </c>
      <c r="C1298" s="184">
        <f t="shared" si="96"/>
        <v>42507</v>
      </c>
      <c r="D1298" s="191" t="s">
        <v>1156</v>
      </c>
      <c r="E1298" s="184">
        <v>42507</v>
      </c>
      <c r="F1298" s="189" t="s">
        <v>693</v>
      </c>
      <c r="G1298" s="478" t="s">
        <v>590</v>
      </c>
      <c r="H1298" s="193" t="s">
        <v>640</v>
      </c>
      <c r="I1298" s="256">
        <v>1000</v>
      </c>
      <c r="J1298" s="256">
        <v>8600</v>
      </c>
      <c r="K1298" s="38">
        <f>ROUND(I1298*J1298,0)</f>
        <v>8600000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89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7"/>
      <c r="AC1298" s="585" t="str">
        <f>IF(VLOOKUP(F1298,NXT!$C$34:$C$407,1,0)=F1298,"","x")</f>
        <v/>
      </c>
      <c r="AD1298" s="585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95"/>
        <v>5</v>
      </c>
      <c r="C1299" s="184">
        <f t="shared" si="96"/>
        <v>42507</v>
      </c>
      <c r="D1299" s="191" t="s">
        <v>1156</v>
      </c>
      <c r="E1299" s="184">
        <v>42507</v>
      </c>
      <c r="F1299" s="192" t="s">
        <v>1081</v>
      </c>
      <c r="G1299" s="478" t="s">
        <v>590</v>
      </c>
      <c r="H1299" s="193" t="s">
        <v>640</v>
      </c>
      <c r="I1299" s="256">
        <v>55</v>
      </c>
      <c r="J1299" s="256">
        <v>12000</v>
      </c>
      <c r="K1299" s="38">
        <f>ROUND(I1299*J1299,0)</f>
        <v>660000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/>
      </c>
      <c r="O1299" s="89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7"/>
      <c r="AC1299" s="585" t="str">
        <f>IF(VLOOKUP(F1299,NXT!$C$34:$C$407,1,0)=F1299,"","x")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95"/>
        <v>5</v>
      </c>
      <c r="C1300" s="184">
        <f t="shared" si="96"/>
        <v>42507</v>
      </c>
      <c r="D1300" s="191" t="s">
        <v>1156</v>
      </c>
      <c r="E1300" s="184">
        <v>42507</v>
      </c>
      <c r="F1300" s="192" t="s">
        <v>949</v>
      </c>
      <c r="G1300" s="478" t="s">
        <v>590</v>
      </c>
      <c r="H1300" s="193" t="s">
        <v>640</v>
      </c>
      <c r="I1300" s="256">
        <v>110</v>
      </c>
      <c r="J1300" s="256">
        <v>9600</v>
      </c>
      <c r="K1300" s="38">
        <f>ROUND(I1300*J1300,0)</f>
        <v>1056000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89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7"/>
      <c r="AC1300" s="585" t="str">
        <f>IF(VLOOKUP(F1300,NXT!$C$34:$C$407,1,0)=F1300,"","x")</f>
        <v/>
      </c>
      <c r="AD1300" s="585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95"/>
        <v>5</v>
      </c>
      <c r="C1301" s="184">
        <f t="shared" si="96"/>
        <v>42507</v>
      </c>
      <c r="D1301" s="191" t="s">
        <v>1156</v>
      </c>
      <c r="E1301" s="184">
        <v>42507</v>
      </c>
      <c r="F1301" s="189" t="s">
        <v>1060</v>
      </c>
      <c r="G1301" s="478" t="s">
        <v>590</v>
      </c>
      <c r="H1301" s="193" t="s">
        <v>640</v>
      </c>
      <c r="I1301" s="256"/>
      <c r="J1301" s="256"/>
      <c r="K1301" s="593">
        <v>1362800</v>
      </c>
      <c r="L1301" s="194" t="s">
        <v>259</v>
      </c>
      <c r="M1301" s="194" t="s">
        <v>370</v>
      </c>
      <c r="N1301" s="52" t="str">
        <f>IF(AND('331-CT'!$E$7=TH!H1301,OR(L1301="331",M1301="331")),"331",IF(AND(OR(L1301="131",M1301="131"),H1301='131-CT'!$E$7),"131",""))</f>
        <v/>
      </c>
      <c r="O1301" s="89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7"/>
      <c r="AC1301" s="585" t="str">
        <f>IF(VLOOKUP(H1301,DS_131,1,0)=H1301,"","x")</f>
        <v/>
      </c>
      <c r="AD1301" s="585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95"/>
        <v>5</v>
      </c>
      <c r="C1302" s="184">
        <f t="shared" si="96"/>
        <v>42507</v>
      </c>
      <c r="D1302" s="191" t="s">
        <v>1157</v>
      </c>
      <c r="E1302" s="184">
        <v>42507</v>
      </c>
      <c r="F1302" s="189" t="s">
        <v>511</v>
      </c>
      <c r="G1302" s="478" t="s">
        <v>591</v>
      </c>
      <c r="H1302" s="193" t="s">
        <v>640</v>
      </c>
      <c r="I1302" s="256">
        <v>237</v>
      </c>
      <c r="J1302" s="256">
        <v>9200</v>
      </c>
      <c r="K1302" s="38">
        <f>ROUND(I1302*J1302,0)</f>
        <v>2180400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/>
      </c>
      <c r="O1302" s="89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7"/>
      <c r="AC1302" s="585" t="str">
        <f>IF(VLOOKUP(F1302,NXT!$C$34:$C$407,1,0)=F1302,"","x")</f>
        <v/>
      </c>
      <c r="AD1302" s="585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95"/>
        <v>5</v>
      </c>
      <c r="C1303" s="184">
        <f t="shared" si="96"/>
        <v>42507</v>
      </c>
      <c r="D1303" s="191" t="s">
        <v>1157</v>
      </c>
      <c r="E1303" s="184">
        <v>42507</v>
      </c>
      <c r="F1303" s="189" t="s">
        <v>676</v>
      </c>
      <c r="G1303" s="478" t="s">
        <v>591</v>
      </c>
      <c r="H1303" s="193" t="s">
        <v>640</v>
      </c>
      <c r="I1303" s="256">
        <v>55</v>
      </c>
      <c r="J1303" s="256">
        <v>13800</v>
      </c>
      <c r="K1303" s="38">
        <f>ROUND(I1303*J1303,0)</f>
        <v>759000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/>
      </c>
      <c r="O1303" s="89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7"/>
      <c r="AC1303" s="585" t="str">
        <f>IF(VLOOKUP(F1303,NXT!$C$34:$C$407,1,0)=F1303,"","x")</f>
        <v/>
      </c>
      <c r="AD1303" s="585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95"/>
        <v>5</v>
      </c>
      <c r="C1304" s="184">
        <f t="shared" si="96"/>
        <v>42507</v>
      </c>
      <c r="D1304" s="191" t="s">
        <v>1157</v>
      </c>
      <c r="E1304" s="184">
        <v>42507</v>
      </c>
      <c r="F1304" s="192" t="s">
        <v>505</v>
      </c>
      <c r="G1304" s="478" t="s">
        <v>591</v>
      </c>
      <c r="H1304" s="193" t="s">
        <v>640</v>
      </c>
      <c r="I1304" s="256">
        <v>44</v>
      </c>
      <c r="J1304" s="256">
        <v>9300</v>
      </c>
      <c r="K1304" s="38">
        <f>ROUND(I1304*J1304,0)</f>
        <v>409200</v>
      </c>
      <c r="L1304" s="194" t="s">
        <v>259</v>
      </c>
      <c r="M1304" s="194" t="s">
        <v>174</v>
      </c>
      <c r="N1304" s="52" t="str">
        <f>IF(AND('331-CT'!$E$7=TH!H1304,OR(L1304="331",M1304="331")),"331",IF(AND(OR(L1304="131",M1304="131"),H1304='131-CT'!$E$7),"131",""))</f>
        <v/>
      </c>
      <c r="O1304" s="89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7"/>
      <c r="AC1304" s="585" t="str">
        <f>IF(VLOOKUP(F1304,NXT!$C$34:$C$407,1,0)=F1304,"","x")</f>
        <v/>
      </c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95"/>
        <v>5</v>
      </c>
      <c r="C1305" s="184">
        <f t="shared" si="96"/>
        <v>42507</v>
      </c>
      <c r="D1305" s="191" t="s">
        <v>1157</v>
      </c>
      <c r="E1305" s="184">
        <v>42507</v>
      </c>
      <c r="F1305" s="192" t="s">
        <v>930</v>
      </c>
      <c r="G1305" s="478" t="s">
        <v>591</v>
      </c>
      <c r="H1305" s="193" t="s">
        <v>640</v>
      </c>
      <c r="I1305" s="256">
        <v>135</v>
      </c>
      <c r="J1305" s="256">
        <v>14600</v>
      </c>
      <c r="K1305" s="38">
        <f>ROUND(I1305*J1305,0)</f>
        <v>1971000</v>
      </c>
      <c r="L1305" s="194" t="s">
        <v>259</v>
      </c>
      <c r="M1305" s="194" t="s">
        <v>174</v>
      </c>
      <c r="N1305" s="52" t="str">
        <f>IF(AND('331-CT'!$E$7=TH!H1305,OR(L1305="331",M1305="331")),"331",IF(AND(OR(L1305="131",M1305="131"),H1305='131-CT'!$E$7),"131",""))</f>
        <v/>
      </c>
      <c r="O1305" s="89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7"/>
      <c r="AC1305" s="585" t="str">
        <f>IF(VLOOKUP(F1305,NXT!$C$34:$C$407,1,0)=F1305,"","x")</f>
        <v/>
      </c>
      <c r="AD1305" s="585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95"/>
        <v>5</v>
      </c>
      <c r="C1306" s="184">
        <f t="shared" si="96"/>
        <v>42507</v>
      </c>
      <c r="D1306" s="191" t="s">
        <v>1157</v>
      </c>
      <c r="E1306" s="184">
        <v>42507</v>
      </c>
      <c r="F1306" s="189" t="s">
        <v>1060</v>
      </c>
      <c r="G1306" s="478" t="s">
        <v>591</v>
      </c>
      <c r="H1306" s="193" t="s">
        <v>640</v>
      </c>
      <c r="I1306" s="256"/>
      <c r="J1306" s="256"/>
      <c r="K1306" s="593">
        <v>531960</v>
      </c>
      <c r="L1306" s="194" t="s">
        <v>259</v>
      </c>
      <c r="M1306" s="194" t="s">
        <v>370</v>
      </c>
      <c r="N1306" s="52" t="str">
        <f>IF(AND('331-CT'!$E$7=TH!H1306,OR(L1306="331",M1306="331")),"331",IF(AND(OR(L1306="131",M1306="131"),H1306='131-CT'!$E$7),"131",""))</f>
        <v/>
      </c>
      <c r="O1306" s="89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7"/>
      <c r="AC1306" s="585" t="str">
        <f>IF(VLOOKUP(H1306,DS_131,1,0)=H1306,"","x")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95"/>
        <v>5</v>
      </c>
      <c r="C1307" s="184">
        <f t="shared" si="96"/>
        <v>42507</v>
      </c>
      <c r="D1307" s="191" t="s">
        <v>1158</v>
      </c>
      <c r="E1307" s="184">
        <v>42507</v>
      </c>
      <c r="F1307" s="192" t="s">
        <v>449</v>
      </c>
      <c r="G1307" s="478" t="s">
        <v>592</v>
      </c>
      <c r="H1307" s="7" t="s">
        <v>558</v>
      </c>
      <c r="I1307" s="256">
        <v>103</v>
      </c>
      <c r="J1307" s="256">
        <v>47449</v>
      </c>
      <c r="K1307" s="38">
        <f>ROUND(I1307*J1307,0)</f>
        <v>4887247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89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7"/>
      <c r="AC1307" s="585" t="str">
        <f>IF(VLOOKUP(F1307,NXT!$C$34:$C$407,1,0)=F1307,"","x")</f>
        <v/>
      </c>
      <c r="AD1307" s="585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95"/>
        <v>5</v>
      </c>
      <c r="C1308" s="184">
        <f t="shared" si="96"/>
        <v>42507</v>
      </c>
      <c r="D1308" s="191" t="s">
        <v>1158</v>
      </c>
      <c r="E1308" s="184">
        <v>42507</v>
      </c>
      <c r="F1308" s="192" t="s">
        <v>945</v>
      </c>
      <c r="G1308" s="478" t="s">
        <v>592</v>
      </c>
      <c r="H1308" s="7" t="s">
        <v>558</v>
      </c>
      <c r="I1308" s="256">
        <v>60</v>
      </c>
      <c r="J1308" s="256">
        <v>73100</v>
      </c>
      <c r="K1308" s="38">
        <f>ROUND(I1308*J1308,0)</f>
        <v>4386000</v>
      </c>
      <c r="L1308" s="194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/>
      </c>
      <c r="O1308" s="89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7"/>
      <c r="AC1308" s="585" t="str">
        <f>IF(VLOOKUP(F1308,NXT!$C$34:$C$407,1,0)=F1308,"","x")</f>
        <v/>
      </c>
      <c r="AD1308" s="585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95"/>
        <v>5</v>
      </c>
      <c r="C1309" s="184">
        <f t="shared" si="96"/>
        <v>42507</v>
      </c>
      <c r="D1309" s="191" t="s">
        <v>1158</v>
      </c>
      <c r="E1309" s="184">
        <v>42507</v>
      </c>
      <c r="F1309" s="189" t="s">
        <v>1061</v>
      </c>
      <c r="G1309" s="478" t="s">
        <v>592</v>
      </c>
      <c r="H1309" s="7" t="s">
        <v>558</v>
      </c>
      <c r="I1309" s="256"/>
      <c r="J1309" s="256"/>
      <c r="K1309" s="593">
        <v>927325</v>
      </c>
      <c r="L1309" s="194" t="s">
        <v>259</v>
      </c>
      <c r="M1309" s="194" t="s">
        <v>370</v>
      </c>
      <c r="N1309" s="52" t="str">
        <f>IF(AND('331-CT'!$E$7=TH!H1309,OR(L1309="331",M1309="331")),"331",IF(AND(OR(L1309="131",M1309="131"),H1309='131-CT'!$E$7),"131",""))</f>
        <v/>
      </c>
      <c r="O1309" s="89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7"/>
      <c r="AC1309" s="585" t="str">
        <f>IF(VLOOKUP(H1309,DS_131,1,0)=H1309,"","x")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95"/>
        <v>5</v>
      </c>
      <c r="C1310" s="184">
        <f t="shared" si="96"/>
        <v>42507</v>
      </c>
      <c r="D1310" s="191" t="s">
        <v>1159</v>
      </c>
      <c r="E1310" s="184">
        <v>42507</v>
      </c>
      <c r="F1310" s="189" t="s">
        <v>692</v>
      </c>
      <c r="G1310" s="478" t="s">
        <v>587</v>
      </c>
      <c r="H1310" s="7" t="s">
        <v>812</v>
      </c>
      <c r="I1310" s="256">
        <v>511</v>
      </c>
      <c r="J1310" s="256">
        <v>7500</v>
      </c>
      <c r="K1310" s="38">
        <f>ROUND(I1310*J1310,0)</f>
        <v>3832500</v>
      </c>
      <c r="L1310" s="194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89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7"/>
      <c r="AC1310" s="585" t="str">
        <f>IF(VLOOKUP(F1310,NXT!$C$34:$C$407,1,0)=F1310,"","x")</f>
        <v/>
      </c>
      <c r="AD1310" s="585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95"/>
        <v>5</v>
      </c>
      <c r="C1311" s="184">
        <f t="shared" si="96"/>
        <v>42507</v>
      </c>
      <c r="D1311" s="191" t="s">
        <v>1159</v>
      </c>
      <c r="E1311" s="184">
        <v>42507</v>
      </c>
      <c r="F1311" s="189" t="s">
        <v>693</v>
      </c>
      <c r="G1311" s="478" t="s">
        <v>587</v>
      </c>
      <c r="H1311" s="7" t="s">
        <v>812</v>
      </c>
      <c r="I1311" s="256">
        <v>503</v>
      </c>
      <c r="J1311" s="256">
        <v>8600</v>
      </c>
      <c r="K1311" s="38">
        <f>ROUND(I1311*J1311,0)</f>
        <v>4325800</v>
      </c>
      <c r="L1311" s="194" t="s">
        <v>259</v>
      </c>
      <c r="M1311" s="194" t="s">
        <v>174</v>
      </c>
      <c r="N1311" s="52" t="str">
        <f>IF(AND('331-CT'!$E$7=TH!H1311,OR(L1311="331",M1311="331")),"331",IF(AND(OR(L1311="131",M1311="131"),H1311='131-CT'!$E$7),"131",""))</f>
        <v/>
      </c>
      <c r="O1311" s="89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7"/>
      <c r="AC1311" s="585" t="str">
        <f>IF(VLOOKUP(F1311,NXT!$C$34:$C$407,1,0)=F1311,"","x")</f>
        <v/>
      </c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95"/>
        <v>5</v>
      </c>
      <c r="C1312" s="184">
        <f t="shared" si="96"/>
        <v>42507</v>
      </c>
      <c r="D1312" s="191" t="s">
        <v>1159</v>
      </c>
      <c r="E1312" s="184">
        <v>42507</v>
      </c>
      <c r="F1312" s="189" t="s">
        <v>1062</v>
      </c>
      <c r="G1312" s="478" t="s">
        <v>587</v>
      </c>
      <c r="H1312" s="7" t="s">
        <v>812</v>
      </c>
      <c r="I1312" s="256">
        <v>960</v>
      </c>
      <c r="J1312" s="256">
        <v>6700</v>
      </c>
      <c r="K1312" s="38">
        <f>ROUND(I1312*J1312,0)</f>
        <v>6432000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89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7"/>
      <c r="AC1312" s="585" t="str">
        <f>IF(VLOOKUP(F1312,NXT!$C$34:$C$407,1,0)=F1312,"","x")</f>
        <v/>
      </c>
      <c r="AD1312" s="585"/>
    </row>
    <row r="1313" spans="1:33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95"/>
        <v>5</v>
      </c>
      <c r="C1313" s="184">
        <f t="shared" si="96"/>
        <v>42507</v>
      </c>
      <c r="D1313" s="191" t="s">
        <v>1159</v>
      </c>
      <c r="E1313" s="184">
        <v>42507</v>
      </c>
      <c r="F1313" s="189" t="s">
        <v>424</v>
      </c>
      <c r="G1313" s="478" t="s">
        <v>587</v>
      </c>
      <c r="H1313" s="7" t="s">
        <v>812</v>
      </c>
      <c r="I1313" s="256"/>
      <c r="J1313" s="256"/>
      <c r="K1313" s="38">
        <v>1459030</v>
      </c>
      <c r="L1313" s="194" t="s">
        <v>259</v>
      </c>
      <c r="M1313" s="194" t="s">
        <v>370</v>
      </c>
      <c r="N1313" s="52" t="str">
        <f>IF(AND('331-CT'!$E$7=TH!H1313,OR(L1313="331",M1313="331")),"331",IF(AND(OR(L1313="131",M1313="131"),H1313='131-CT'!$E$7),"131",""))</f>
        <v/>
      </c>
      <c r="O1313" s="89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7"/>
      <c r="AC1313" s="585" t="str">
        <f>IF(VLOOKUP(H1313,DS_131,1,0)=H1313,"","x")</f>
        <v/>
      </c>
      <c r="AD1313" s="585"/>
    </row>
    <row r="1314" spans="1:33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95"/>
        <v>5</v>
      </c>
      <c r="C1314" s="184">
        <f t="shared" si="96"/>
        <v>42507</v>
      </c>
      <c r="D1314" s="191" t="s">
        <v>1160</v>
      </c>
      <c r="E1314" s="184">
        <v>42507</v>
      </c>
      <c r="F1314" s="189" t="s">
        <v>1000</v>
      </c>
      <c r="G1314" s="478" t="s">
        <v>589</v>
      </c>
      <c r="H1314" s="7" t="s">
        <v>810</v>
      </c>
      <c r="I1314" s="256">
        <v>530</v>
      </c>
      <c r="J1314" s="256">
        <v>11000</v>
      </c>
      <c r="K1314" s="38">
        <f>ROUND(I1314*J1314,0)</f>
        <v>5830000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89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7"/>
      <c r="AC1314" s="585" t="str">
        <f>IF(VLOOKUP(F1314,NXT!$C$34:$C$407,1,0)=F1314,"","x")</f>
        <v/>
      </c>
      <c r="AD1314" s="585"/>
    </row>
    <row r="1315" spans="1:33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95"/>
        <v>5</v>
      </c>
      <c r="C1315" s="184">
        <f t="shared" si="96"/>
        <v>42507</v>
      </c>
      <c r="D1315" s="191" t="s">
        <v>1160</v>
      </c>
      <c r="E1315" s="184">
        <v>42507</v>
      </c>
      <c r="F1315" s="189" t="s">
        <v>424</v>
      </c>
      <c r="G1315" s="478" t="s">
        <v>589</v>
      </c>
      <c r="H1315" s="7" t="s">
        <v>810</v>
      </c>
      <c r="I1315" s="256"/>
      <c r="J1315" s="256"/>
      <c r="K1315" s="38">
        <v>583000</v>
      </c>
      <c r="L1315" s="194" t="s">
        <v>259</v>
      </c>
      <c r="M1315" s="194" t="s">
        <v>370</v>
      </c>
      <c r="N1315" s="52" t="str">
        <f>IF(AND('331-CT'!$E$7=TH!H1315,OR(L1315="331",M1315="331")),"331",IF(AND(OR(L1315="131",M1315="131"),H1315='131-CT'!$E$7),"131",""))</f>
        <v/>
      </c>
      <c r="O1315" s="89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7"/>
      <c r="AC1315" s="585" t="str">
        <f>IF(VLOOKUP(H1315,DS_131,1,0)=H1315,"","x")</f>
        <v/>
      </c>
      <c r="AD1315" s="585"/>
    </row>
    <row r="1316" spans="1:33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95"/>
        <v>5</v>
      </c>
      <c r="C1316" s="184">
        <f t="shared" si="96"/>
        <v>42508</v>
      </c>
      <c r="D1316" s="191" t="s">
        <v>1161</v>
      </c>
      <c r="E1316" s="184">
        <v>42508</v>
      </c>
      <c r="F1316" s="192" t="s">
        <v>467</v>
      </c>
      <c r="G1316" s="478" t="s">
        <v>593</v>
      </c>
      <c r="H1316" s="902" t="s">
        <v>596</v>
      </c>
      <c r="I1316" s="256">
        <v>517</v>
      </c>
      <c r="J1316" s="256">
        <v>5900</v>
      </c>
      <c r="K1316" s="38">
        <f>ROUND(I1316*J1316,0)</f>
        <v>3050300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7"/>
      <c r="AC1316" s="585" t="str">
        <f>IF(VLOOKUP(F1316,NXT!$C$34:$C$407,1,0)=F1316,"","x")</f>
        <v/>
      </c>
    </row>
    <row r="1317" spans="1:33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ref="B1317:B1380" si="100">IF(C1317&lt;&gt;"",MONTH(C1317),"")</f>
        <v>5</v>
      </c>
      <c r="C1317" s="184">
        <f t="shared" ref="C1317:C1380" si="101">E1317</f>
        <v>42508</v>
      </c>
      <c r="D1317" s="191" t="s">
        <v>1161</v>
      </c>
      <c r="E1317" s="184">
        <v>42508</v>
      </c>
      <c r="F1317" s="189" t="s">
        <v>1061</v>
      </c>
      <c r="G1317" s="478" t="s">
        <v>593</v>
      </c>
      <c r="H1317" s="902" t="s">
        <v>596</v>
      </c>
      <c r="I1317" s="256"/>
      <c r="J1317" s="256"/>
      <c r="K1317" s="593">
        <v>305030</v>
      </c>
      <c r="L1317" s="194" t="s">
        <v>259</v>
      </c>
      <c r="M1317" s="194" t="s">
        <v>370</v>
      </c>
      <c r="N1317" s="52" t="str">
        <f>IF(AND('331-CT'!$E$7=TH!H1317,OR(L1317="331",M1317="331")),"331",IF(AND(OR(L1317="131",M1317="131"),H1317='131-CT'!$E$7),"131",""))</f>
        <v/>
      </c>
      <c r="O1317" s="89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7"/>
      <c r="AC1317" s="585" t="str">
        <f>IF(VLOOKUP(H1317,DS_131,1,0)=H1317,"","x")</f>
        <v/>
      </c>
      <c r="AD1317" s="585"/>
    </row>
    <row r="1318" spans="1:33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5</v>
      </c>
      <c r="C1318" s="184">
        <f t="shared" si="101"/>
        <v>42508</v>
      </c>
      <c r="D1318" s="191" t="s">
        <v>1162</v>
      </c>
      <c r="E1318" s="184">
        <v>42508</v>
      </c>
      <c r="F1318" s="189" t="s">
        <v>439</v>
      </c>
      <c r="G1318" s="478" t="s">
        <v>594</v>
      </c>
      <c r="H1318" s="193" t="s">
        <v>640</v>
      </c>
      <c r="I1318" s="256">
        <v>65</v>
      </c>
      <c r="J1318" s="256">
        <v>9500</v>
      </c>
      <c r="K1318" s="38">
        <f>ROUND(I1318*J1318,0)</f>
        <v>617500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7"/>
      <c r="AC1318" s="585" t="str">
        <f>IF(VLOOKUP(F1318,NXT!$C$34:$C$407,1,0)=F1318,"","x")</f>
        <v/>
      </c>
    </row>
    <row r="1319" spans="1:33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5</v>
      </c>
      <c r="C1319" s="184">
        <f t="shared" si="101"/>
        <v>42508</v>
      </c>
      <c r="D1319" s="191" t="s">
        <v>1162</v>
      </c>
      <c r="E1319" s="184">
        <v>42508</v>
      </c>
      <c r="F1319" s="189" t="s">
        <v>504</v>
      </c>
      <c r="G1319" s="478" t="s">
        <v>594</v>
      </c>
      <c r="H1319" s="193" t="s">
        <v>640</v>
      </c>
      <c r="I1319" s="256">
        <v>88</v>
      </c>
      <c r="J1319" s="256">
        <v>7370</v>
      </c>
      <c r="K1319" s="38">
        <f>ROUND(I1319*J1319,0)</f>
        <v>648560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89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7"/>
      <c r="AC1319" s="585" t="str">
        <f>IF(VLOOKUP(F1319,NXT!$C$34:$C$407,1,0)=F1319,"","x")</f>
        <v/>
      </c>
      <c r="AD1319" s="585"/>
    </row>
    <row r="1320" spans="1:33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5</v>
      </c>
      <c r="C1320" s="184">
        <f t="shared" si="101"/>
        <v>42508</v>
      </c>
      <c r="D1320" s="191" t="s">
        <v>1162</v>
      </c>
      <c r="E1320" s="184">
        <v>42508</v>
      </c>
      <c r="F1320" s="189" t="s">
        <v>511</v>
      </c>
      <c r="G1320" s="478" t="s">
        <v>594</v>
      </c>
      <c r="H1320" s="193" t="s">
        <v>640</v>
      </c>
      <c r="I1320" s="256">
        <v>340</v>
      </c>
      <c r="J1320" s="256">
        <v>9200</v>
      </c>
      <c r="K1320" s="38">
        <f>ROUND(I1320*J1320,0)</f>
        <v>3128000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7"/>
      <c r="AC1320" s="585" t="str">
        <f>IF(VLOOKUP(F1320,NXT!$C$34:$C$407,1,0)=F1320,"","x")</f>
        <v/>
      </c>
      <c r="AD1320" s="585"/>
    </row>
    <row r="1321" spans="1:33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5</v>
      </c>
      <c r="C1321" s="184">
        <f t="shared" si="101"/>
        <v>42508</v>
      </c>
      <c r="D1321" s="191" t="s">
        <v>1162</v>
      </c>
      <c r="E1321" s="184">
        <v>42508</v>
      </c>
      <c r="F1321" s="189" t="s">
        <v>973</v>
      </c>
      <c r="G1321" s="478" t="s">
        <v>594</v>
      </c>
      <c r="H1321" s="193" t="s">
        <v>640</v>
      </c>
      <c r="I1321" s="256">
        <v>220</v>
      </c>
      <c r="J1321" s="256">
        <v>7900</v>
      </c>
      <c r="K1321" s="38">
        <f>ROUND(I1321*J1321,0)</f>
        <v>1738000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89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7"/>
      <c r="AC1321" s="585" t="str">
        <f>IF(VLOOKUP(F1321,NXT!$C$34:$C$407,1,0)=F1321,"","x")</f>
        <v/>
      </c>
    </row>
    <row r="1322" spans="1:33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5</v>
      </c>
      <c r="C1322" s="184">
        <f t="shared" si="101"/>
        <v>42508</v>
      </c>
      <c r="D1322" s="191" t="s">
        <v>1162</v>
      </c>
      <c r="E1322" s="184">
        <v>42508</v>
      </c>
      <c r="F1322" s="189" t="s">
        <v>511</v>
      </c>
      <c r="G1322" s="478" t="s">
        <v>594</v>
      </c>
      <c r="H1322" s="193" t="s">
        <v>640</v>
      </c>
      <c r="I1322" s="256">
        <v>212</v>
      </c>
      <c r="J1322" s="256">
        <v>9200</v>
      </c>
      <c r="K1322" s="38">
        <f>ROUND(I1322*J1322,0)</f>
        <v>1950400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89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7"/>
      <c r="AC1322" s="585" t="str">
        <f>IF(VLOOKUP(F1322,NXT!$C$34:$C$407,1,0)=F1322,"","x")</f>
        <v/>
      </c>
      <c r="AD1322" s="585"/>
    </row>
    <row r="1323" spans="1:33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5</v>
      </c>
      <c r="C1323" s="184">
        <f t="shared" si="101"/>
        <v>42508</v>
      </c>
      <c r="D1323" s="191" t="s">
        <v>1162</v>
      </c>
      <c r="E1323" s="184">
        <v>42508</v>
      </c>
      <c r="F1323" s="189" t="s">
        <v>1061</v>
      </c>
      <c r="G1323" s="478" t="s">
        <v>594</v>
      </c>
      <c r="H1323" s="193" t="s">
        <v>640</v>
      </c>
      <c r="I1323" s="256"/>
      <c r="J1323" s="256"/>
      <c r="K1323" s="593">
        <v>808246</v>
      </c>
      <c r="L1323" s="194" t="s">
        <v>259</v>
      </c>
      <c r="M1323" s="194" t="s">
        <v>370</v>
      </c>
      <c r="N1323" s="52" t="str">
        <f>IF(AND('331-CT'!$E$7=TH!H1323,OR(L1323="331",M1323="331")),"331",IF(AND(OR(L1323="131",M1323="131"),H1323='131-CT'!$E$7),"131",""))</f>
        <v/>
      </c>
      <c r="O1323" s="89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7"/>
      <c r="AC1323" s="585" t="str">
        <f>IF(VLOOKUP(H1323,DS_131,1,0)=H1323,"","x")</f>
        <v/>
      </c>
    </row>
    <row r="1324" spans="1:33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5</v>
      </c>
      <c r="C1324" s="184">
        <f t="shared" si="101"/>
        <v>42511</v>
      </c>
      <c r="D1324" s="191" t="s">
        <v>1231</v>
      </c>
      <c r="E1324" s="184">
        <v>42511</v>
      </c>
      <c r="F1324" s="192" t="s">
        <v>707</v>
      </c>
      <c r="G1324" s="478" t="s">
        <v>678</v>
      </c>
      <c r="H1324" s="7" t="s">
        <v>877</v>
      </c>
      <c r="I1324" s="256">
        <v>3306</v>
      </c>
      <c r="J1324" s="256">
        <v>7600</v>
      </c>
      <c r="K1324" s="38">
        <f>ROUND(I1324*J1324,0)</f>
        <v>25125600</v>
      </c>
      <c r="L1324" s="194" t="s">
        <v>159</v>
      </c>
      <c r="M1324" s="194" t="s">
        <v>8</v>
      </c>
      <c r="N1324" s="52" t="str">
        <f>IF(AND('331-CT'!$E$7=TH!H1324,OR(L1324="331",M1324="331")),"331",IF(AND(OR(L1324="131",M1324="131"),H1324='131-CT'!$E$7),"131",""))</f>
        <v/>
      </c>
      <c r="O1324" s="89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>x</v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7">
        <v>2</v>
      </c>
      <c r="AC1324" s="585"/>
      <c r="AD1324" s="211" t="str">
        <f>IF(VLOOKUP(H1324,DSKH,1,0)=H1324,"","x")</f>
        <v/>
      </c>
      <c r="AF1324" s="585"/>
      <c r="AG1324" s="585"/>
    </row>
    <row r="1325" spans="1:33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5</v>
      </c>
      <c r="C1325" s="184">
        <f t="shared" si="101"/>
        <v>42511</v>
      </c>
      <c r="D1325" s="191" t="s">
        <v>1231</v>
      </c>
      <c r="E1325" s="184">
        <v>42511</v>
      </c>
      <c r="F1325" s="189" t="s">
        <v>715</v>
      </c>
      <c r="G1325" s="478" t="s">
        <v>678</v>
      </c>
      <c r="H1325" s="7" t="s">
        <v>877</v>
      </c>
      <c r="I1325" s="256"/>
      <c r="J1325" s="256"/>
      <c r="K1325" s="593">
        <v>2512560</v>
      </c>
      <c r="L1325" s="194" t="s">
        <v>9</v>
      </c>
      <c r="M1325" s="194" t="s">
        <v>8</v>
      </c>
      <c r="N1325" s="52" t="str">
        <f>IF(AND('331-CT'!$E$7=TH!H1325,OR(L1325="331",M1325="331")),"331",IF(AND(OR(L1325="131",M1325="131"),H1325='131-CT'!$E$7),"131",""))</f>
        <v/>
      </c>
      <c r="O1325" s="89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7">
        <v>2</v>
      </c>
      <c r="AC1325" s="585"/>
      <c r="AD1325" s="211" t="str">
        <f>IF(VLOOKUP(H1325,DSKH,1,0)=H1325,"","x")</f>
        <v/>
      </c>
      <c r="AF1325" s="585"/>
      <c r="AG1325" s="585"/>
    </row>
    <row r="1326" spans="1:33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5</v>
      </c>
      <c r="C1326" s="184">
        <f t="shared" si="101"/>
        <v>42513</v>
      </c>
      <c r="D1326" s="191" t="s">
        <v>1163</v>
      </c>
      <c r="E1326" s="184">
        <v>42513</v>
      </c>
      <c r="F1326" s="189" t="s">
        <v>1063</v>
      </c>
      <c r="G1326" s="478" t="s">
        <v>595</v>
      </c>
      <c r="H1326" s="777" t="s">
        <v>809</v>
      </c>
      <c r="I1326" s="256">
        <v>20</v>
      </c>
      <c r="J1326" s="256">
        <v>25000</v>
      </c>
      <c r="K1326" s="38">
        <f t="shared" ref="K1326:K1334" si="102">ROUND(I1326*J1326,0)</f>
        <v>500000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>131</v>
      </c>
      <c r="O1326" s="89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7"/>
      <c r="AC1326" s="585" t="str">
        <f>IF(VLOOKUP(F1326,NXT!$C$34:$C$407,1,0)=F1326,"","x")</f>
        <v/>
      </c>
      <c r="AD1326" s="585"/>
    </row>
    <row r="1327" spans="1:33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5</v>
      </c>
      <c r="C1327" s="184">
        <f t="shared" si="101"/>
        <v>42513</v>
      </c>
      <c r="D1327" s="191" t="s">
        <v>1163</v>
      </c>
      <c r="E1327" s="184">
        <v>42513</v>
      </c>
      <c r="F1327" s="189" t="s">
        <v>1064</v>
      </c>
      <c r="G1327" s="478" t="s">
        <v>595</v>
      </c>
      <c r="H1327" s="777" t="s">
        <v>809</v>
      </c>
      <c r="I1327" s="256">
        <v>20</v>
      </c>
      <c r="J1327" s="256">
        <v>22500</v>
      </c>
      <c r="K1327" s="38">
        <f t="shared" si="102"/>
        <v>450000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>131</v>
      </c>
      <c r="O1327" s="89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7"/>
      <c r="AC1327" s="585" t="str">
        <f>IF(VLOOKUP(F1327,NXT!$C$34:$C$407,1,0)=F1327,"","x")</f>
        <v/>
      </c>
      <c r="AD1327" s="585"/>
    </row>
    <row r="1328" spans="1:33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5</v>
      </c>
      <c r="C1328" s="184">
        <f t="shared" si="101"/>
        <v>42513</v>
      </c>
      <c r="D1328" s="191" t="s">
        <v>1163</v>
      </c>
      <c r="E1328" s="184">
        <v>42513</v>
      </c>
      <c r="F1328" s="189" t="s">
        <v>1065</v>
      </c>
      <c r="G1328" s="478" t="s">
        <v>595</v>
      </c>
      <c r="H1328" s="777" t="s">
        <v>809</v>
      </c>
      <c r="I1328" s="256">
        <v>60</v>
      </c>
      <c r="J1328" s="256">
        <v>20100</v>
      </c>
      <c r="K1328" s="38">
        <f t="shared" si="102"/>
        <v>1206000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>131</v>
      </c>
      <c r="O1328" s="89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7"/>
      <c r="AC1328" s="585" t="str">
        <f>IF(VLOOKUP(F1328,NXT!$C$34:$C$407,1,0)=F1328,"","x")</f>
        <v/>
      </c>
      <c r="AD1328" s="585"/>
    </row>
    <row r="1329" spans="1:33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5</v>
      </c>
      <c r="C1329" s="184">
        <f t="shared" si="101"/>
        <v>42513</v>
      </c>
      <c r="D1329" s="191" t="s">
        <v>1163</v>
      </c>
      <c r="E1329" s="184">
        <v>42513</v>
      </c>
      <c r="F1329" s="189" t="s">
        <v>1066</v>
      </c>
      <c r="G1329" s="478" t="s">
        <v>595</v>
      </c>
      <c r="H1329" s="777" t="s">
        <v>809</v>
      </c>
      <c r="I1329" s="256">
        <v>20</v>
      </c>
      <c r="J1329" s="256">
        <v>22000</v>
      </c>
      <c r="K1329" s="38">
        <f t="shared" si="102"/>
        <v>440000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>131</v>
      </c>
      <c r="O1329" s="89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7"/>
      <c r="AC1329" s="585" t="str">
        <f>IF(VLOOKUP(F1329,NXT!$C$34:$C$407,1,0)=F1329,"","x")</f>
        <v/>
      </c>
      <c r="AD1329" s="585"/>
    </row>
    <row r="1330" spans="1:33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5</v>
      </c>
      <c r="C1330" s="184">
        <f t="shared" si="101"/>
        <v>42513</v>
      </c>
      <c r="D1330" s="191" t="s">
        <v>1163</v>
      </c>
      <c r="E1330" s="184">
        <v>42513</v>
      </c>
      <c r="F1330" s="189" t="s">
        <v>1067</v>
      </c>
      <c r="G1330" s="478" t="s">
        <v>595</v>
      </c>
      <c r="H1330" s="777" t="s">
        <v>809</v>
      </c>
      <c r="I1330" s="256">
        <v>20</v>
      </c>
      <c r="J1330" s="256">
        <v>21500</v>
      </c>
      <c r="K1330" s="38">
        <f t="shared" si="102"/>
        <v>430000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>131</v>
      </c>
      <c r="O1330" s="89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7"/>
      <c r="AC1330" s="585" t="str">
        <f>IF(VLOOKUP(F1330,NXT!$C$34:$C$407,1,0)=F1330,"","x")</f>
        <v/>
      </c>
      <c r="AD1330" s="585"/>
    </row>
    <row r="1331" spans="1:33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5</v>
      </c>
      <c r="C1331" s="184">
        <f t="shared" si="101"/>
        <v>42513</v>
      </c>
      <c r="D1331" s="191" t="s">
        <v>1163</v>
      </c>
      <c r="E1331" s="184">
        <v>42513</v>
      </c>
      <c r="F1331" s="189" t="s">
        <v>1068</v>
      </c>
      <c r="G1331" s="478" t="s">
        <v>595</v>
      </c>
      <c r="H1331" s="777" t="s">
        <v>809</v>
      </c>
      <c r="I1331" s="256">
        <v>22</v>
      </c>
      <c r="J1331" s="256">
        <v>24300</v>
      </c>
      <c r="K1331" s="38">
        <f t="shared" si="102"/>
        <v>534600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89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7"/>
      <c r="AC1331" s="585" t="str">
        <f>IF(VLOOKUP(F1331,NXT!$C$34:$C$407,1,0)=F1331,"","x")</f>
        <v/>
      </c>
      <c r="AD1331" s="585"/>
    </row>
    <row r="1332" spans="1:33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5</v>
      </c>
      <c r="C1332" s="184">
        <f t="shared" si="101"/>
        <v>42513</v>
      </c>
      <c r="D1332" s="191" t="s">
        <v>1163</v>
      </c>
      <c r="E1332" s="184">
        <v>42513</v>
      </c>
      <c r="F1332" s="189" t="s">
        <v>1069</v>
      </c>
      <c r="G1332" s="478" t="s">
        <v>595</v>
      </c>
      <c r="H1332" s="777" t="s">
        <v>809</v>
      </c>
      <c r="I1332" s="256">
        <v>24</v>
      </c>
      <c r="J1332" s="256">
        <v>13000</v>
      </c>
      <c r="K1332" s="38">
        <f t="shared" si="102"/>
        <v>312000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89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7"/>
      <c r="AC1332" s="585" t="str">
        <f>IF(VLOOKUP(F1332,NXT!$C$34:$C$407,1,0)=F1332,"","x")</f>
        <v/>
      </c>
    </row>
    <row r="1333" spans="1:33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5</v>
      </c>
      <c r="C1333" s="184">
        <f t="shared" si="101"/>
        <v>42513</v>
      </c>
      <c r="D1333" s="191" t="s">
        <v>1163</v>
      </c>
      <c r="E1333" s="184">
        <v>42513</v>
      </c>
      <c r="F1333" s="189" t="s">
        <v>1070</v>
      </c>
      <c r="G1333" s="478" t="s">
        <v>595</v>
      </c>
      <c r="H1333" s="777" t="s">
        <v>809</v>
      </c>
      <c r="I1333" s="256">
        <v>24</v>
      </c>
      <c r="J1333" s="256">
        <v>13000</v>
      </c>
      <c r="K1333" s="38">
        <f t="shared" si="102"/>
        <v>312000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89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7"/>
      <c r="AC1333" s="585" t="str">
        <f>IF(VLOOKUP(F1333,NXT!$C$34:$C$407,1,0)=F1333,"","x")</f>
        <v/>
      </c>
      <c r="AD1333" s="585"/>
    </row>
    <row r="1334" spans="1:33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5</v>
      </c>
      <c r="C1334" s="184">
        <f t="shared" si="101"/>
        <v>42513</v>
      </c>
      <c r="D1334" s="191" t="s">
        <v>1163</v>
      </c>
      <c r="E1334" s="184">
        <v>42513</v>
      </c>
      <c r="F1334" s="189" t="s">
        <v>1071</v>
      </c>
      <c r="G1334" s="478" t="s">
        <v>595</v>
      </c>
      <c r="H1334" s="777" t="s">
        <v>809</v>
      </c>
      <c r="I1334" s="256">
        <v>26</v>
      </c>
      <c r="J1334" s="256">
        <v>15000</v>
      </c>
      <c r="K1334" s="38">
        <f t="shared" si="102"/>
        <v>390000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89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7"/>
      <c r="AC1334" s="585" t="str">
        <f>IF(VLOOKUP(F1334,NXT!$C$34:$C$407,1,0)=F1334,"","x")</f>
        <v/>
      </c>
      <c r="AD1334" s="585"/>
    </row>
    <row r="1335" spans="1:33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5</v>
      </c>
      <c r="C1335" s="184">
        <f t="shared" si="101"/>
        <v>42513</v>
      </c>
      <c r="D1335" s="191" t="s">
        <v>1163</v>
      </c>
      <c r="E1335" s="184">
        <v>42513</v>
      </c>
      <c r="F1335" s="189" t="s">
        <v>1061</v>
      </c>
      <c r="G1335" s="478" t="s">
        <v>595</v>
      </c>
      <c r="H1335" s="777" t="s">
        <v>809</v>
      </c>
      <c r="I1335" s="256"/>
      <c r="J1335" s="256"/>
      <c r="K1335" s="593">
        <v>457460</v>
      </c>
      <c r="L1335" s="194" t="s">
        <v>259</v>
      </c>
      <c r="M1335" s="194" t="s">
        <v>370</v>
      </c>
      <c r="N1335" s="52" t="str">
        <f>IF(AND('331-CT'!$E$7=TH!H1335,OR(L1335="331",M1335="331")),"331",IF(AND(OR(L1335="131",M1335="131"),H1335='131-CT'!$E$7),"131",""))</f>
        <v>131</v>
      </c>
      <c r="O1335" s="89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7"/>
      <c r="AC1335" s="585" t="str">
        <f>IF(VLOOKUP(H1335,DS_131,1,0)=H1335,"","x")</f>
        <v/>
      </c>
      <c r="AD1335" s="585"/>
    </row>
    <row r="1336" spans="1:33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5</v>
      </c>
      <c r="C1336" s="184">
        <f t="shared" si="101"/>
        <v>42513</v>
      </c>
      <c r="D1336" s="191" t="s">
        <v>1164</v>
      </c>
      <c r="E1336" s="184">
        <v>42513</v>
      </c>
      <c r="F1336" s="192" t="s">
        <v>641</v>
      </c>
      <c r="G1336" s="478" t="s">
        <v>597</v>
      </c>
      <c r="H1336" s="7" t="s">
        <v>643</v>
      </c>
      <c r="I1336" s="256">
        <v>158</v>
      </c>
      <c r="J1336" s="256">
        <v>22750</v>
      </c>
      <c r="K1336" s="38">
        <f>ROUND(I1336*J1336,0)</f>
        <v>3594500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89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7"/>
      <c r="AC1336" s="585" t="str">
        <f>IF(VLOOKUP(F1336,NXT!$C$34:$C$407,1,0)=F1336,"","x")</f>
        <v/>
      </c>
      <c r="AD1336" s="585"/>
    </row>
    <row r="1337" spans="1:33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5</v>
      </c>
      <c r="C1337" s="184">
        <f t="shared" si="101"/>
        <v>42513</v>
      </c>
      <c r="D1337" s="191" t="s">
        <v>1164</v>
      </c>
      <c r="E1337" s="184">
        <v>42513</v>
      </c>
      <c r="F1337" s="189" t="s">
        <v>1061</v>
      </c>
      <c r="G1337" s="478" t="s">
        <v>597</v>
      </c>
      <c r="H1337" s="7" t="s">
        <v>643</v>
      </c>
      <c r="I1337" s="256"/>
      <c r="J1337" s="256"/>
      <c r="K1337" s="593">
        <v>359450</v>
      </c>
      <c r="L1337" s="194" t="s">
        <v>259</v>
      </c>
      <c r="M1337" s="194" t="s">
        <v>370</v>
      </c>
      <c r="N1337" s="52" t="str">
        <f>IF(AND('331-CT'!$E$7=TH!H1337,OR(L1337="331",M1337="331")),"331",IF(AND(OR(L1337="131",M1337="131"),H1337='131-CT'!$E$7),"131",""))</f>
        <v/>
      </c>
      <c r="O1337" s="89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7"/>
      <c r="AC1337" s="585" t="str">
        <f>IF(VLOOKUP(H1337,DS_131,1,0)=H1337,"","x")</f>
        <v/>
      </c>
      <c r="AD1337" s="585"/>
    </row>
    <row r="1338" spans="1:33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5</v>
      </c>
      <c r="C1338" s="184">
        <f t="shared" si="101"/>
        <v>42515</v>
      </c>
      <c r="D1338" s="191" t="s">
        <v>1165</v>
      </c>
      <c r="E1338" s="184">
        <v>42515</v>
      </c>
      <c r="F1338" s="192" t="s">
        <v>1476</v>
      </c>
      <c r="G1338" s="478" t="s">
        <v>1072</v>
      </c>
      <c r="H1338" s="7" t="s">
        <v>430</v>
      </c>
      <c r="I1338" s="256">
        <v>505</v>
      </c>
      <c r="J1338" s="256">
        <v>10500</v>
      </c>
      <c r="K1338" s="38">
        <f>ROUND(I1338*J1338,0)</f>
        <v>5302500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89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7"/>
      <c r="AC1338" s="585" t="str">
        <f>IF(VLOOKUP(F1338,NXT!$C$34:$C$407,1,0)=F1338,"","x")</f>
        <v/>
      </c>
      <c r="AD1338" s="585"/>
    </row>
    <row r="1339" spans="1:33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5</v>
      </c>
      <c r="C1339" s="184">
        <f t="shared" si="101"/>
        <v>42515</v>
      </c>
      <c r="D1339" s="191" t="s">
        <v>1165</v>
      </c>
      <c r="E1339" s="184">
        <v>42515</v>
      </c>
      <c r="F1339" s="192" t="s">
        <v>1061</v>
      </c>
      <c r="G1339" s="478" t="s">
        <v>1072</v>
      </c>
      <c r="H1339" s="210" t="s">
        <v>430</v>
      </c>
      <c r="I1339" s="256"/>
      <c r="J1339" s="256"/>
      <c r="K1339" s="593">
        <v>530250</v>
      </c>
      <c r="L1339" s="194" t="s">
        <v>259</v>
      </c>
      <c r="M1339" s="194" t="s">
        <v>370</v>
      </c>
      <c r="N1339" s="52" t="str">
        <f>IF(AND('331-CT'!$E$7=TH!H1339,OR(L1339="331",M1339="331")),"331",IF(AND(OR(L1339="131",M1339="131"),H1339='131-CT'!$E$7),"131",""))</f>
        <v/>
      </c>
      <c r="O1339" s="89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7"/>
      <c r="AC1339" s="585" t="str">
        <f>IF(VLOOKUP(H1339,DS_131,1,0)=H1339,"","x")</f>
        <v/>
      </c>
      <c r="AD1339" s="585"/>
    </row>
    <row r="1340" spans="1:33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5</v>
      </c>
      <c r="C1340" s="184">
        <f t="shared" si="101"/>
        <v>42517</v>
      </c>
      <c r="D1340" s="191" t="s">
        <v>1215</v>
      </c>
      <c r="E1340" s="184">
        <v>42517</v>
      </c>
      <c r="F1340" s="189" t="s">
        <v>337</v>
      </c>
      <c r="G1340" s="478" t="s">
        <v>885</v>
      </c>
      <c r="H1340" s="7" t="s">
        <v>843</v>
      </c>
      <c r="I1340" s="256">
        <v>24</v>
      </c>
      <c r="J1340" s="256">
        <v>42000</v>
      </c>
      <c r="K1340" s="38">
        <f>ROUND(I1340*J1340,0)</f>
        <v>1008000</v>
      </c>
      <c r="L1340" s="194" t="s">
        <v>161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9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7">
        <v>2</v>
      </c>
      <c r="AC1340" s="585"/>
      <c r="AD1340" s="211" t="str">
        <f>IF(VLOOKUP(H1340,DSKH,1,0)=H1340,"","x")</f>
        <v/>
      </c>
      <c r="AF1340" s="585"/>
      <c r="AG1340" s="585"/>
    </row>
    <row r="1341" spans="1:33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5</v>
      </c>
      <c r="C1341" s="184">
        <f t="shared" si="101"/>
        <v>42517</v>
      </c>
      <c r="D1341" s="191" t="s">
        <v>1215</v>
      </c>
      <c r="E1341" s="184">
        <v>42517</v>
      </c>
      <c r="F1341" s="192" t="s">
        <v>709</v>
      </c>
      <c r="G1341" s="478" t="s">
        <v>885</v>
      </c>
      <c r="H1341" s="7" t="s">
        <v>843</v>
      </c>
      <c r="I1341" s="256"/>
      <c r="J1341" s="256"/>
      <c r="K1341" s="593">
        <v>100800</v>
      </c>
      <c r="L1341" s="194" t="s">
        <v>9</v>
      </c>
      <c r="M1341" s="194" t="s">
        <v>8</v>
      </c>
      <c r="N1341" s="52" t="str">
        <f>IF(AND('331-CT'!$E$7=TH!H1341,OR(L1341="331",M1341="331")),"331",IF(AND(OR(L1341="131",M1341="131"),H1341='131-CT'!$E$7),"131",""))</f>
        <v/>
      </c>
      <c r="O1341" s="89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7">
        <v>2</v>
      </c>
      <c r="AC1341" s="585"/>
      <c r="AD1341" s="211" t="str">
        <f>IF(VLOOKUP(H1341,DSKH,1,0)=H1341,"","x")</f>
        <v/>
      </c>
    </row>
    <row r="1342" spans="1:33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5</v>
      </c>
      <c r="C1342" s="184">
        <f t="shared" si="101"/>
        <v>42517</v>
      </c>
      <c r="D1342" s="191" t="s">
        <v>1215</v>
      </c>
      <c r="E1342" s="184">
        <v>42517</v>
      </c>
      <c r="F1342" s="192" t="s">
        <v>844</v>
      </c>
      <c r="G1342" s="478" t="s">
        <v>885</v>
      </c>
      <c r="H1342" s="7" t="s">
        <v>843</v>
      </c>
      <c r="I1342" s="256"/>
      <c r="J1342" s="256"/>
      <c r="K1342" s="593">
        <v>1108800</v>
      </c>
      <c r="L1342" s="194" t="s">
        <v>8</v>
      </c>
      <c r="M1342" s="194" t="s">
        <v>47</v>
      </c>
      <c r="N1342" s="52" t="str">
        <f>IF(AND('331-CT'!$E$7=TH!H1342,OR(L1342="331",M1342="331")),"331",IF(AND(OR(L1342="131",M1342="131"),H1342='131-CT'!$E$7),"131",""))</f>
        <v/>
      </c>
      <c r="O1342" s="89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>x</v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7"/>
      <c r="AC1342" s="585"/>
      <c r="AD1342" s="585"/>
    </row>
    <row r="1343" spans="1:33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5</v>
      </c>
      <c r="C1343" s="184">
        <f t="shared" si="101"/>
        <v>42517</v>
      </c>
      <c r="D1343" s="191" t="s">
        <v>1166</v>
      </c>
      <c r="E1343" s="184">
        <v>42517</v>
      </c>
      <c r="F1343" s="192" t="s">
        <v>467</v>
      </c>
      <c r="G1343" s="478" t="s">
        <v>598</v>
      </c>
      <c r="H1343" s="902" t="s">
        <v>596</v>
      </c>
      <c r="I1343" s="256">
        <v>1021</v>
      </c>
      <c r="J1343" s="256">
        <v>5900</v>
      </c>
      <c r="K1343" s="38">
        <f>ROUND(I1343*J1343,0)</f>
        <v>6023900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89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7"/>
      <c r="AC1343" s="585" t="str">
        <f>IF(VLOOKUP(F1343,NXT!$C$34:$C$407,1,0)=F1343,"","x")</f>
        <v/>
      </c>
      <c r="AD1343" s="585"/>
    </row>
    <row r="1344" spans="1:33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5</v>
      </c>
      <c r="C1344" s="184">
        <f t="shared" si="101"/>
        <v>42517</v>
      </c>
      <c r="D1344" s="191" t="s">
        <v>1166</v>
      </c>
      <c r="E1344" s="184">
        <v>42517</v>
      </c>
      <c r="F1344" s="192" t="s">
        <v>1061</v>
      </c>
      <c r="G1344" s="478" t="s">
        <v>598</v>
      </c>
      <c r="H1344" s="902" t="s">
        <v>596</v>
      </c>
      <c r="I1344" s="256"/>
      <c r="J1344" s="256"/>
      <c r="K1344" s="593">
        <v>602390</v>
      </c>
      <c r="L1344" s="194" t="s">
        <v>259</v>
      </c>
      <c r="M1344" s="194" t="s">
        <v>370</v>
      </c>
      <c r="N1344" s="52" t="str">
        <f>IF(AND('331-CT'!$E$7=TH!H1344,OR(L1344="331",M1344="331")),"331",IF(AND(OR(L1344="131",M1344="131"),H1344='131-CT'!$E$7),"131",""))</f>
        <v/>
      </c>
      <c r="O1344" s="89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27"/>
      <c r="AC1344" s="585" t="str">
        <f>IF(VLOOKUP(H1344,DS_131,1,0)=H1344,"","x")</f>
        <v/>
      </c>
      <c r="AD1344" s="585"/>
    </row>
    <row r="1345" spans="1:33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5</v>
      </c>
      <c r="C1345" s="184">
        <f t="shared" si="101"/>
        <v>42517</v>
      </c>
      <c r="D1345" s="191" t="s">
        <v>1167</v>
      </c>
      <c r="E1345" s="184">
        <v>42517</v>
      </c>
      <c r="F1345" s="192" t="s">
        <v>449</v>
      </c>
      <c r="G1345" s="478" t="s">
        <v>599</v>
      </c>
      <c r="H1345" s="7" t="s">
        <v>558</v>
      </c>
      <c r="I1345" s="256">
        <v>246</v>
      </c>
      <c r="J1345" s="256">
        <v>47449</v>
      </c>
      <c r="K1345" s="38">
        <f>ROUND(I1345*J1345,0)</f>
        <v>11672454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89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27"/>
      <c r="AC1345" s="585" t="str">
        <f>IF(VLOOKUP(F1345,NXT!$C$34:$C$407,1,0)=F1345,"","x")</f>
        <v/>
      </c>
      <c r="AD1345" s="585"/>
    </row>
    <row r="1346" spans="1:33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5</v>
      </c>
      <c r="C1346" s="184">
        <f t="shared" si="101"/>
        <v>42517</v>
      </c>
      <c r="D1346" s="191" t="s">
        <v>1167</v>
      </c>
      <c r="E1346" s="184">
        <v>42517</v>
      </c>
      <c r="F1346" s="192" t="s">
        <v>945</v>
      </c>
      <c r="G1346" s="478" t="s">
        <v>599</v>
      </c>
      <c r="H1346" s="7" t="s">
        <v>558</v>
      </c>
      <c r="I1346" s="256">
        <v>60</v>
      </c>
      <c r="J1346" s="256">
        <v>73100</v>
      </c>
      <c r="K1346" s="38">
        <f>ROUND(I1346*J1346,0)</f>
        <v>4386000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9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27"/>
      <c r="AC1346" s="585" t="str">
        <f>IF(VLOOKUP(F1346,NXT!$C$34:$C$407,1,0)=F1346,"","x")</f>
        <v/>
      </c>
    </row>
    <row r="1347" spans="1:33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5</v>
      </c>
      <c r="C1347" s="184">
        <f t="shared" si="101"/>
        <v>42517</v>
      </c>
      <c r="D1347" s="191" t="s">
        <v>1167</v>
      </c>
      <c r="E1347" s="184">
        <v>42517</v>
      </c>
      <c r="F1347" s="192" t="s">
        <v>1061</v>
      </c>
      <c r="G1347" s="478" t="s">
        <v>599</v>
      </c>
      <c r="H1347" s="7" t="s">
        <v>558</v>
      </c>
      <c r="I1347" s="256"/>
      <c r="J1347" s="256"/>
      <c r="K1347" s="593">
        <v>1605845</v>
      </c>
      <c r="L1347" s="194" t="s">
        <v>259</v>
      </c>
      <c r="M1347" s="194" t="s">
        <v>370</v>
      </c>
      <c r="N1347" s="52" t="str">
        <f>IF(AND('331-CT'!$E$7=TH!H1347,OR(L1347="331",M1347="331")),"331",IF(AND(OR(L1347="131",M1347="131"),H1347='131-CT'!$E$7),"131",""))</f>
        <v/>
      </c>
      <c r="O1347" s="89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27"/>
      <c r="AC1347" s="585" t="str">
        <f>IF(VLOOKUP(H1347,DS_131,1,0)=H1347,"","x")</f>
        <v/>
      </c>
      <c r="AD1347" s="585"/>
    </row>
    <row r="1348" spans="1:33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5</v>
      </c>
      <c r="C1348" s="184">
        <f t="shared" si="101"/>
        <v>42518</v>
      </c>
      <c r="D1348" s="191" t="s">
        <v>1168</v>
      </c>
      <c r="E1348" s="191">
        <v>42518</v>
      </c>
      <c r="F1348" s="192" t="s">
        <v>508</v>
      </c>
      <c r="G1348" s="478" t="s">
        <v>601</v>
      </c>
      <c r="H1348" s="193" t="s">
        <v>448</v>
      </c>
      <c r="I1348" s="256">
        <v>106</v>
      </c>
      <c r="J1348" s="256">
        <v>6400</v>
      </c>
      <c r="K1348" s="38">
        <f>ROUND(I1348*J1348,0)</f>
        <v>678400</v>
      </c>
      <c r="L1348" s="194" t="s">
        <v>259</v>
      </c>
      <c r="M1348" s="194" t="s">
        <v>174</v>
      </c>
      <c r="N1348" s="52" t="str">
        <f>IF(AND('331-CT'!$E$7=TH!H1348,OR(L1348="331",M1348="331")),"331",IF(AND(OR(L1348="131",M1348="131"),H1348='131-CT'!$E$7),"131",""))</f>
        <v/>
      </c>
      <c r="O1348" s="89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27"/>
      <c r="AC1348" s="585" t="str">
        <f>IF(VLOOKUP(F1348,NXT!$C$34:$C$407,1,0)=F1348,"","x")</f>
        <v/>
      </c>
    </row>
    <row r="1349" spans="1:33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5</v>
      </c>
      <c r="C1349" s="184">
        <f t="shared" si="101"/>
        <v>42518</v>
      </c>
      <c r="D1349" s="191" t="s">
        <v>1168</v>
      </c>
      <c r="E1349" s="191">
        <v>42518</v>
      </c>
      <c r="F1349" s="192" t="s">
        <v>446</v>
      </c>
      <c r="G1349" s="478" t="s">
        <v>601</v>
      </c>
      <c r="H1349" s="193" t="s">
        <v>448</v>
      </c>
      <c r="I1349" s="256">
        <v>207</v>
      </c>
      <c r="J1349" s="256">
        <v>12900</v>
      </c>
      <c r="K1349" s="38">
        <f>ROUND(I1349*J1349,0)</f>
        <v>2670300</v>
      </c>
      <c r="L1349" s="194" t="s">
        <v>259</v>
      </c>
      <c r="M1349" s="194" t="s">
        <v>174</v>
      </c>
      <c r="N1349" s="52" t="str">
        <f>IF(AND('331-CT'!$E$7=TH!H1349,OR(L1349="331",M1349="331")),"331",IF(AND(OR(L1349="131",M1349="131"),H1349='131-CT'!$E$7),"131",""))</f>
        <v/>
      </c>
      <c r="O1349" s="89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27"/>
      <c r="AC1349" s="585" t="str">
        <f>IF(VLOOKUP(F1349,NXT!$C$34:$C$407,1,0)=F1349,"","x")</f>
        <v/>
      </c>
      <c r="AD1349" s="585"/>
    </row>
    <row r="1350" spans="1:33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5</v>
      </c>
      <c r="C1350" s="184">
        <f t="shared" si="101"/>
        <v>42518</v>
      </c>
      <c r="D1350" s="191" t="s">
        <v>1168</v>
      </c>
      <c r="E1350" s="191">
        <v>42518</v>
      </c>
      <c r="F1350" s="192" t="s">
        <v>1061</v>
      </c>
      <c r="G1350" s="478" t="s">
        <v>601</v>
      </c>
      <c r="H1350" s="193" t="s">
        <v>448</v>
      </c>
      <c r="I1350" s="256"/>
      <c r="J1350" s="256"/>
      <c r="K1350" s="593">
        <v>334870</v>
      </c>
      <c r="L1350" s="194" t="s">
        <v>259</v>
      </c>
      <c r="M1350" s="194" t="s">
        <v>370</v>
      </c>
      <c r="N1350" s="52" t="str">
        <f>IF(AND('331-CT'!$E$7=TH!H1350,OR(L1350="331",M1350="331")),"331",IF(AND(OR(L1350="131",M1350="131"),H1350='131-CT'!$E$7),"131",""))</f>
        <v/>
      </c>
      <c r="O1350" s="89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27"/>
      <c r="AC1350" s="585" t="str">
        <f>IF(VLOOKUP(H1350,DS_131,1,0)=H1350,"","x")</f>
        <v/>
      </c>
    </row>
    <row r="1351" spans="1:33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5</v>
      </c>
      <c r="C1351" s="184">
        <f t="shared" si="101"/>
        <v>42519</v>
      </c>
      <c r="D1351" s="191" t="s">
        <v>1169</v>
      </c>
      <c r="E1351" s="184">
        <v>42519</v>
      </c>
      <c r="F1351" s="192" t="s">
        <v>449</v>
      </c>
      <c r="G1351" s="478" t="s">
        <v>600</v>
      </c>
      <c r="H1351" s="7" t="s">
        <v>558</v>
      </c>
      <c r="I1351" s="256">
        <v>150</v>
      </c>
      <c r="J1351" s="256">
        <v>47449</v>
      </c>
      <c r="K1351" s="38">
        <f>ROUND(I1351*J1351,0)</f>
        <v>7117350</v>
      </c>
      <c r="L1351" s="194" t="s">
        <v>259</v>
      </c>
      <c r="M1351" s="194" t="s">
        <v>174</v>
      </c>
      <c r="N1351" s="52" t="str">
        <f>IF(AND('331-CT'!$E$7=TH!H1351,OR(L1351="331",M1351="331")),"331",IF(AND(OR(L1351="131",M1351="131"),H1351='131-CT'!$E$7),"131",""))</f>
        <v/>
      </c>
      <c r="O1351" s="89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27"/>
      <c r="AC1351" s="585" t="str">
        <f>IF(VLOOKUP(F1351,NXT!$C$34:$C$407,1,0)=F1351,"","x")</f>
        <v/>
      </c>
      <c r="AD1351" s="585"/>
    </row>
    <row r="1352" spans="1:33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5</v>
      </c>
      <c r="C1352" s="184">
        <f t="shared" si="101"/>
        <v>42519</v>
      </c>
      <c r="D1352" s="191" t="s">
        <v>1169</v>
      </c>
      <c r="E1352" s="184">
        <v>42519</v>
      </c>
      <c r="F1352" s="192" t="s">
        <v>1061</v>
      </c>
      <c r="G1352" s="478" t="s">
        <v>600</v>
      </c>
      <c r="H1352" s="7" t="s">
        <v>558</v>
      </c>
      <c r="I1352" s="256"/>
      <c r="J1352" s="256"/>
      <c r="K1352" s="593">
        <v>711735</v>
      </c>
      <c r="L1352" s="194" t="s">
        <v>259</v>
      </c>
      <c r="M1352" s="194" t="s">
        <v>370</v>
      </c>
      <c r="N1352" s="52" t="str">
        <f>IF(AND('331-CT'!$E$7=TH!H1352,OR(L1352="331",M1352="331")),"331",IF(AND(OR(L1352="131",M1352="131"),H1352='131-CT'!$E$7),"131",""))</f>
        <v/>
      </c>
      <c r="O1352" s="89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27"/>
      <c r="AC1352" s="585" t="str">
        <f>IF(VLOOKUP(H1352,DS_131,1,0)=H1352,"","x")</f>
        <v/>
      </c>
    </row>
    <row r="1353" spans="1:33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5</v>
      </c>
      <c r="C1353" s="184">
        <f t="shared" si="101"/>
        <v>42520</v>
      </c>
      <c r="D1353" s="191" t="s">
        <v>1170</v>
      </c>
      <c r="E1353" s="191">
        <v>42520</v>
      </c>
      <c r="F1353" s="192" t="s">
        <v>1073</v>
      </c>
      <c r="G1353" s="478" t="s">
        <v>603</v>
      </c>
      <c r="H1353" s="7" t="s">
        <v>829</v>
      </c>
      <c r="I1353" s="256">
        <v>306</v>
      </c>
      <c r="J1353" s="256">
        <v>6700</v>
      </c>
      <c r="K1353" s="38">
        <f>ROUND(I1353*J1353,0)</f>
        <v>2050200</v>
      </c>
      <c r="L1353" s="194" t="s">
        <v>259</v>
      </c>
      <c r="M1353" s="194" t="s">
        <v>174</v>
      </c>
      <c r="N1353" s="52" t="str">
        <f>IF(AND('331-CT'!$E$7=TH!H1353,OR(L1353="331",M1353="331")),"331",IF(AND(OR(L1353="131",M1353="131"),H1353='131-CT'!$E$7),"131",""))</f>
        <v/>
      </c>
      <c r="O1353" s="89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27"/>
      <c r="AC1353" s="585" t="str">
        <f>IF(VLOOKUP(F1353,NXT!$C$34:$C$407,1,0)=F1353,"","x")</f>
        <v/>
      </c>
      <c r="AD1353" s="585"/>
    </row>
    <row r="1354" spans="1:33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5</v>
      </c>
      <c r="C1354" s="184">
        <f t="shared" si="101"/>
        <v>42520</v>
      </c>
      <c r="D1354" s="191" t="s">
        <v>1170</v>
      </c>
      <c r="E1354" s="191">
        <v>42520</v>
      </c>
      <c r="F1354" s="192" t="s">
        <v>1074</v>
      </c>
      <c r="G1354" s="478" t="s">
        <v>603</v>
      </c>
      <c r="H1354" s="7" t="s">
        <v>829</v>
      </c>
      <c r="I1354" s="256">
        <v>403</v>
      </c>
      <c r="J1354" s="256">
        <v>5980</v>
      </c>
      <c r="K1354" s="38">
        <f>ROUND(I1354*J1354,0)</f>
        <v>2409940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89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27"/>
      <c r="AC1354" s="585" t="str">
        <f>IF(VLOOKUP(F1354,NXT!$C$34:$C$407,1,0)=F1354,"","x")</f>
        <v/>
      </c>
      <c r="AD1354" s="585"/>
    </row>
    <row r="1355" spans="1:33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5</v>
      </c>
      <c r="C1355" s="184">
        <f t="shared" si="101"/>
        <v>42520</v>
      </c>
      <c r="D1355" s="191" t="s">
        <v>1170</v>
      </c>
      <c r="E1355" s="191">
        <v>42520</v>
      </c>
      <c r="F1355" s="192" t="s">
        <v>1075</v>
      </c>
      <c r="G1355" s="478" t="s">
        <v>603</v>
      </c>
      <c r="H1355" s="7" t="s">
        <v>829</v>
      </c>
      <c r="I1355" s="256">
        <v>307</v>
      </c>
      <c r="J1355" s="256">
        <v>8000</v>
      </c>
      <c r="K1355" s="38">
        <f>ROUND(I1355*J1355,0)</f>
        <v>2456000</v>
      </c>
      <c r="L1355" s="194" t="s">
        <v>259</v>
      </c>
      <c r="M1355" s="194" t="s">
        <v>174</v>
      </c>
      <c r="N1355" s="52" t="str">
        <f>IF(AND('331-CT'!$E$7=TH!H1355,OR(L1355="331",M1355="331")),"331",IF(AND(OR(L1355="131",M1355="131"),H1355='131-CT'!$E$7),"131",""))</f>
        <v/>
      </c>
      <c r="O1355" s="89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27"/>
      <c r="AC1355" s="585" t="str">
        <f>IF(VLOOKUP(F1355,NXT!$C$34:$C$407,1,0)=F1355,"","x")</f>
        <v/>
      </c>
      <c r="AD1355" s="585"/>
    </row>
    <row r="1356" spans="1:33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5</v>
      </c>
      <c r="C1356" s="184">
        <f t="shared" si="101"/>
        <v>42520</v>
      </c>
      <c r="D1356" s="191" t="s">
        <v>1170</v>
      </c>
      <c r="E1356" s="191">
        <v>42520</v>
      </c>
      <c r="F1356" s="192" t="s">
        <v>1061</v>
      </c>
      <c r="G1356" s="478" t="s">
        <v>603</v>
      </c>
      <c r="H1356" s="7" t="s">
        <v>829</v>
      </c>
      <c r="I1356" s="256"/>
      <c r="J1356" s="256"/>
      <c r="K1356" s="593">
        <v>691614</v>
      </c>
      <c r="L1356" s="194" t="s">
        <v>259</v>
      </c>
      <c r="M1356" s="194" t="s">
        <v>370</v>
      </c>
      <c r="N1356" s="52" t="str">
        <f>IF(AND('331-CT'!$E$7=TH!H1356,OR(L1356="331",M1356="331")),"331",IF(AND(OR(L1356="131",M1356="131"),H1356='131-CT'!$E$7),"131",""))</f>
        <v/>
      </c>
      <c r="O1356" s="89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27"/>
      <c r="AC1356" s="585" t="str">
        <f>IF(VLOOKUP(H1356,DS_131,1,0)=H1356,"","x")</f>
        <v/>
      </c>
      <c r="AD1356" s="585"/>
    </row>
    <row r="1357" spans="1:33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5</v>
      </c>
      <c r="C1357" s="184">
        <f t="shared" si="101"/>
        <v>42521</v>
      </c>
      <c r="D1357" s="191"/>
      <c r="E1357" s="184">
        <v>42521</v>
      </c>
      <c r="F1357" s="192" t="s">
        <v>718</v>
      </c>
      <c r="G1357" s="478" t="s">
        <v>716</v>
      </c>
      <c r="H1357" s="7" t="s">
        <v>875</v>
      </c>
      <c r="I1357" s="256"/>
      <c r="J1357" s="256"/>
      <c r="K1357" s="593">
        <v>630000</v>
      </c>
      <c r="L1357" s="194" t="s">
        <v>83</v>
      </c>
      <c r="M1357" s="194" t="s">
        <v>47</v>
      </c>
      <c r="N1357" s="52" t="str">
        <f>IF(AND('331-CT'!$E$7=TH!H1357,OR(L1357="331",M1357="331")),"331",IF(AND(OR(L1357="131",M1357="131"),H1357='131-CT'!$E$7),"131",""))</f>
        <v/>
      </c>
      <c r="O1357" s="89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>x</v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>642</v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27">
        <v>2</v>
      </c>
      <c r="AC1357" s="585"/>
      <c r="AD1357" s="585"/>
    </row>
    <row r="1358" spans="1:33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5</v>
      </c>
      <c r="C1358" s="184">
        <f t="shared" si="101"/>
        <v>42521</v>
      </c>
      <c r="D1358" s="191"/>
      <c r="E1358" s="184">
        <v>42521</v>
      </c>
      <c r="F1358" s="189" t="s">
        <v>719</v>
      </c>
      <c r="G1358" s="478" t="s">
        <v>716</v>
      </c>
      <c r="H1358" s="7" t="s">
        <v>875</v>
      </c>
      <c r="I1358" s="256"/>
      <c r="J1358" s="256"/>
      <c r="K1358" s="593">
        <v>63000</v>
      </c>
      <c r="L1358" s="194" t="s">
        <v>9</v>
      </c>
      <c r="M1358" s="194" t="s">
        <v>47</v>
      </c>
      <c r="N1358" s="52" t="str">
        <f>IF(AND('331-CT'!$E$7=TH!H1358,OR(L1358="331",M1358="331")),"331",IF(AND(OR(L1358="131",M1358="131"),H1358='131-CT'!$E$7),"131",""))</f>
        <v/>
      </c>
      <c r="O1358" s="89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>x</v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27">
        <v>2</v>
      </c>
      <c r="AC1358" s="585"/>
    </row>
    <row r="1359" spans="1:33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5</v>
      </c>
      <c r="C1359" s="184">
        <f t="shared" si="101"/>
        <v>42521</v>
      </c>
      <c r="D1359" s="191" t="s">
        <v>1232</v>
      </c>
      <c r="E1359" s="184">
        <v>42521</v>
      </c>
      <c r="F1359" s="189" t="s">
        <v>886</v>
      </c>
      <c r="G1359" s="478" t="s">
        <v>887</v>
      </c>
      <c r="H1359" s="7" t="s">
        <v>888</v>
      </c>
      <c r="I1359" s="256">
        <v>4777</v>
      </c>
      <c r="J1359" s="256">
        <v>8500</v>
      </c>
      <c r="K1359" s="38">
        <f>ROUND(I1359*J1359,0)</f>
        <v>40604500</v>
      </c>
      <c r="L1359" s="194" t="s">
        <v>159</v>
      </c>
      <c r="M1359" s="194" t="s">
        <v>8</v>
      </c>
      <c r="N1359" s="52" t="str">
        <f>IF(AND('331-CT'!$E$7=TH!H1359,OR(L1359="331",M1359="331")),"331",IF(AND(OR(L1359="131",M1359="131"),H1359='131-CT'!$E$7),"131",""))</f>
        <v/>
      </c>
      <c r="O1359" s="89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27">
        <v>2</v>
      </c>
      <c r="AC1359" s="585"/>
      <c r="AD1359" s="211" t="str">
        <f>IF(VLOOKUP(H1359,DSKH,1,0)=H1359,"","x")</f>
        <v/>
      </c>
      <c r="AF1359" s="585"/>
      <c r="AG1359" s="585"/>
    </row>
    <row r="1360" spans="1:33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5</v>
      </c>
      <c r="C1360" s="184">
        <f t="shared" si="101"/>
        <v>42521</v>
      </c>
      <c r="D1360" s="191" t="s">
        <v>1232</v>
      </c>
      <c r="E1360" s="184">
        <v>42521</v>
      </c>
      <c r="F1360" s="189" t="s">
        <v>1281</v>
      </c>
      <c r="G1360" s="478" t="s">
        <v>887</v>
      </c>
      <c r="H1360" s="7" t="s">
        <v>888</v>
      </c>
      <c r="I1360" s="256">
        <v>10008</v>
      </c>
      <c r="J1360" s="256">
        <v>8500</v>
      </c>
      <c r="K1360" s="38">
        <f>ROUND(I1360*J1360,0)</f>
        <v>85068000</v>
      </c>
      <c r="L1360" s="194" t="s">
        <v>159</v>
      </c>
      <c r="M1360" s="194" t="s">
        <v>8</v>
      </c>
      <c r="N1360" s="52" t="str">
        <f>IF(AND('331-CT'!$E$7=TH!H1360,OR(L1360="331",M1360="331")),"331",IF(AND(OR(L1360="131",M1360="131"),H1360='131-CT'!$E$7),"131",""))</f>
        <v/>
      </c>
      <c r="O1360" s="89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927">
        <v>2</v>
      </c>
      <c r="AC1360" s="585"/>
      <c r="AD1360" s="211" t="str">
        <f>IF(VLOOKUP(H1360,DSKH,1,0)=H1360,"","x")</f>
        <v/>
      </c>
      <c r="AF1360" s="585"/>
      <c r="AG1360" s="585"/>
    </row>
    <row r="1361" spans="1:33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5</v>
      </c>
      <c r="C1361" s="184">
        <f t="shared" si="101"/>
        <v>42521</v>
      </c>
      <c r="D1361" s="191" t="s">
        <v>1232</v>
      </c>
      <c r="E1361" s="184">
        <v>42521</v>
      </c>
      <c r="F1361" s="189" t="s">
        <v>889</v>
      </c>
      <c r="G1361" s="478" t="s">
        <v>887</v>
      </c>
      <c r="H1361" s="7" t="s">
        <v>888</v>
      </c>
      <c r="I1361" s="256"/>
      <c r="J1361" s="256"/>
      <c r="K1361" s="593">
        <v>12567250</v>
      </c>
      <c r="L1361" s="194" t="s">
        <v>9</v>
      </c>
      <c r="M1361" s="194" t="s">
        <v>8</v>
      </c>
      <c r="N1361" s="52" t="str">
        <f>IF(AND('331-CT'!$E$7=TH!H1361,OR(L1361="331",M1361="331")),"331",IF(AND(OR(L1361="131",M1361="131"),H1361='131-CT'!$E$7),"131",""))</f>
        <v/>
      </c>
      <c r="O1361" s="89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927">
        <v>2</v>
      </c>
      <c r="AC1361" s="585"/>
      <c r="AD1361" s="211" t="str">
        <f>IF(VLOOKUP(H1361,DSKH,1,0)=H1361,"","x")</f>
        <v/>
      </c>
      <c r="AF1361" s="585"/>
      <c r="AG1361" s="585"/>
    </row>
    <row r="1362" spans="1:33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6</v>
      </c>
      <c r="C1362" s="184">
        <f t="shared" si="101"/>
        <v>42522</v>
      </c>
      <c r="D1362" s="191" t="s">
        <v>1171</v>
      </c>
      <c r="E1362" s="191">
        <v>42522</v>
      </c>
      <c r="F1362" s="192" t="s">
        <v>420</v>
      </c>
      <c r="G1362" s="478" t="s">
        <v>604</v>
      </c>
      <c r="H1362" s="7" t="s">
        <v>1076</v>
      </c>
      <c r="I1362" s="256">
        <v>1600</v>
      </c>
      <c r="J1362" s="256">
        <v>5000</v>
      </c>
      <c r="K1362" s="38">
        <f>ROUND(I1362*J1362,0)</f>
        <v>8000000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89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27"/>
      <c r="AC1362" s="585" t="str">
        <f>IF(VLOOKUP(F1362,NXT!$C$34:$C$407,1,0)=F1362,"","x")</f>
        <v/>
      </c>
      <c r="AD1362" s="585"/>
    </row>
    <row r="1363" spans="1:33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6</v>
      </c>
      <c r="C1363" s="184">
        <f t="shared" si="101"/>
        <v>42522</v>
      </c>
      <c r="D1363" s="191" t="s">
        <v>1171</v>
      </c>
      <c r="E1363" s="191">
        <v>42522</v>
      </c>
      <c r="F1363" s="192" t="s">
        <v>472</v>
      </c>
      <c r="G1363" s="478" t="s">
        <v>604</v>
      </c>
      <c r="H1363" s="7" t="s">
        <v>1076</v>
      </c>
      <c r="I1363" s="256">
        <v>750</v>
      </c>
      <c r="J1363" s="256">
        <v>9700</v>
      </c>
      <c r="K1363" s="38">
        <f>ROUND(I1363*J1363,0)</f>
        <v>7275000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89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27"/>
      <c r="AC1363" s="585" t="str">
        <f>IF(VLOOKUP(F1363,NXT!$C$34:$C$407,1,0)=F1363,"","x")</f>
        <v/>
      </c>
      <c r="AD1363" s="585"/>
    </row>
    <row r="1364" spans="1:33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6</v>
      </c>
      <c r="C1364" s="184">
        <f t="shared" si="101"/>
        <v>42522</v>
      </c>
      <c r="D1364" s="191" t="s">
        <v>1171</v>
      </c>
      <c r="E1364" s="191">
        <v>42522</v>
      </c>
      <c r="F1364" s="192" t="s">
        <v>1061</v>
      </c>
      <c r="G1364" s="478" t="s">
        <v>604</v>
      </c>
      <c r="H1364" s="7" t="s">
        <v>1076</v>
      </c>
      <c r="I1364" s="256"/>
      <c r="J1364" s="256"/>
      <c r="K1364" s="593">
        <v>1527500</v>
      </c>
      <c r="L1364" s="194" t="s">
        <v>259</v>
      </c>
      <c r="M1364" s="194" t="s">
        <v>370</v>
      </c>
      <c r="N1364" s="52" t="str">
        <f>IF(AND('331-CT'!$E$7=TH!H1364,OR(L1364="331",M1364="331")),"331",IF(AND(OR(L1364="131",M1364="131"),H1364='131-CT'!$E$7),"131",""))</f>
        <v/>
      </c>
      <c r="O1364" s="89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27"/>
      <c r="AC1364" s="585" t="str">
        <f>IF(VLOOKUP(H1364,DS_131,1,0)=H1364,"","x")</f>
        <v/>
      </c>
      <c r="AD1364" s="585"/>
    </row>
    <row r="1365" spans="1:33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6</v>
      </c>
      <c r="C1365" s="184">
        <f t="shared" si="101"/>
        <v>42522</v>
      </c>
      <c r="D1365" s="191" t="s">
        <v>1172</v>
      </c>
      <c r="E1365" s="191">
        <v>42522</v>
      </c>
      <c r="F1365" s="192" t="s">
        <v>449</v>
      </c>
      <c r="G1365" s="478" t="s">
        <v>605</v>
      </c>
      <c r="H1365" s="7" t="s">
        <v>558</v>
      </c>
      <c r="I1365" s="256">
        <v>170</v>
      </c>
      <c r="J1365" s="256">
        <v>47449</v>
      </c>
      <c r="K1365" s="38">
        <f>ROUND(I1365*J1365,0)</f>
        <v>8066330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89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27"/>
      <c r="AC1365" s="585" t="str">
        <f>IF(VLOOKUP(F1365,NXT!$C$34:$C$407,1,0)=F1365,"","x")</f>
        <v/>
      </c>
      <c r="AD1365" s="585"/>
    </row>
    <row r="1366" spans="1:33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6</v>
      </c>
      <c r="C1366" s="184">
        <f t="shared" si="101"/>
        <v>42522</v>
      </c>
      <c r="D1366" s="191" t="s">
        <v>1172</v>
      </c>
      <c r="E1366" s="191">
        <v>42522</v>
      </c>
      <c r="F1366" s="192" t="s">
        <v>1061</v>
      </c>
      <c r="G1366" s="478" t="s">
        <v>605</v>
      </c>
      <c r="H1366" s="7" t="s">
        <v>558</v>
      </c>
      <c r="I1366" s="256"/>
      <c r="J1366" s="256"/>
      <c r="K1366" s="593">
        <v>806633</v>
      </c>
      <c r="L1366" s="194" t="s">
        <v>259</v>
      </c>
      <c r="M1366" s="194" t="s">
        <v>370</v>
      </c>
      <c r="N1366" s="52" t="str">
        <f>IF(AND('331-CT'!$E$7=TH!H1366,OR(L1366="331",M1366="331")),"331",IF(AND(OR(L1366="131",M1366="131"),H1366='131-CT'!$E$7),"131",""))</f>
        <v/>
      </c>
      <c r="O1366" s="89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27"/>
      <c r="AC1366" s="585" t="str">
        <f>IF(VLOOKUP(H1366,DS_131,1,0)=H1366,"","x")</f>
        <v/>
      </c>
      <c r="AD1366" s="585"/>
    </row>
    <row r="1367" spans="1:33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6</v>
      </c>
      <c r="C1367" s="184">
        <f t="shared" si="101"/>
        <v>42522</v>
      </c>
      <c r="D1367" s="191" t="s">
        <v>1173</v>
      </c>
      <c r="E1367" s="191">
        <v>42522</v>
      </c>
      <c r="F1367" s="192" t="s">
        <v>966</v>
      </c>
      <c r="G1367" s="478" t="s">
        <v>606</v>
      </c>
      <c r="H1367" s="193" t="s">
        <v>640</v>
      </c>
      <c r="I1367" s="256">
        <v>245</v>
      </c>
      <c r="J1367" s="256">
        <v>14500</v>
      </c>
      <c r="K1367" s="38">
        <f t="shared" ref="K1367:K1375" si="103">ROUND(I1367*J1367,0)</f>
        <v>3552500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9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27"/>
      <c r="AC1367" s="585" t="str">
        <f>IF(VLOOKUP(F1367,NXT!$C$34:$C$407,1,0)=F1367,"","x")</f>
        <v/>
      </c>
    </row>
    <row r="1368" spans="1:33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6</v>
      </c>
      <c r="C1368" s="184">
        <f t="shared" si="101"/>
        <v>42522</v>
      </c>
      <c r="D1368" s="191" t="s">
        <v>1173</v>
      </c>
      <c r="E1368" s="191">
        <v>42522</v>
      </c>
      <c r="F1368" s="192" t="s">
        <v>438</v>
      </c>
      <c r="G1368" s="478" t="s">
        <v>606</v>
      </c>
      <c r="H1368" s="193" t="s">
        <v>640</v>
      </c>
      <c r="I1368" s="256">
        <v>35</v>
      </c>
      <c r="J1368" s="256">
        <v>7850</v>
      </c>
      <c r="K1368" s="38">
        <f t="shared" si="103"/>
        <v>274750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9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27"/>
      <c r="AC1368" s="585" t="str">
        <f>IF(VLOOKUP(F1368,NXT!$C$34:$C$407,1,0)=F1368,"","x")</f>
        <v/>
      </c>
      <c r="AD1368" s="585"/>
    </row>
    <row r="1369" spans="1:33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00"/>
        <v>6</v>
      </c>
      <c r="C1369" s="184">
        <f t="shared" si="101"/>
        <v>42522</v>
      </c>
      <c r="D1369" s="191" t="s">
        <v>1173</v>
      </c>
      <c r="E1369" s="191">
        <v>42522</v>
      </c>
      <c r="F1369" s="192" t="s">
        <v>1077</v>
      </c>
      <c r="G1369" s="478" t="s">
        <v>606</v>
      </c>
      <c r="H1369" s="193" t="s">
        <v>640</v>
      </c>
      <c r="I1369" s="256">
        <v>24</v>
      </c>
      <c r="J1369" s="256">
        <v>8940</v>
      </c>
      <c r="K1369" s="38">
        <f t="shared" si="103"/>
        <v>214560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9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27"/>
      <c r="AC1369" s="585" t="str">
        <f>IF(VLOOKUP(F1369,NXT!$C$34:$C$407,1,0)=F1369,"","x")</f>
        <v/>
      </c>
    </row>
    <row r="1370" spans="1:33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00"/>
        <v>6</v>
      </c>
      <c r="C1370" s="184">
        <f t="shared" si="101"/>
        <v>42522</v>
      </c>
      <c r="D1370" s="191" t="s">
        <v>1173</v>
      </c>
      <c r="E1370" s="191">
        <v>42522</v>
      </c>
      <c r="F1370" s="192" t="s">
        <v>966</v>
      </c>
      <c r="G1370" s="478" t="s">
        <v>606</v>
      </c>
      <c r="H1370" s="193" t="s">
        <v>640</v>
      </c>
      <c r="I1370" s="256">
        <v>13</v>
      </c>
      <c r="J1370" s="256">
        <v>14500</v>
      </c>
      <c r="K1370" s="38">
        <f t="shared" si="103"/>
        <v>188500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9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927"/>
      <c r="AC1370" s="585" t="str">
        <f>IF(VLOOKUP(F1370,NXT!$C$34:$C$407,1,0)=F1370,"","x")</f>
        <v/>
      </c>
      <c r="AD1370" s="585"/>
    </row>
    <row r="1371" spans="1:33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00"/>
        <v>6</v>
      </c>
      <c r="C1371" s="184">
        <f t="shared" si="101"/>
        <v>42522</v>
      </c>
      <c r="D1371" s="191" t="s">
        <v>1173</v>
      </c>
      <c r="E1371" s="191">
        <v>42522</v>
      </c>
      <c r="F1371" s="189" t="s">
        <v>1078</v>
      </c>
      <c r="G1371" s="478" t="s">
        <v>606</v>
      </c>
      <c r="H1371" s="193" t="s">
        <v>640</v>
      </c>
      <c r="I1371" s="256">
        <v>90</v>
      </c>
      <c r="J1371" s="256">
        <v>9010</v>
      </c>
      <c r="K1371" s="38">
        <f t="shared" si="103"/>
        <v>810900</v>
      </c>
      <c r="L1371" s="194" t="s">
        <v>259</v>
      </c>
      <c r="M1371" s="194" t="s">
        <v>174</v>
      </c>
      <c r="N1371" s="52" t="str">
        <f>IF(AND('331-CT'!$E$7=TH!H1371,OR(L1371="331",M1371="331")),"331",IF(AND(OR(L1371="131",M1371="131"),H1371='131-CT'!$E$7),"131",""))</f>
        <v/>
      </c>
      <c r="O1371" s="89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27"/>
      <c r="AC1371" s="585" t="str">
        <f>IF(VLOOKUP(F1371,NXT!$C$34:$C$407,1,0)=F1371,"","x")</f>
        <v/>
      </c>
      <c r="AD1371" s="585"/>
    </row>
    <row r="1372" spans="1:33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00"/>
        <v>6</v>
      </c>
      <c r="C1372" s="184">
        <f t="shared" si="101"/>
        <v>42522</v>
      </c>
      <c r="D1372" s="191" t="s">
        <v>1173</v>
      </c>
      <c r="E1372" s="191">
        <v>42522</v>
      </c>
      <c r="F1372" s="192" t="s">
        <v>1079</v>
      </c>
      <c r="G1372" s="478" t="s">
        <v>606</v>
      </c>
      <c r="H1372" s="193" t="s">
        <v>640</v>
      </c>
      <c r="I1372" s="256">
        <v>24</v>
      </c>
      <c r="J1372" s="256">
        <v>6400</v>
      </c>
      <c r="K1372" s="38">
        <f t="shared" si="103"/>
        <v>153600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9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27"/>
      <c r="AC1372" s="585" t="str">
        <f>IF(VLOOKUP(F1372,NXT!$C$34:$C$407,1,0)=F1372,"","x")</f>
        <v/>
      </c>
      <c r="AD1372" s="585"/>
    </row>
    <row r="1373" spans="1:33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00"/>
        <v>6</v>
      </c>
      <c r="C1373" s="184">
        <f t="shared" si="101"/>
        <v>42522</v>
      </c>
      <c r="D1373" s="191" t="s">
        <v>1173</v>
      </c>
      <c r="E1373" s="191">
        <v>42522</v>
      </c>
      <c r="F1373" s="192" t="s">
        <v>1080</v>
      </c>
      <c r="G1373" s="478" t="s">
        <v>606</v>
      </c>
      <c r="H1373" s="193" t="s">
        <v>640</v>
      </c>
      <c r="I1373" s="256">
        <v>90</v>
      </c>
      <c r="J1373" s="256">
        <v>9970</v>
      </c>
      <c r="K1373" s="38">
        <f t="shared" si="103"/>
        <v>897300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89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27"/>
      <c r="AC1373" s="585" t="str">
        <f>IF(VLOOKUP(F1373,NXT!$C$34:$C$407,1,0)=F1373,"","x")</f>
        <v/>
      </c>
      <c r="AD1373" s="585"/>
    </row>
    <row r="1374" spans="1:33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00"/>
        <v>6</v>
      </c>
      <c r="C1374" s="184">
        <f t="shared" si="101"/>
        <v>42522</v>
      </c>
      <c r="D1374" s="191" t="s">
        <v>1173</v>
      </c>
      <c r="E1374" s="191">
        <v>42522</v>
      </c>
      <c r="F1374" s="192" t="s">
        <v>1081</v>
      </c>
      <c r="G1374" s="192" t="s">
        <v>606</v>
      </c>
      <c r="H1374" s="193" t="s">
        <v>640</v>
      </c>
      <c r="I1374" s="771">
        <v>55</v>
      </c>
      <c r="J1374" s="771">
        <v>12200</v>
      </c>
      <c r="K1374" s="38">
        <f t="shared" si="103"/>
        <v>671000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9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27"/>
      <c r="AC1374" s="585" t="str">
        <f>IF(VLOOKUP(F1374,NXT!$C$34:$C$407,1,0)=F1374,"","x")</f>
        <v/>
      </c>
    </row>
    <row r="1375" spans="1:33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00"/>
        <v>6</v>
      </c>
      <c r="C1375" s="184">
        <f t="shared" si="101"/>
        <v>42522</v>
      </c>
      <c r="D1375" s="191" t="s">
        <v>1173</v>
      </c>
      <c r="E1375" s="191">
        <v>42522</v>
      </c>
      <c r="F1375" s="192" t="s">
        <v>1082</v>
      </c>
      <c r="G1375" s="192" t="s">
        <v>606</v>
      </c>
      <c r="H1375" s="193" t="s">
        <v>640</v>
      </c>
      <c r="I1375" s="771">
        <v>210</v>
      </c>
      <c r="J1375" s="771">
        <v>16500</v>
      </c>
      <c r="K1375" s="38">
        <f t="shared" si="103"/>
        <v>3465000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89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27"/>
      <c r="AC1375" s="585" t="str">
        <f>IF(VLOOKUP(F1375,NXT!$C$34:$C$407,1,0)=F1375,"","x")</f>
        <v/>
      </c>
      <c r="AD1375" s="585"/>
    </row>
    <row r="1376" spans="1:33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00"/>
        <v>6</v>
      </c>
      <c r="C1376" s="184">
        <f t="shared" si="101"/>
        <v>42522</v>
      </c>
      <c r="D1376" s="191" t="s">
        <v>1173</v>
      </c>
      <c r="E1376" s="191">
        <v>42522</v>
      </c>
      <c r="F1376" s="189" t="s">
        <v>1061</v>
      </c>
      <c r="G1376" s="192" t="s">
        <v>606</v>
      </c>
      <c r="H1376" s="193" t="s">
        <v>640</v>
      </c>
      <c r="I1376" s="771"/>
      <c r="J1376" s="771"/>
      <c r="K1376" s="593">
        <v>1022811</v>
      </c>
      <c r="L1376" s="194" t="s">
        <v>259</v>
      </c>
      <c r="M1376" s="194" t="s">
        <v>370</v>
      </c>
      <c r="N1376" s="52" t="str">
        <f>IF(AND('331-CT'!$E$7=TH!H1376,OR(L1376="331",M1376="331")),"331",IF(AND(OR(L1376="131",M1376="131"),H1376='131-CT'!$E$7),"131",""))</f>
        <v/>
      </c>
      <c r="O1376" s="89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27"/>
      <c r="AC1376" s="585" t="str">
        <f>IF(VLOOKUP(H1376,DS_131,1,0)=H1376,"","x")</f>
        <v/>
      </c>
      <c r="AD1376" s="585"/>
    </row>
    <row r="1377" spans="1:33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00"/>
        <v>6</v>
      </c>
      <c r="C1377" s="184">
        <f t="shared" si="101"/>
        <v>42522</v>
      </c>
      <c r="D1377" s="191" t="s">
        <v>1174</v>
      </c>
      <c r="E1377" s="191">
        <v>42522</v>
      </c>
      <c r="F1377" s="292" t="s">
        <v>1083</v>
      </c>
      <c r="G1377" s="192" t="s">
        <v>607</v>
      </c>
      <c r="H1377" s="193" t="s">
        <v>640</v>
      </c>
      <c r="I1377" s="771">
        <v>210</v>
      </c>
      <c r="J1377" s="771">
        <v>8200</v>
      </c>
      <c r="K1377" s="38">
        <f>ROUND(I1377*J1377,0)</f>
        <v>1722000</v>
      </c>
      <c r="L1377" s="194" t="s">
        <v>259</v>
      </c>
      <c r="M1377" s="194" t="s">
        <v>174</v>
      </c>
      <c r="N1377" s="52" t="str">
        <f>IF(AND('331-CT'!$E$7=TH!H1377,OR(L1377="331",M1377="331")),"331",IF(AND(OR(L1377="131",M1377="131"),H1377='131-CT'!$E$7),"131",""))</f>
        <v/>
      </c>
      <c r="O1377" s="89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27"/>
      <c r="AC1377" s="585" t="str">
        <f>IF(VLOOKUP(F1377,NXT!$C$34:$C$407,1,0)=F1377,"","x")</f>
        <v/>
      </c>
    </row>
    <row r="1378" spans="1:33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00"/>
        <v>6</v>
      </c>
      <c r="C1378" s="184">
        <f t="shared" si="101"/>
        <v>42522</v>
      </c>
      <c r="D1378" s="191" t="s">
        <v>1174</v>
      </c>
      <c r="E1378" s="191">
        <v>42522</v>
      </c>
      <c r="F1378" s="189" t="s">
        <v>505</v>
      </c>
      <c r="G1378" s="192" t="s">
        <v>607</v>
      </c>
      <c r="H1378" s="193" t="s">
        <v>640</v>
      </c>
      <c r="I1378" s="771">
        <v>204</v>
      </c>
      <c r="J1378" s="771">
        <v>9270</v>
      </c>
      <c r="K1378" s="38">
        <f>ROUND(I1378*J1378,0)</f>
        <v>1891080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89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27"/>
      <c r="AC1378" s="585" t="str">
        <f>IF(VLOOKUP(F1378,NXT!$C$34:$C$407,1,0)=F1378,"","x")</f>
        <v/>
      </c>
      <c r="AD1378" s="585"/>
    </row>
    <row r="1379" spans="1:33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00"/>
        <v>6</v>
      </c>
      <c r="C1379" s="184">
        <f t="shared" si="101"/>
        <v>42522</v>
      </c>
      <c r="D1379" s="191" t="s">
        <v>1174</v>
      </c>
      <c r="E1379" s="191">
        <v>42522</v>
      </c>
      <c r="F1379" s="292" t="s">
        <v>1061</v>
      </c>
      <c r="G1379" s="192" t="s">
        <v>607</v>
      </c>
      <c r="H1379" s="193" t="s">
        <v>640</v>
      </c>
      <c r="I1379" s="771"/>
      <c r="J1379" s="771"/>
      <c r="K1379" s="593">
        <v>361308</v>
      </c>
      <c r="L1379" s="194" t="s">
        <v>259</v>
      </c>
      <c r="M1379" s="194" t="s">
        <v>370</v>
      </c>
      <c r="N1379" s="52" t="str">
        <f>IF(AND('331-CT'!$E$7=TH!H1379,OR(L1379="331",M1379="331")),"331",IF(AND(OR(L1379="131",M1379="131"),H1379='131-CT'!$E$7),"131",""))</f>
        <v/>
      </c>
      <c r="O1379" s="89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27"/>
      <c r="AC1379" s="585" t="str">
        <f>IF(VLOOKUP(H1379,DS_131,1,0)=H1379,"","x")</f>
        <v/>
      </c>
      <c r="AD1379" s="585"/>
    </row>
    <row r="1380" spans="1:33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00"/>
        <v>6</v>
      </c>
      <c r="C1380" s="184">
        <f t="shared" si="101"/>
        <v>42522</v>
      </c>
      <c r="D1380" s="191" t="s">
        <v>1175</v>
      </c>
      <c r="E1380" s="191">
        <v>42522</v>
      </c>
      <c r="F1380" s="189" t="s">
        <v>469</v>
      </c>
      <c r="G1380" s="192" t="s">
        <v>608</v>
      </c>
      <c r="H1380" s="193" t="s">
        <v>448</v>
      </c>
      <c r="I1380" s="771">
        <v>220</v>
      </c>
      <c r="J1380" s="771">
        <v>7000</v>
      </c>
      <c r="K1380" s="38">
        <f>ROUND(I1380*J1380,0)</f>
        <v>1540000</v>
      </c>
      <c r="L1380" s="194" t="s">
        <v>259</v>
      </c>
      <c r="M1380" s="194" t="s">
        <v>174</v>
      </c>
      <c r="N1380" s="52" t="str">
        <f>IF(AND('331-CT'!$E$7=TH!H1380,OR(L1380="331",M1380="331")),"331",IF(AND(OR(L1380="131",M1380="131"),H1380='131-CT'!$E$7),"131",""))</f>
        <v/>
      </c>
      <c r="O1380" s="89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27"/>
      <c r="AC1380" s="585" t="str">
        <f>IF(VLOOKUP(F1380,NXT!$C$34:$C$407,1,0)=F1380,"","x")</f>
        <v/>
      </c>
    </row>
    <row r="1381" spans="1:33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ref="B1381:B1444" si="104">IF(C1381&lt;&gt;"",MONTH(C1381),"")</f>
        <v>6</v>
      </c>
      <c r="C1381" s="184">
        <f t="shared" ref="C1381:C1444" si="105">E1381</f>
        <v>42522</v>
      </c>
      <c r="D1381" s="191" t="s">
        <v>1175</v>
      </c>
      <c r="E1381" s="191">
        <v>42522</v>
      </c>
      <c r="F1381" s="189" t="s">
        <v>1061</v>
      </c>
      <c r="G1381" s="192" t="s">
        <v>608</v>
      </c>
      <c r="H1381" s="193" t="s">
        <v>448</v>
      </c>
      <c r="I1381" s="772"/>
      <c r="J1381" s="772"/>
      <c r="K1381" s="593">
        <v>154000</v>
      </c>
      <c r="L1381" s="194" t="s">
        <v>259</v>
      </c>
      <c r="M1381" s="194" t="s">
        <v>370</v>
      </c>
      <c r="N1381" s="52" t="str">
        <f>IF(AND('331-CT'!$E$7=TH!H1381,OR(L1381="331",M1381="331")),"331",IF(AND(OR(L1381="131",M1381="131"),H1381='131-CT'!$E$7),"131",""))</f>
        <v/>
      </c>
      <c r="O1381" s="89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27"/>
      <c r="AC1381" s="585" t="str">
        <f>IF(VLOOKUP(H1381,DS_131,1,0)=H1381,"","x")</f>
        <v/>
      </c>
      <c r="AD1381" s="585"/>
    </row>
    <row r="1382" spans="1:33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04"/>
        <v>6</v>
      </c>
      <c r="C1382" s="184">
        <f t="shared" si="105"/>
        <v>42527</v>
      </c>
      <c r="D1382" s="191" t="s">
        <v>1216</v>
      </c>
      <c r="E1382" s="184">
        <v>42527</v>
      </c>
      <c r="F1382" s="189" t="s">
        <v>845</v>
      </c>
      <c r="G1382" s="478" t="s">
        <v>655</v>
      </c>
      <c r="H1382" s="778" t="s">
        <v>717</v>
      </c>
      <c r="I1382" s="731">
        <v>350</v>
      </c>
      <c r="J1382" s="731">
        <v>19545</v>
      </c>
      <c r="K1382" s="38">
        <f>ROUND(I1382*J1382,0)</f>
        <v>6840750</v>
      </c>
      <c r="L1382" s="194" t="s">
        <v>161</v>
      </c>
      <c r="M1382" s="194" t="s">
        <v>8</v>
      </c>
      <c r="N1382" s="52" t="str">
        <f>IF(AND('331-CT'!$E$7=TH!H1382,OR(L1382="331",M1382="331")),"331",IF(AND(OR(L1382="131",M1382="131"),H1382='131-CT'!$E$7),"131",""))</f>
        <v/>
      </c>
      <c r="O1382" s="89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27">
        <v>2</v>
      </c>
      <c r="AC1382" s="585"/>
      <c r="AD1382" s="211" t="str">
        <f>IF(VLOOKUP(H1382,DSKH,1,0)=H1382,"","x")</f>
        <v/>
      </c>
      <c r="AF1382" s="585"/>
      <c r="AG1382" s="585"/>
    </row>
    <row r="1383" spans="1:33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04"/>
        <v>6</v>
      </c>
      <c r="C1383" s="184">
        <f t="shared" si="105"/>
        <v>42527</v>
      </c>
      <c r="D1383" s="191" t="s">
        <v>1216</v>
      </c>
      <c r="E1383" s="184">
        <v>42527</v>
      </c>
      <c r="F1383" s="192" t="s">
        <v>846</v>
      </c>
      <c r="G1383" s="478" t="s">
        <v>655</v>
      </c>
      <c r="H1383" s="778" t="s">
        <v>717</v>
      </c>
      <c r="I1383" s="731"/>
      <c r="J1383" s="731"/>
      <c r="K1383" s="593">
        <v>684075</v>
      </c>
      <c r="L1383" s="194" t="s">
        <v>9</v>
      </c>
      <c r="M1383" s="194" t="s">
        <v>8</v>
      </c>
      <c r="N1383" s="52" t="str">
        <f>IF(AND('331-CT'!$E$7=TH!H1383,OR(L1383="331",M1383="331")),"331",IF(AND(OR(L1383="131",M1383="131"),H1383='131-CT'!$E$7),"131",""))</f>
        <v/>
      </c>
      <c r="O1383" s="89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27">
        <v>2</v>
      </c>
      <c r="AC1383" s="585"/>
      <c r="AD1383" s="211" t="str">
        <f>IF(VLOOKUP(H1383,DSKH,1,0)=H1383,"","x")</f>
        <v/>
      </c>
      <c r="AF1383" s="585"/>
      <c r="AG1383" s="585"/>
    </row>
    <row r="1384" spans="1:33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04"/>
        <v>6</v>
      </c>
      <c r="C1384" s="184">
        <f t="shared" si="105"/>
        <v>42527</v>
      </c>
      <c r="D1384" s="191" t="s">
        <v>1216</v>
      </c>
      <c r="E1384" s="184">
        <v>42527</v>
      </c>
      <c r="F1384" s="192" t="s">
        <v>847</v>
      </c>
      <c r="G1384" s="478" t="s">
        <v>655</v>
      </c>
      <c r="H1384" s="778" t="s">
        <v>717</v>
      </c>
      <c r="I1384" s="731"/>
      <c r="J1384" s="731"/>
      <c r="K1384" s="593">
        <v>7524825</v>
      </c>
      <c r="L1384" s="194" t="s">
        <v>8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9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>x</v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27"/>
      <c r="AC1384" s="585"/>
      <c r="AD1384" s="585"/>
      <c r="AF1384" s="585"/>
      <c r="AG1384" s="585"/>
    </row>
    <row r="1385" spans="1:33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04"/>
        <v>6</v>
      </c>
      <c r="C1385" s="184">
        <f t="shared" si="105"/>
        <v>42527</v>
      </c>
      <c r="D1385" s="191" t="s">
        <v>1217</v>
      </c>
      <c r="E1385" s="184">
        <v>42527</v>
      </c>
      <c r="F1385" s="192" t="s">
        <v>890</v>
      </c>
      <c r="G1385" s="478" t="s">
        <v>654</v>
      </c>
      <c r="H1385" s="7" t="s">
        <v>891</v>
      </c>
      <c r="I1385" s="731">
        <v>400</v>
      </c>
      <c r="J1385" s="731">
        <v>18000</v>
      </c>
      <c r="K1385" s="38">
        <f>ROUND(I1385*J1385,0)</f>
        <v>7200000</v>
      </c>
      <c r="L1385" s="194" t="s">
        <v>161</v>
      </c>
      <c r="M1385" s="194" t="s">
        <v>8</v>
      </c>
      <c r="N1385" s="52" t="str">
        <f>IF(AND('331-CT'!$E$7=TH!H1385,OR(L1385="331",M1385="331")),"331",IF(AND(OR(L1385="131",M1385="131"),H1385='131-CT'!$E$7),"131",""))</f>
        <v/>
      </c>
      <c r="O1385" s="89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27">
        <v>2</v>
      </c>
      <c r="AC1385" s="585"/>
      <c r="AD1385" s="211" t="str">
        <f>IF(VLOOKUP(H1385,DSKH,1,0)=H1385,"","x")</f>
        <v/>
      </c>
      <c r="AF1385" s="585"/>
      <c r="AG1385" s="585"/>
    </row>
    <row r="1386" spans="1:33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04"/>
        <v>6</v>
      </c>
      <c r="C1386" s="184">
        <f t="shared" si="105"/>
        <v>42527</v>
      </c>
      <c r="D1386" s="191" t="s">
        <v>1217</v>
      </c>
      <c r="E1386" s="184">
        <v>42527</v>
      </c>
      <c r="F1386" s="189" t="s">
        <v>892</v>
      </c>
      <c r="G1386" s="478" t="s">
        <v>654</v>
      </c>
      <c r="H1386" s="7" t="s">
        <v>891</v>
      </c>
      <c r="I1386" s="731"/>
      <c r="J1386" s="731"/>
      <c r="K1386" s="593">
        <v>720000</v>
      </c>
      <c r="L1386" s="194" t="s">
        <v>9</v>
      </c>
      <c r="M1386" s="194" t="s">
        <v>8</v>
      </c>
      <c r="N1386" s="52" t="str">
        <f>IF(AND('331-CT'!$E$7=TH!H1386,OR(L1386="331",M1386="331")),"331",IF(AND(OR(L1386="131",M1386="131"),H1386='131-CT'!$E$7),"131",""))</f>
        <v/>
      </c>
      <c r="O1386" s="89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27">
        <v>2</v>
      </c>
      <c r="AC1386" s="585"/>
      <c r="AD1386" s="211" t="str">
        <f>IF(VLOOKUP(H1386,DSKH,1,0)=H1386,"","x")</f>
        <v/>
      </c>
      <c r="AF1386" s="585"/>
      <c r="AG1386" s="585"/>
    </row>
    <row r="1387" spans="1:33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04"/>
        <v>6</v>
      </c>
      <c r="C1387" s="184">
        <f t="shared" si="105"/>
        <v>42527</v>
      </c>
      <c r="D1387" s="191" t="s">
        <v>1217</v>
      </c>
      <c r="E1387" s="184">
        <v>42527</v>
      </c>
      <c r="F1387" s="189" t="s">
        <v>893</v>
      </c>
      <c r="G1387" s="478" t="s">
        <v>654</v>
      </c>
      <c r="H1387" s="7" t="s">
        <v>891</v>
      </c>
      <c r="I1387" s="731"/>
      <c r="J1387" s="731"/>
      <c r="K1387" s="593">
        <v>7920000</v>
      </c>
      <c r="L1387" s="194" t="s">
        <v>8</v>
      </c>
      <c r="M1387" s="194" t="s">
        <v>47</v>
      </c>
      <c r="N1387" s="52" t="str">
        <f>IF(AND('331-CT'!$E$7=TH!H1387,OR(L1387="331",M1387="331")),"331",IF(AND(OR(L1387="131",M1387="131"),H1387='131-CT'!$E$7),"131",""))</f>
        <v/>
      </c>
      <c r="O1387" s="89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>x</v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27"/>
      <c r="AC1387" s="585"/>
      <c r="AD1387" s="585"/>
      <c r="AF1387" s="585"/>
      <c r="AG1387" s="585"/>
    </row>
    <row r="1388" spans="1:33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04"/>
        <v>6</v>
      </c>
      <c r="C1388" s="184">
        <f t="shared" si="105"/>
        <v>42527</v>
      </c>
      <c r="D1388" s="191" t="s">
        <v>1176</v>
      </c>
      <c r="E1388" s="191">
        <v>42527</v>
      </c>
      <c r="F1388" s="192" t="s">
        <v>445</v>
      </c>
      <c r="G1388" s="192" t="s">
        <v>609</v>
      </c>
      <c r="H1388" s="7" t="s">
        <v>1076</v>
      </c>
      <c r="I1388" s="772">
        <v>780</v>
      </c>
      <c r="J1388" s="772">
        <v>5550</v>
      </c>
      <c r="K1388" s="38">
        <f>ROUND(I1388*J1388,0)</f>
        <v>4329000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89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27"/>
      <c r="AC1388" s="585" t="str">
        <f>IF(VLOOKUP(F1388,NXT!$C$34:$C$407,1,0)=F1388,"","x")</f>
        <v/>
      </c>
    </row>
    <row r="1389" spans="1:33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04"/>
        <v>6</v>
      </c>
      <c r="C1389" s="184">
        <f t="shared" si="105"/>
        <v>42527</v>
      </c>
      <c r="D1389" s="191" t="s">
        <v>1176</v>
      </c>
      <c r="E1389" s="191">
        <v>42527</v>
      </c>
      <c r="F1389" s="192" t="s">
        <v>1061</v>
      </c>
      <c r="G1389" s="192" t="s">
        <v>609</v>
      </c>
      <c r="H1389" s="7" t="s">
        <v>1076</v>
      </c>
      <c r="I1389" s="772"/>
      <c r="J1389" s="772"/>
      <c r="K1389" s="593">
        <v>432900</v>
      </c>
      <c r="L1389" s="194" t="s">
        <v>259</v>
      </c>
      <c r="M1389" s="194" t="s">
        <v>370</v>
      </c>
      <c r="N1389" s="52" t="str">
        <f>IF(AND('331-CT'!$E$7=TH!H1389,OR(L1389="331",M1389="331")),"331",IF(AND(OR(L1389="131",M1389="131"),H1389='131-CT'!$E$7),"131",""))</f>
        <v/>
      </c>
      <c r="O1389" s="89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27"/>
      <c r="AC1389" s="585" t="str">
        <f>IF(VLOOKUP(H1389,DS_131,1,0)=H1389,"","x")</f>
        <v/>
      </c>
      <c r="AD1389" s="585"/>
    </row>
    <row r="1390" spans="1:33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04"/>
        <v>6</v>
      </c>
      <c r="C1390" s="184">
        <f t="shared" si="105"/>
        <v>42527</v>
      </c>
      <c r="D1390" s="191" t="s">
        <v>1177</v>
      </c>
      <c r="E1390" s="191">
        <v>42527</v>
      </c>
      <c r="F1390" s="192" t="s">
        <v>677</v>
      </c>
      <c r="G1390" s="192" t="s">
        <v>610</v>
      </c>
      <c r="H1390" s="210" t="s">
        <v>532</v>
      </c>
      <c r="I1390" s="772">
        <v>2000</v>
      </c>
      <c r="J1390" s="772">
        <v>6950</v>
      </c>
      <c r="K1390" s="38">
        <f>ROUND(I1390*J1390,0)</f>
        <v>13900000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89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27"/>
      <c r="AC1390" s="585" t="str">
        <f>IF(VLOOKUP(F1390,NXT!$C$34:$C$407,1,0)=F1390,"","x")</f>
        <v/>
      </c>
    </row>
    <row r="1391" spans="1:33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04"/>
        <v>6</v>
      </c>
      <c r="C1391" s="184">
        <f t="shared" si="105"/>
        <v>42527</v>
      </c>
      <c r="D1391" s="191" t="s">
        <v>1177</v>
      </c>
      <c r="E1391" s="191">
        <v>42527</v>
      </c>
      <c r="F1391" s="189" t="s">
        <v>1061</v>
      </c>
      <c r="G1391" s="192" t="s">
        <v>610</v>
      </c>
      <c r="H1391" s="210" t="s">
        <v>532</v>
      </c>
      <c r="I1391" s="772"/>
      <c r="J1391" s="772"/>
      <c r="K1391" s="593">
        <v>1390000</v>
      </c>
      <c r="L1391" s="194" t="s">
        <v>259</v>
      </c>
      <c r="M1391" s="194" t="s">
        <v>370</v>
      </c>
      <c r="N1391" s="52" t="str">
        <f>IF(AND('331-CT'!$E$7=TH!H1391,OR(L1391="331",M1391="331")),"331",IF(AND(OR(L1391="131",M1391="131"),H1391='131-CT'!$E$7),"131",""))</f>
        <v/>
      </c>
      <c r="O1391" s="89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27"/>
      <c r="AC1391" s="585" t="str">
        <f>IF(VLOOKUP(H1391,DS_131,1,0)=H1391,"","x")</f>
        <v/>
      </c>
      <c r="AD1391" s="585"/>
    </row>
    <row r="1392" spans="1:33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04"/>
        <v>6</v>
      </c>
      <c r="C1392" s="184">
        <f t="shared" si="105"/>
        <v>42527</v>
      </c>
      <c r="D1392" s="191" t="s">
        <v>1178</v>
      </c>
      <c r="E1392" s="191">
        <v>42527</v>
      </c>
      <c r="F1392" s="192" t="s">
        <v>467</v>
      </c>
      <c r="G1392" s="192" t="s">
        <v>1084</v>
      </c>
      <c r="H1392" s="902" t="s">
        <v>596</v>
      </c>
      <c r="I1392" s="772">
        <v>517</v>
      </c>
      <c r="J1392" s="772">
        <v>5900</v>
      </c>
      <c r="K1392" s="38">
        <f>ROUND(I1392*J1392,0)</f>
        <v>3050300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89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27"/>
      <c r="AC1392" s="585" t="str">
        <f>IF(VLOOKUP(F1392,NXT!$C$34:$C$407,1,0)=F1392,"","x")</f>
        <v/>
      </c>
      <c r="AD1392" s="585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04"/>
        <v>6</v>
      </c>
      <c r="C1393" s="184">
        <f t="shared" si="105"/>
        <v>42527</v>
      </c>
      <c r="D1393" s="191" t="s">
        <v>1178</v>
      </c>
      <c r="E1393" s="191">
        <v>42527</v>
      </c>
      <c r="F1393" s="192" t="s">
        <v>1061</v>
      </c>
      <c r="G1393" s="192" t="s">
        <v>1084</v>
      </c>
      <c r="H1393" s="902" t="s">
        <v>596</v>
      </c>
      <c r="I1393" s="772"/>
      <c r="J1393" s="772"/>
      <c r="K1393" s="593">
        <v>305030</v>
      </c>
      <c r="L1393" s="194" t="s">
        <v>259</v>
      </c>
      <c r="M1393" s="194" t="s">
        <v>370</v>
      </c>
      <c r="N1393" s="52" t="str">
        <f>IF(AND('331-CT'!$E$7=TH!H1393,OR(L1393="331",M1393="331")),"331",IF(AND(OR(L1393="131",M1393="131"),H1393='131-CT'!$E$7),"131",""))</f>
        <v/>
      </c>
      <c r="O1393" s="89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27"/>
      <c r="AC1393" s="585" t="str">
        <f>IF(VLOOKUP(H1393,DS_131,1,0)=H1393,"","x")</f>
        <v/>
      </c>
      <c r="AD1393" s="585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04"/>
        <v>6</v>
      </c>
      <c r="C1394" s="184">
        <f t="shared" si="105"/>
        <v>42528</v>
      </c>
      <c r="D1394" s="191" t="s">
        <v>1179</v>
      </c>
      <c r="E1394" s="191">
        <v>42528</v>
      </c>
      <c r="F1394" s="292" t="s">
        <v>658</v>
      </c>
      <c r="G1394" s="192" t="s">
        <v>611</v>
      </c>
      <c r="H1394" s="7" t="s">
        <v>430</v>
      </c>
      <c r="I1394" s="772">
        <v>308</v>
      </c>
      <c r="J1394" s="772">
        <v>8800</v>
      </c>
      <c r="K1394" s="38">
        <f>ROUND(I1394*J1394,0)</f>
        <v>2710400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89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27"/>
      <c r="AC1394" s="585" t="str">
        <f>IF(VLOOKUP(F1394,NXT!$C$34:$C$407,1,0)=F1394,"","x")</f>
        <v/>
      </c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04"/>
        <v>6</v>
      </c>
      <c r="C1395" s="184">
        <f t="shared" si="105"/>
        <v>42528</v>
      </c>
      <c r="D1395" s="191" t="s">
        <v>1179</v>
      </c>
      <c r="E1395" s="191">
        <v>42528</v>
      </c>
      <c r="F1395" s="292" t="s">
        <v>431</v>
      </c>
      <c r="G1395" s="192" t="s">
        <v>611</v>
      </c>
      <c r="H1395" s="7" t="s">
        <v>430</v>
      </c>
      <c r="I1395" s="772">
        <v>308</v>
      </c>
      <c r="J1395" s="772">
        <v>10000</v>
      </c>
      <c r="K1395" s="38">
        <f>ROUND(I1395*J1395,0)</f>
        <v>3080000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9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27"/>
      <c r="AC1395" s="585" t="str">
        <f>IF(VLOOKUP(F1395,NXT!$C$34:$C$407,1,0)=F1395,"","x")</f>
        <v/>
      </c>
      <c r="AD1395" s="585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04"/>
        <v>6</v>
      </c>
      <c r="C1396" s="184">
        <f t="shared" si="105"/>
        <v>42528</v>
      </c>
      <c r="D1396" s="191" t="s">
        <v>1179</v>
      </c>
      <c r="E1396" s="191">
        <v>42528</v>
      </c>
      <c r="F1396" s="292" t="s">
        <v>1061</v>
      </c>
      <c r="G1396" s="192" t="s">
        <v>611</v>
      </c>
      <c r="H1396" s="7" t="s">
        <v>430</v>
      </c>
      <c r="I1396" s="772"/>
      <c r="J1396" s="772"/>
      <c r="K1396" s="593">
        <v>579040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9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27"/>
      <c r="AC1396" s="585" t="str">
        <f>IF(VLOOKUP(H1396,DS_131,1,0)=H1396,"","x")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04"/>
        <v>6</v>
      </c>
      <c r="C1397" s="184">
        <f t="shared" si="105"/>
        <v>42529</v>
      </c>
      <c r="D1397" s="191" t="s">
        <v>1180</v>
      </c>
      <c r="E1397" s="191">
        <v>42529</v>
      </c>
      <c r="F1397" s="192" t="s">
        <v>467</v>
      </c>
      <c r="G1397" s="192" t="s">
        <v>612</v>
      </c>
      <c r="H1397" s="902" t="s">
        <v>596</v>
      </c>
      <c r="I1397" s="772">
        <v>1023</v>
      </c>
      <c r="J1397" s="772">
        <v>5900</v>
      </c>
      <c r="K1397" s="38">
        <f>ROUND(I1397*J1397,0)</f>
        <v>6035700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9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27"/>
      <c r="AC1397" s="585" t="str">
        <f>IF(VLOOKUP(F1397,NXT!$C$34:$C$407,1,0)=F1397,"","x")</f>
        <v/>
      </c>
      <c r="AD1397" s="585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04"/>
        <v>6</v>
      </c>
      <c r="C1398" s="184">
        <f t="shared" si="105"/>
        <v>42529</v>
      </c>
      <c r="D1398" s="191" t="s">
        <v>1180</v>
      </c>
      <c r="E1398" s="191">
        <v>42529</v>
      </c>
      <c r="F1398" s="189" t="s">
        <v>1061</v>
      </c>
      <c r="G1398" s="192" t="s">
        <v>612</v>
      </c>
      <c r="H1398" s="902" t="s">
        <v>596</v>
      </c>
      <c r="I1398" s="772"/>
      <c r="J1398" s="731"/>
      <c r="K1398" s="593">
        <v>603570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9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27"/>
      <c r="AC1398" s="585" t="str">
        <f>IF(VLOOKUP(H1398,DS_131,1,0)=H1398,"","x")</f>
        <v/>
      </c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04"/>
        <v>6</v>
      </c>
      <c r="C1399" s="184">
        <f t="shared" si="105"/>
        <v>42530</v>
      </c>
      <c r="D1399" s="191" t="s">
        <v>1181</v>
      </c>
      <c r="E1399" s="854">
        <v>42530</v>
      </c>
      <c r="F1399" s="855" t="s">
        <v>1085</v>
      </c>
      <c r="G1399" s="855" t="s">
        <v>613</v>
      </c>
      <c r="H1399" s="857" t="s">
        <v>1086</v>
      </c>
      <c r="I1399" s="924">
        <v>1010</v>
      </c>
      <c r="J1399" s="924">
        <v>13800</v>
      </c>
      <c r="K1399" s="38">
        <f>ROUND(I1399*J1399,0)</f>
        <v>13938000</v>
      </c>
      <c r="L1399" s="910" t="s">
        <v>259</v>
      </c>
      <c r="M1399" s="194" t="s">
        <v>174</v>
      </c>
      <c r="N1399" s="52" t="str">
        <f>IF(AND('331-CT'!$E$7=TH!H1399,OR(L1399="331",M1399="331")),"331",IF(AND(OR(L1399="131",M1399="131"),H1399='131-CT'!$E$7),"131",""))</f>
        <v/>
      </c>
      <c r="O1399" s="89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27"/>
      <c r="AC1399" s="585" t="str">
        <f>IF(VLOOKUP(F1399,NXT!$C$34:$C$407,1,0)=F1399,"","x")</f>
        <v/>
      </c>
      <c r="AD1399" s="585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04"/>
        <v>6</v>
      </c>
      <c r="C1400" s="184">
        <f t="shared" si="105"/>
        <v>42530</v>
      </c>
      <c r="D1400" s="191" t="s">
        <v>1181</v>
      </c>
      <c r="E1400" s="854">
        <v>42530</v>
      </c>
      <c r="F1400" s="862" t="s">
        <v>676</v>
      </c>
      <c r="G1400" s="855" t="s">
        <v>613</v>
      </c>
      <c r="H1400" s="857" t="s">
        <v>1086</v>
      </c>
      <c r="I1400" s="924">
        <v>50</v>
      </c>
      <c r="J1400" s="924">
        <v>13400</v>
      </c>
      <c r="K1400" s="38">
        <f>ROUND(I1400*J1400,0)</f>
        <v>670000</v>
      </c>
      <c r="L1400" s="910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89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27"/>
      <c r="AC1400" s="585" t="str">
        <f>IF(VLOOKUP(F1400,NXT!$C$34:$C$407,1,0)=F1400,"","x")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04"/>
        <v>6</v>
      </c>
      <c r="C1401" s="184">
        <f t="shared" si="105"/>
        <v>42530</v>
      </c>
      <c r="D1401" s="191" t="s">
        <v>1181</v>
      </c>
      <c r="E1401" s="854">
        <v>42530</v>
      </c>
      <c r="F1401" s="189" t="s">
        <v>724</v>
      </c>
      <c r="G1401" s="855" t="s">
        <v>613</v>
      </c>
      <c r="H1401" s="857" t="s">
        <v>1086</v>
      </c>
      <c r="I1401" s="924">
        <v>2120</v>
      </c>
      <c r="J1401" s="931">
        <v>1300</v>
      </c>
      <c r="K1401" s="38">
        <f>ROUND(I1401*J1401,0)</f>
        <v>2756000</v>
      </c>
      <c r="L1401" s="910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89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27"/>
      <c r="AC1401" s="585" t="str">
        <f>IF(VLOOKUP(F1401,NXT!$C$34:$C$407,1,0)=F1401,"","x")</f>
        <v/>
      </c>
      <c r="AD1401" s="585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04"/>
        <v>6</v>
      </c>
      <c r="C1402" s="184">
        <f t="shared" si="105"/>
        <v>42530</v>
      </c>
      <c r="D1402" s="191" t="s">
        <v>1181</v>
      </c>
      <c r="E1402" s="854">
        <v>42530</v>
      </c>
      <c r="F1402" s="855" t="s">
        <v>1061</v>
      </c>
      <c r="G1402" s="855" t="s">
        <v>613</v>
      </c>
      <c r="H1402" s="857" t="s">
        <v>1086</v>
      </c>
      <c r="I1402" s="924"/>
      <c r="J1402" s="929"/>
      <c r="K1402" s="859">
        <v>1736400</v>
      </c>
      <c r="L1402" s="910" t="s">
        <v>259</v>
      </c>
      <c r="M1402" s="194" t="s">
        <v>370</v>
      </c>
      <c r="N1402" s="52" t="str">
        <f>IF(AND('331-CT'!$E$7=TH!H1402,OR(L1402="331",M1402="331")),"331",IF(AND(OR(L1402="131",M1402="131"),H1402='131-CT'!$E$7),"131",""))</f>
        <v/>
      </c>
      <c r="O1402" s="89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27"/>
      <c r="AC1402" s="585" t="str">
        <f>IF(VLOOKUP(H1402,DS_131,1,0)=H1402,"","x")</f>
        <v/>
      </c>
      <c r="AD1402" s="585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04"/>
        <v>6</v>
      </c>
      <c r="C1403" s="184">
        <f t="shared" si="105"/>
        <v>42530</v>
      </c>
      <c r="D1403" s="191" t="s">
        <v>1182</v>
      </c>
      <c r="E1403" s="191">
        <v>42530</v>
      </c>
      <c r="F1403" s="292" t="s">
        <v>1062</v>
      </c>
      <c r="G1403" s="192" t="s">
        <v>614</v>
      </c>
      <c r="H1403" s="7" t="s">
        <v>812</v>
      </c>
      <c r="I1403" s="772">
        <v>490</v>
      </c>
      <c r="J1403" s="731">
        <v>6700</v>
      </c>
      <c r="K1403" s="38">
        <f>ROUND(I1403*J1403,0)</f>
        <v>3283000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89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27"/>
      <c r="AC1403" s="585" t="str">
        <f>IF(VLOOKUP(F1403,NXT!$C$34:$C$407,1,0)=F1403,"","x")</f>
        <v/>
      </c>
      <c r="AD1403" s="585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04"/>
        <v>6</v>
      </c>
      <c r="C1404" s="184">
        <f t="shared" si="105"/>
        <v>42530</v>
      </c>
      <c r="D1404" s="191" t="s">
        <v>1182</v>
      </c>
      <c r="E1404" s="191">
        <v>42530</v>
      </c>
      <c r="F1404" s="793" t="s">
        <v>1087</v>
      </c>
      <c r="G1404" s="192" t="s">
        <v>614</v>
      </c>
      <c r="H1404" s="7" t="s">
        <v>812</v>
      </c>
      <c r="I1404" s="772">
        <v>510</v>
      </c>
      <c r="J1404" s="771">
        <v>7700</v>
      </c>
      <c r="K1404" s="38">
        <f>ROUND(I1404*J1404,0)</f>
        <v>3927000</v>
      </c>
      <c r="L1404" s="194" t="s">
        <v>259</v>
      </c>
      <c r="M1404" s="194" t="s">
        <v>174</v>
      </c>
      <c r="N1404" s="52" t="str">
        <f>IF(AND('331-CT'!$E$7=TH!H1404,OR(L1404="331",M1404="331")),"331",IF(AND(OR(L1404="131",M1404="131"),H1404='131-CT'!$E$7),"131",""))</f>
        <v/>
      </c>
      <c r="O1404" s="89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27"/>
      <c r="AC1404" s="585" t="str">
        <f>IF(VLOOKUP(F1404,NXT!$C$34:$C$407,1,0)=F1404,"","x")</f>
        <v/>
      </c>
      <c r="AD1404" s="585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04"/>
        <v>6</v>
      </c>
      <c r="C1405" s="184">
        <f t="shared" si="105"/>
        <v>42530</v>
      </c>
      <c r="D1405" s="191" t="s">
        <v>1182</v>
      </c>
      <c r="E1405" s="191">
        <v>42530</v>
      </c>
      <c r="F1405" s="189" t="s">
        <v>1061</v>
      </c>
      <c r="G1405" s="192" t="s">
        <v>614</v>
      </c>
      <c r="H1405" s="7" t="s">
        <v>812</v>
      </c>
      <c r="I1405" s="772"/>
      <c r="J1405" s="772"/>
      <c r="K1405" s="593">
        <v>721000</v>
      </c>
      <c r="L1405" s="194" t="s">
        <v>259</v>
      </c>
      <c r="M1405" s="194" t="s">
        <v>370</v>
      </c>
      <c r="N1405" s="52" t="str">
        <f>IF(AND('331-CT'!$E$7=TH!H1405,OR(L1405="331",M1405="331")),"331",IF(AND(OR(L1405="131",M1405="131"),H1405='131-CT'!$E$7),"131",""))</f>
        <v/>
      </c>
      <c r="O1405" s="89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27"/>
      <c r="AC1405" s="585" t="str">
        <f>IF(VLOOKUP(H1405,DS_131,1,0)=H1405,"","x")</f>
        <v/>
      </c>
      <c r="AD1405" s="585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04"/>
        <v>6</v>
      </c>
      <c r="C1406" s="184">
        <f t="shared" si="105"/>
        <v>42535</v>
      </c>
      <c r="D1406" s="191" t="s">
        <v>1183</v>
      </c>
      <c r="E1406" s="191">
        <v>42535</v>
      </c>
      <c r="F1406" s="192" t="s">
        <v>467</v>
      </c>
      <c r="G1406" s="192" t="s">
        <v>615</v>
      </c>
      <c r="H1406" s="902" t="s">
        <v>596</v>
      </c>
      <c r="I1406" s="772">
        <v>402</v>
      </c>
      <c r="J1406" s="772">
        <v>7300</v>
      </c>
      <c r="K1406" s="38">
        <f>ROUND(I1406*J1406,0)</f>
        <v>2934600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9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27"/>
      <c r="AC1406" s="585" t="str">
        <f>IF(VLOOKUP(F1406,NXT!$C$34:$C$407,1,0)=F1406,"","x")</f>
        <v/>
      </c>
      <c r="AD1406" s="585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04"/>
        <v>6</v>
      </c>
      <c r="C1407" s="184">
        <f t="shared" si="105"/>
        <v>42535</v>
      </c>
      <c r="D1407" s="191" t="s">
        <v>1183</v>
      </c>
      <c r="E1407" s="191">
        <v>42535</v>
      </c>
      <c r="F1407" s="292" t="s">
        <v>543</v>
      </c>
      <c r="G1407" s="192" t="s">
        <v>615</v>
      </c>
      <c r="H1407" s="902" t="s">
        <v>596</v>
      </c>
      <c r="I1407" s="772">
        <v>317</v>
      </c>
      <c r="J1407" s="731">
        <v>4900</v>
      </c>
      <c r="K1407" s="38">
        <f>ROUND(I1407*J1407,0)</f>
        <v>1553300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89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27"/>
      <c r="AC1407" s="585" t="str">
        <f>IF(VLOOKUP(F1407,NXT!$C$34:$C$407,1,0)=F1407,"","x")</f>
        <v/>
      </c>
      <c r="AD1407" s="585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04"/>
        <v>6</v>
      </c>
      <c r="C1408" s="184">
        <f t="shared" si="105"/>
        <v>42535</v>
      </c>
      <c r="D1408" s="191" t="s">
        <v>1183</v>
      </c>
      <c r="E1408" s="191">
        <v>42535</v>
      </c>
      <c r="F1408" s="930" t="s">
        <v>1061</v>
      </c>
      <c r="G1408" s="192" t="s">
        <v>615</v>
      </c>
      <c r="H1408" s="902" t="s">
        <v>596</v>
      </c>
      <c r="I1408" s="772"/>
      <c r="J1408" s="771"/>
      <c r="K1408" s="593">
        <v>448790</v>
      </c>
      <c r="L1408" s="194" t="s">
        <v>259</v>
      </c>
      <c r="M1408" s="194" t="s">
        <v>370</v>
      </c>
      <c r="N1408" s="52" t="str">
        <f>IF(AND('331-CT'!$E$7=TH!H1408,OR(L1408="331",M1408="331")),"331",IF(AND(OR(L1408="131",M1408="131"),H1408='131-CT'!$E$7),"131",""))</f>
        <v/>
      </c>
      <c r="O1408" s="89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27"/>
      <c r="AC1408" s="585" t="str">
        <f>IF(VLOOKUP(H1408,DS_131,1,0)=H1408,"","x")</f>
        <v/>
      </c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04"/>
        <v>6</v>
      </c>
      <c r="C1409" s="184">
        <f t="shared" si="105"/>
        <v>42536</v>
      </c>
      <c r="D1409" s="191" t="s">
        <v>1184</v>
      </c>
      <c r="E1409" s="191">
        <v>42536</v>
      </c>
      <c r="F1409" s="192" t="s">
        <v>1476</v>
      </c>
      <c r="G1409" s="192" t="s">
        <v>616</v>
      </c>
      <c r="H1409" s="7" t="s">
        <v>430</v>
      </c>
      <c r="I1409" s="772">
        <v>300</v>
      </c>
      <c r="J1409" s="772">
        <v>10500</v>
      </c>
      <c r="K1409" s="38">
        <f>ROUND(I1409*J1409,0)</f>
        <v>3150000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27"/>
      <c r="AC1409" s="585" t="str">
        <f>IF(VLOOKUP(F1409,NXT!$C$34:$C$407,1,0)=F1409,"","x")</f>
        <v/>
      </c>
      <c r="AD1409" s="585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04"/>
        <v>6</v>
      </c>
      <c r="C1410" s="184">
        <f t="shared" si="105"/>
        <v>42536</v>
      </c>
      <c r="D1410" s="191" t="s">
        <v>1184</v>
      </c>
      <c r="E1410" s="191">
        <v>42536</v>
      </c>
      <c r="F1410" s="440" t="s">
        <v>1061</v>
      </c>
      <c r="G1410" s="192" t="s">
        <v>616</v>
      </c>
      <c r="H1410" s="7" t="s">
        <v>430</v>
      </c>
      <c r="I1410" s="772"/>
      <c r="J1410" s="772"/>
      <c r="K1410" s="593">
        <v>315000</v>
      </c>
      <c r="L1410" s="194" t="s">
        <v>259</v>
      </c>
      <c r="M1410" s="194" t="s">
        <v>370</v>
      </c>
      <c r="N1410" s="52" t="str">
        <f>IF(AND('331-CT'!$E$7=TH!H1410,OR(L1410="331",M1410="331")),"331",IF(AND(OR(L1410="131",M1410="131"),H1410='131-CT'!$E$7),"131",""))</f>
        <v/>
      </c>
      <c r="O1410" s="89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27"/>
      <c r="AC1410" s="585" t="str">
        <f>IF(VLOOKUP(H1410,DS_131,1,0)=H1410,"","x")</f>
        <v/>
      </c>
      <c r="AD1410" s="585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04"/>
        <v>6</v>
      </c>
      <c r="C1411" s="184">
        <f t="shared" si="105"/>
        <v>42539</v>
      </c>
      <c r="D1411" s="191" t="s">
        <v>1185</v>
      </c>
      <c r="E1411" s="191">
        <v>42539</v>
      </c>
      <c r="F1411" s="292" t="s">
        <v>511</v>
      </c>
      <c r="G1411" s="192" t="s">
        <v>617</v>
      </c>
      <c r="H1411" s="193" t="s">
        <v>640</v>
      </c>
      <c r="I1411" s="772">
        <v>237</v>
      </c>
      <c r="J1411" s="772">
        <v>9270</v>
      </c>
      <c r="K1411" s="38">
        <f>ROUND(I1411*J1411,0)</f>
        <v>2196990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89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27"/>
      <c r="AC1411" s="585" t="str">
        <f>IF(VLOOKUP(F1411,NXT!$C$34:$C$407,1,0)=F1411,"","x")</f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04"/>
        <v>6</v>
      </c>
      <c r="C1412" s="184">
        <f t="shared" si="105"/>
        <v>42539</v>
      </c>
      <c r="D1412" s="191" t="s">
        <v>1185</v>
      </c>
      <c r="E1412" s="191">
        <v>42539</v>
      </c>
      <c r="F1412" s="192" t="s">
        <v>504</v>
      </c>
      <c r="G1412" s="192" t="s">
        <v>617</v>
      </c>
      <c r="H1412" s="193" t="s">
        <v>640</v>
      </c>
      <c r="I1412" s="772">
        <v>51</v>
      </c>
      <c r="J1412" s="772">
        <v>7600</v>
      </c>
      <c r="K1412" s="38">
        <f>ROUND(I1412*J1412,0)</f>
        <v>387600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89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27"/>
      <c r="AC1412" s="585" t="str">
        <f>IF(VLOOKUP(F1412,NXT!$C$34:$C$407,1,0)=F1412,"","x")</f>
        <v/>
      </c>
      <c r="AD1412" s="585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04"/>
        <v>6</v>
      </c>
      <c r="C1413" s="184">
        <f t="shared" si="105"/>
        <v>42539</v>
      </c>
      <c r="D1413" s="191" t="s">
        <v>1185</v>
      </c>
      <c r="E1413" s="191">
        <v>42539</v>
      </c>
      <c r="F1413" s="192" t="s">
        <v>1081</v>
      </c>
      <c r="G1413" s="192" t="s">
        <v>617</v>
      </c>
      <c r="H1413" s="193" t="s">
        <v>640</v>
      </c>
      <c r="I1413" s="772">
        <v>55</v>
      </c>
      <c r="J1413" s="772">
        <v>12400</v>
      </c>
      <c r="K1413" s="38">
        <f>ROUND(I1413*J1413,0)</f>
        <v>682000</v>
      </c>
      <c r="L1413" s="194" t="s">
        <v>259</v>
      </c>
      <c r="M1413" s="194" t="s">
        <v>174</v>
      </c>
      <c r="N1413" s="52" t="str">
        <f>IF(AND('331-CT'!$E$7=TH!H1413,OR(L1413="331",M1413="331")),"331",IF(AND(OR(L1413="131",M1413="131"),H1413='131-CT'!$E$7),"131",""))</f>
        <v/>
      </c>
      <c r="O1413" s="89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27"/>
      <c r="AC1413" s="585" t="str">
        <f>IF(VLOOKUP(F1413,NXT!$C$34:$C$407,1,0)=F1413,"","x")</f>
        <v/>
      </c>
      <c r="AD1413" s="585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04"/>
        <v>6</v>
      </c>
      <c r="C1414" s="184">
        <f t="shared" si="105"/>
        <v>42539</v>
      </c>
      <c r="D1414" s="191" t="s">
        <v>1185</v>
      </c>
      <c r="E1414" s="191">
        <v>42539</v>
      </c>
      <c r="F1414" s="192" t="s">
        <v>505</v>
      </c>
      <c r="G1414" s="192" t="s">
        <v>617</v>
      </c>
      <c r="H1414" s="193" t="s">
        <v>640</v>
      </c>
      <c r="I1414" s="772">
        <v>357</v>
      </c>
      <c r="J1414" s="788">
        <v>9300</v>
      </c>
      <c r="K1414" s="38">
        <f>ROUND(I1414*J1414,0)</f>
        <v>3320100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89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27"/>
      <c r="AC1414" s="585" t="str">
        <f>IF(VLOOKUP(F1414,NXT!$C$34:$C$407,1,0)=F1414,"","x")</f>
        <v/>
      </c>
      <c r="AD1414" s="585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04"/>
        <v>6</v>
      </c>
      <c r="C1415" s="184">
        <f t="shared" si="105"/>
        <v>42539</v>
      </c>
      <c r="D1415" s="191" t="s">
        <v>1185</v>
      </c>
      <c r="E1415" s="191">
        <v>42539</v>
      </c>
      <c r="F1415" s="189" t="s">
        <v>1061</v>
      </c>
      <c r="G1415" s="192" t="s">
        <v>617</v>
      </c>
      <c r="H1415" s="193" t="s">
        <v>640</v>
      </c>
      <c r="I1415" s="772"/>
      <c r="J1415" s="771"/>
      <c r="K1415" s="593">
        <v>658669</v>
      </c>
      <c r="L1415" s="194" t="s">
        <v>259</v>
      </c>
      <c r="M1415" s="194" t="s">
        <v>370</v>
      </c>
      <c r="N1415" s="52" t="str">
        <f>IF(AND('331-CT'!$E$7=TH!H1415,OR(L1415="331",M1415="331")),"331",IF(AND(OR(L1415="131",M1415="131"),H1415='131-CT'!$E$7),"131",""))</f>
        <v/>
      </c>
      <c r="O1415" s="89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27"/>
      <c r="AC1415" s="585" t="str">
        <f>IF(VLOOKUP(H1415,DS_131,1,0)=H1415,"","x")</f>
        <v/>
      </c>
      <c r="AD1415" s="585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04"/>
        <v>6</v>
      </c>
      <c r="C1416" s="184">
        <f t="shared" si="105"/>
        <v>42539</v>
      </c>
      <c r="D1416" s="191" t="s">
        <v>1186</v>
      </c>
      <c r="E1416" s="191">
        <v>42539</v>
      </c>
      <c r="F1416" s="189" t="s">
        <v>505</v>
      </c>
      <c r="G1416" s="192" t="s">
        <v>618</v>
      </c>
      <c r="H1416" s="193" t="s">
        <v>640</v>
      </c>
      <c r="I1416" s="772">
        <v>764</v>
      </c>
      <c r="J1416" s="772">
        <v>9300</v>
      </c>
      <c r="K1416" s="38">
        <f>ROUND(I1416*J1416,0)</f>
        <v>7105200</v>
      </c>
      <c r="L1416" s="194" t="s">
        <v>259</v>
      </c>
      <c r="M1416" s="194" t="s">
        <v>174</v>
      </c>
      <c r="N1416" s="52" t="str">
        <f>IF(AND('331-CT'!$E$7=TH!H1416,OR(L1416="331",M1416="331")),"331",IF(AND(OR(L1416="131",M1416="131"),H1416='131-CT'!$E$7),"131",""))</f>
        <v/>
      </c>
      <c r="O1416" s="89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27"/>
      <c r="AC1416" s="585" t="str">
        <f>IF(VLOOKUP(F1416,NXT!$C$34:$C$407,1,0)=F1416,"","x")</f>
        <v/>
      </c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04"/>
        <v>6</v>
      </c>
      <c r="C1417" s="184">
        <f t="shared" si="105"/>
        <v>42539</v>
      </c>
      <c r="D1417" s="191" t="s">
        <v>1186</v>
      </c>
      <c r="E1417" s="191">
        <v>42539</v>
      </c>
      <c r="F1417" s="192" t="s">
        <v>1061</v>
      </c>
      <c r="G1417" s="192" t="s">
        <v>618</v>
      </c>
      <c r="H1417" s="193" t="s">
        <v>640</v>
      </c>
      <c r="I1417" s="772"/>
      <c r="J1417" s="788"/>
      <c r="K1417" s="593">
        <v>710520</v>
      </c>
      <c r="L1417" s="194" t="s">
        <v>259</v>
      </c>
      <c r="M1417" s="194" t="s">
        <v>370</v>
      </c>
      <c r="N1417" s="52" t="str">
        <f>IF(AND('331-CT'!$E$7=TH!H1417,OR(L1417="331",M1417="331")),"331",IF(AND(OR(L1417="131",M1417="131"),H1417='131-CT'!$E$7),"131",""))</f>
        <v/>
      </c>
      <c r="O1417" s="89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27"/>
      <c r="AC1417" s="585" t="str">
        <f>IF(VLOOKUP(H1417,DS_131,1,0)=H1417,"","x")</f>
        <v/>
      </c>
      <c r="AD1417" s="585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04"/>
        <v>6</v>
      </c>
      <c r="C1418" s="184">
        <f t="shared" si="105"/>
        <v>42539</v>
      </c>
      <c r="D1418" s="191" t="s">
        <v>1187</v>
      </c>
      <c r="E1418" s="191">
        <v>42539</v>
      </c>
      <c r="F1418" s="192" t="s">
        <v>508</v>
      </c>
      <c r="G1418" s="192" t="s">
        <v>619</v>
      </c>
      <c r="H1418" s="193" t="s">
        <v>448</v>
      </c>
      <c r="I1418" s="772">
        <v>214</v>
      </c>
      <c r="J1418" s="771">
        <v>6400</v>
      </c>
      <c r="K1418" s="38">
        <f>ROUND(I1418*J1418,0)</f>
        <v>1369600</v>
      </c>
      <c r="L1418" s="194" t="s">
        <v>259</v>
      </c>
      <c r="M1418" s="194" t="s">
        <v>174</v>
      </c>
      <c r="N1418" s="52" t="str">
        <f>IF(AND('331-CT'!$E$7=TH!H1418,OR(L1418="331",M1418="331")),"331",IF(AND(OR(L1418="131",M1418="131"),H1418='131-CT'!$E$7),"131",""))</f>
        <v/>
      </c>
      <c r="O1418" s="89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27"/>
      <c r="AC1418" s="585" t="str">
        <f>IF(VLOOKUP(F1418,NXT!$C$34:$C$407,1,0)=F1418,"","x")</f>
        <v/>
      </c>
      <c r="AD1418" s="585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04"/>
        <v>6</v>
      </c>
      <c r="C1419" s="184">
        <f t="shared" si="105"/>
        <v>42539</v>
      </c>
      <c r="D1419" s="191" t="s">
        <v>1187</v>
      </c>
      <c r="E1419" s="191">
        <v>42539</v>
      </c>
      <c r="F1419" s="292" t="s">
        <v>1061</v>
      </c>
      <c r="G1419" s="192" t="s">
        <v>619</v>
      </c>
      <c r="H1419" s="193" t="s">
        <v>448</v>
      </c>
      <c r="I1419" s="772"/>
      <c r="J1419" s="731"/>
      <c r="K1419" s="593">
        <v>136960</v>
      </c>
      <c r="L1419" s="194" t="s">
        <v>259</v>
      </c>
      <c r="M1419" s="194" t="s">
        <v>370</v>
      </c>
      <c r="N1419" s="52" t="str">
        <f>IF(AND('331-CT'!$E$7=TH!H1419,OR(L1419="331",M1419="331")),"331",IF(AND(OR(L1419="131",M1419="131"),H1419='131-CT'!$E$7),"131",""))</f>
        <v/>
      </c>
      <c r="O1419" s="89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27"/>
      <c r="AC1419" s="585" t="str">
        <f>IF(VLOOKUP(H1419,DS_131,1,0)=H1419,"","x")</f>
        <v/>
      </c>
      <c r="AD1419" s="585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04"/>
        <v>6</v>
      </c>
      <c r="C1420" s="184">
        <f t="shared" si="105"/>
        <v>42541</v>
      </c>
      <c r="D1420" s="191" t="s">
        <v>1188</v>
      </c>
      <c r="E1420" s="191">
        <v>42541</v>
      </c>
      <c r="F1420" s="189" t="s">
        <v>1018</v>
      </c>
      <c r="G1420" s="192" t="s">
        <v>620</v>
      </c>
      <c r="H1420" s="193" t="s">
        <v>640</v>
      </c>
      <c r="I1420" s="772">
        <v>88</v>
      </c>
      <c r="J1420" s="772">
        <v>9750</v>
      </c>
      <c r="K1420" s="38">
        <f>ROUND(I1420*J1420,0)</f>
        <v>858000</v>
      </c>
      <c r="L1420" s="194" t="s">
        <v>259</v>
      </c>
      <c r="M1420" s="194" t="s">
        <v>174</v>
      </c>
      <c r="N1420" s="52" t="str">
        <f>IF(AND('331-CT'!$E$7=TH!H1420,OR(L1420="331",M1420="331")),"331",IF(AND(OR(L1420="131",M1420="131"),H1420='131-CT'!$E$7),"131",""))</f>
        <v/>
      </c>
      <c r="O1420" s="89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27"/>
      <c r="AC1420" s="585" t="str">
        <f>IF(VLOOKUP(F1420,NXT!$C$34:$C$407,1,0)=F1420,"","x")</f>
        <v/>
      </c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04"/>
        <v>6</v>
      </c>
      <c r="C1421" s="184">
        <f t="shared" si="105"/>
        <v>42541</v>
      </c>
      <c r="D1421" s="191" t="s">
        <v>1188</v>
      </c>
      <c r="E1421" s="191">
        <v>42541</v>
      </c>
      <c r="F1421" s="192" t="s">
        <v>1081</v>
      </c>
      <c r="G1421" s="595" t="s">
        <v>620</v>
      </c>
      <c r="H1421" s="193" t="s">
        <v>640</v>
      </c>
      <c r="I1421" s="731">
        <v>35</v>
      </c>
      <c r="J1421" s="731">
        <v>12000</v>
      </c>
      <c r="K1421" s="38">
        <f>ROUND(I1421*J1421,0)</f>
        <v>420000</v>
      </c>
      <c r="L1421" s="194" t="s">
        <v>259</v>
      </c>
      <c r="M1421" s="194" t="s">
        <v>174</v>
      </c>
      <c r="N1421" s="52" t="str">
        <f>IF(AND('331-CT'!$E$7=TH!H1421,OR(L1421="331",M1421="331")),"331",IF(AND(OR(L1421="131",M1421="131"),H1421='131-CT'!$E$7),"131",""))</f>
        <v/>
      </c>
      <c r="O1421" s="89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27"/>
      <c r="AC1421" s="585" t="str">
        <f>IF(VLOOKUP(F1421,NXT!$C$34:$C$407,1,0)=F1421,"","x")</f>
        <v/>
      </c>
      <c r="AD1421" s="585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04"/>
        <v>6</v>
      </c>
      <c r="C1422" s="184">
        <f t="shared" si="105"/>
        <v>42541</v>
      </c>
      <c r="D1422" s="191" t="s">
        <v>1188</v>
      </c>
      <c r="E1422" s="191">
        <v>42541</v>
      </c>
      <c r="F1422" s="189" t="s">
        <v>693</v>
      </c>
      <c r="G1422" s="475" t="s">
        <v>620</v>
      </c>
      <c r="H1422" s="193" t="s">
        <v>640</v>
      </c>
      <c r="I1422" s="737">
        <v>27</v>
      </c>
      <c r="J1422" s="731">
        <v>8600</v>
      </c>
      <c r="K1422" s="38">
        <f>ROUND(I1422*J1422,0)</f>
        <v>232200</v>
      </c>
      <c r="L1422" s="194" t="s">
        <v>259</v>
      </c>
      <c r="M1422" s="194" t="s">
        <v>174</v>
      </c>
      <c r="N1422" s="52" t="str">
        <f>IF(AND('331-CT'!$E$7=TH!H1422,OR(L1422="331",M1422="331")),"331",IF(AND(OR(L1422="131",M1422="131"),H1422='131-CT'!$E$7),"131",""))</f>
        <v/>
      </c>
      <c r="O1422" s="89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27"/>
      <c r="AC1422" s="585" t="str">
        <f>IF(VLOOKUP(F1422,NXT!$C$34:$C$407,1,0)=F1422,"","x")</f>
        <v/>
      </c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04"/>
        <v>6</v>
      </c>
      <c r="C1423" s="184">
        <f t="shared" si="105"/>
        <v>42541</v>
      </c>
      <c r="D1423" s="191" t="s">
        <v>1188</v>
      </c>
      <c r="E1423" s="191">
        <v>42541</v>
      </c>
      <c r="F1423" s="192" t="s">
        <v>439</v>
      </c>
      <c r="G1423" s="475" t="s">
        <v>620</v>
      </c>
      <c r="H1423" s="193" t="s">
        <v>640</v>
      </c>
      <c r="I1423" s="737">
        <v>51</v>
      </c>
      <c r="J1423" s="731">
        <v>10100</v>
      </c>
      <c r="K1423" s="38">
        <f>ROUND(I1423*J1423,0)</f>
        <v>515100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89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27"/>
      <c r="AC1423" s="585" t="str">
        <f>IF(VLOOKUP(F1423,NXT!$C$34:$C$407,1,0)=F1423,"","x")</f>
        <v/>
      </c>
      <c r="AD1423" s="585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04"/>
        <v>6</v>
      </c>
      <c r="C1424" s="184">
        <f t="shared" si="105"/>
        <v>42541</v>
      </c>
      <c r="D1424" s="191" t="s">
        <v>1188</v>
      </c>
      <c r="E1424" s="191">
        <v>42541</v>
      </c>
      <c r="F1424" s="192" t="s">
        <v>1061</v>
      </c>
      <c r="G1424" s="475" t="s">
        <v>620</v>
      </c>
      <c r="H1424" s="193" t="s">
        <v>640</v>
      </c>
      <c r="I1424" s="737"/>
      <c r="J1424" s="256"/>
      <c r="K1424" s="38">
        <v>202530</v>
      </c>
      <c r="L1424" s="194" t="s">
        <v>259</v>
      </c>
      <c r="M1424" s="194" t="s">
        <v>370</v>
      </c>
      <c r="N1424" s="52" t="str">
        <f>IF(AND('331-CT'!$E$7=TH!H1424,OR(L1424="331",M1424="331")),"331",IF(AND(OR(L1424="131",M1424="131"),H1424='131-CT'!$E$7),"131",""))</f>
        <v/>
      </c>
      <c r="O1424" s="89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27"/>
      <c r="AC1424" s="585" t="str">
        <f>IF(VLOOKUP(H1424,DS_131,1,0)=H1424,"","x")</f>
        <v/>
      </c>
      <c r="AD1424" s="585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04"/>
        <v>6</v>
      </c>
      <c r="C1425" s="184">
        <f t="shared" si="105"/>
        <v>42541</v>
      </c>
      <c r="D1425" s="191" t="s">
        <v>1189</v>
      </c>
      <c r="E1425" s="191">
        <v>42541</v>
      </c>
      <c r="F1425" s="192" t="s">
        <v>1088</v>
      </c>
      <c r="G1425" s="475" t="s">
        <v>621</v>
      </c>
      <c r="H1425" s="193" t="s">
        <v>1301</v>
      </c>
      <c r="I1425" s="737">
        <v>2250</v>
      </c>
      <c r="J1425" s="731">
        <v>5500</v>
      </c>
      <c r="K1425" s="38">
        <f>ROUND(I1425*J1425,0)</f>
        <v>12375000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89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27"/>
      <c r="AC1425" s="585" t="str">
        <f>IF(VLOOKUP(F1425,NXT!$C$34:$C$407,1,0)=F1425,"","x")</f>
        <v/>
      </c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04"/>
        <v>6</v>
      </c>
      <c r="C1426" s="184">
        <f t="shared" si="105"/>
        <v>42541</v>
      </c>
      <c r="D1426" s="191" t="s">
        <v>1189</v>
      </c>
      <c r="E1426" s="191">
        <v>42541</v>
      </c>
      <c r="F1426" s="189" t="s">
        <v>1061</v>
      </c>
      <c r="G1426" s="595" t="s">
        <v>621</v>
      </c>
      <c r="H1426" s="193" t="s">
        <v>1301</v>
      </c>
      <c r="I1426" s="731"/>
      <c r="J1426" s="731"/>
      <c r="K1426" s="593">
        <v>1237500</v>
      </c>
      <c r="L1426" s="194" t="s">
        <v>259</v>
      </c>
      <c r="M1426" s="194" t="s">
        <v>370</v>
      </c>
      <c r="N1426" s="52" t="str">
        <f>IF(AND('331-CT'!$E$7=TH!H1426,OR(L1426="331",M1426="331")),"331",IF(AND(OR(L1426="131",M1426="131"),H1426='131-CT'!$E$7),"131",""))</f>
        <v/>
      </c>
      <c r="O1426" s="89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27"/>
      <c r="AC1426" s="585" t="str">
        <f>IF(VLOOKUP(H1426,DS_131,1,0)=H1426,"","x")</f>
        <v/>
      </c>
      <c r="AD1426" s="585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04"/>
        <v>6</v>
      </c>
      <c r="C1427" s="184">
        <f t="shared" si="105"/>
        <v>42542</v>
      </c>
      <c r="D1427" s="191" t="s">
        <v>1190</v>
      </c>
      <c r="E1427" s="191">
        <v>42542</v>
      </c>
      <c r="F1427" s="189" t="s">
        <v>966</v>
      </c>
      <c r="G1427" s="595" t="s">
        <v>622</v>
      </c>
      <c r="H1427" s="193" t="s">
        <v>640</v>
      </c>
      <c r="I1427" s="256">
        <v>245</v>
      </c>
      <c r="J1427" s="256">
        <v>14700</v>
      </c>
      <c r="K1427" s="38">
        <f>ROUND(I1427*J1427,0)</f>
        <v>3601500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89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27"/>
      <c r="AC1427" s="585" t="str">
        <f>IF(VLOOKUP(F1427,NXT!$C$34:$C$407,1,0)=F1427,"","x")</f>
        <v/>
      </c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04"/>
        <v>6</v>
      </c>
      <c r="C1428" s="184">
        <f t="shared" si="105"/>
        <v>42542</v>
      </c>
      <c r="D1428" s="191" t="s">
        <v>1190</v>
      </c>
      <c r="E1428" s="184">
        <v>42542</v>
      </c>
      <c r="F1428" s="192" t="s">
        <v>1089</v>
      </c>
      <c r="G1428" s="478" t="s">
        <v>622</v>
      </c>
      <c r="H1428" s="193" t="s">
        <v>640</v>
      </c>
      <c r="I1428" s="256">
        <v>30</v>
      </c>
      <c r="J1428" s="256">
        <v>8000</v>
      </c>
      <c r="K1428" s="38">
        <f>ROUND(I1428*J1428,0)</f>
        <v>240000</v>
      </c>
      <c r="L1428" s="194" t="s">
        <v>259</v>
      </c>
      <c r="M1428" s="194" t="s">
        <v>174</v>
      </c>
      <c r="N1428" s="52" t="str">
        <f>IF(AND('331-CT'!$E$7=TH!H1428,OR(L1428="331",M1428="331")),"331",IF(AND(OR(L1428="131",M1428="131"),H1428='131-CT'!$E$7),"131",""))</f>
        <v/>
      </c>
      <c r="O1428" s="89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27"/>
      <c r="AC1428" s="585" t="str">
        <f>IF(VLOOKUP(F1428,NXT!$C$34:$C$407,1,0)=F1428,"","x")</f>
        <v/>
      </c>
      <c r="AD1428" s="585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04"/>
        <v>6</v>
      </c>
      <c r="C1429" s="184">
        <f t="shared" si="105"/>
        <v>42542</v>
      </c>
      <c r="D1429" s="191" t="s">
        <v>1190</v>
      </c>
      <c r="E1429" s="184">
        <v>42542</v>
      </c>
      <c r="F1429" s="192" t="s">
        <v>511</v>
      </c>
      <c r="G1429" s="478" t="s">
        <v>622</v>
      </c>
      <c r="H1429" s="193" t="s">
        <v>640</v>
      </c>
      <c r="I1429" s="256">
        <v>641</v>
      </c>
      <c r="J1429" s="256">
        <v>9270</v>
      </c>
      <c r="K1429" s="38">
        <f>ROUND(I1429*J1429,0)</f>
        <v>5942070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89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27"/>
      <c r="AC1429" s="585" t="str">
        <f>IF(VLOOKUP(F1429,NXT!$C$34:$C$407,1,0)=F1429,"","x")</f>
        <v/>
      </c>
      <c r="AD1429" s="585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04"/>
        <v>6</v>
      </c>
      <c r="C1430" s="184">
        <f t="shared" si="105"/>
        <v>42542</v>
      </c>
      <c r="D1430" s="191" t="s">
        <v>1190</v>
      </c>
      <c r="E1430" s="191">
        <v>42542</v>
      </c>
      <c r="F1430" s="192" t="s">
        <v>1061</v>
      </c>
      <c r="G1430" s="192" t="s">
        <v>622</v>
      </c>
      <c r="H1430" s="193" t="s">
        <v>640</v>
      </c>
      <c r="I1430" s="256"/>
      <c r="J1430" s="256"/>
      <c r="K1430" s="593">
        <v>978357</v>
      </c>
      <c r="L1430" s="194" t="s">
        <v>259</v>
      </c>
      <c r="M1430" s="194" t="s">
        <v>370</v>
      </c>
      <c r="N1430" s="52" t="str">
        <f>IF(AND('331-CT'!$E$7=TH!H1430,OR(L1430="331",M1430="331")),"331",IF(AND(OR(L1430="131",M1430="131"),H1430='131-CT'!$E$7),"131",""))</f>
        <v/>
      </c>
      <c r="O1430" s="89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27"/>
      <c r="AC1430" s="585" t="str">
        <f>IF(VLOOKUP(H1430,DS_131,1,0)=H1430,"","x")</f>
        <v/>
      </c>
      <c r="AD1430" s="585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04"/>
        <v>6</v>
      </c>
      <c r="C1431" s="184">
        <f t="shared" si="105"/>
        <v>42543</v>
      </c>
      <c r="D1431" s="191" t="s">
        <v>1191</v>
      </c>
      <c r="E1431" s="191">
        <v>42543</v>
      </c>
      <c r="F1431" s="192" t="s">
        <v>467</v>
      </c>
      <c r="G1431" s="192" t="s">
        <v>623</v>
      </c>
      <c r="H1431" s="902" t="s">
        <v>596</v>
      </c>
      <c r="I1431" s="256">
        <v>834</v>
      </c>
      <c r="J1431" s="256">
        <v>5900</v>
      </c>
      <c r="K1431" s="38">
        <f>ROUND(I1431*J1431,0)</f>
        <v>4920600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89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7"/>
      <c r="AC1431" s="585" t="str">
        <f>IF(VLOOKUP(F1431,NXT!$C$34:$C$407,1,0)=F1431,"","x")</f>
        <v/>
      </c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04"/>
        <v>6</v>
      </c>
      <c r="C1432" s="184">
        <f t="shared" si="105"/>
        <v>42543</v>
      </c>
      <c r="D1432" s="191" t="s">
        <v>1191</v>
      </c>
      <c r="E1432" s="191">
        <v>42543</v>
      </c>
      <c r="F1432" s="192" t="s">
        <v>467</v>
      </c>
      <c r="G1432" s="478" t="s">
        <v>623</v>
      </c>
      <c r="H1432" s="902" t="s">
        <v>596</v>
      </c>
      <c r="I1432" s="256">
        <v>322</v>
      </c>
      <c r="J1432" s="256">
        <v>5900</v>
      </c>
      <c r="K1432" s="38">
        <f>ROUND(I1432*J1432,0)</f>
        <v>1899800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89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7"/>
      <c r="AC1432" s="585" t="str">
        <f>IF(VLOOKUP(F1432,NXT!$C$34:$C$407,1,0)=F1432,"","x")</f>
        <v/>
      </c>
      <c r="AD1432" s="585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04"/>
        <v>6</v>
      </c>
      <c r="C1433" s="184">
        <f t="shared" si="105"/>
        <v>42543</v>
      </c>
      <c r="D1433" s="191" t="s">
        <v>1191</v>
      </c>
      <c r="E1433" s="191">
        <v>42543</v>
      </c>
      <c r="F1433" s="292" t="s">
        <v>1061</v>
      </c>
      <c r="G1433" s="478" t="s">
        <v>623</v>
      </c>
      <c r="H1433" s="902" t="s">
        <v>596</v>
      </c>
      <c r="I1433" s="256"/>
      <c r="J1433" s="256"/>
      <c r="K1433" s="38">
        <v>682040</v>
      </c>
      <c r="L1433" s="194" t="s">
        <v>259</v>
      </c>
      <c r="M1433" s="194" t="s">
        <v>370</v>
      </c>
      <c r="N1433" s="52" t="str">
        <f>IF(AND('331-CT'!$E$7=TH!H1433,OR(L1433="331",M1433="331")),"331",IF(AND(OR(L1433="131",M1433="131"),H1433='131-CT'!$E$7),"131",""))</f>
        <v/>
      </c>
      <c r="O1433" s="89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7"/>
      <c r="AC1433" s="585" t="str">
        <f>IF(VLOOKUP(H1433,DS_131,1,0)=H1433,"","x")</f>
        <v/>
      </c>
      <c r="AD1433" s="585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04"/>
        <v>6</v>
      </c>
      <c r="C1434" s="184">
        <f t="shared" si="105"/>
        <v>42543</v>
      </c>
      <c r="D1434" s="191" t="s">
        <v>1192</v>
      </c>
      <c r="E1434" s="754">
        <v>42543</v>
      </c>
      <c r="F1434" s="292" t="s">
        <v>1090</v>
      </c>
      <c r="G1434" s="192" t="s">
        <v>624</v>
      </c>
      <c r="H1434" s="193" t="s">
        <v>640</v>
      </c>
      <c r="I1434" s="256">
        <v>720</v>
      </c>
      <c r="J1434" s="256">
        <v>10300</v>
      </c>
      <c r="K1434" s="38">
        <f>ROUND(I1434*J1434,0)</f>
        <v>7416000</v>
      </c>
      <c r="L1434" s="194" t="s">
        <v>259</v>
      </c>
      <c r="M1434" s="194" t="s">
        <v>174</v>
      </c>
      <c r="N1434" s="52" t="str">
        <f>IF(AND('331-CT'!$E$7=TH!H1434,OR(L1434="331",M1434="331")),"331",IF(AND(OR(L1434="131",M1434="131"),H1434='131-CT'!$E$7),"131",""))</f>
        <v/>
      </c>
      <c r="O1434" s="89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7"/>
      <c r="AC1434" s="585" t="str">
        <f>IF(VLOOKUP(F1434,NXT!$C$34:$C$407,1,0)=F1434,"","x")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04"/>
        <v>6</v>
      </c>
      <c r="C1435" s="184">
        <f t="shared" si="105"/>
        <v>42543</v>
      </c>
      <c r="D1435" s="191" t="s">
        <v>1192</v>
      </c>
      <c r="E1435" s="754">
        <v>42543</v>
      </c>
      <c r="F1435" s="192" t="s">
        <v>1081</v>
      </c>
      <c r="G1435" s="192" t="s">
        <v>624</v>
      </c>
      <c r="H1435" s="193" t="s">
        <v>640</v>
      </c>
      <c r="I1435" s="256">
        <v>12</v>
      </c>
      <c r="J1435" s="256">
        <v>9300</v>
      </c>
      <c r="K1435" s="38">
        <f>ROUND(I1435*J1435,0)</f>
        <v>111600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89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7"/>
      <c r="AC1435" s="585" t="str">
        <f>IF(VLOOKUP(F1435,NXT!$C$34:$C$407,1,0)=F1435,"","x")</f>
        <v/>
      </c>
      <c r="AD1435" s="585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04"/>
        <v>6</v>
      </c>
      <c r="C1436" s="184">
        <f t="shared" si="105"/>
        <v>42543</v>
      </c>
      <c r="D1436" s="191" t="s">
        <v>1192</v>
      </c>
      <c r="E1436" s="754">
        <v>42543</v>
      </c>
      <c r="F1436" s="189" t="s">
        <v>1061</v>
      </c>
      <c r="G1436" s="192" t="s">
        <v>624</v>
      </c>
      <c r="H1436" s="193" t="s">
        <v>640</v>
      </c>
      <c r="I1436" s="256"/>
      <c r="J1436" s="256"/>
      <c r="K1436" s="593">
        <v>752760</v>
      </c>
      <c r="L1436" s="194" t="s">
        <v>259</v>
      </c>
      <c r="M1436" s="194" t="s">
        <v>370</v>
      </c>
      <c r="N1436" s="52" t="str">
        <f>IF(AND('331-CT'!$E$7=TH!H1436,OR(L1436="331",M1436="331")),"331",IF(AND(OR(L1436="131",M1436="131"),H1436='131-CT'!$E$7),"131",""))</f>
        <v/>
      </c>
      <c r="O1436" s="89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7"/>
      <c r="AC1436" s="585" t="str">
        <f>IF(VLOOKUP(H1436,DS_131,1,0)=H1436,"","x")</f>
        <v/>
      </c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04"/>
        <v>6</v>
      </c>
      <c r="C1437" s="184">
        <f t="shared" si="105"/>
        <v>42544</v>
      </c>
      <c r="D1437" s="191" t="s">
        <v>1193</v>
      </c>
      <c r="E1437" s="754">
        <v>42544</v>
      </c>
      <c r="F1437" s="192" t="s">
        <v>1091</v>
      </c>
      <c r="G1437" s="192" t="s">
        <v>626</v>
      </c>
      <c r="H1437" s="7" t="s">
        <v>829</v>
      </c>
      <c r="I1437" s="256">
        <v>304</v>
      </c>
      <c r="J1437" s="256">
        <v>8900</v>
      </c>
      <c r="K1437" s="38">
        <f>ROUND(I1437*J1437,0)</f>
        <v>2705600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89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7"/>
      <c r="AC1437" s="585" t="str">
        <f>IF(VLOOKUP(F1437,NXT!$C$34:$C$407,1,0)=F1437,"","x")</f>
        <v/>
      </c>
      <c r="AD1437" s="585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04"/>
        <v>6</v>
      </c>
      <c r="C1438" s="184">
        <f t="shared" si="105"/>
        <v>42544</v>
      </c>
      <c r="D1438" s="191" t="s">
        <v>1193</v>
      </c>
      <c r="E1438" s="754">
        <v>42544</v>
      </c>
      <c r="F1438" s="189" t="s">
        <v>1061</v>
      </c>
      <c r="G1438" s="192" t="s">
        <v>626</v>
      </c>
      <c r="H1438" s="7" t="s">
        <v>829</v>
      </c>
      <c r="I1438" s="256"/>
      <c r="J1438" s="256"/>
      <c r="K1438" s="593">
        <v>270560</v>
      </c>
      <c r="L1438" s="194" t="s">
        <v>259</v>
      </c>
      <c r="M1438" s="194" t="s">
        <v>370</v>
      </c>
      <c r="N1438" s="52" t="str">
        <f>IF(AND('331-CT'!$E$7=TH!H1438,OR(L1438="331",M1438="331")),"331",IF(AND(OR(L1438="131",M1438="131"),H1438='131-CT'!$E$7),"131",""))</f>
        <v/>
      </c>
      <c r="O1438" s="89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7"/>
      <c r="AC1438" s="585" t="str">
        <f>IF(VLOOKUP(H1438,DS_131,1,0)=H1438,"","x")</f>
        <v/>
      </c>
      <c r="AD1438" s="585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04"/>
        <v>6</v>
      </c>
      <c r="C1439" s="184">
        <f t="shared" si="105"/>
        <v>42545</v>
      </c>
      <c r="D1439" s="191" t="s">
        <v>1194</v>
      </c>
      <c r="E1439" s="754">
        <v>42545</v>
      </c>
      <c r="F1439" s="192" t="s">
        <v>467</v>
      </c>
      <c r="G1439" s="192" t="s">
        <v>627</v>
      </c>
      <c r="H1439" s="902" t="s">
        <v>596</v>
      </c>
      <c r="I1439" s="256">
        <v>534</v>
      </c>
      <c r="J1439" s="256">
        <v>5900</v>
      </c>
      <c r="K1439" s="38">
        <f>ROUND(I1439*J1439,0)</f>
        <v>3150600</v>
      </c>
      <c r="L1439" s="194" t="s">
        <v>259</v>
      </c>
      <c r="M1439" s="194" t="s">
        <v>174</v>
      </c>
      <c r="N1439" s="52" t="str">
        <f>IF(AND('331-CT'!$E$7=TH!H1439,OR(L1439="331",M1439="331")),"331",IF(AND(OR(L1439="131",M1439="131"),H1439='131-CT'!$E$7),"131",""))</f>
        <v/>
      </c>
      <c r="O1439" s="89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27"/>
      <c r="AC1439" s="585" t="str">
        <f>IF(VLOOKUP(F1439,NXT!$C$34:$C$407,1,0)=F1439,"","x")</f>
        <v/>
      </c>
      <c r="AD1439" s="585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04"/>
        <v>6</v>
      </c>
      <c r="C1440" s="184">
        <f t="shared" si="105"/>
        <v>42545</v>
      </c>
      <c r="D1440" s="191" t="s">
        <v>1194</v>
      </c>
      <c r="E1440" s="754">
        <v>42545</v>
      </c>
      <c r="F1440" s="192" t="s">
        <v>467</v>
      </c>
      <c r="G1440" s="192" t="s">
        <v>627</v>
      </c>
      <c r="H1440" s="902" t="s">
        <v>596</v>
      </c>
      <c r="I1440" s="256">
        <v>99</v>
      </c>
      <c r="J1440" s="256">
        <v>5900</v>
      </c>
      <c r="K1440" s="38">
        <f>ROUND(I1440*J1440,0)</f>
        <v>584100</v>
      </c>
      <c r="L1440" s="194" t="s">
        <v>259</v>
      </c>
      <c r="M1440" s="194" t="s">
        <v>174</v>
      </c>
      <c r="N1440" s="52" t="str">
        <f>IF(AND('331-CT'!$E$7=TH!H1440,OR(L1440="331",M1440="331")),"331",IF(AND(OR(L1440="131",M1440="131"),H1440='131-CT'!$E$7),"131",""))</f>
        <v/>
      </c>
      <c r="O1440" s="89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7"/>
      <c r="AC1440" s="585" t="str">
        <f>IF(VLOOKUP(F1440,NXT!$C$34:$C$407,1,0)=F1440,"","x")</f>
        <v/>
      </c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04"/>
        <v>6</v>
      </c>
      <c r="C1441" s="184">
        <f t="shared" si="105"/>
        <v>42545</v>
      </c>
      <c r="D1441" s="191" t="s">
        <v>1194</v>
      </c>
      <c r="E1441" s="754">
        <v>42545</v>
      </c>
      <c r="F1441" s="189" t="s">
        <v>1061</v>
      </c>
      <c r="G1441" s="192" t="s">
        <v>627</v>
      </c>
      <c r="H1441" s="902" t="s">
        <v>596</v>
      </c>
      <c r="I1441" s="256"/>
      <c r="J1441" s="256"/>
      <c r="K1441" s="593">
        <v>373470</v>
      </c>
      <c r="L1441" s="194" t="s">
        <v>259</v>
      </c>
      <c r="M1441" s="194" t="s">
        <v>370</v>
      </c>
      <c r="N1441" s="52" t="str">
        <f>IF(AND('331-CT'!$E$7=TH!H1441,OR(L1441="331",M1441="331")),"331",IF(AND(OR(L1441="131",M1441="131"),H1441='131-CT'!$E$7),"131",""))</f>
        <v/>
      </c>
      <c r="O1441" s="89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7"/>
      <c r="AC1441" s="585" t="str">
        <f>IF(VLOOKUP(H1441,DS_131,1,0)=H1441,"","x")</f>
        <v/>
      </c>
      <c r="AD1441" s="585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04"/>
        <v>6</v>
      </c>
      <c r="C1442" s="184">
        <f t="shared" si="105"/>
        <v>42545</v>
      </c>
      <c r="D1442" s="191" t="s">
        <v>1195</v>
      </c>
      <c r="E1442" s="754">
        <v>42545</v>
      </c>
      <c r="F1442" s="40" t="s">
        <v>711</v>
      </c>
      <c r="G1442" s="192" t="s">
        <v>629</v>
      </c>
      <c r="H1442" s="777" t="s">
        <v>809</v>
      </c>
      <c r="I1442" s="256">
        <v>210</v>
      </c>
      <c r="J1442" s="256">
        <v>9300</v>
      </c>
      <c r="K1442" s="38">
        <f>ROUND(I1442*J1442,0)</f>
        <v>1953000</v>
      </c>
      <c r="L1442" s="194" t="s">
        <v>259</v>
      </c>
      <c r="M1442" s="194" t="s">
        <v>174</v>
      </c>
      <c r="N1442" s="52" t="str">
        <f>IF(AND('331-CT'!$E$7=TH!H1442,OR(L1442="331",M1442="331")),"331",IF(AND(OR(L1442="131",M1442="131"),H1442='131-CT'!$E$7),"131",""))</f>
        <v>131</v>
      </c>
      <c r="O1442" s="89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7"/>
      <c r="AC1442" s="585" t="e">
        <f>IF(VLOOKUP(F1442,NXT!$C$34:$C$407,1,0)=F1442,"","x")</f>
        <v>#N/A</v>
      </c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04"/>
        <v>6</v>
      </c>
      <c r="C1443" s="184">
        <f t="shared" si="105"/>
        <v>42545</v>
      </c>
      <c r="D1443" s="191" t="s">
        <v>1195</v>
      </c>
      <c r="E1443" s="184">
        <v>42545</v>
      </c>
      <c r="F1443" s="189" t="s">
        <v>1092</v>
      </c>
      <c r="G1443" s="595" t="s">
        <v>629</v>
      </c>
      <c r="H1443" s="777" t="s">
        <v>809</v>
      </c>
      <c r="I1443" s="256"/>
      <c r="J1443" s="256"/>
      <c r="K1443" s="593">
        <v>195300</v>
      </c>
      <c r="L1443" s="194" t="s">
        <v>259</v>
      </c>
      <c r="M1443" s="194" t="s">
        <v>370</v>
      </c>
      <c r="N1443" s="52" t="str">
        <f>IF(AND('331-CT'!$E$7=TH!H1443,OR(L1443="331",M1443="331")),"331",IF(AND(OR(L1443="131",M1443="131"),H1443='131-CT'!$E$7),"131",""))</f>
        <v>131</v>
      </c>
      <c r="O1443" s="89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7"/>
      <c r="AC1443" s="585" t="str">
        <f>IF(VLOOKUP(H1443,DS_131,1,0)=H1443,"","x")</f>
        <v/>
      </c>
      <c r="AD1443" s="585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04"/>
        <v>6</v>
      </c>
      <c r="C1444" s="184">
        <f t="shared" si="105"/>
        <v>42545</v>
      </c>
      <c r="D1444" s="191" t="s">
        <v>1196</v>
      </c>
      <c r="E1444" s="184">
        <v>42545</v>
      </c>
      <c r="F1444" s="189" t="s">
        <v>460</v>
      </c>
      <c r="G1444" s="595" t="s">
        <v>630</v>
      </c>
      <c r="H1444" s="193" t="s">
        <v>1093</v>
      </c>
      <c r="I1444" s="256">
        <v>628</v>
      </c>
      <c r="J1444" s="256">
        <v>14000</v>
      </c>
      <c r="K1444" s="38">
        <f>ROUND(I1444*J1444,0)</f>
        <v>8792000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89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7"/>
      <c r="AC1444" s="585" t="str">
        <f>IF(VLOOKUP(F1444,NXT!$C$34:$C$407,1,0)=F1444,"","x")</f>
        <v/>
      </c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08" si="106">IF(C1445&lt;&gt;"",MONTH(C1445),"")</f>
        <v>6</v>
      </c>
      <c r="C1445" s="184">
        <f t="shared" ref="C1445:C1486" si="107">E1445</f>
        <v>42545</v>
      </c>
      <c r="D1445" s="191" t="s">
        <v>1196</v>
      </c>
      <c r="E1445" s="184">
        <v>42545</v>
      </c>
      <c r="F1445" s="189" t="s">
        <v>1061</v>
      </c>
      <c r="G1445" s="595" t="s">
        <v>630</v>
      </c>
      <c r="H1445" s="193" t="s">
        <v>1093</v>
      </c>
      <c r="I1445" s="256"/>
      <c r="J1445" s="256"/>
      <c r="K1445" s="593">
        <v>879200</v>
      </c>
      <c r="L1445" s="194" t="s">
        <v>259</v>
      </c>
      <c r="M1445" s="194" t="s">
        <v>370</v>
      </c>
      <c r="N1445" s="52" t="str">
        <f>IF(AND('331-CT'!$E$7=TH!H1445,OR(L1445="331",M1445="331")),"331",IF(AND(OR(L1445="131",M1445="131"),H1445='131-CT'!$E$7),"131",""))</f>
        <v/>
      </c>
      <c r="O1445" s="89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7"/>
      <c r="AC1445" s="585" t="str">
        <f>IF(VLOOKUP(H1445,DS_131,1,0)=H1445,"","x")</f>
        <v/>
      </c>
      <c r="AD1445" s="585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06"/>
        <v>6</v>
      </c>
      <c r="C1446" s="184">
        <f t="shared" si="107"/>
        <v>42545</v>
      </c>
      <c r="D1446" s="191" t="s">
        <v>1197</v>
      </c>
      <c r="E1446" s="184">
        <v>42545</v>
      </c>
      <c r="F1446" s="192" t="s">
        <v>1470</v>
      </c>
      <c r="G1446" s="595" t="s">
        <v>631</v>
      </c>
      <c r="H1446" s="7" t="s">
        <v>674</v>
      </c>
      <c r="I1446" s="256">
        <v>3000</v>
      </c>
      <c r="J1446" s="256">
        <v>5200</v>
      </c>
      <c r="K1446" s="38">
        <f>ROUND(I1446*J1446,0)</f>
        <v>15600000</v>
      </c>
      <c r="L1446" s="194" t="s">
        <v>259</v>
      </c>
      <c r="M1446" s="194" t="s">
        <v>174</v>
      </c>
      <c r="N1446" s="52" t="str">
        <f>IF(AND('331-CT'!$E$7=TH!H1446,OR(L1446="331",M1446="331")),"331",IF(AND(OR(L1446="131",M1446="131"),H1446='131-CT'!$E$7),"131",""))</f>
        <v/>
      </c>
      <c r="O1446" s="89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7"/>
      <c r="AC1446" s="585" t="str">
        <f>IF(VLOOKUP(F1446,NXT!$C$34:$C$407,1,0)=F1446,"","x")</f>
        <v/>
      </c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06"/>
        <v>6</v>
      </c>
      <c r="C1447" s="184">
        <f t="shared" si="107"/>
        <v>42545</v>
      </c>
      <c r="D1447" s="191" t="s">
        <v>1197</v>
      </c>
      <c r="E1447" s="184">
        <v>42545</v>
      </c>
      <c r="F1447" s="189" t="s">
        <v>1061</v>
      </c>
      <c r="G1447" s="595" t="s">
        <v>631</v>
      </c>
      <c r="H1447" s="7" t="s">
        <v>674</v>
      </c>
      <c r="I1447" s="256"/>
      <c r="J1447" s="256"/>
      <c r="K1447" s="593">
        <v>1560000</v>
      </c>
      <c r="L1447" s="194" t="s">
        <v>259</v>
      </c>
      <c r="M1447" s="194" t="s">
        <v>370</v>
      </c>
      <c r="N1447" s="52" t="str">
        <f>IF(AND('331-CT'!$E$7=TH!H1447,OR(L1447="331",M1447="331")),"331",IF(AND(OR(L1447="131",M1447="131"),H1447='131-CT'!$E$7),"131",""))</f>
        <v/>
      </c>
      <c r="O1447" s="89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7"/>
      <c r="AC1447" s="585" t="str">
        <f>IF(VLOOKUP(H1447,DS_131,1,0)=H1447,"","x")</f>
        <v/>
      </c>
      <c r="AD1447" s="585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06"/>
        <v>6</v>
      </c>
      <c r="C1448" s="184">
        <f t="shared" si="107"/>
        <v>42548</v>
      </c>
      <c r="D1448" s="191" t="s">
        <v>1198</v>
      </c>
      <c r="E1448" s="853">
        <v>42548</v>
      </c>
      <c r="F1448" s="192" t="s">
        <v>467</v>
      </c>
      <c r="G1448" s="925" t="s">
        <v>632</v>
      </c>
      <c r="H1448" s="902" t="s">
        <v>596</v>
      </c>
      <c r="I1448" s="858">
        <v>509</v>
      </c>
      <c r="J1448" s="858">
        <v>5900</v>
      </c>
      <c r="K1448" s="38">
        <f>ROUND(I1448*J1448,0)</f>
        <v>3003100</v>
      </c>
      <c r="L1448" s="910" t="s">
        <v>259</v>
      </c>
      <c r="M1448" s="194" t="s">
        <v>174</v>
      </c>
      <c r="N1448" s="52" t="str">
        <f>IF(AND('331-CT'!$E$7=TH!H1448,OR(L1448="331",M1448="331")),"331",IF(AND(OR(L1448="131",M1448="131"),H1448='131-CT'!$E$7),"131",""))</f>
        <v/>
      </c>
      <c r="O1448" s="89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7"/>
      <c r="AC1448" s="585" t="str">
        <f>IF(VLOOKUP(F1448,NXT!$C$34:$C$407,1,0)=F1448,"","x")</f>
        <v/>
      </c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06"/>
        <v>6</v>
      </c>
      <c r="C1449" s="184">
        <f t="shared" si="107"/>
        <v>42548</v>
      </c>
      <c r="D1449" s="191" t="s">
        <v>1198</v>
      </c>
      <c r="E1449" s="853">
        <v>42548</v>
      </c>
      <c r="F1449" s="192" t="s">
        <v>467</v>
      </c>
      <c r="G1449" s="925" t="s">
        <v>632</v>
      </c>
      <c r="H1449" s="902" t="s">
        <v>596</v>
      </c>
      <c r="I1449" s="858">
        <v>1104</v>
      </c>
      <c r="J1449" s="858">
        <v>5900</v>
      </c>
      <c r="K1449" s="38">
        <f>ROUND(I1449*J1449,0)</f>
        <v>6513600</v>
      </c>
      <c r="L1449" s="910" t="s">
        <v>259</v>
      </c>
      <c r="M1449" s="194" t="s">
        <v>174</v>
      </c>
      <c r="N1449" s="52" t="str">
        <f>IF(AND('331-CT'!$E$7=TH!H1449,OR(L1449="331",M1449="331")),"331",IF(AND(OR(L1449="131",M1449="131"),H1449='131-CT'!$E$7),"131",""))</f>
        <v/>
      </c>
      <c r="O1449" s="89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7"/>
      <c r="AC1449" s="585" t="str">
        <f>IF(VLOOKUP(F1449,NXT!$C$34:$C$407,1,0)=F1449,"","x")</f>
        <v/>
      </c>
      <c r="AD1449" s="585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06"/>
        <v>6</v>
      </c>
      <c r="C1450" s="184">
        <f t="shared" si="107"/>
        <v>42548</v>
      </c>
      <c r="D1450" s="191" t="s">
        <v>1198</v>
      </c>
      <c r="E1450" s="926">
        <v>42548</v>
      </c>
      <c r="F1450" s="862" t="s">
        <v>1061</v>
      </c>
      <c r="G1450" s="855" t="s">
        <v>632</v>
      </c>
      <c r="H1450" s="902" t="s">
        <v>596</v>
      </c>
      <c r="I1450" s="858"/>
      <c r="J1450" s="858"/>
      <c r="K1450" s="859">
        <v>951670</v>
      </c>
      <c r="L1450" s="910" t="s">
        <v>259</v>
      </c>
      <c r="M1450" s="194" t="s">
        <v>370</v>
      </c>
      <c r="N1450" s="52" t="str">
        <f>IF(AND('331-CT'!$E$7=TH!H1450,OR(L1450="331",M1450="331")),"331",IF(AND(OR(L1450="131",M1450="131"),H1450='131-CT'!$E$7),"131",""))</f>
        <v/>
      </c>
      <c r="O1450" s="89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7"/>
      <c r="AC1450" s="585" t="str">
        <f>IF(VLOOKUP(H1450,DS_131,1,0)=H1450,"","x")</f>
        <v/>
      </c>
      <c r="AD1450" s="585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06"/>
        <v>6</v>
      </c>
      <c r="C1451" s="184">
        <f t="shared" si="107"/>
        <v>42548</v>
      </c>
      <c r="D1451" s="191" t="s">
        <v>1199</v>
      </c>
      <c r="E1451" s="754">
        <v>42548</v>
      </c>
      <c r="F1451" s="192" t="s">
        <v>1476</v>
      </c>
      <c r="G1451" s="192" t="s">
        <v>633</v>
      </c>
      <c r="H1451" s="7" t="s">
        <v>430</v>
      </c>
      <c r="I1451" s="256">
        <v>522</v>
      </c>
      <c r="J1451" s="256">
        <v>10500</v>
      </c>
      <c r="K1451" s="38">
        <f>ROUND(I1451*J1451,0)</f>
        <v>5481000</v>
      </c>
      <c r="L1451" s="194" t="s">
        <v>259</v>
      </c>
      <c r="M1451" s="194" t="s">
        <v>174</v>
      </c>
      <c r="N1451" s="52" t="str">
        <f>IF(AND('331-CT'!$E$7=TH!H1451,OR(L1451="331",M1451="331")),"331",IF(AND(OR(L1451="131",M1451="131"),H1451='131-CT'!$E$7),"131",""))</f>
        <v/>
      </c>
      <c r="O1451" s="89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>x</v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7"/>
      <c r="AC1451" s="585" t="str">
        <f>IF(VLOOKUP(F1451,NXT!$C$34:$C$407,1,0)=F1451,"","x")</f>
        <v/>
      </c>
      <c r="AD1451" s="585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06"/>
        <v>6</v>
      </c>
      <c r="C1452" s="184">
        <f t="shared" si="107"/>
        <v>42548</v>
      </c>
      <c r="D1452" s="191" t="s">
        <v>1199</v>
      </c>
      <c r="E1452" s="754">
        <v>42548</v>
      </c>
      <c r="F1452" s="189" t="s">
        <v>1061</v>
      </c>
      <c r="G1452" s="192" t="s">
        <v>633</v>
      </c>
      <c r="H1452" s="7" t="s">
        <v>430</v>
      </c>
      <c r="I1452" s="256"/>
      <c r="J1452" s="256"/>
      <c r="K1452" s="593">
        <v>548100</v>
      </c>
      <c r="L1452" s="194" t="s">
        <v>259</v>
      </c>
      <c r="M1452" s="194" t="s">
        <v>370</v>
      </c>
      <c r="N1452" s="52" t="str">
        <f>IF(AND('331-CT'!$E$7=TH!H1452,OR(L1452="331",M1452="331")),"331",IF(AND(OR(L1452="131",M1452="131"),H1452='131-CT'!$E$7),"131",""))</f>
        <v/>
      </c>
      <c r="O1452" s="89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7"/>
      <c r="AC1452" s="585" t="str">
        <f>IF(VLOOKUP(H1452,DS_131,1,0)=H1452,"","x")</f>
        <v/>
      </c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06"/>
        <v>6</v>
      </c>
      <c r="C1453" s="184">
        <f t="shared" si="107"/>
        <v>42549</v>
      </c>
      <c r="D1453" s="191" t="s">
        <v>1200</v>
      </c>
      <c r="E1453" s="754">
        <v>42549</v>
      </c>
      <c r="F1453" s="189" t="s">
        <v>420</v>
      </c>
      <c r="G1453" s="192" t="s">
        <v>1094</v>
      </c>
      <c r="H1453" s="7" t="s">
        <v>1076</v>
      </c>
      <c r="I1453" s="256">
        <v>1300</v>
      </c>
      <c r="J1453" s="256">
        <v>5000</v>
      </c>
      <c r="K1453" s="38">
        <f>ROUND(I1453*J1453,0)</f>
        <v>6500000</v>
      </c>
      <c r="L1453" s="194" t="s">
        <v>259</v>
      </c>
      <c r="M1453" s="194" t="s">
        <v>174</v>
      </c>
      <c r="N1453" s="52" t="str">
        <f>IF(AND('331-CT'!$E$7=TH!H1453,OR(L1453="331",M1453="331")),"331",IF(AND(OR(L1453="131",M1453="131"),H1453='131-CT'!$E$7),"131",""))</f>
        <v/>
      </c>
      <c r="O1453" s="89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7"/>
      <c r="AC1453" s="585" t="str">
        <f>IF(VLOOKUP(F1453,NXT!$C$34:$C$407,1,0)=F1453,"","x")</f>
        <v/>
      </c>
      <c r="AD1453" s="585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06"/>
        <v>6</v>
      </c>
      <c r="C1454" s="184">
        <f t="shared" si="107"/>
        <v>42549</v>
      </c>
      <c r="D1454" s="191" t="s">
        <v>1200</v>
      </c>
      <c r="E1454" s="754">
        <v>42549</v>
      </c>
      <c r="F1454" s="189" t="s">
        <v>423</v>
      </c>
      <c r="G1454" s="192" t="s">
        <v>1094</v>
      </c>
      <c r="H1454" s="7" t="s">
        <v>1076</v>
      </c>
      <c r="I1454" s="256">
        <v>338</v>
      </c>
      <c r="J1454" s="256">
        <v>5800</v>
      </c>
      <c r="K1454" s="38">
        <f>ROUND(I1454*J1454,0)</f>
        <v>1960400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/>
      </c>
      <c r="O1454" s="89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7"/>
      <c r="AC1454" s="585" t="str">
        <f>IF(VLOOKUP(F1454,NXT!$C$34:$C$407,1,0)=F1454,"","x")</f>
        <v/>
      </c>
      <c r="AD1454" s="585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06"/>
        <v>6</v>
      </c>
      <c r="C1455" s="184">
        <f t="shared" si="107"/>
        <v>42549</v>
      </c>
      <c r="D1455" s="191" t="s">
        <v>1200</v>
      </c>
      <c r="E1455" s="754">
        <v>42549</v>
      </c>
      <c r="F1455" s="189" t="s">
        <v>657</v>
      </c>
      <c r="G1455" s="192" t="s">
        <v>1094</v>
      </c>
      <c r="H1455" s="7" t="s">
        <v>1076</v>
      </c>
      <c r="I1455" s="256">
        <v>316</v>
      </c>
      <c r="J1455" s="256">
        <v>9290</v>
      </c>
      <c r="K1455" s="38">
        <f>ROUND(I1455*J1455,0)</f>
        <v>2935640</v>
      </c>
      <c r="L1455" s="194" t="s">
        <v>259</v>
      </c>
      <c r="M1455" s="194" t="s">
        <v>174</v>
      </c>
      <c r="N1455" s="52" t="str">
        <f>IF(AND('331-CT'!$E$7=TH!H1455,OR(L1455="331",M1455="331")),"331",IF(AND(OR(L1455="131",M1455="131"),H1455='131-CT'!$E$7),"131",""))</f>
        <v/>
      </c>
      <c r="O1455" s="89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7"/>
      <c r="AC1455" s="585" t="str">
        <f>IF(VLOOKUP(F1455,NXT!$C$34:$C$407,1,0)=F1455,"","x")</f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06"/>
        <v>6</v>
      </c>
      <c r="C1456" s="184">
        <f t="shared" si="107"/>
        <v>42549</v>
      </c>
      <c r="D1456" s="191" t="s">
        <v>1200</v>
      </c>
      <c r="E1456" s="754">
        <v>42549</v>
      </c>
      <c r="F1456" s="292" t="s">
        <v>1061</v>
      </c>
      <c r="G1456" s="192" t="s">
        <v>1094</v>
      </c>
      <c r="H1456" s="7" t="s">
        <v>1076</v>
      </c>
      <c r="I1456" s="256"/>
      <c r="J1456" s="256"/>
      <c r="K1456" s="593">
        <v>1139604</v>
      </c>
      <c r="L1456" s="194" t="s">
        <v>259</v>
      </c>
      <c r="M1456" s="194" t="s">
        <v>370</v>
      </c>
      <c r="N1456" s="52" t="str">
        <f>IF(AND('331-CT'!$E$7=TH!H1456,OR(L1456="331",M1456="331")),"331",IF(AND(OR(L1456="131",M1456="131"),H1456='131-CT'!$E$7),"131",""))</f>
        <v/>
      </c>
      <c r="O1456" s="89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7"/>
      <c r="AC1456" s="585" t="str">
        <f>IF(VLOOKUP(H1456,DS_131,1,0)=H1456,"","x")</f>
        <v/>
      </c>
      <c r="AD1456" s="585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06"/>
        <v>6</v>
      </c>
      <c r="C1457" s="184">
        <f t="shared" si="107"/>
        <v>42550</v>
      </c>
      <c r="D1457" s="191" t="s">
        <v>1201</v>
      </c>
      <c r="E1457" s="754">
        <v>42550</v>
      </c>
      <c r="F1457" s="192" t="s">
        <v>1095</v>
      </c>
      <c r="G1457" s="192" t="s">
        <v>634</v>
      </c>
      <c r="H1457" s="7" t="s">
        <v>812</v>
      </c>
      <c r="I1457" s="256">
        <v>71</v>
      </c>
      <c r="J1457" s="256">
        <v>5600</v>
      </c>
      <c r="K1457" s="38">
        <f>ROUND(I1457*J1457,0)</f>
        <v>397600</v>
      </c>
      <c r="L1457" s="194" t="s">
        <v>259</v>
      </c>
      <c r="M1457" s="194" t="s">
        <v>174</v>
      </c>
      <c r="N1457" s="52" t="str">
        <f>IF(AND('331-CT'!$E$7=TH!H1457,OR(L1457="331",M1457="331")),"331",IF(AND(OR(L1457="131",M1457="131"),H1457='131-CT'!$E$7),"131",""))</f>
        <v/>
      </c>
      <c r="O1457" s="89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7"/>
      <c r="AC1457" s="585" t="str">
        <f>IF(VLOOKUP(F1457,NXT!$C$34:$C$407,1,0)=F1457,"","x")</f>
        <v/>
      </c>
      <c r="AD1457" s="585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06"/>
        <v>6</v>
      </c>
      <c r="C1458" s="184">
        <f t="shared" si="107"/>
        <v>42550</v>
      </c>
      <c r="D1458" s="191" t="s">
        <v>1201</v>
      </c>
      <c r="E1458" s="191">
        <v>42550</v>
      </c>
      <c r="F1458" s="192" t="s">
        <v>1062</v>
      </c>
      <c r="G1458" s="478" t="s">
        <v>634</v>
      </c>
      <c r="H1458" s="7" t="s">
        <v>812</v>
      </c>
      <c r="I1458" s="258">
        <v>535</v>
      </c>
      <c r="J1458" s="258">
        <v>6500</v>
      </c>
      <c r="K1458" s="38">
        <f>ROUND(I1458*J1458,0)</f>
        <v>3477500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89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7"/>
      <c r="AC1458" s="585" t="str">
        <f>IF(VLOOKUP(F1458,NXT!$C$34:$C$407,1,0)=F1458,"","x")</f>
        <v/>
      </c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06"/>
        <v>6</v>
      </c>
      <c r="C1459" s="184">
        <f t="shared" si="107"/>
        <v>42550</v>
      </c>
      <c r="D1459" s="191" t="s">
        <v>1201</v>
      </c>
      <c r="E1459" s="191">
        <v>42550</v>
      </c>
      <c r="F1459" s="192" t="s">
        <v>1096</v>
      </c>
      <c r="G1459" s="478" t="s">
        <v>634</v>
      </c>
      <c r="H1459" s="7" t="s">
        <v>812</v>
      </c>
      <c r="I1459" s="258">
        <v>333</v>
      </c>
      <c r="J1459" s="258">
        <v>5700</v>
      </c>
      <c r="K1459" s="38">
        <f>ROUND(I1459*J1459,0)</f>
        <v>1898100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89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7"/>
      <c r="AC1459" s="585" t="str">
        <f>IF(VLOOKUP(F1459,NXT!$C$34:$C$407,1,0)=F1459,"","x")</f>
        <v/>
      </c>
      <c r="AD1459" s="585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06"/>
        <v>6</v>
      </c>
      <c r="C1460" s="184">
        <f t="shared" si="107"/>
        <v>42550</v>
      </c>
      <c r="D1460" s="191" t="s">
        <v>1201</v>
      </c>
      <c r="E1460" s="184">
        <v>42550</v>
      </c>
      <c r="F1460" s="189" t="s">
        <v>1061</v>
      </c>
      <c r="G1460" s="595" t="s">
        <v>634</v>
      </c>
      <c r="H1460" s="7" t="s">
        <v>812</v>
      </c>
      <c r="I1460" s="256"/>
      <c r="J1460" s="256"/>
      <c r="K1460" s="593">
        <v>577320</v>
      </c>
      <c r="L1460" s="194" t="s">
        <v>259</v>
      </c>
      <c r="M1460" s="194" t="s">
        <v>370</v>
      </c>
      <c r="N1460" s="52" t="str">
        <f>IF(AND('331-CT'!$E$7=TH!H1460,OR(L1460="331",M1460="331")),"331",IF(AND(OR(L1460="131",M1460="131"),H1460='131-CT'!$E$7),"131",""))</f>
        <v/>
      </c>
      <c r="O1460" s="89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7"/>
      <c r="AC1460" s="585" t="str">
        <f>IF(VLOOKUP(H1460,DS_131,1,0)=H1460,"","x")</f>
        <v/>
      </c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06"/>
        <v>6</v>
      </c>
      <c r="C1461" s="184">
        <f t="shared" si="107"/>
        <v>42550</v>
      </c>
      <c r="D1461" s="191" t="s">
        <v>1202</v>
      </c>
      <c r="E1461" s="184">
        <v>42550</v>
      </c>
      <c r="F1461" s="189" t="s">
        <v>676</v>
      </c>
      <c r="G1461" s="595" t="s">
        <v>1097</v>
      </c>
      <c r="H1461" s="7" t="s">
        <v>1086</v>
      </c>
      <c r="I1461" s="256">
        <v>1055</v>
      </c>
      <c r="J1461" s="256">
        <v>13800</v>
      </c>
      <c r="K1461" s="38">
        <f>ROUND(I1461*J1461,0)</f>
        <v>14559000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9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7"/>
      <c r="AC1461" s="585" t="str">
        <f>IF(VLOOKUP(F1461,NXT!$C$34:$C$407,1,0)=F1461,"","x")</f>
        <v/>
      </c>
      <c r="AD1461" s="585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06"/>
        <v>6</v>
      </c>
      <c r="C1462" s="184">
        <f t="shared" si="107"/>
        <v>42550</v>
      </c>
      <c r="D1462" s="191" t="s">
        <v>1202</v>
      </c>
      <c r="E1462" s="191">
        <v>42550</v>
      </c>
      <c r="F1462" s="192" t="s">
        <v>676</v>
      </c>
      <c r="G1462" s="478" t="s">
        <v>1097</v>
      </c>
      <c r="H1462" s="193" t="s">
        <v>1086</v>
      </c>
      <c r="I1462" s="256">
        <v>100</v>
      </c>
      <c r="J1462" s="256">
        <v>13400</v>
      </c>
      <c r="K1462" s="38">
        <f>ROUND(I1462*J1462,0)</f>
        <v>1340000</v>
      </c>
      <c r="L1462" s="194" t="s">
        <v>259</v>
      </c>
      <c r="M1462" s="194" t="s">
        <v>174</v>
      </c>
      <c r="N1462" s="52" t="str">
        <f>IF(AND('331-CT'!$E$7=TH!H1462,OR(L1462="331",M1462="331")),"331",IF(AND(OR(L1462="131",M1462="131"),H1462='131-CT'!$E$7),"131",""))</f>
        <v/>
      </c>
      <c r="O1462" s="89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7"/>
      <c r="AC1462" s="585" t="str">
        <f>IF(VLOOKUP(F1462,NXT!$C$34:$C$407,1,0)=F1462,"","x")</f>
        <v/>
      </c>
      <c r="AD1462" s="585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06"/>
        <v>6</v>
      </c>
      <c r="C1463" s="184">
        <f t="shared" si="107"/>
        <v>42550</v>
      </c>
      <c r="D1463" s="191" t="s">
        <v>1202</v>
      </c>
      <c r="E1463" s="191">
        <v>42550</v>
      </c>
      <c r="F1463" s="189" t="s">
        <v>724</v>
      </c>
      <c r="G1463" s="478" t="s">
        <v>1097</v>
      </c>
      <c r="H1463" s="193" t="s">
        <v>1086</v>
      </c>
      <c r="I1463" s="256">
        <v>2000</v>
      </c>
      <c r="J1463" s="256">
        <v>1300</v>
      </c>
      <c r="K1463" s="38">
        <f>ROUND(I1463*J1463,0)</f>
        <v>2600000</v>
      </c>
      <c r="L1463" s="194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89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7"/>
      <c r="AC1463" s="585" t="str">
        <f>IF(VLOOKUP(F1463,NXT!$C$34:$C$407,1,0)=F1463,"","x")</f>
        <v/>
      </c>
      <c r="AD1463" s="585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06"/>
        <v>6</v>
      </c>
      <c r="C1464" s="184">
        <f t="shared" si="107"/>
        <v>42550</v>
      </c>
      <c r="D1464" s="191" t="s">
        <v>1202</v>
      </c>
      <c r="E1464" s="191">
        <v>42550</v>
      </c>
      <c r="F1464" s="192" t="s">
        <v>1061</v>
      </c>
      <c r="G1464" s="478" t="s">
        <v>1097</v>
      </c>
      <c r="H1464" s="193" t="s">
        <v>1086</v>
      </c>
      <c r="I1464" s="256"/>
      <c r="J1464" s="256"/>
      <c r="K1464" s="593">
        <v>1849900</v>
      </c>
      <c r="L1464" s="194" t="s">
        <v>259</v>
      </c>
      <c r="M1464" s="194" t="s">
        <v>370</v>
      </c>
      <c r="N1464" s="52" t="str">
        <f>IF(AND('331-CT'!$E$7=TH!H1464,OR(L1464="331",M1464="331")),"331",IF(AND(OR(L1464="131",M1464="131"),H1464='131-CT'!$E$7),"131",""))</f>
        <v/>
      </c>
      <c r="O1464" s="89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7"/>
      <c r="AC1464" s="585" t="str">
        <f>IF(VLOOKUP(H1464,DS_131,1,0)=H1464,"","x")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06"/>
        <v>6</v>
      </c>
      <c r="C1465" s="184">
        <f t="shared" si="107"/>
        <v>42550</v>
      </c>
      <c r="D1465" s="191" t="s">
        <v>1203</v>
      </c>
      <c r="E1465" s="191">
        <v>42550</v>
      </c>
      <c r="F1465" s="192" t="s">
        <v>1277</v>
      </c>
      <c r="G1465" s="478" t="s">
        <v>635</v>
      </c>
      <c r="H1465" s="193" t="s">
        <v>588</v>
      </c>
      <c r="I1465" s="256">
        <v>200</v>
      </c>
      <c r="J1465" s="256">
        <v>9300</v>
      </c>
      <c r="K1465" s="38">
        <f>ROUND(I1465*J1465,0)</f>
        <v>1860000</v>
      </c>
      <c r="L1465" s="194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89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7"/>
      <c r="AC1465" s="585" t="str">
        <f>IF(VLOOKUP(F1465,NXT!$C$34:$C$407,1,0)=F1465,"","x")</f>
        <v/>
      </c>
      <c r="AD1465" s="585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06"/>
        <v>6</v>
      </c>
      <c r="C1466" s="184">
        <f t="shared" si="107"/>
        <v>42550</v>
      </c>
      <c r="D1466" s="191" t="s">
        <v>1203</v>
      </c>
      <c r="E1466" s="191">
        <v>42550</v>
      </c>
      <c r="F1466" s="192" t="s">
        <v>1059</v>
      </c>
      <c r="G1466" s="478" t="s">
        <v>635</v>
      </c>
      <c r="H1466" s="193" t="s">
        <v>588</v>
      </c>
      <c r="I1466" s="259"/>
      <c r="J1466" s="259"/>
      <c r="K1466" s="593">
        <v>186000</v>
      </c>
      <c r="L1466" s="194" t="s">
        <v>259</v>
      </c>
      <c r="M1466" s="194" t="s">
        <v>370</v>
      </c>
      <c r="N1466" s="52" t="str">
        <f>IF(AND('331-CT'!$E$7=TH!H1466,OR(L1466="331",M1466="331")),"331",IF(AND(OR(L1466="131",M1466="131"),H1466='131-CT'!$E$7),"131",""))</f>
        <v/>
      </c>
      <c r="O1466" s="89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7"/>
      <c r="AC1466" s="585" t="str">
        <f>IF(VLOOKUP(H1466,DS_131,1,0)=H1466,"","x")</f>
        <v/>
      </c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06"/>
        <v>6</v>
      </c>
      <c r="C1467" s="184">
        <f t="shared" si="107"/>
        <v>42550</v>
      </c>
      <c r="D1467" s="191" t="s">
        <v>1204</v>
      </c>
      <c r="E1467" s="191">
        <v>42550</v>
      </c>
      <c r="F1467" s="192" t="s">
        <v>1098</v>
      </c>
      <c r="G1467" s="478" t="s">
        <v>636</v>
      </c>
      <c r="H1467" s="193" t="s">
        <v>640</v>
      </c>
      <c r="I1467" s="259">
        <v>1320</v>
      </c>
      <c r="J1467" s="259">
        <v>8600</v>
      </c>
      <c r="K1467" s="38">
        <f>ROUND(I1467*J1467,0)</f>
        <v>11352000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9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7"/>
      <c r="AC1467" s="585" t="str">
        <f>IF(VLOOKUP(F1467,NXT!$C$34:$C$407,1,0)=F1467,"","x")</f>
        <v/>
      </c>
      <c r="AD1467" s="585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06"/>
        <v>6</v>
      </c>
      <c r="C1468" s="184">
        <f t="shared" si="107"/>
        <v>42550</v>
      </c>
      <c r="D1468" s="191" t="s">
        <v>1204</v>
      </c>
      <c r="E1468" s="191">
        <v>42550</v>
      </c>
      <c r="F1468" s="192" t="s">
        <v>1099</v>
      </c>
      <c r="G1468" s="478" t="s">
        <v>636</v>
      </c>
      <c r="H1468" s="193" t="s">
        <v>640</v>
      </c>
      <c r="I1468" s="256">
        <v>320</v>
      </c>
      <c r="J1468" s="256">
        <v>14500</v>
      </c>
      <c r="K1468" s="38">
        <f>ROUND(I1468*J1468,0)</f>
        <v>4640000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9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7"/>
      <c r="AC1468" s="585" t="str">
        <f>IF(VLOOKUP(F1468,NXT!$C$34:$C$407,1,0)=F1468,"","x")</f>
        <v/>
      </c>
      <c r="AD1468" s="585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06"/>
        <v>6</v>
      </c>
      <c r="C1469" s="184">
        <f t="shared" si="107"/>
        <v>42550</v>
      </c>
      <c r="D1469" s="191" t="s">
        <v>1204</v>
      </c>
      <c r="E1469" s="191">
        <v>42550</v>
      </c>
      <c r="F1469" s="192" t="s">
        <v>1100</v>
      </c>
      <c r="G1469" s="478" t="s">
        <v>636</v>
      </c>
      <c r="H1469" s="193" t="s">
        <v>640</v>
      </c>
      <c r="I1469" s="257">
        <v>28</v>
      </c>
      <c r="J1469" s="257">
        <v>14500</v>
      </c>
      <c r="K1469" s="38">
        <f>ROUND(I1469*J1469,0)</f>
        <v>406000</v>
      </c>
      <c r="L1469" s="194" t="s">
        <v>259</v>
      </c>
      <c r="M1469" s="194" t="s">
        <v>174</v>
      </c>
      <c r="N1469" s="52" t="str">
        <f>IF(AND('331-CT'!$E$7=TH!H1469,OR(L1469="331",M1469="331")),"331",IF(AND(OR(L1469="131",M1469="131"),H1469='131-CT'!$E$7),"131",""))</f>
        <v/>
      </c>
      <c r="O1469" s="89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7"/>
      <c r="AC1469" s="585" t="str">
        <f>IF(VLOOKUP(F1469,NXT!$C$34:$C$407,1,0)=F1469,"","x")</f>
        <v/>
      </c>
      <c r="AD1469" s="585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06"/>
        <v>6</v>
      </c>
      <c r="C1470" s="184">
        <f t="shared" si="107"/>
        <v>42550</v>
      </c>
      <c r="D1470" s="191" t="s">
        <v>1204</v>
      </c>
      <c r="E1470" s="191">
        <v>42550</v>
      </c>
      <c r="F1470" s="192" t="s">
        <v>992</v>
      </c>
      <c r="G1470" s="478" t="s">
        <v>636</v>
      </c>
      <c r="H1470" s="193" t="s">
        <v>640</v>
      </c>
      <c r="I1470" s="256">
        <v>245</v>
      </c>
      <c r="J1470" s="256">
        <v>9300</v>
      </c>
      <c r="K1470" s="38">
        <f>ROUND(I1470*J1470,0)</f>
        <v>2278500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89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7"/>
      <c r="AC1470" s="585" t="str">
        <f>IF(VLOOKUP(F1470,NXT!$C$34:$C$407,1,0)=F1470,"","x")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06"/>
        <v>6</v>
      </c>
      <c r="C1471" s="184">
        <f t="shared" si="107"/>
        <v>42550</v>
      </c>
      <c r="D1471" s="191" t="s">
        <v>1204</v>
      </c>
      <c r="E1471" s="754">
        <v>42550</v>
      </c>
      <c r="F1471" s="192" t="s">
        <v>1020</v>
      </c>
      <c r="G1471" s="192" t="s">
        <v>636</v>
      </c>
      <c r="H1471" s="193" t="s">
        <v>640</v>
      </c>
      <c r="I1471" s="256">
        <v>52</v>
      </c>
      <c r="J1471" s="256">
        <v>8800</v>
      </c>
      <c r="K1471" s="38">
        <f>ROUND(I1471*J1471,0)</f>
        <v>457600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89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7"/>
      <c r="AC1471" s="585" t="str">
        <f>IF(VLOOKUP(F1471,NXT!$C$34:$C$407,1,0)=F1471,"","x")</f>
        <v/>
      </c>
      <c r="AD1471" s="585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06"/>
        <v>6</v>
      </c>
      <c r="C1472" s="184">
        <f t="shared" si="107"/>
        <v>42550</v>
      </c>
      <c r="D1472" s="191" t="s">
        <v>1204</v>
      </c>
      <c r="E1472" s="754">
        <v>42550</v>
      </c>
      <c r="F1472" s="192" t="s">
        <v>1061</v>
      </c>
      <c r="G1472" s="192" t="s">
        <v>636</v>
      </c>
      <c r="H1472" s="193" t="s">
        <v>640</v>
      </c>
      <c r="I1472" s="256"/>
      <c r="J1472" s="256"/>
      <c r="K1472" s="593">
        <v>1913410</v>
      </c>
      <c r="L1472" s="194" t="s">
        <v>259</v>
      </c>
      <c r="M1472" s="194" t="s">
        <v>370</v>
      </c>
      <c r="N1472" s="52" t="str">
        <f>IF(AND('331-CT'!$E$7=TH!H1472,OR(L1472="331",M1472="331")),"331",IF(AND(OR(L1472="131",M1472="131"),H1472='131-CT'!$E$7),"131",""))</f>
        <v/>
      </c>
      <c r="O1472" s="89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7"/>
      <c r="AC1472" s="585" t="str">
        <f>IF(VLOOKUP(H1472,DS_131,1,0)=H1472,"","x")</f>
        <v/>
      </c>
      <c r="AD1472" s="585"/>
    </row>
    <row r="1473" spans="1:33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06"/>
        <v>6</v>
      </c>
      <c r="C1473" s="184">
        <f t="shared" si="107"/>
        <v>42550</v>
      </c>
      <c r="D1473" s="191" t="s">
        <v>1205</v>
      </c>
      <c r="E1473" s="754">
        <v>42550</v>
      </c>
      <c r="F1473" s="189" t="s">
        <v>658</v>
      </c>
      <c r="G1473" s="192" t="s">
        <v>637</v>
      </c>
      <c r="H1473" s="7" t="s">
        <v>430</v>
      </c>
      <c r="I1473" s="256">
        <v>410</v>
      </c>
      <c r="J1473" s="256">
        <v>8800</v>
      </c>
      <c r="K1473" s="38">
        <f>ROUND(I1473*J1473,0)</f>
        <v>3608000</v>
      </c>
      <c r="L1473" s="194" t="s">
        <v>259</v>
      </c>
      <c r="M1473" s="194" t="s">
        <v>174</v>
      </c>
      <c r="N1473" s="52" t="str">
        <f>IF(AND('331-CT'!$E$7=TH!H1473,OR(L1473="331",M1473="331")),"331",IF(AND(OR(L1473="131",M1473="131"),H1473='131-CT'!$E$7),"131",""))</f>
        <v/>
      </c>
      <c r="O1473" s="89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7"/>
      <c r="AC1473" s="585" t="str">
        <f>IF(VLOOKUP(F1473,NXT!$C$34:$C$407,1,0)=F1473,"","x")</f>
        <v/>
      </c>
    </row>
    <row r="1474" spans="1:33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06"/>
        <v>6</v>
      </c>
      <c r="C1474" s="184">
        <f t="shared" si="107"/>
        <v>42550</v>
      </c>
      <c r="D1474" s="191" t="s">
        <v>1205</v>
      </c>
      <c r="E1474" s="754">
        <v>42550</v>
      </c>
      <c r="F1474" s="192" t="s">
        <v>1061</v>
      </c>
      <c r="G1474" s="192" t="s">
        <v>637</v>
      </c>
      <c r="H1474" s="7" t="s">
        <v>430</v>
      </c>
      <c r="I1474" s="256"/>
      <c r="J1474" s="256"/>
      <c r="K1474" s="593">
        <v>360800</v>
      </c>
      <c r="L1474" s="194" t="s">
        <v>259</v>
      </c>
      <c r="M1474" s="194" t="s">
        <v>370</v>
      </c>
      <c r="N1474" s="52" t="str">
        <f>IF(AND('331-CT'!$E$7=TH!H1474,OR(L1474="331",M1474="331")),"331",IF(AND(OR(L1474="131",M1474="131"),H1474='131-CT'!$E$7),"131",""))</f>
        <v/>
      </c>
      <c r="O1474" s="89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7"/>
      <c r="AC1474" s="585" t="str">
        <f>IF(VLOOKUP(H1474,DS_131,1,0)=H1474,"","x")</f>
        <v/>
      </c>
      <c r="AD1474" s="585"/>
    </row>
    <row r="1475" spans="1:33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06"/>
        <v>6</v>
      </c>
      <c r="C1475" s="184">
        <f t="shared" si="107"/>
        <v>42550</v>
      </c>
      <c r="D1475" s="191" t="s">
        <v>1206</v>
      </c>
      <c r="E1475" s="754">
        <v>42550</v>
      </c>
      <c r="F1475" s="292" t="s">
        <v>1472</v>
      </c>
      <c r="G1475" s="192" t="s">
        <v>639</v>
      </c>
      <c r="H1475" s="7" t="s">
        <v>674</v>
      </c>
      <c r="I1475" s="256">
        <v>800</v>
      </c>
      <c r="J1475" s="256">
        <v>17000</v>
      </c>
      <c r="K1475" s="38">
        <f>ROUND(I1475*J1475,0)</f>
        <v>13600000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9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7"/>
      <c r="AC1475" s="585" t="str">
        <f>IF(VLOOKUP(F1475,NXT!$C$34:$C$407,1,0)=F1475,"","x")</f>
        <v/>
      </c>
    </row>
    <row r="1476" spans="1:33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06"/>
        <v>6</v>
      </c>
      <c r="C1476" s="184">
        <f t="shared" si="107"/>
        <v>42550</v>
      </c>
      <c r="D1476" s="191" t="s">
        <v>1206</v>
      </c>
      <c r="E1476" s="754">
        <v>42550</v>
      </c>
      <c r="F1476" s="192" t="s">
        <v>1061</v>
      </c>
      <c r="G1476" s="192" t="s">
        <v>639</v>
      </c>
      <c r="H1476" s="7" t="s">
        <v>674</v>
      </c>
      <c r="I1476" s="256"/>
      <c r="J1476" s="256"/>
      <c r="K1476" s="593">
        <v>1360000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9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7"/>
      <c r="AC1476" s="585" t="str">
        <f>IF(VLOOKUP(H1476,DS_131,1,0)=H1476,"","x")</f>
        <v/>
      </c>
      <c r="AD1476" s="585"/>
    </row>
    <row r="1477" spans="1:33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06"/>
        <v>6</v>
      </c>
      <c r="C1477" s="184">
        <f t="shared" si="107"/>
        <v>42550</v>
      </c>
      <c r="D1477" s="191" t="s">
        <v>1207</v>
      </c>
      <c r="E1477" s="754">
        <v>42550</v>
      </c>
      <c r="F1477" s="192" t="s">
        <v>460</v>
      </c>
      <c r="G1477" s="192" t="s">
        <v>642</v>
      </c>
      <c r="H1477" s="7" t="s">
        <v>679</v>
      </c>
      <c r="I1477" s="256">
        <v>628</v>
      </c>
      <c r="J1477" s="256">
        <v>14000</v>
      </c>
      <c r="K1477" s="38">
        <f>ROUND(I1477*J1477,0)</f>
        <v>8792000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9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7"/>
      <c r="AC1477" s="585" t="str">
        <f>IF(VLOOKUP(F1477,NXT!$C$34:$C$407,1,0)=F1477,"","x")</f>
        <v/>
      </c>
    </row>
    <row r="1478" spans="1:33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06"/>
        <v>6</v>
      </c>
      <c r="C1478" s="184">
        <f t="shared" si="107"/>
        <v>42550</v>
      </c>
      <c r="D1478" s="191" t="s">
        <v>1207</v>
      </c>
      <c r="E1478" s="754">
        <v>42550</v>
      </c>
      <c r="F1478" s="189" t="s">
        <v>1061</v>
      </c>
      <c r="G1478" s="192" t="s">
        <v>642</v>
      </c>
      <c r="H1478" s="7" t="s">
        <v>679</v>
      </c>
      <c r="I1478" s="256"/>
      <c r="J1478" s="256"/>
      <c r="K1478" s="593">
        <v>879200</v>
      </c>
      <c r="L1478" s="194" t="s">
        <v>259</v>
      </c>
      <c r="M1478" s="194" t="s">
        <v>370</v>
      </c>
      <c r="N1478" s="52" t="str">
        <f>IF(AND('331-CT'!$E$7=TH!H1478,OR(L1478="331",M1478="331")),"331",IF(AND(OR(L1478="131",M1478="131"),H1478='131-CT'!$E$7),"131",""))</f>
        <v/>
      </c>
      <c r="O1478" s="89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7"/>
      <c r="AC1478" s="585" t="str">
        <f>IF(VLOOKUP(H1478,DS_131,1,0)=H1478,"","x")</f>
        <v/>
      </c>
      <c r="AD1478" s="585"/>
    </row>
    <row r="1479" spans="1:33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06"/>
        <v>6</v>
      </c>
      <c r="C1479" s="184">
        <f t="shared" si="107"/>
        <v>42550</v>
      </c>
      <c r="D1479" s="191" t="s">
        <v>1208</v>
      </c>
      <c r="E1479" s="754">
        <v>42550</v>
      </c>
      <c r="F1479" s="189" t="s">
        <v>1101</v>
      </c>
      <c r="G1479" s="192" t="s">
        <v>644</v>
      </c>
      <c r="H1479" s="7" t="s">
        <v>558</v>
      </c>
      <c r="I1479" s="256">
        <v>53</v>
      </c>
      <c r="J1479" s="256">
        <v>54530</v>
      </c>
      <c r="K1479" s="38">
        <f>ROUND(I1479*J1479,0)</f>
        <v>2890090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9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7"/>
      <c r="AC1479" s="585" t="str">
        <f>IF(VLOOKUP(F1479,NXT!$C$34:$C$407,1,0)=F1479,"","x")</f>
        <v/>
      </c>
      <c r="AD1479" s="585"/>
    </row>
    <row r="1480" spans="1:33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06"/>
        <v>6</v>
      </c>
      <c r="C1480" s="184">
        <f t="shared" si="107"/>
        <v>42550</v>
      </c>
      <c r="D1480" s="191" t="s">
        <v>1208</v>
      </c>
      <c r="E1480" s="754">
        <v>42550</v>
      </c>
      <c r="F1480" s="192" t="s">
        <v>449</v>
      </c>
      <c r="G1480" s="192" t="s">
        <v>644</v>
      </c>
      <c r="H1480" s="7" t="s">
        <v>558</v>
      </c>
      <c r="I1480" s="256">
        <v>120</v>
      </c>
      <c r="J1480" s="256">
        <v>47449</v>
      </c>
      <c r="K1480" s="38">
        <f>ROUND(I1480*J1480,0)</f>
        <v>5693880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9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7"/>
      <c r="AC1480" s="585" t="str">
        <f>IF(VLOOKUP(F1480,NXT!$C$34:$C$407,1,0)=F1480,"","x")</f>
        <v/>
      </c>
      <c r="AD1480" s="585"/>
    </row>
    <row r="1481" spans="1:33" s="211" customFormat="1" ht="15.75" customHeight="1">
      <c r="A1481" s="204" t="str">
        <f>IF(B1481&lt;&gt;"",IF(AND(B1481&gt;=_TM1,B1481&lt;=_TM2,OR(TH!L1481="1111",TH!M1481="1111")),TH!D1481,""),"")</f>
        <v/>
      </c>
      <c r="B1481" s="852">
        <f t="shared" si="106"/>
        <v>6</v>
      </c>
      <c r="C1481" s="853">
        <f t="shared" si="107"/>
        <v>42550</v>
      </c>
      <c r="D1481" s="191" t="s">
        <v>1208</v>
      </c>
      <c r="E1481" s="191">
        <v>42550</v>
      </c>
      <c r="F1481" s="192" t="s">
        <v>1102</v>
      </c>
      <c r="G1481" s="192" t="s">
        <v>644</v>
      </c>
      <c r="H1481" s="7" t="s">
        <v>558</v>
      </c>
      <c r="I1481" s="256">
        <v>13</v>
      </c>
      <c r="J1481" s="256">
        <v>45000</v>
      </c>
      <c r="K1481" s="38">
        <f>ROUND(I1481*J1481,0)</f>
        <v>585000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9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7"/>
      <c r="AC1481" s="585" t="str">
        <f>IF(VLOOKUP(F1481,NXT!$C$34:$C$407,1,0)=F1481,"","x")</f>
        <v/>
      </c>
      <c r="AD1481" s="861"/>
      <c r="AE1481" s="861">
        <v>115419</v>
      </c>
      <c r="AF1481" s="861"/>
      <c r="AG1481" s="861"/>
    </row>
    <row r="1482" spans="1:33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06"/>
        <v>6</v>
      </c>
      <c r="C1482" s="184">
        <f t="shared" si="107"/>
        <v>42550</v>
      </c>
      <c r="D1482" s="191" t="s">
        <v>1208</v>
      </c>
      <c r="E1482" s="191">
        <v>42550</v>
      </c>
      <c r="F1482" s="192" t="s">
        <v>526</v>
      </c>
      <c r="G1482" s="192" t="s">
        <v>644</v>
      </c>
      <c r="H1482" s="7" t="s">
        <v>558</v>
      </c>
      <c r="I1482" s="256">
        <v>51</v>
      </c>
      <c r="J1482" s="256">
        <v>30237</v>
      </c>
      <c r="K1482" s="38">
        <f>ROUND(I1482*J1482,0)</f>
        <v>1542087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9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7"/>
      <c r="AC1482" s="585" t="str">
        <f>IF(VLOOKUP(F1482,NXT!$C$34:$C$407,1,0)=F1482,"","x")</f>
        <v/>
      </c>
      <c r="AD1482" s="585"/>
    </row>
    <row r="1483" spans="1:33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06"/>
        <v>6</v>
      </c>
      <c r="C1483" s="184">
        <f t="shared" si="107"/>
        <v>42550</v>
      </c>
      <c r="D1483" s="191" t="s">
        <v>1208</v>
      </c>
      <c r="E1483" s="191">
        <v>42550</v>
      </c>
      <c r="F1483" s="192" t="s">
        <v>1061</v>
      </c>
      <c r="G1483" s="192" t="s">
        <v>644</v>
      </c>
      <c r="H1483" s="7" t="s">
        <v>558</v>
      </c>
      <c r="I1483" s="256"/>
      <c r="J1483" s="256"/>
      <c r="K1483" s="593">
        <v>1071105</v>
      </c>
      <c r="L1483" s="194" t="s">
        <v>259</v>
      </c>
      <c r="M1483" s="194" t="s">
        <v>370</v>
      </c>
      <c r="N1483" s="52" t="str">
        <f>IF(AND('331-CT'!$E$7=TH!H1483,OR(L1483="331",M1483="331")),"331",IF(AND(OR(L1483="131",M1483="131"),H1483='131-CT'!$E$7),"131",""))</f>
        <v/>
      </c>
      <c r="O1483" s="89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7"/>
      <c r="AC1483" s="585" t="str">
        <f>IF(VLOOKUP(H1483,DS_131,1,0)=H1483,"","x")</f>
        <v/>
      </c>
      <c r="AD1483" s="585"/>
    </row>
    <row r="1484" spans="1:33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06"/>
        <v>6</v>
      </c>
      <c r="C1484" s="184">
        <f t="shared" si="107"/>
        <v>42551</v>
      </c>
      <c r="D1484" s="191" t="s">
        <v>1209</v>
      </c>
      <c r="E1484" s="191">
        <v>42551</v>
      </c>
      <c r="F1484" s="192" t="s">
        <v>682</v>
      </c>
      <c r="G1484" s="192" t="s">
        <v>645</v>
      </c>
      <c r="H1484" s="7" t="s">
        <v>815</v>
      </c>
      <c r="I1484" s="256">
        <v>220</v>
      </c>
      <c r="J1484" s="256">
        <v>5800</v>
      </c>
      <c r="K1484" s="38">
        <f>ROUND(I1484*J1484,0)</f>
        <v>1276000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89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7"/>
      <c r="AC1484" s="585" t="str">
        <f>IF(VLOOKUP(F1484,NXT!$C$34:$C$407,1,0)=F1484,"","x")</f>
        <v/>
      </c>
      <c r="AD1484" s="585"/>
    </row>
    <row r="1485" spans="1:33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06"/>
        <v>6</v>
      </c>
      <c r="C1485" s="184">
        <f t="shared" si="107"/>
        <v>42551</v>
      </c>
      <c r="D1485" s="191" t="s">
        <v>1209</v>
      </c>
      <c r="E1485" s="191">
        <v>42551</v>
      </c>
      <c r="F1485" s="192" t="s">
        <v>571</v>
      </c>
      <c r="G1485" s="192" t="s">
        <v>645</v>
      </c>
      <c r="H1485" s="7" t="s">
        <v>815</v>
      </c>
      <c r="I1485" s="256">
        <v>529</v>
      </c>
      <c r="J1485" s="256">
        <v>6400</v>
      </c>
      <c r="K1485" s="38">
        <f>ROUND(I1485*J1485,0)</f>
        <v>3385600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9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7"/>
      <c r="AC1485" s="585" t="str">
        <f>IF(VLOOKUP(F1485,NXT!$C$34:$C$407,1,0)=F1485,"","x")</f>
        <v/>
      </c>
      <c r="AD1485" s="585"/>
    </row>
    <row r="1486" spans="1:33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06"/>
        <v>6</v>
      </c>
      <c r="C1486" s="184">
        <f t="shared" si="107"/>
        <v>42551</v>
      </c>
      <c r="D1486" s="191" t="s">
        <v>1209</v>
      </c>
      <c r="E1486" s="191">
        <v>42551</v>
      </c>
      <c r="F1486" s="192" t="s">
        <v>1061</v>
      </c>
      <c r="G1486" s="192" t="s">
        <v>645</v>
      </c>
      <c r="H1486" s="7" t="s">
        <v>815</v>
      </c>
      <c r="I1486" s="256"/>
      <c r="J1486" s="256"/>
      <c r="K1486" s="593">
        <v>466160</v>
      </c>
      <c r="L1486" s="194" t="s">
        <v>259</v>
      </c>
      <c r="M1486" s="194" t="s">
        <v>370</v>
      </c>
      <c r="N1486" s="52" t="str">
        <f>IF(AND('331-CT'!$E$7=TH!H1486,OR(L1486="331",M1486="331")),"331",IF(AND(OR(L1486="131",M1486="131"),H1486='131-CT'!$E$7),"131",""))</f>
        <v/>
      </c>
      <c r="O1486" s="89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7"/>
      <c r="AC1486" s="585" t="str">
        <f>IF(VLOOKUP(H1486,DS_131,1,0)=H1486,"","x")</f>
        <v/>
      </c>
      <c r="AD1486" s="585"/>
    </row>
    <row r="1487" spans="1:33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06"/>
        <v>6</v>
      </c>
      <c r="C1487" s="184">
        <v>42551</v>
      </c>
      <c r="D1487" s="191" t="s">
        <v>334</v>
      </c>
      <c r="E1487" s="184">
        <v>42500</v>
      </c>
      <c r="F1487" s="192" t="s">
        <v>878</v>
      </c>
      <c r="G1487" s="478" t="s">
        <v>662</v>
      </c>
      <c r="H1487" s="7" t="s">
        <v>824</v>
      </c>
      <c r="I1487" s="256"/>
      <c r="J1487" s="256"/>
      <c r="K1487" s="593">
        <v>37000000</v>
      </c>
      <c r="L1487" s="194" t="s">
        <v>83</v>
      </c>
      <c r="M1487" s="194" t="s">
        <v>8</v>
      </c>
      <c r="N1487" s="52" t="str">
        <f>IF(AND('331-CT'!$E$7=TH!H1487,OR(L1487="331",M1487="331")),"331",IF(AND(OR(L1487="131",M1487="131"),H1487='131-CT'!$E$7),"131",""))</f>
        <v/>
      </c>
      <c r="O1487" s="89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642</v>
      </c>
      <c r="W1487" s="52" t="str">
        <f>IF(OR(TH!L1487=TH!$W$7,M1487=TH!$W$7),"x","")</f>
        <v>x</v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7">
        <v>2</v>
      </c>
      <c r="AC1487" s="585"/>
      <c r="AD1487" s="211" t="str">
        <f t="shared" ref="AD1487:AD1496" si="108">IF(VLOOKUP(H1487,DSKH,1,0)=H1487,"","x")</f>
        <v/>
      </c>
      <c r="AF1487" s="585"/>
      <c r="AG1487" s="585"/>
    </row>
    <row r="1488" spans="1:33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06"/>
        <v>6</v>
      </c>
      <c r="C1488" s="184">
        <v>42551</v>
      </c>
      <c r="D1488" s="191" t="s">
        <v>334</v>
      </c>
      <c r="E1488" s="184">
        <v>42500</v>
      </c>
      <c r="F1488" s="189" t="s">
        <v>879</v>
      </c>
      <c r="G1488" s="478" t="s">
        <v>662</v>
      </c>
      <c r="H1488" s="7" t="s">
        <v>824</v>
      </c>
      <c r="I1488" s="256"/>
      <c r="J1488" s="256"/>
      <c r="K1488" s="593">
        <v>3700000</v>
      </c>
      <c r="L1488" s="194" t="s">
        <v>9</v>
      </c>
      <c r="M1488" s="194" t="s">
        <v>8</v>
      </c>
      <c r="N1488" s="52" t="str">
        <f>IF(AND('331-CT'!$E$7=TH!H1488,OR(L1488="331",M1488="331")),"331",IF(AND(OR(L1488="131",M1488="131"),H1488='131-CT'!$E$7),"131",""))</f>
        <v/>
      </c>
      <c r="O1488" s="89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7">
        <v>2</v>
      </c>
      <c r="AC1488" s="585"/>
      <c r="AD1488" s="211" t="str">
        <f t="shared" si="108"/>
        <v/>
      </c>
      <c r="AF1488" s="585"/>
      <c r="AG1488" s="585"/>
    </row>
    <row r="1489" spans="1:33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06"/>
        <v>6</v>
      </c>
      <c r="C1489" s="184">
        <v>42551</v>
      </c>
      <c r="D1489" s="191" t="s">
        <v>334</v>
      </c>
      <c r="E1489" s="184">
        <v>42500</v>
      </c>
      <c r="F1489" s="189" t="s">
        <v>880</v>
      </c>
      <c r="G1489" s="478" t="s">
        <v>663</v>
      </c>
      <c r="H1489" s="7" t="s">
        <v>824</v>
      </c>
      <c r="I1489" s="256"/>
      <c r="J1489" s="256"/>
      <c r="K1489" s="593">
        <v>37000000</v>
      </c>
      <c r="L1489" s="194" t="s">
        <v>83</v>
      </c>
      <c r="M1489" s="194" t="s">
        <v>8</v>
      </c>
      <c r="N1489" s="52" t="str">
        <f>IF(AND('331-CT'!$E$7=TH!H1489,OR(L1489="331",M1489="331")),"331",IF(AND(OR(L1489="131",M1489="131"),H1489='131-CT'!$E$7),"131",""))</f>
        <v/>
      </c>
      <c r="O1489" s="89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642</v>
      </c>
      <c r="W1489" s="52" t="str">
        <f>IF(OR(TH!L1489=TH!$W$7,M1489=TH!$W$7),"x","")</f>
        <v>x</v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7">
        <v>2</v>
      </c>
      <c r="AC1489" s="585"/>
      <c r="AD1489" s="211" t="str">
        <f t="shared" si="108"/>
        <v/>
      </c>
      <c r="AF1489" s="585"/>
      <c r="AG1489" s="585"/>
    </row>
    <row r="1490" spans="1:33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06"/>
        <v>6</v>
      </c>
      <c r="C1490" s="184">
        <v>42551</v>
      </c>
      <c r="D1490" s="191" t="s">
        <v>334</v>
      </c>
      <c r="E1490" s="184">
        <v>42500</v>
      </c>
      <c r="F1490" s="189" t="s">
        <v>879</v>
      </c>
      <c r="G1490" s="478" t="s">
        <v>663</v>
      </c>
      <c r="H1490" s="7" t="s">
        <v>824</v>
      </c>
      <c r="I1490" s="256"/>
      <c r="J1490" s="256"/>
      <c r="K1490" s="593">
        <v>3700000</v>
      </c>
      <c r="L1490" s="194" t="s">
        <v>9</v>
      </c>
      <c r="M1490" s="194" t="s">
        <v>8</v>
      </c>
      <c r="N1490" s="52" t="str">
        <f>IF(AND('331-CT'!$E$7=TH!H1490,OR(L1490="331",M1490="331")),"331",IF(AND(OR(L1490="131",M1490="131"),H1490='131-CT'!$E$7),"131",""))</f>
        <v/>
      </c>
      <c r="O1490" s="89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7">
        <v>2</v>
      </c>
      <c r="AC1490" s="585"/>
      <c r="AD1490" s="211" t="str">
        <f t="shared" si="108"/>
        <v/>
      </c>
      <c r="AF1490" s="585"/>
      <c r="AG1490" s="585"/>
    </row>
    <row r="1491" spans="1:33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06"/>
        <v>6</v>
      </c>
      <c r="C1491" s="184">
        <v>42551</v>
      </c>
      <c r="D1491" s="191" t="s">
        <v>334</v>
      </c>
      <c r="E1491" s="184">
        <v>42515</v>
      </c>
      <c r="F1491" s="189" t="s">
        <v>883</v>
      </c>
      <c r="G1491" s="478" t="s">
        <v>664</v>
      </c>
      <c r="H1491" s="7" t="s">
        <v>824</v>
      </c>
      <c r="I1491" s="256"/>
      <c r="J1491" s="256"/>
      <c r="K1491" s="593">
        <v>24207700</v>
      </c>
      <c r="L1491" s="194" t="s">
        <v>83</v>
      </c>
      <c r="M1491" s="194" t="s">
        <v>8</v>
      </c>
      <c r="N1491" s="52" t="str">
        <f>IF(AND('331-CT'!$E$7=TH!H1491,OR(L1491="331",M1491="331")),"331",IF(AND(OR(L1491="131",M1491="131"),H1491='131-CT'!$E$7),"131",""))</f>
        <v/>
      </c>
      <c r="O1491" s="89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642</v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7">
        <v>2</v>
      </c>
      <c r="AC1491" s="585"/>
      <c r="AD1491" s="211" t="str">
        <f t="shared" si="108"/>
        <v/>
      </c>
      <c r="AF1491" s="585"/>
      <c r="AG1491" s="585"/>
    </row>
    <row r="1492" spans="1:33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06"/>
        <v>6</v>
      </c>
      <c r="C1492" s="184">
        <v>42551</v>
      </c>
      <c r="D1492" s="191" t="s">
        <v>334</v>
      </c>
      <c r="E1492" s="184">
        <v>42515</v>
      </c>
      <c r="F1492" s="189" t="s">
        <v>884</v>
      </c>
      <c r="G1492" s="478" t="s">
        <v>664</v>
      </c>
      <c r="H1492" s="7" t="s">
        <v>824</v>
      </c>
      <c r="I1492" s="256"/>
      <c r="J1492" s="256"/>
      <c r="K1492" s="593">
        <v>2440770</v>
      </c>
      <c r="L1492" s="194" t="s">
        <v>9</v>
      </c>
      <c r="M1492" s="194" t="s">
        <v>8</v>
      </c>
      <c r="N1492" s="52" t="str">
        <f>IF(AND('331-CT'!$E$7=TH!H1492,OR(L1492="331",M1492="331")),"331",IF(AND(OR(L1492="131",M1492="131"),H1492='131-CT'!$E$7),"131",""))</f>
        <v/>
      </c>
      <c r="O1492" s="89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7">
        <v>2</v>
      </c>
      <c r="AC1492" s="585"/>
      <c r="AD1492" s="211" t="str">
        <f t="shared" si="108"/>
        <v/>
      </c>
      <c r="AF1492" s="585"/>
      <c r="AG1492" s="585"/>
    </row>
    <row r="1493" spans="1:33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06"/>
        <v>6</v>
      </c>
      <c r="C1493" s="184">
        <v>42551</v>
      </c>
      <c r="D1493" s="191" t="s">
        <v>334</v>
      </c>
      <c r="E1493" s="184">
        <v>42529</v>
      </c>
      <c r="F1493" s="189" t="s">
        <v>894</v>
      </c>
      <c r="G1493" s="478" t="s">
        <v>665</v>
      </c>
      <c r="H1493" s="7" t="s">
        <v>824</v>
      </c>
      <c r="I1493" s="256"/>
      <c r="J1493" s="256"/>
      <c r="K1493" s="593">
        <v>37000000</v>
      </c>
      <c r="L1493" s="194" t="s">
        <v>83</v>
      </c>
      <c r="M1493" s="194" t="s">
        <v>8</v>
      </c>
      <c r="N1493" s="52" t="str">
        <f>IF(AND('331-CT'!$E$7=TH!H1493,OR(L1493="331",M1493="331")),"331",IF(AND(OR(L1493="131",M1493="131"),H1493='131-CT'!$E$7),"131",""))</f>
        <v/>
      </c>
      <c r="O1493" s="89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642</v>
      </c>
      <c r="W1493" s="52" t="str">
        <f>IF(OR(TH!L1493=TH!$W$7,M1493=TH!$W$7),"x","")</f>
        <v>x</v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7">
        <v>2</v>
      </c>
      <c r="AC1493" s="585"/>
      <c r="AD1493" s="211" t="str">
        <f t="shared" si="108"/>
        <v/>
      </c>
      <c r="AF1493" s="585"/>
      <c r="AG1493" s="585"/>
    </row>
    <row r="1494" spans="1:33" s="86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06"/>
        <v>6</v>
      </c>
      <c r="C1494" s="184">
        <v>42551</v>
      </c>
      <c r="D1494" s="191" t="s">
        <v>334</v>
      </c>
      <c r="E1494" s="184">
        <v>42529</v>
      </c>
      <c r="F1494" s="189" t="s">
        <v>879</v>
      </c>
      <c r="G1494" s="478" t="s">
        <v>665</v>
      </c>
      <c r="H1494" s="7" t="s">
        <v>824</v>
      </c>
      <c r="I1494" s="256"/>
      <c r="J1494" s="256"/>
      <c r="K1494" s="593">
        <v>3700000</v>
      </c>
      <c r="L1494" s="194" t="s">
        <v>9</v>
      </c>
      <c r="M1494" s="194" t="s">
        <v>8</v>
      </c>
      <c r="N1494" s="52" t="str">
        <f>IF(AND('331-CT'!$E$7=TH!H1494,OR(L1494="331",M1494="331")),"331",IF(AND(OR(L1494="131",M1494="131"),H1494='131-CT'!$E$7),"131",""))</f>
        <v/>
      </c>
      <c r="O1494" s="89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7">
        <v>2</v>
      </c>
      <c r="AC1494" s="585"/>
      <c r="AD1494" s="211" t="str">
        <f t="shared" si="108"/>
        <v/>
      </c>
      <c r="AE1494" s="211"/>
      <c r="AF1494" s="585"/>
      <c r="AG1494" s="585"/>
    </row>
    <row r="1495" spans="1:33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06"/>
        <v>6</v>
      </c>
      <c r="C1495" s="184">
        <v>42551</v>
      </c>
      <c r="D1495" s="191" t="s">
        <v>334</v>
      </c>
      <c r="E1495" s="184">
        <v>42536</v>
      </c>
      <c r="F1495" s="189" t="s">
        <v>895</v>
      </c>
      <c r="G1495" s="478" t="s">
        <v>666</v>
      </c>
      <c r="H1495" s="7" t="s">
        <v>824</v>
      </c>
      <c r="I1495" s="256"/>
      <c r="J1495" s="256"/>
      <c r="K1495" s="593">
        <v>9302600</v>
      </c>
      <c r="L1495" s="194" t="s">
        <v>83</v>
      </c>
      <c r="M1495" s="194" t="s">
        <v>8</v>
      </c>
      <c r="N1495" s="52" t="str">
        <f>IF(AND('331-CT'!$E$7=TH!H1495,OR(L1495="331",M1495="331")),"331",IF(AND(OR(L1495="131",M1495="131"),H1495='131-CT'!$E$7),"131",""))</f>
        <v/>
      </c>
      <c r="O1495" s="89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642</v>
      </c>
      <c r="W1495" s="52" t="str">
        <f>IF(OR(TH!L1495=TH!$W$7,M1495=TH!$W$7),"x","")</f>
        <v>x</v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7">
        <v>2</v>
      </c>
      <c r="AC1495" s="585"/>
      <c r="AD1495" s="211" t="str">
        <f t="shared" si="108"/>
        <v/>
      </c>
      <c r="AF1495" s="585"/>
      <c r="AG1495" s="585"/>
    </row>
    <row r="1496" spans="1:33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06"/>
        <v>6</v>
      </c>
      <c r="C1496" s="184">
        <v>42551</v>
      </c>
      <c r="D1496" s="191" t="s">
        <v>334</v>
      </c>
      <c r="E1496" s="184">
        <v>42536</v>
      </c>
      <c r="F1496" s="189" t="s">
        <v>884</v>
      </c>
      <c r="G1496" s="478" t="s">
        <v>666</v>
      </c>
      <c r="H1496" s="7" t="s">
        <v>824</v>
      </c>
      <c r="I1496" s="256"/>
      <c r="J1496" s="256"/>
      <c r="K1496" s="593">
        <v>930260</v>
      </c>
      <c r="L1496" s="194" t="s">
        <v>9</v>
      </c>
      <c r="M1496" s="194" t="s">
        <v>8</v>
      </c>
      <c r="N1496" s="52" t="str">
        <f>IF(AND('331-CT'!$E$7=TH!H1496,OR(L1496="331",M1496="331")),"331",IF(AND(OR(L1496="131",M1496="131"),H1496='131-CT'!$E$7),"131",""))</f>
        <v/>
      </c>
      <c r="O1496" s="89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7">
        <v>2</v>
      </c>
      <c r="AC1496" s="585"/>
      <c r="AD1496" s="211" t="str">
        <f t="shared" si="108"/>
        <v/>
      </c>
      <c r="AF1496" s="585"/>
      <c r="AG1496" s="585"/>
    </row>
    <row r="1497" spans="1:33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06"/>
        <v>6</v>
      </c>
      <c r="C1497" s="184">
        <f t="shared" ref="C1497:C1562" si="109">E1497</f>
        <v>42551</v>
      </c>
      <c r="D1497" s="191"/>
      <c r="E1497" s="184">
        <v>42551</v>
      </c>
      <c r="F1497" s="192" t="s">
        <v>1307</v>
      </c>
      <c r="G1497" s="478"/>
      <c r="H1497" s="7"/>
      <c r="I1497" s="256"/>
      <c r="J1497" s="256"/>
      <c r="K1497" s="593">
        <f>(21*15000+4*25000+10*30000)/1.1</f>
        <v>650000</v>
      </c>
      <c r="L1497" s="194" t="s">
        <v>83</v>
      </c>
      <c r="M1497" s="194" t="s">
        <v>47</v>
      </c>
      <c r="N1497" s="52" t="str">
        <f>IF(AND('331-CT'!$E$7=TH!H1497,OR(L1497="331",M1497="331")),"331",IF(AND(OR(L1497="131",M1497="131"),H1497='131-CT'!$E$7),"131",""))</f>
        <v/>
      </c>
      <c r="O1497" s="89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>x</v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642</v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7">
        <v>3</v>
      </c>
      <c r="AC1497" s="585"/>
      <c r="AD1497" s="585"/>
    </row>
    <row r="1498" spans="1:33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06"/>
        <v>6</v>
      </c>
      <c r="C1498" s="184">
        <f t="shared" si="109"/>
        <v>42551</v>
      </c>
      <c r="D1498" s="191"/>
      <c r="E1498" s="184">
        <v>42551</v>
      </c>
      <c r="F1498" s="192" t="s">
        <v>1308</v>
      </c>
      <c r="G1498" s="478"/>
      <c r="H1498" s="7"/>
      <c r="I1498" s="256"/>
      <c r="J1498" s="256"/>
      <c r="K1498" s="593">
        <v>65000</v>
      </c>
      <c r="L1498" s="194" t="s">
        <v>9</v>
      </c>
      <c r="M1498" s="194" t="s">
        <v>47</v>
      </c>
      <c r="N1498" s="52" t="str">
        <f>IF(AND('331-CT'!$E$7=TH!H1498,OR(L1498="331",M1498="331")),"331",IF(AND(OR(L1498="131",M1498="131"),H1498='131-CT'!$E$7),"131",""))</f>
        <v/>
      </c>
      <c r="O1498" s="89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>x</v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7">
        <v>3</v>
      </c>
      <c r="AC1498" s="585"/>
    </row>
    <row r="1499" spans="1:33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06"/>
        <v>8</v>
      </c>
      <c r="C1499" s="184">
        <f t="shared" si="109"/>
        <v>42604</v>
      </c>
      <c r="D1499" s="184" t="s">
        <v>1218</v>
      </c>
      <c r="E1499" s="184">
        <v>42604</v>
      </c>
      <c r="F1499" s="192" t="s">
        <v>1278</v>
      </c>
      <c r="G1499" s="475" t="s">
        <v>1279</v>
      </c>
      <c r="H1499" s="7" t="s">
        <v>888</v>
      </c>
      <c r="I1499" s="256">
        <v>806</v>
      </c>
      <c r="J1499" s="256">
        <v>7600</v>
      </c>
      <c r="K1499" s="38">
        <f>ROUND(I1499*J1499,0)</f>
        <v>6125600</v>
      </c>
      <c r="L1499" s="194" t="s">
        <v>163</v>
      </c>
      <c r="M1499" s="194" t="s">
        <v>8</v>
      </c>
      <c r="N1499" s="52" t="str">
        <f>IF(AND('331-CT'!$E$7=TH!H1499,OR(L1499="331",M1499="331")),"331",IF(AND(OR(L1499="131",M1499="131"),H1499='131-CT'!$E$7),"131",""))</f>
        <v/>
      </c>
      <c r="O1499" s="89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>x</v>
      </c>
      <c r="AB1499" s="928">
        <v>3</v>
      </c>
      <c r="AC1499" s="585"/>
      <c r="AD1499" s="211" t="str">
        <f t="shared" ref="AD1499:AD1514" si="110">IF(VLOOKUP(H1499,DSKH,1,0)=H1499,"","x")</f>
        <v/>
      </c>
    </row>
    <row r="1500" spans="1:33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06"/>
        <v>8</v>
      </c>
      <c r="C1500" s="184">
        <f t="shared" si="109"/>
        <v>42604</v>
      </c>
      <c r="D1500" s="184" t="s">
        <v>1218</v>
      </c>
      <c r="E1500" s="184">
        <v>42604</v>
      </c>
      <c r="F1500" s="189" t="s">
        <v>1280</v>
      </c>
      <c r="G1500" s="475" t="s">
        <v>1279</v>
      </c>
      <c r="H1500" s="7" t="s">
        <v>888</v>
      </c>
      <c r="I1500" s="256">
        <v>6282</v>
      </c>
      <c r="J1500" s="256">
        <v>9200</v>
      </c>
      <c r="K1500" s="38">
        <f>ROUND(I1500*J1500,0)</f>
        <v>57794400</v>
      </c>
      <c r="L1500" s="194" t="s">
        <v>163</v>
      </c>
      <c r="M1500" s="194" t="s">
        <v>8</v>
      </c>
      <c r="N1500" s="52" t="str">
        <f>IF(AND('331-CT'!$E$7=TH!H1500,OR(L1500="331",M1500="331")),"331",IF(AND(OR(L1500="131",M1500="131"),H1500='131-CT'!$E$7),"131",""))</f>
        <v/>
      </c>
      <c r="O1500" s="89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>x</v>
      </c>
      <c r="AB1500" s="928">
        <v>3</v>
      </c>
      <c r="AC1500" s="585"/>
      <c r="AD1500" s="211" t="str">
        <f t="shared" si="110"/>
        <v/>
      </c>
    </row>
    <row r="1501" spans="1:33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06"/>
        <v>8</v>
      </c>
      <c r="C1501" s="184">
        <f t="shared" si="109"/>
        <v>42604</v>
      </c>
      <c r="D1501" s="184" t="s">
        <v>1218</v>
      </c>
      <c r="E1501" s="184">
        <v>42604</v>
      </c>
      <c r="F1501" s="189" t="s">
        <v>1281</v>
      </c>
      <c r="G1501" s="475" t="s">
        <v>1279</v>
      </c>
      <c r="H1501" s="7" t="s">
        <v>888</v>
      </c>
      <c r="I1501" s="256">
        <v>4325</v>
      </c>
      <c r="J1501" s="256">
        <v>8500</v>
      </c>
      <c r="K1501" s="38">
        <f>ROUND(I1501*J1501,0)</f>
        <v>36762500</v>
      </c>
      <c r="L1501" s="194" t="s">
        <v>163</v>
      </c>
      <c r="M1501" s="194" t="s">
        <v>8</v>
      </c>
      <c r="N1501" s="52" t="str">
        <f>IF(AND('331-CT'!$E$7=TH!H1501,OR(L1501="331",M1501="331")),"331",IF(AND(OR(L1501="131",M1501="131"),H1501='131-CT'!$E$7),"131",""))</f>
        <v/>
      </c>
      <c r="O1501" s="89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>x</v>
      </c>
      <c r="AB1501" s="928">
        <v>3</v>
      </c>
      <c r="AC1501" s="585"/>
      <c r="AD1501" s="211" t="str">
        <f t="shared" si="110"/>
        <v/>
      </c>
    </row>
    <row r="1502" spans="1:33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06"/>
        <v>8</v>
      </c>
      <c r="C1502" s="184">
        <f t="shared" si="109"/>
        <v>42604</v>
      </c>
      <c r="D1502" s="184" t="s">
        <v>1218</v>
      </c>
      <c r="E1502" s="184">
        <v>42604</v>
      </c>
      <c r="F1502" s="189" t="s">
        <v>889</v>
      </c>
      <c r="G1502" s="475" t="s">
        <v>1279</v>
      </c>
      <c r="H1502" s="7" t="s">
        <v>888</v>
      </c>
      <c r="I1502" s="256"/>
      <c r="J1502" s="256"/>
      <c r="K1502" s="593">
        <v>10068250</v>
      </c>
      <c r="L1502" s="194" t="s">
        <v>9</v>
      </c>
      <c r="M1502" s="194" t="s">
        <v>8</v>
      </c>
      <c r="N1502" s="52" t="str">
        <f>IF(AND('331-CT'!$E$7=TH!H1502,OR(L1502="331",M1502="331")),"331",IF(AND(OR(L1502="131",M1502="131"),H1502='131-CT'!$E$7),"131",""))</f>
        <v/>
      </c>
      <c r="O1502" s="89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>x</v>
      </c>
      <c r="AB1502" s="928">
        <v>3</v>
      </c>
      <c r="AC1502" s="585"/>
      <c r="AD1502" s="211" t="str">
        <f t="shared" si="110"/>
        <v/>
      </c>
    </row>
    <row r="1503" spans="1:33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06"/>
        <v>8</v>
      </c>
      <c r="C1503" s="184">
        <f t="shared" si="109"/>
        <v>42608</v>
      </c>
      <c r="D1503" s="184" t="s">
        <v>1219</v>
      </c>
      <c r="E1503" s="184">
        <v>42608</v>
      </c>
      <c r="F1503" s="189" t="s">
        <v>1280</v>
      </c>
      <c r="G1503" s="475" t="s">
        <v>1282</v>
      </c>
      <c r="H1503" s="7" t="s">
        <v>888</v>
      </c>
      <c r="I1503" s="256">
        <v>1215</v>
      </c>
      <c r="J1503" s="256">
        <v>9200</v>
      </c>
      <c r="K1503" s="38">
        <f>ROUND(I1503*J1503,0)</f>
        <v>11178000</v>
      </c>
      <c r="L1503" s="194" t="s">
        <v>163</v>
      </c>
      <c r="M1503" s="194" t="s">
        <v>8</v>
      </c>
      <c r="N1503" s="52" t="str">
        <f>IF(AND('331-CT'!$E$7=TH!H1503,OR(L1503="331",M1503="331")),"331",IF(AND(OR(L1503="131",M1503="131"),H1503='131-CT'!$E$7),"131",""))</f>
        <v/>
      </c>
      <c r="O1503" s="89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>x</v>
      </c>
      <c r="AB1503" s="928">
        <v>3</v>
      </c>
      <c r="AC1503" s="585"/>
      <c r="AD1503" s="211" t="str">
        <f t="shared" si="110"/>
        <v/>
      </c>
    </row>
    <row r="1504" spans="1:33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06"/>
        <v>8</v>
      </c>
      <c r="C1504" s="184">
        <f t="shared" si="109"/>
        <v>42608</v>
      </c>
      <c r="D1504" s="184" t="s">
        <v>1219</v>
      </c>
      <c r="E1504" s="184">
        <v>42608</v>
      </c>
      <c r="F1504" s="189" t="s">
        <v>1283</v>
      </c>
      <c r="G1504" s="475" t="s">
        <v>1282</v>
      </c>
      <c r="H1504" s="7" t="s">
        <v>888</v>
      </c>
      <c r="I1504" s="256">
        <v>3085</v>
      </c>
      <c r="J1504" s="256">
        <v>9200</v>
      </c>
      <c r="K1504" s="38">
        <f>ROUND(I1504*J1504,0)</f>
        <v>28382000</v>
      </c>
      <c r="L1504" s="194" t="s">
        <v>163</v>
      </c>
      <c r="M1504" s="194" t="s">
        <v>8</v>
      </c>
      <c r="N1504" s="52" t="str">
        <f>IF(AND('331-CT'!$E$7=TH!H1504,OR(L1504="331",M1504="331")),"331",IF(AND(OR(L1504="131",M1504="131"),H1504='131-CT'!$E$7),"131",""))</f>
        <v/>
      </c>
      <c r="O1504" s="89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>x</v>
      </c>
      <c r="AB1504" s="928">
        <v>3</v>
      </c>
      <c r="AC1504" s="585"/>
      <c r="AD1504" s="211" t="str">
        <f t="shared" si="110"/>
        <v/>
      </c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06"/>
        <v>8</v>
      </c>
      <c r="C1505" s="184">
        <f t="shared" si="109"/>
        <v>42608</v>
      </c>
      <c r="D1505" s="184" t="s">
        <v>1219</v>
      </c>
      <c r="E1505" s="184">
        <v>42608</v>
      </c>
      <c r="F1505" s="189" t="s">
        <v>889</v>
      </c>
      <c r="G1505" s="475" t="s">
        <v>1282</v>
      </c>
      <c r="H1505" s="7" t="s">
        <v>888</v>
      </c>
      <c r="I1505" s="256"/>
      <c r="J1505" s="256"/>
      <c r="K1505" s="593">
        <v>3956000</v>
      </c>
      <c r="L1505" s="194" t="s">
        <v>9</v>
      </c>
      <c r="M1505" s="194" t="s">
        <v>8</v>
      </c>
      <c r="N1505" s="52" t="str">
        <f>IF(AND('331-CT'!$E$7=TH!H1505,OR(L1505="331",M1505="331")),"331",IF(AND(OR(L1505="131",M1505="131"),H1505='131-CT'!$E$7),"131",""))</f>
        <v/>
      </c>
      <c r="O1505" s="89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>x</v>
      </c>
      <c r="AB1505" s="928">
        <v>3</v>
      </c>
      <c r="AC1505" s="585"/>
      <c r="AD1505" s="211" t="str">
        <f t="shared" si="110"/>
        <v/>
      </c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06"/>
        <v>8</v>
      </c>
      <c r="C1506" s="184">
        <f t="shared" si="109"/>
        <v>42613</v>
      </c>
      <c r="D1506" s="184" t="s">
        <v>1220</v>
      </c>
      <c r="E1506" s="184">
        <v>42613</v>
      </c>
      <c r="F1506" s="189" t="s">
        <v>1281</v>
      </c>
      <c r="G1506" s="475" t="s">
        <v>1284</v>
      </c>
      <c r="H1506" s="7" t="s">
        <v>888</v>
      </c>
      <c r="I1506" s="256">
        <v>6919</v>
      </c>
      <c r="J1506" s="256">
        <v>8500</v>
      </c>
      <c r="K1506" s="38">
        <f>ROUND(I1506*J1506,0)</f>
        <v>58811500</v>
      </c>
      <c r="L1506" s="194" t="s">
        <v>163</v>
      </c>
      <c r="M1506" s="194" t="s">
        <v>8</v>
      </c>
      <c r="N1506" s="52" t="str">
        <f>IF(AND('331-CT'!$E$7=TH!H1506,OR(L1506="331",M1506="331")),"331",IF(AND(OR(L1506="131",M1506="131"),H1506='131-CT'!$E$7),"131",""))</f>
        <v/>
      </c>
      <c r="O1506" s="89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>x</v>
      </c>
      <c r="AB1506" s="928">
        <v>3</v>
      </c>
      <c r="AC1506" s="585"/>
      <c r="AD1506" s="211" t="str">
        <f t="shared" si="110"/>
        <v/>
      </c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06"/>
        <v>8</v>
      </c>
      <c r="C1507" s="184">
        <f t="shared" si="109"/>
        <v>42613</v>
      </c>
      <c r="D1507" s="184" t="s">
        <v>1220</v>
      </c>
      <c r="E1507" s="184">
        <v>42613</v>
      </c>
      <c r="F1507" s="189" t="s">
        <v>889</v>
      </c>
      <c r="G1507" s="475" t="s">
        <v>1284</v>
      </c>
      <c r="H1507" s="7" t="s">
        <v>888</v>
      </c>
      <c r="I1507" s="256"/>
      <c r="J1507" s="256"/>
      <c r="K1507" s="593">
        <v>5881150</v>
      </c>
      <c r="L1507" s="194" t="s">
        <v>9</v>
      </c>
      <c r="M1507" s="194" t="s">
        <v>8</v>
      </c>
      <c r="N1507" s="52" t="str">
        <f>IF(AND('331-CT'!$E$7=TH!H1507,OR(L1507="331",M1507="331")),"331",IF(AND(OR(L1507="131",M1507="131"),H1507='131-CT'!$E$7),"131",""))</f>
        <v/>
      </c>
      <c r="O1507" s="89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>x</v>
      </c>
      <c r="AB1507" s="928">
        <v>3</v>
      </c>
      <c r="AC1507" s="585"/>
      <c r="AD1507" s="211" t="str">
        <f t="shared" si="110"/>
        <v/>
      </c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06"/>
        <v>9</v>
      </c>
      <c r="C1508" s="184">
        <f t="shared" si="109"/>
        <v>42643</v>
      </c>
      <c r="D1508" s="184" t="s">
        <v>1221</v>
      </c>
      <c r="E1508" s="184">
        <v>42643</v>
      </c>
      <c r="F1508" s="192" t="s">
        <v>707</v>
      </c>
      <c r="G1508" s="475" t="s">
        <v>1319</v>
      </c>
      <c r="H1508" s="7" t="s">
        <v>856</v>
      </c>
      <c r="I1508" s="256">
        <v>38250</v>
      </c>
      <c r="J1508" s="256">
        <v>7300</v>
      </c>
      <c r="K1508" s="38">
        <f>ROUND(I1508*J1508,0)</f>
        <v>279225000</v>
      </c>
      <c r="L1508" s="194" t="s">
        <v>163</v>
      </c>
      <c r="M1508" s="194" t="s">
        <v>8</v>
      </c>
      <c r="N1508" s="52" t="str">
        <f>IF(AND('331-CT'!$E$7=TH!H1508,OR(L1508="331",M1508="331")),"331",IF(AND(OR(L1508="131",M1508="131"),H1508='131-CT'!$E$7),"131",""))</f>
        <v/>
      </c>
      <c r="O1508" s="89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>x</v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>x</v>
      </c>
      <c r="AB1508" s="928">
        <v>3</v>
      </c>
      <c r="AC1508" s="585"/>
      <c r="AD1508" s="211" t="str">
        <f t="shared" si="110"/>
        <v/>
      </c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ref="B1509:B1574" si="111">IF(C1509&lt;&gt;"",MONTH(C1509),"")</f>
        <v>9</v>
      </c>
      <c r="C1509" s="184">
        <f t="shared" si="109"/>
        <v>42643</v>
      </c>
      <c r="D1509" s="184" t="s">
        <v>1221</v>
      </c>
      <c r="E1509" s="184">
        <v>42643</v>
      </c>
      <c r="F1509" s="189" t="s">
        <v>715</v>
      </c>
      <c r="G1509" s="475" t="s">
        <v>1319</v>
      </c>
      <c r="H1509" s="7" t="s">
        <v>856</v>
      </c>
      <c r="I1509" s="256"/>
      <c r="J1509" s="256"/>
      <c r="K1509" s="593">
        <v>27922500</v>
      </c>
      <c r="L1509" s="194" t="s">
        <v>9</v>
      </c>
      <c r="M1509" s="194" t="s">
        <v>8</v>
      </c>
      <c r="N1509" s="52" t="str">
        <f>IF(AND('331-CT'!$E$7=TH!H1509,OR(L1509="331",M1509="331")),"331",IF(AND(OR(L1509="131",M1509="131"),H1509='131-CT'!$E$7),"131",""))</f>
        <v/>
      </c>
      <c r="O1509" s="89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>x</v>
      </c>
      <c r="AB1509" s="928">
        <v>3</v>
      </c>
      <c r="AC1509" s="585"/>
      <c r="AD1509" s="211" t="str">
        <f t="shared" si="110"/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11"/>
        <v>9</v>
      </c>
      <c r="C1510" s="184">
        <f t="shared" si="109"/>
        <v>42614</v>
      </c>
      <c r="D1510" s="184" t="s">
        <v>1216</v>
      </c>
      <c r="E1510" s="37">
        <v>42614</v>
      </c>
      <c r="F1510" s="40" t="s">
        <v>890</v>
      </c>
      <c r="G1510" s="477" t="s">
        <v>1285</v>
      </c>
      <c r="H1510" s="7" t="s">
        <v>891</v>
      </c>
      <c r="I1510" s="256">
        <v>800</v>
      </c>
      <c r="J1510" s="256">
        <v>19000</v>
      </c>
      <c r="K1510" s="38">
        <f>ROUND(I1510*J1510,0)</f>
        <v>15200000</v>
      </c>
      <c r="L1510" s="194" t="s">
        <v>161</v>
      </c>
      <c r="M1510" s="194" t="s">
        <v>8</v>
      </c>
      <c r="N1510" s="52" t="str">
        <f>IF(AND('331-CT'!$E$7=TH!H1510,OR(L1510="331",M1510="331")),"331",IF(AND(OR(L1510="131",M1510="131"),H1510='131-CT'!$E$7),"131",""))</f>
        <v/>
      </c>
      <c r="O1510" s="89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>x</v>
      </c>
      <c r="AB1510" s="928">
        <v>3</v>
      </c>
      <c r="AC1510" s="585"/>
      <c r="AD1510" s="211" t="str">
        <f t="shared" si="110"/>
        <v/>
      </c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11"/>
        <v>9</v>
      </c>
      <c r="C1511" s="184">
        <f t="shared" si="109"/>
        <v>42614</v>
      </c>
      <c r="D1511" s="184" t="s">
        <v>1216</v>
      </c>
      <c r="E1511" s="37">
        <v>42614</v>
      </c>
      <c r="F1511" s="40" t="s">
        <v>892</v>
      </c>
      <c r="G1511" s="477" t="s">
        <v>1285</v>
      </c>
      <c r="H1511" s="7" t="s">
        <v>891</v>
      </c>
      <c r="I1511" s="256"/>
      <c r="J1511" s="256"/>
      <c r="K1511" s="593">
        <v>1520000</v>
      </c>
      <c r="L1511" s="194" t="s">
        <v>9</v>
      </c>
      <c r="M1511" s="194" t="s">
        <v>8</v>
      </c>
      <c r="N1511" s="52" t="str">
        <f>IF(AND('331-CT'!$E$7=TH!H1511,OR(L1511="331",M1511="331")),"331",IF(AND(OR(L1511="131",M1511="131"),H1511='131-CT'!$E$7),"131",""))</f>
        <v/>
      </c>
      <c r="O1511" s="89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>x</v>
      </c>
      <c r="AB1511" s="928">
        <v>3</v>
      </c>
      <c r="AC1511" s="585"/>
      <c r="AD1511" s="211" t="str">
        <f t="shared" si="110"/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ref="B1512" si="112">IF(C1512&lt;&gt;"",MONTH(C1512),"")</f>
        <v>9</v>
      </c>
      <c r="C1512" s="184">
        <f t="shared" ref="C1512" si="113">E1512</f>
        <v>42614</v>
      </c>
      <c r="D1512" s="184" t="s">
        <v>1216</v>
      </c>
      <c r="E1512" s="37">
        <v>42614</v>
      </c>
      <c r="F1512" s="189" t="s">
        <v>893</v>
      </c>
      <c r="G1512" s="477" t="s">
        <v>1285</v>
      </c>
      <c r="H1512" s="7" t="s">
        <v>891</v>
      </c>
      <c r="I1512" s="256"/>
      <c r="J1512" s="256"/>
      <c r="K1512" s="593">
        <v>16720000</v>
      </c>
      <c r="L1512" s="194" t="s">
        <v>8</v>
      </c>
      <c r="M1512" s="194" t="s">
        <v>47</v>
      </c>
      <c r="N1512" s="52" t="str">
        <f>IF(AND('331-CT'!$E$7=TH!H1512,OR(L1512="331",M1512="331")),"331",IF(AND(OR(L1512="131",M1512="131"),H1512='131-CT'!$E$7),"131",""))</f>
        <v/>
      </c>
      <c r="O1512" s="891" t="str">
        <f>IF(AND('341-CT'!$E$9=H1512,OR(LEFT(L1512,3)=$O$7,LEFT(M1512,3)=$O$7)),"x","")</f>
        <v/>
      </c>
      <c r="P1512" s="52" t="str">
        <f>IF(AND($B1512&gt;='111'!$N$11,$B1512&lt;='111'!$O$11,OR($L1512=$P$7,$M1512=$P$7)),"x","")</f>
        <v>x</v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>x</v>
      </c>
      <c r="AB1512" s="928"/>
      <c r="AC1512" s="585"/>
      <c r="AD1512" s="211" t="str">
        <f t="shared" ref="AD1512" si="114">IF(VLOOKUP(H1512,DSKH,1,0)=H1512,"","x")</f>
        <v/>
      </c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11"/>
        <v>7</v>
      </c>
      <c r="C1513" s="184">
        <f t="shared" si="109"/>
        <v>42581</v>
      </c>
      <c r="D1513" s="184" t="s">
        <v>1215</v>
      </c>
      <c r="E1513" s="37">
        <v>42581</v>
      </c>
      <c r="F1513" s="40" t="s">
        <v>890</v>
      </c>
      <c r="G1513" s="477" t="s">
        <v>1286</v>
      </c>
      <c r="H1513" s="7" t="s">
        <v>891</v>
      </c>
      <c r="I1513" s="256">
        <v>200</v>
      </c>
      <c r="J1513" s="256">
        <v>19000</v>
      </c>
      <c r="K1513" s="38">
        <f>ROUND(I1513*J1513,0)</f>
        <v>3800000</v>
      </c>
      <c r="L1513" s="194" t="s">
        <v>161</v>
      </c>
      <c r="M1513" s="194" t="s">
        <v>8</v>
      </c>
      <c r="N1513" s="52" t="str">
        <f>IF(AND('331-CT'!$E$7=TH!H1513,OR(L1513="331",M1513="331")),"331",IF(AND(OR(L1513="131",M1513="131"),H1513='131-CT'!$E$7),"131",""))</f>
        <v/>
      </c>
      <c r="O1513" s="89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>x</v>
      </c>
      <c r="AB1513" s="928">
        <v>3</v>
      </c>
      <c r="AC1513" s="585"/>
      <c r="AD1513" s="211" t="str">
        <f t="shared" si="110"/>
        <v/>
      </c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11"/>
        <v>7</v>
      </c>
      <c r="C1514" s="184">
        <f t="shared" si="109"/>
        <v>42581</v>
      </c>
      <c r="D1514" s="184" t="s">
        <v>1215</v>
      </c>
      <c r="E1514" s="37">
        <v>42581</v>
      </c>
      <c r="F1514" s="40" t="s">
        <v>892</v>
      </c>
      <c r="G1514" s="477" t="s">
        <v>1286</v>
      </c>
      <c r="H1514" s="7" t="s">
        <v>891</v>
      </c>
      <c r="I1514" s="256"/>
      <c r="J1514" s="256"/>
      <c r="K1514" s="593">
        <v>380000</v>
      </c>
      <c r="L1514" s="194" t="s">
        <v>9</v>
      </c>
      <c r="M1514" s="194" t="s">
        <v>8</v>
      </c>
      <c r="N1514" s="52" t="str">
        <f>IF(AND('331-CT'!$E$7=TH!H1514,OR(L1514="331",M1514="331")),"331",IF(AND(OR(L1514="131",M1514="131"),H1514='131-CT'!$E$7),"131",""))</f>
        <v/>
      </c>
      <c r="O1514" s="89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>x</v>
      </c>
      <c r="AB1514" s="928">
        <v>3</v>
      </c>
      <c r="AC1514" s="585"/>
      <c r="AD1514" s="211" t="str">
        <f t="shared" si="110"/>
        <v/>
      </c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ref="B1515" si="115">IF(C1515&lt;&gt;"",MONTH(C1515),"")</f>
        <v>7</v>
      </c>
      <c r="C1515" s="184">
        <f t="shared" ref="C1515" si="116">E1515</f>
        <v>42581</v>
      </c>
      <c r="D1515" s="184" t="s">
        <v>1215</v>
      </c>
      <c r="E1515" s="37">
        <v>42581</v>
      </c>
      <c r="F1515" s="189" t="s">
        <v>893</v>
      </c>
      <c r="G1515" s="477" t="s">
        <v>1286</v>
      </c>
      <c r="H1515" s="7" t="s">
        <v>891</v>
      </c>
      <c r="I1515" s="256"/>
      <c r="J1515" s="256"/>
      <c r="K1515" s="593">
        <v>4180000</v>
      </c>
      <c r="L1515" s="194" t="s">
        <v>8</v>
      </c>
      <c r="M1515" s="194" t="s">
        <v>47</v>
      </c>
      <c r="N1515" s="52" t="str">
        <f>IF(AND('331-CT'!$E$7=TH!H1515,OR(L1515="331",M1515="331")),"331",IF(AND(OR(L1515="131",M1515="131"),H1515='131-CT'!$E$7),"131",""))</f>
        <v/>
      </c>
      <c r="O1515" s="891" t="str">
        <f>IF(AND('341-CT'!$E$9=H1515,OR(LEFT(L1515,3)=$O$7,LEFT(M1515,3)=$O$7)),"x","")</f>
        <v/>
      </c>
      <c r="P1515" s="52" t="str">
        <f>IF(AND($B1515&gt;='111'!$N$11,$B1515&lt;='111'!$O$11,OR($L1515=$P$7,$M1515=$P$7)),"x","")</f>
        <v>x</v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>x</v>
      </c>
      <c r="AB1515" s="928"/>
      <c r="AC1515" s="585"/>
      <c r="AD1515" s="211" t="str">
        <f t="shared" ref="AD1515" si="117">IF(VLOOKUP(H1515,DSKH,1,0)=H1515,"","x")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11"/>
        <v>7</v>
      </c>
      <c r="C1516" s="184">
        <f t="shared" si="109"/>
        <v>42556</v>
      </c>
      <c r="D1516" s="184" t="s">
        <v>1109</v>
      </c>
      <c r="E1516" s="37">
        <v>42556</v>
      </c>
      <c r="F1516" s="192" t="s">
        <v>1476</v>
      </c>
      <c r="G1516" s="477" t="s">
        <v>647</v>
      </c>
      <c r="H1516" s="7" t="s">
        <v>430</v>
      </c>
      <c r="I1516" s="256">
        <v>498</v>
      </c>
      <c r="J1516" s="256">
        <v>10500</v>
      </c>
      <c r="K1516" s="38">
        <f>ROUND(I1516*J1516,0)</f>
        <v>5229000</v>
      </c>
      <c r="L1516" s="194" t="s">
        <v>259</v>
      </c>
      <c r="M1516" s="194" t="s">
        <v>174</v>
      </c>
      <c r="N1516" s="52" t="str">
        <f>IF(AND('331-CT'!$E$7=TH!H1516,OR(L1516="331",M1516="331")),"331",IF(AND(OR(L1516="131",M1516="131"),H1516='131-CT'!$E$7),"131",""))</f>
        <v/>
      </c>
      <c r="O1516" s="89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>x</v>
      </c>
      <c r="AB1516" s="927"/>
      <c r="AC1516" s="585" t="str">
        <f>IF(VLOOKUP(F1516,NXT!$C$34:$C$407,1,0)=F1516,"","x")</f>
        <v/>
      </c>
      <c r="AD1516" s="585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11"/>
        <v>7</v>
      </c>
      <c r="C1517" s="184">
        <f t="shared" si="109"/>
        <v>42556</v>
      </c>
      <c r="D1517" s="184" t="s">
        <v>1109</v>
      </c>
      <c r="E1517" s="37">
        <v>42556</v>
      </c>
      <c r="F1517" s="40" t="s">
        <v>1287</v>
      </c>
      <c r="G1517" s="477" t="s">
        <v>647</v>
      </c>
      <c r="H1517" s="7" t="s">
        <v>430</v>
      </c>
      <c r="I1517" s="256"/>
      <c r="J1517" s="256"/>
      <c r="K1517" s="593">
        <v>522900</v>
      </c>
      <c r="L1517" s="194" t="s">
        <v>259</v>
      </c>
      <c r="M1517" s="194" t="s">
        <v>370</v>
      </c>
      <c r="N1517" s="52" t="str">
        <f>IF(AND('331-CT'!$E$7=TH!H1517,OR(L1517="331",M1517="331")),"331",IF(AND(OR(L1517="131",M1517="131"),H1517='131-CT'!$E$7),"131",""))</f>
        <v/>
      </c>
      <c r="O1517" s="89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>x</v>
      </c>
      <c r="AB1517" s="927"/>
      <c r="AC1517" s="585" t="str">
        <f>IF(VLOOKUP(H1517,DS_131,1,0)=H1517,"","x")</f>
        <v/>
      </c>
      <c r="AD1517" s="585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11"/>
        <v>7</v>
      </c>
      <c r="C1518" s="184">
        <f t="shared" si="109"/>
        <v>42557</v>
      </c>
      <c r="D1518" s="184" t="s">
        <v>1110</v>
      </c>
      <c r="E1518" s="37">
        <v>42557</v>
      </c>
      <c r="F1518" s="40" t="s">
        <v>1288</v>
      </c>
      <c r="G1518" s="477" t="s">
        <v>648</v>
      </c>
      <c r="H1518" s="7" t="s">
        <v>422</v>
      </c>
      <c r="I1518" s="256">
        <v>1320</v>
      </c>
      <c r="J1518" s="256">
        <v>5000</v>
      </c>
      <c r="K1518" s="38">
        <f>ROUND(I1518*J1518,0)</f>
        <v>6600000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89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>x</v>
      </c>
      <c r="AB1518" s="927"/>
      <c r="AC1518" s="585" t="str">
        <f>IF(VLOOKUP(F1518,NXT!$C$34:$C$407,1,0)=F1518,"","x")</f>
        <v/>
      </c>
      <c r="AD1518" s="585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11"/>
        <v>7</v>
      </c>
      <c r="C1519" s="184">
        <f t="shared" si="109"/>
        <v>42557</v>
      </c>
      <c r="D1519" s="184" t="s">
        <v>1110</v>
      </c>
      <c r="E1519" s="37">
        <v>42557</v>
      </c>
      <c r="F1519" s="40" t="s">
        <v>1289</v>
      </c>
      <c r="G1519" s="477" t="s">
        <v>648</v>
      </c>
      <c r="H1519" s="7" t="s">
        <v>422</v>
      </c>
      <c r="I1519" s="256">
        <v>630</v>
      </c>
      <c r="J1519" s="256">
        <v>5550</v>
      </c>
      <c r="K1519" s="38">
        <f>ROUND(I1519*J1519,0)</f>
        <v>3496500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89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>x</v>
      </c>
      <c r="AB1519" s="927"/>
      <c r="AC1519" s="585" t="str">
        <f>IF(VLOOKUP(F1519,NXT!$C$34:$C$407,1,0)=F1519,"","x")</f>
        <v/>
      </c>
      <c r="AD1519" s="585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11"/>
        <v>7</v>
      </c>
      <c r="C1520" s="184">
        <f t="shared" si="109"/>
        <v>42557</v>
      </c>
      <c r="D1520" s="184" t="s">
        <v>1110</v>
      </c>
      <c r="E1520" s="37">
        <v>42557</v>
      </c>
      <c r="F1520" s="40" t="s">
        <v>625</v>
      </c>
      <c r="G1520" s="477" t="s">
        <v>648</v>
      </c>
      <c r="H1520" s="7" t="s">
        <v>422</v>
      </c>
      <c r="I1520" s="256">
        <v>320</v>
      </c>
      <c r="J1520" s="256">
        <v>5600</v>
      </c>
      <c r="K1520" s="38">
        <f>ROUND(I1520*J1520,0)</f>
        <v>1792000</v>
      </c>
      <c r="L1520" s="194" t="s">
        <v>259</v>
      </c>
      <c r="M1520" s="194" t="s">
        <v>174</v>
      </c>
      <c r="N1520" s="52" t="str">
        <f>IF(AND('331-CT'!$E$7=TH!H1520,OR(L1520="331",M1520="331")),"331",IF(AND(OR(L1520="131",M1520="131"),H1520='131-CT'!$E$7),"131",""))</f>
        <v/>
      </c>
      <c r="O1520" s="89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>x</v>
      </c>
      <c r="AB1520" s="927"/>
      <c r="AC1520" s="585" t="str">
        <f>IF(VLOOKUP(F1520,NXT!$C$34:$C$407,1,0)=F1520,"","x")</f>
        <v/>
      </c>
      <c r="AD1520" s="585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11"/>
        <v>7</v>
      </c>
      <c r="C1521" s="184">
        <f t="shared" si="109"/>
        <v>42557</v>
      </c>
      <c r="D1521" s="184" t="s">
        <v>1110</v>
      </c>
      <c r="E1521" s="37">
        <v>42557</v>
      </c>
      <c r="F1521" s="40" t="s">
        <v>1287</v>
      </c>
      <c r="G1521" s="477" t="s">
        <v>648</v>
      </c>
      <c r="H1521" s="7" t="s">
        <v>422</v>
      </c>
      <c r="I1521" s="256"/>
      <c r="J1521" s="256"/>
      <c r="K1521" s="38">
        <v>1188850</v>
      </c>
      <c r="L1521" s="194" t="s">
        <v>259</v>
      </c>
      <c r="M1521" s="194" t="s">
        <v>370</v>
      </c>
      <c r="N1521" s="52" t="str">
        <f>IF(AND('331-CT'!$E$7=TH!H1521,OR(L1521="331",M1521="331")),"331",IF(AND(OR(L1521="131",M1521="131"),H1521='131-CT'!$E$7),"131",""))</f>
        <v/>
      </c>
      <c r="O1521" s="89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>x</v>
      </c>
      <c r="AB1521" s="927"/>
      <c r="AC1521" s="585" t="str">
        <f>IF(VLOOKUP(H1521,DS_131,1,0)=H1521,"","x")</f>
        <v/>
      </c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11"/>
        <v>7</v>
      </c>
      <c r="C1522" s="184">
        <f t="shared" si="109"/>
        <v>42557</v>
      </c>
      <c r="D1522" s="184" t="s">
        <v>1111</v>
      </c>
      <c r="E1522" s="37">
        <v>42557</v>
      </c>
      <c r="F1522" s="40" t="s">
        <v>1290</v>
      </c>
      <c r="G1522" s="477" t="s">
        <v>649</v>
      </c>
      <c r="H1522" s="7" t="s">
        <v>812</v>
      </c>
      <c r="I1522" s="256">
        <v>230</v>
      </c>
      <c r="J1522" s="256">
        <v>6700</v>
      </c>
      <c r="K1522" s="38">
        <f>ROUND(I1522*J1522,0)</f>
        <v>1541000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89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>x</v>
      </c>
      <c r="AB1522" s="927"/>
      <c r="AC1522" s="585" t="str">
        <f>IF(VLOOKUP(F1522,NXT!$C$34:$C$407,1,0)=F1522,"","x")</f>
        <v/>
      </c>
      <c r="AD1522" s="585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11"/>
        <v>7</v>
      </c>
      <c r="C1523" s="184">
        <f t="shared" si="109"/>
        <v>42557</v>
      </c>
      <c r="D1523" s="184" t="s">
        <v>1111</v>
      </c>
      <c r="E1523" s="37">
        <v>42557</v>
      </c>
      <c r="F1523" s="40" t="s">
        <v>1287</v>
      </c>
      <c r="G1523" s="477" t="s">
        <v>649</v>
      </c>
      <c r="H1523" s="7" t="s">
        <v>812</v>
      </c>
      <c r="I1523" s="256"/>
      <c r="J1523" s="256"/>
      <c r="K1523" s="38">
        <v>154100</v>
      </c>
      <c r="L1523" s="194" t="s">
        <v>259</v>
      </c>
      <c r="M1523" s="194" t="s">
        <v>370</v>
      </c>
      <c r="N1523" s="52" t="str">
        <f>IF(AND('331-CT'!$E$7=TH!H1523,OR(L1523="331",M1523="331")),"331",IF(AND(OR(L1523="131",M1523="131"),H1523='131-CT'!$E$7),"131",""))</f>
        <v/>
      </c>
      <c r="O1523" s="89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>x</v>
      </c>
      <c r="AB1523" s="927"/>
      <c r="AC1523" s="585" t="str">
        <f>IF(VLOOKUP(H1523,DS_131,1,0)=H1523,"","x")</f>
        <v/>
      </c>
      <c r="AD1523" s="585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11"/>
        <v>7</v>
      </c>
      <c r="C1524" s="184">
        <f t="shared" si="109"/>
        <v>42558</v>
      </c>
      <c r="D1524" s="184" t="s">
        <v>1112</v>
      </c>
      <c r="E1524" s="37">
        <v>42558</v>
      </c>
      <c r="F1524" s="40" t="s">
        <v>1291</v>
      </c>
      <c r="G1524" s="477" t="s">
        <v>650</v>
      </c>
      <c r="H1524" s="902" t="s">
        <v>596</v>
      </c>
      <c r="I1524" s="256">
        <f>1045+500</f>
        <v>1545</v>
      </c>
      <c r="J1524" s="256">
        <v>5900</v>
      </c>
      <c r="K1524" s="38">
        <f>ROUND(I1524*J1524,0)</f>
        <v>9115500</v>
      </c>
      <c r="L1524" s="194" t="s">
        <v>259</v>
      </c>
      <c r="M1524" s="194" t="s">
        <v>174</v>
      </c>
      <c r="N1524" s="52" t="str">
        <f>IF(AND('331-CT'!$E$7=TH!H1524,OR(L1524="331",M1524="331")),"331",IF(AND(OR(L1524="131",M1524="131"),H1524='131-CT'!$E$7),"131",""))</f>
        <v/>
      </c>
      <c r="O1524" s="89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>x</v>
      </c>
      <c r="AB1524" s="927"/>
      <c r="AC1524" s="585" t="str">
        <f>IF(VLOOKUP(F1524,NXT!$C$34:$C$407,1,0)=F1524,"","x")</f>
        <v/>
      </c>
      <c r="AD1524" s="585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11"/>
        <v>7</v>
      </c>
      <c r="C1525" s="184">
        <f t="shared" si="109"/>
        <v>42558</v>
      </c>
      <c r="D1525" s="184" t="s">
        <v>1112</v>
      </c>
      <c r="E1525" s="37">
        <v>42558</v>
      </c>
      <c r="F1525" s="40" t="s">
        <v>1291</v>
      </c>
      <c r="G1525" s="477" t="s">
        <v>650</v>
      </c>
      <c r="H1525" s="902" t="s">
        <v>596</v>
      </c>
      <c r="I1525" s="256">
        <v>559</v>
      </c>
      <c r="J1525" s="256">
        <v>7300</v>
      </c>
      <c r="K1525" s="38">
        <f>ROUND(I1525*J1525,0)</f>
        <v>4080700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89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>x</v>
      </c>
      <c r="AB1525" s="927"/>
      <c r="AC1525" s="585" t="str">
        <f>IF(VLOOKUP(F1525,NXT!$C$34:$C$407,1,0)=F1525,"","x")</f>
        <v/>
      </c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11"/>
        <v>7</v>
      </c>
      <c r="C1526" s="184">
        <f t="shared" si="109"/>
        <v>42558</v>
      </c>
      <c r="D1526" s="184" t="s">
        <v>1112</v>
      </c>
      <c r="E1526" s="37">
        <v>42558</v>
      </c>
      <c r="F1526" s="40" t="s">
        <v>1287</v>
      </c>
      <c r="G1526" s="477" t="s">
        <v>650</v>
      </c>
      <c r="H1526" s="902" t="s">
        <v>596</v>
      </c>
      <c r="I1526" s="256"/>
      <c r="J1526" s="256"/>
      <c r="K1526" s="38">
        <v>1319620</v>
      </c>
      <c r="L1526" s="194" t="s">
        <v>259</v>
      </c>
      <c r="M1526" s="194" t="s">
        <v>370</v>
      </c>
      <c r="N1526" s="52" t="str">
        <f>IF(AND('331-CT'!$E$7=TH!H1526,OR(L1526="331",M1526="331")),"331",IF(AND(OR(L1526="131",M1526="131"),H1526='131-CT'!$E$7),"131",""))</f>
        <v/>
      </c>
      <c r="O1526" s="89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>x</v>
      </c>
      <c r="AB1526" s="927"/>
      <c r="AC1526" s="585" t="str">
        <f>IF(VLOOKUP(H1526,DS_131,1,0)=H1526,"","x")</f>
        <v/>
      </c>
      <c r="AD1526" s="585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11"/>
        <v>7</v>
      </c>
      <c r="C1527" s="184">
        <f t="shared" si="109"/>
        <v>42559</v>
      </c>
      <c r="D1527" s="184" t="s">
        <v>1113</v>
      </c>
      <c r="E1527" s="37">
        <v>42559</v>
      </c>
      <c r="F1527" s="40" t="s">
        <v>1021</v>
      </c>
      <c r="G1527" s="477" t="s">
        <v>651</v>
      </c>
      <c r="H1527" s="7" t="s">
        <v>829</v>
      </c>
      <c r="I1527" s="256">
        <v>548</v>
      </c>
      <c r="J1527" s="256">
        <v>6650</v>
      </c>
      <c r="K1527" s="38">
        <f>ROUND(I1527*J1527,0)</f>
        <v>3644200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89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>x</v>
      </c>
      <c r="AB1527" s="927"/>
      <c r="AC1527" s="585" t="str">
        <f>IF(VLOOKUP(F1527,NXT!$C$34:$C$407,1,0)=F1527,"","x")</f>
        <v/>
      </c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11"/>
        <v>7</v>
      </c>
      <c r="C1528" s="184">
        <f t="shared" si="109"/>
        <v>42559</v>
      </c>
      <c r="D1528" s="184" t="s">
        <v>1113</v>
      </c>
      <c r="E1528" s="37">
        <v>42559</v>
      </c>
      <c r="F1528" s="40" t="s">
        <v>1287</v>
      </c>
      <c r="G1528" s="477" t="s">
        <v>651</v>
      </c>
      <c r="H1528" s="7" t="s">
        <v>829</v>
      </c>
      <c r="I1528" s="256"/>
      <c r="J1528" s="256"/>
      <c r="K1528" s="38">
        <v>364420</v>
      </c>
      <c r="L1528" s="194" t="s">
        <v>259</v>
      </c>
      <c r="M1528" s="194" t="s">
        <v>370</v>
      </c>
      <c r="N1528" s="52" t="str">
        <f>IF(AND('331-CT'!$E$7=TH!H1528,OR(L1528="331",M1528="331")),"331",IF(AND(OR(L1528="131",M1528="131"),H1528='131-CT'!$E$7),"131",""))</f>
        <v/>
      </c>
      <c r="O1528" s="89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>x</v>
      </c>
      <c r="AB1528" s="927"/>
      <c r="AC1528" s="585" t="str">
        <f>IF(VLOOKUP(H1528,DS_131,1,0)=H1528,"","x")</f>
        <v/>
      </c>
      <c r="AD1528" s="585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11"/>
        <v>7</v>
      </c>
      <c r="C1529" s="184">
        <f t="shared" si="109"/>
        <v>42563</v>
      </c>
      <c r="D1529" s="184" t="s">
        <v>1114</v>
      </c>
      <c r="E1529" s="191">
        <v>42563</v>
      </c>
      <c r="F1529" s="40" t="s">
        <v>1103</v>
      </c>
      <c r="G1529" s="477" t="s">
        <v>652</v>
      </c>
      <c r="H1529" s="193" t="s">
        <v>640</v>
      </c>
      <c r="I1529" s="256">
        <v>220</v>
      </c>
      <c r="J1529" s="256">
        <v>28000</v>
      </c>
      <c r="K1529" s="38">
        <f>ROUND(I1529*J1529,0)</f>
        <v>6160000</v>
      </c>
      <c r="L1529" s="194" t="s">
        <v>259</v>
      </c>
      <c r="M1529" s="194" t="s">
        <v>174</v>
      </c>
      <c r="N1529" s="52" t="str">
        <f>IF(AND('331-CT'!$E$7=TH!H1529,OR(L1529="331",M1529="331")),"331",IF(AND(OR(L1529="131",M1529="131"),H1529='131-CT'!$E$7),"131",""))</f>
        <v/>
      </c>
      <c r="O1529" s="89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>x</v>
      </c>
      <c r="AB1529" s="927"/>
      <c r="AC1529" s="585" t="str">
        <f>IF(VLOOKUP(F1529,NXT!$C$34:$C$407,1,0)=F1529,"","x")</f>
        <v/>
      </c>
      <c r="AD1529" s="585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11"/>
        <v>7</v>
      </c>
      <c r="C1530" s="184">
        <f t="shared" si="109"/>
        <v>42563</v>
      </c>
      <c r="D1530" s="184" t="s">
        <v>1114</v>
      </c>
      <c r="E1530" s="191">
        <v>42563</v>
      </c>
      <c r="F1530" s="40" t="s">
        <v>950</v>
      </c>
      <c r="G1530" s="477" t="s">
        <v>652</v>
      </c>
      <c r="H1530" s="193" t="s">
        <v>640</v>
      </c>
      <c r="I1530" s="256">
        <v>250</v>
      </c>
      <c r="J1530" s="256">
        <v>9980</v>
      </c>
      <c r="K1530" s="38">
        <f>ROUND(I1530*J1530,0)</f>
        <v>2495000</v>
      </c>
      <c r="L1530" s="194" t="s">
        <v>259</v>
      </c>
      <c r="M1530" s="194" t="s">
        <v>174</v>
      </c>
      <c r="N1530" s="52" t="str">
        <f>IF(AND('331-CT'!$E$7=TH!H1530,OR(L1530="331",M1530="331")),"331",IF(AND(OR(L1530="131",M1530="131"),H1530='131-CT'!$E$7),"131",""))</f>
        <v/>
      </c>
      <c r="O1530" s="89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>x</v>
      </c>
      <c r="AB1530" s="927"/>
      <c r="AC1530" s="585" t="str">
        <f>IF(VLOOKUP(F1530,NXT!$C$34:$C$407,1,0)=F1530,"","x")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11"/>
        <v>7</v>
      </c>
      <c r="C1531" s="184">
        <f t="shared" si="109"/>
        <v>42563</v>
      </c>
      <c r="D1531" s="184" t="s">
        <v>1114</v>
      </c>
      <c r="E1531" s="191">
        <v>42563</v>
      </c>
      <c r="F1531" s="40" t="s">
        <v>1104</v>
      </c>
      <c r="G1531" s="477" t="s">
        <v>652</v>
      </c>
      <c r="H1531" s="193" t="s">
        <v>640</v>
      </c>
      <c r="I1531" s="256">
        <v>45</v>
      </c>
      <c r="J1531" s="256">
        <v>8800</v>
      </c>
      <c r="K1531" s="38">
        <f>ROUND(I1531*J1531,0)</f>
        <v>396000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9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>x</v>
      </c>
      <c r="AB1531" s="927"/>
      <c r="AC1531" s="585" t="str">
        <f>IF(VLOOKUP(F1531,NXT!$C$34:$C$407,1,0)=F1531,"","x")</f>
        <v/>
      </c>
      <c r="AD1531" s="585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11"/>
        <v>7</v>
      </c>
      <c r="C1532" s="184">
        <f t="shared" si="109"/>
        <v>42563</v>
      </c>
      <c r="D1532" s="184" t="s">
        <v>1114</v>
      </c>
      <c r="E1532" s="191">
        <v>42563</v>
      </c>
      <c r="F1532" s="40" t="s">
        <v>505</v>
      </c>
      <c r="G1532" s="477" t="s">
        <v>652</v>
      </c>
      <c r="H1532" s="193" t="s">
        <v>640</v>
      </c>
      <c r="I1532" s="256">
        <f>51+51+240+240</f>
        <v>582</v>
      </c>
      <c r="J1532" s="256">
        <v>9600</v>
      </c>
      <c r="K1532" s="38">
        <f>ROUND(I1532*J1532,0)</f>
        <v>5587200</v>
      </c>
      <c r="L1532" s="194" t="s">
        <v>259</v>
      </c>
      <c r="M1532" s="194" t="s">
        <v>174</v>
      </c>
      <c r="N1532" s="52" t="str">
        <f>IF(AND('331-CT'!$E$7=TH!H1532,OR(L1532="331",M1532="331")),"331",IF(AND(OR(L1532="131",M1532="131"),H1532='131-CT'!$E$7),"131",""))</f>
        <v/>
      </c>
      <c r="O1532" s="89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>x</v>
      </c>
      <c r="AB1532" s="927"/>
      <c r="AC1532" s="585" t="str">
        <f>IF(VLOOKUP(F1532,NXT!$C$34:$C$407,1,0)=F1532,"","x")</f>
        <v/>
      </c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11"/>
        <v>7</v>
      </c>
      <c r="C1533" s="184">
        <f t="shared" si="109"/>
        <v>42563</v>
      </c>
      <c r="D1533" s="184" t="s">
        <v>1114</v>
      </c>
      <c r="E1533" s="191">
        <v>42563</v>
      </c>
      <c r="F1533" s="40" t="s">
        <v>1105</v>
      </c>
      <c r="G1533" s="477" t="s">
        <v>652</v>
      </c>
      <c r="H1533" s="193" t="s">
        <v>640</v>
      </c>
      <c r="I1533" s="256">
        <v>55</v>
      </c>
      <c r="J1533" s="256">
        <v>9000</v>
      </c>
      <c r="K1533" s="38">
        <f>ROUND(I1533*J1533,0)</f>
        <v>495000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9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>x</v>
      </c>
      <c r="AB1533" s="927"/>
      <c r="AC1533" s="585" t="str">
        <f>IF(VLOOKUP(F1533,NXT!$C$34:$C$407,1,0)=F1533,"","x")</f>
        <v/>
      </c>
      <c r="AD1533" s="585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11"/>
        <v>7</v>
      </c>
      <c r="C1534" s="184">
        <f t="shared" si="109"/>
        <v>42563</v>
      </c>
      <c r="D1534" s="184" t="s">
        <v>1114</v>
      </c>
      <c r="E1534" s="191">
        <v>42563</v>
      </c>
      <c r="F1534" s="40" t="s">
        <v>1287</v>
      </c>
      <c r="G1534" s="477" t="s">
        <v>652</v>
      </c>
      <c r="H1534" s="193" t="s">
        <v>640</v>
      </c>
      <c r="I1534" s="256"/>
      <c r="J1534" s="256"/>
      <c r="K1534" s="38">
        <v>1513320</v>
      </c>
      <c r="L1534" s="194" t="s">
        <v>259</v>
      </c>
      <c r="M1534" s="194" t="s">
        <v>370</v>
      </c>
      <c r="N1534" s="52" t="str">
        <f>IF(AND('331-CT'!$E$7=TH!H1534,OR(L1534="331",M1534="331")),"331",IF(AND(OR(L1534="131",M1534="131"),H1534='131-CT'!$E$7),"131",""))</f>
        <v/>
      </c>
      <c r="O1534" s="89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>x</v>
      </c>
      <c r="AB1534" s="927"/>
      <c r="AC1534" s="585" t="str">
        <f>IF(VLOOKUP(H1534,DS_131,1,0)=H1534,"","x")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11"/>
        <v>7</v>
      </c>
      <c r="C1535" s="184">
        <f t="shared" si="109"/>
        <v>42563</v>
      </c>
      <c r="D1535" s="184" t="s">
        <v>1115</v>
      </c>
      <c r="E1535" s="191">
        <v>42563</v>
      </c>
      <c r="F1535" s="40" t="s">
        <v>1101</v>
      </c>
      <c r="G1535" s="477" t="s">
        <v>653</v>
      </c>
      <c r="H1535" s="193" t="s">
        <v>558</v>
      </c>
      <c r="I1535" s="256">
        <v>19</v>
      </c>
      <c r="J1535" s="256">
        <v>54530</v>
      </c>
      <c r="K1535" s="38">
        <f>ROUND(I1535*J1535,0)</f>
        <v>1036070</v>
      </c>
      <c r="L1535" s="194" t="s">
        <v>259</v>
      </c>
      <c r="M1535" s="194" t="s">
        <v>174</v>
      </c>
      <c r="N1535" s="52" t="str">
        <f>IF(AND('331-CT'!$E$7=TH!H1535,OR(L1535="331",M1535="331")),"331",IF(AND(OR(L1535="131",M1535="131"),H1535='131-CT'!$E$7),"131",""))</f>
        <v/>
      </c>
      <c r="O1535" s="89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>x</v>
      </c>
      <c r="AB1535" s="927"/>
      <c r="AC1535" s="585" t="str">
        <f>IF(VLOOKUP(F1535,NXT!$C$34:$C$407,1,0)=F1535,"","x")</f>
        <v/>
      </c>
      <c r="AD1535" s="585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11"/>
        <v>7</v>
      </c>
      <c r="C1536" s="184">
        <f t="shared" si="109"/>
        <v>42563</v>
      </c>
      <c r="D1536" s="184" t="s">
        <v>1115</v>
      </c>
      <c r="E1536" s="191">
        <v>42563</v>
      </c>
      <c r="F1536" s="40" t="s">
        <v>449</v>
      </c>
      <c r="G1536" s="477" t="s">
        <v>653</v>
      </c>
      <c r="H1536" s="193" t="s">
        <v>558</v>
      </c>
      <c r="I1536" s="256">
        <v>60</v>
      </c>
      <c r="J1536" s="256">
        <v>47449</v>
      </c>
      <c r="K1536" s="38">
        <f>ROUND(I1536*J1536,0)</f>
        <v>2846940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9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>x</v>
      </c>
      <c r="AB1536" s="927"/>
      <c r="AC1536" s="585" t="str">
        <f>IF(VLOOKUP(F1536,NXT!$C$34:$C$407,1,0)=F1536,"","x")</f>
        <v/>
      </c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11"/>
        <v>7</v>
      </c>
      <c r="C1537" s="184">
        <f t="shared" si="109"/>
        <v>42563</v>
      </c>
      <c r="D1537" s="184" t="s">
        <v>1115</v>
      </c>
      <c r="E1537" s="191">
        <v>42563</v>
      </c>
      <c r="F1537" s="40" t="s">
        <v>1287</v>
      </c>
      <c r="G1537" s="477" t="s">
        <v>653</v>
      </c>
      <c r="H1537" s="193" t="s">
        <v>558</v>
      </c>
      <c r="I1537" s="256"/>
      <c r="J1537" s="256"/>
      <c r="K1537" s="38">
        <v>388301</v>
      </c>
      <c r="L1537" s="194" t="s">
        <v>259</v>
      </c>
      <c r="M1537" s="194" t="s">
        <v>370</v>
      </c>
      <c r="N1537" s="52" t="str">
        <f>IF(AND('331-CT'!$E$7=TH!H1537,OR(L1537="331",M1537="331")),"331",IF(AND(OR(L1537="131",M1537="131"),H1537='131-CT'!$E$7),"131",""))</f>
        <v/>
      </c>
      <c r="O1537" s="89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>x</v>
      </c>
      <c r="AB1537" s="927"/>
      <c r="AC1537" s="585" t="str">
        <f>IF(VLOOKUP(H1537,DS_131,1,0)=H1537,"","x")</f>
        <v/>
      </c>
      <c r="AD1537" s="585"/>
    </row>
    <row r="1538" spans="1:30" s="937" customFormat="1" ht="15.75" customHeight="1">
      <c r="A1538" s="932" t="str">
        <f>IF(B1538&lt;&gt;"",IF(AND(B1538&gt;=_TM1,B1538&lt;=_TM2,OR(TH!L1538="1111",TH!M1538="1111")),TH!D1538,""),"")</f>
        <v/>
      </c>
      <c r="B1538" s="933">
        <f t="shared" si="111"/>
        <v>7</v>
      </c>
      <c r="C1538" s="934">
        <f t="shared" si="109"/>
        <v>42563</v>
      </c>
      <c r="D1538" s="934" t="s">
        <v>334</v>
      </c>
      <c r="E1538" s="904">
        <v>42563</v>
      </c>
      <c r="F1538" s="49" t="s">
        <v>359</v>
      </c>
      <c r="G1538" s="941" t="s">
        <v>1331</v>
      </c>
      <c r="H1538" s="907" t="s">
        <v>1332</v>
      </c>
      <c r="I1538" s="254"/>
      <c r="J1538" s="254"/>
      <c r="K1538" s="51">
        <v>15000000</v>
      </c>
      <c r="L1538" s="891" t="s">
        <v>259</v>
      </c>
      <c r="M1538" s="891" t="s">
        <v>85</v>
      </c>
      <c r="N1538" s="52" t="str">
        <f>IF(AND('331-CT'!$E$7=TH!H1538,OR(L1538="331",M1538="331")),"331",IF(AND(OR(L1538="131",M1538="131"),H1538='131-CT'!$E$7),"131",""))</f>
        <v/>
      </c>
      <c r="O1538" s="89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>x</v>
      </c>
      <c r="AB1538" s="927"/>
      <c r="AC1538" s="936"/>
      <c r="AD1538" s="936"/>
    </row>
    <row r="1539" spans="1:30" s="937" customFormat="1" ht="15.75" customHeight="1">
      <c r="A1539" s="932" t="str">
        <f>IF(B1539&lt;&gt;"",IF(AND(B1539&gt;=_TM1,B1539&lt;=_TM2,OR(TH!L1539="1111",TH!M1539="1111")),TH!D1539,""),"")</f>
        <v/>
      </c>
      <c r="B1539" s="933">
        <f t="shared" si="111"/>
        <v>7</v>
      </c>
      <c r="C1539" s="934">
        <f t="shared" si="109"/>
        <v>42563</v>
      </c>
      <c r="D1539" s="934" t="s">
        <v>334</v>
      </c>
      <c r="E1539" s="904">
        <v>42563</v>
      </c>
      <c r="F1539" s="49" t="s">
        <v>360</v>
      </c>
      <c r="G1539" s="941" t="s">
        <v>1331</v>
      </c>
      <c r="H1539" s="907" t="s">
        <v>1332</v>
      </c>
      <c r="I1539" s="254"/>
      <c r="J1539" s="254"/>
      <c r="K1539" s="51">
        <v>25000000</v>
      </c>
      <c r="L1539" s="891" t="s">
        <v>259</v>
      </c>
      <c r="M1539" s="891" t="s">
        <v>85</v>
      </c>
      <c r="N1539" s="52" t="str">
        <f>IF(AND('331-CT'!$E$7=TH!H1539,OR(L1539="331",M1539="331")),"331",IF(AND(OR(L1539="131",M1539="131"),H1539='131-CT'!$E$7),"131",""))</f>
        <v/>
      </c>
      <c r="O1539" s="89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>x</v>
      </c>
      <c r="AB1539" s="927"/>
      <c r="AC1539" s="936"/>
      <c r="AD1539" s="936"/>
    </row>
    <row r="1540" spans="1:30" s="937" customFormat="1" ht="15.75" customHeight="1">
      <c r="A1540" s="932" t="str">
        <f>IF(B1540&lt;&gt;"",IF(AND(B1540&gt;=_TM1,B1540&lt;=_TM2,OR(TH!L1540="1111",TH!M1540="1111")),TH!D1540,""),"")</f>
        <v/>
      </c>
      <c r="B1540" s="933">
        <f t="shared" si="111"/>
        <v>7</v>
      </c>
      <c r="C1540" s="934">
        <f t="shared" si="109"/>
        <v>42563</v>
      </c>
      <c r="D1540" s="934" t="s">
        <v>334</v>
      </c>
      <c r="E1540" s="904">
        <v>42563</v>
      </c>
      <c r="F1540" s="49" t="s">
        <v>361</v>
      </c>
      <c r="G1540" s="941" t="s">
        <v>1331</v>
      </c>
      <c r="H1540" s="907" t="s">
        <v>1332</v>
      </c>
      <c r="I1540" s="254"/>
      <c r="J1540" s="254"/>
      <c r="K1540" s="51">
        <v>300000000</v>
      </c>
      <c r="L1540" s="891" t="s">
        <v>259</v>
      </c>
      <c r="M1540" s="891" t="s">
        <v>85</v>
      </c>
      <c r="N1540" s="52" t="str">
        <f>IF(AND('331-CT'!$E$7=TH!H1540,OR(L1540="331",M1540="331")),"331",IF(AND(OR(L1540="131",M1540="131"),H1540='131-CT'!$E$7),"131",""))</f>
        <v/>
      </c>
      <c r="O1540" s="89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>x</v>
      </c>
      <c r="AB1540" s="927"/>
      <c r="AC1540" s="936"/>
    </row>
    <row r="1541" spans="1:30" s="937" customFormat="1" ht="15.75" customHeight="1">
      <c r="A1541" s="932" t="str">
        <f>IF(B1541&lt;&gt;"",IF(AND(B1541&gt;=_TM1,B1541&lt;=_TM2,OR(TH!L1541="1111",TH!M1541="1111")),TH!D1541,""),"")</f>
        <v/>
      </c>
      <c r="B1541" s="933">
        <f t="shared" si="111"/>
        <v>7</v>
      </c>
      <c r="C1541" s="934">
        <f t="shared" si="109"/>
        <v>42563</v>
      </c>
      <c r="D1541" s="934" t="s">
        <v>334</v>
      </c>
      <c r="E1541" s="904">
        <v>42563</v>
      </c>
      <c r="F1541" s="49" t="s">
        <v>1334</v>
      </c>
      <c r="G1541" s="941" t="s">
        <v>1331</v>
      </c>
      <c r="H1541" s="907" t="s">
        <v>1332</v>
      </c>
      <c r="I1541" s="254"/>
      <c r="J1541" s="254"/>
      <c r="K1541" s="51">
        <v>500000000</v>
      </c>
      <c r="L1541" s="891" t="s">
        <v>259</v>
      </c>
      <c r="M1541" s="891" t="s">
        <v>85</v>
      </c>
      <c r="N1541" s="52" t="str">
        <f>IF(AND('331-CT'!$E$7=TH!H1541,OR(L1541="331",M1541="331")),"331",IF(AND(OR(L1541="131",M1541="131"),H1541='131-CT'!$E$7),"131",""))</f>
        <v/>
      </c>
      <c r="O1541" s="89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>x</v>
      </c>
      <c r="AB1541" s="927"/>
      <c r="AC1541" s="936"/>
    </row>
    <row r="1542" spans="1:30" s="937" customFormat="1" ht="15.75" customHeight="1">
      <c r="A1542" s="932" t="str">
        <f>IF(B1542&lt;&gt;"",IF(AND(B1542&gt;=_TM1,B1542&lt;=_TM2,OR(TH!L1542="1111",TH!M1542="1111")),TH!D1542,""),"")</f>
        <v/>
      </c>
      <c r="B1542" s="933">
        <f t="shared" si="111"/>
        <v>7</v>
      </c>
      <c r="C1542" s="934">
        <f t="shared" si="109"/>
        <v>42563</v>
      </c>
      <c r="D1542" s="934" t="s">
        <v>334</v>
      </c>
      <c r="E1542" s="904">
        <v>42563</v>
      </c>
      <c r="F1542" s="49" t="s">
        <v>1333</v>
      </c>
      <c r="G1542" s="941" t="s">
        <v>1331</v>
      </c>
      <c r="H1542" s="907" t="s">
        <v>1332</v>
      </c>
      <c r="I1542" s="254"/>
      <c r="J1542" s="254"/>
      <c r="K1542" s="51">
        <v>84000000</v>
      </c>
      <c r="L1542" s="891" t="s">
        <v>259</v>
      </c>
      <c r="M1542" s="891" t="s">
        <v>370</v>
      </c>
      <c r="N1542" s="52" t="str">
        <f>IF(AND('331-CT'!$E$7=TH!H1542,OR(L1542="331",M1542="331")),"331",IF(AND(OR(L1542="131",M1542="131"),H1542='131-CT'!$E$7),"131",""))</f>
        <v/>
      </c>
      <c r="O1542" s="89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>x</v>
      </c>
      <c r="AB1542" s="927"/>
      <c r="AC1542" s="936"/>
      <c r="AD1542" s="936"/>
    </row>
    <row r="1543" spans="1:30" s="937" customFormat="1" ht="15.75" customHeight="1">
      <c r="A1543" s="932" t="str">
        <f>IF(B1543&lt;&gt;"",IF(AND(B1543&gt;=_TM1,B1543&lt;=_TM2,OR(TH!L1543="1111",TH!M1543="1111")),TH!D1543,""),"")</f>
        <v/>
      </c>
      <c r="B1543" s="933">
        <f t="shared" si="111"/>
        <v>7</v>
      </c>
      <c r="C1543" s="934">
        <f t="shared" si="109"/>
        <v>42563</v>
      </c>
      <c r="D1543" s="934" t="s">
        <v>334</v>
      </c>
      <c r="E1543" s="904">
        <v>42563</v>
      </c>
      <c r="F1543" s="49" t="s">
        <v>359</v>
      </c>
      <c r="G1543" s="941" t="s">
        <v>1331</v>
      </c>
      <c r="H1543" s="907" t="s">
        <v>1332</v>
      </c>
      <c r="I1543" s="254"/>
      <c r="J1543" s="254"/>
      <c r="K1543" s="51">
        <v>18000000</v>
      </c>
      <c r="L1543" s="891" t="s">
        <v>260</v>
      </c>
      <c r="M1543" s="891" t="s">
        <v>169</v>
      </c>
      <c r="N1543" s="52" t="str">
        <f>IF(AND('331-CT'!$E$7=TH!H1543,OR(L1543="331",M1543="331")),"331",IF(AND(OR(L1543="131",M1543="131"),H1543='131-CT'!$E$7),"131",""))</f>
        <v/>
      </c>
      <c r="O1543" s="89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>x</v>
      </c>
      <c r="AB1543" s="927"/>
      <c r="AC1543" s="936"/>
      <c r="AD1543" s="936"/>
    </row>
    <row r="1544" spans="1:30" s="937" customFormat="1" ht="15.75" customHeight="1">
      <c r="A1544" s="932" t="str">
        <f>IF(B1544&lt;&gt;"",IF(AND(B1544&gt;=_TM1,B1544&lt;=_TM2,OR(TH!L1544="1111",TH!M1544="1111")),TH!D1544,""),"")</f>
        <v/>
      </c>
      <c r="B1544" s="933">
        <f t="shared" si="111"/>
        <v>7</v>
      </c>
      <c r="C1544" s="934">
        <f t="shared" si="109"/>
        <v>42563</v>
      </c>
      <c r="D1544" s="934" t="s">
        <v>334</v>
      </c>
      <c r="E1544" s="904">
        <v>42563</v>
      </c>
      <c r="F1544" s="49" t="s">
        <v>360</v>
      </c>
      <c r="G1544" s="941" t="s">
        <v>1331</v>
      </c>
      <c r="H1544" s="907" t="s">
        <v>1332</v>
      </c>
      <c r="I1544" s="254"/>
      <c r="J1544" s="254"/>
      <c r="K1544" s="51">
        <v>27000000</v>
      </c>
      <c r="L1544" s="891" t="s">
        <v>260</v>
      </c>
      <c r="M1544" s="891" t="s">
        <v>169</v>
      </c>
      <c r="N1544" s="52" t="str">
        <f>IF(AND('331-CT'!$E$7=TH!H1544,OR(L1544="331",M1544="331")),"331",IF(AND(OR(L1544="131",M1544="131"),H1544='131-CT'!$E$7),"131",""))</f>
        <v/>
      </c>
      <c r="O1544" s="89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>x</v>
      </c>
      <c r="AB1544" s="927"/>
      <c r="AC1544" s="936"/>
      <c r="AD1544" s="936"/>
    </row>
    <row r="1545" spans="1:30" s="937" customFormat="1" ht="15.75" customHeight="1">
      <c r="A1545" s="932" t="str">
        <f>IF(B1545&lt;&gt;"",IF(AND(B1545&gt;=_TM1,B1545&lt;=_TM2,OR(TH!L1545="1111",TH!M1545="1111")),TH!D1545,""),"")</f>
        <v/>
      </c>
      <c r="B1545" s="933">
        <f t="shared" si="111"/>
        <v>7</v>
      </c>
      <c r="C1545" s="934">
        <f t="shared" si="109"/>
        <v>42563</v>
      </c>
      <c r="D1545" s="934" t="s">
        <v>334</v>
      </c>
      <c r="E1545" s="904">
        <v>42563</v>
      </c>
      <c r="F1545" s="49" t="s">
        <v>361</v>
      </c>
      <c r="G1545" s="941" t="s">
        <v>1331</v>
      </c>
      <c r="H1545" s="907" t="s">
        <v>1332</v>
      </c>
      <c r="I1545" s="254"/>
      <c r="J1545" s="254"/>
      <c r="K1545" s="51">
        <v>320000000</v>
      </c>
      <c r="L1545" s="891" t="s">
        <v>260</v>
      </c>
      <c r="M1545" s="891" t="s">
        <v>169</v>
      </c>
      <c r="N1545" s="52" t="str">
        <f>IF(AND('331-CT'!$E$7=TH!H1545,OR(L1545="331",M1545="331")),"331",IF(AND(OR(L1545="131",M1545="131"),H1545='131-CT'!$E$7),"131",""))</f>
        <v/>
      </c>
      <c r="O1545" s="89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>x</v>
      </c>
      <c r="AB1545" s="927"/>
      <c r="AC1545" s="936"/>
    </row>
    <row r="1546" spans="1:30" s="937" customFormat="1" ht="15.75" customHeight="1">
      <c r="A1546" s="932" t="str">
        <f>IF(B1546&lt;&gt;"",IF(AND(B1546&gt;=_TM1,B1546&lt;=_TM2,OR(TH!L1546="1111",TH!M1546="1111")),TH!D1546,""),"")</f>
        <v/>
      </c>
      <c r="B1546" s="933">
        <f t="shared" si="111"/>
        <v>7</v>
      </c>
      <c r="C1546" s="934">
        <f t="shared" si="109"/>
        <v>42563</v>
      </c>
      <c r="D1546" s="934" t="s">
        <v>334</v>
      </c>
      <c r="E1546" s="904">
        <v>42563</v>
      </c>
      <c r="F1546" s="49" t="s">
        <v>1334</v>
      </c>
      <c r="G1546" s="941" t="s">
        <v>1331</v>
      </c>
      <c r="H1546" s="907" t="s">
        <v>1332</v>
      </c>
      <c r="I1546" s="254"/>
      <c r="J1546" s="254"/>
      <c r="K1546" s="51">
        <v>50000000</v>
      </c>
      <c r="L1546" s="891" t="s">
        <v>260</v>
      </c>
      <c r="M1546" s="891" t="s">
        <v>169</v>
      </c>
      <c r="N1546" s="52" t="str">
        <f>IF(AND('331-CT'!$E$7=TH!H1546,OR(L1546="331",M1546="331")),"331",IF(AND(OR(L1546="131",M1546="131"),H1546='131-CT'!$E$7),"131",""))</f>
        <v/>
      </c>
      <c r="O1546" s="89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>x</v>
      </c>
      <c r="AB1546" s="927"/>
      <c r="AC1546" s="936"/>
    </row>
    <row r="1547" spans="1:30" s="937" customFormat="1" ht="15.75" customHeight="1">
      <c r="A1547" s="932" t="str">
        <f>IF(B1547&lt;&gt;"",IF(AND(B1547&gt;=_TM1,B1547&lt;=_TM2,OR(TH!L1547="1111",TH!M1547="1111")),TH!D1547,""),"")</f>
        <v/>
      </c>
      <c r="B1547" s="933">
        <f t="shared" si="111"/>
        <v>7</v>
      </c>
      <c r="C1547" s="934">
        <f t="shared" si="109"/>
        <v>42563</v>
      </c>
      <c r="D1547" s="934" t="s">
        <v>334</v>
      </c>
      <c r="E1547" s="904">
        <v>42563</v>
      </c>
      <c r="F1547" s="49" t="s">
        <v>1334</v>
      </c>
      <c r="G1547" s="941" t="s">
        <v>1331</v>
      </c>
      <c r="H1547" s="907" t="s">
        <v>1332</v>
      </c>
      <c r="I1547" s="254"/>
      <c r="J1547" s="254"/>
      <c r="K1547" s="51">
        <v>450000000</v>
      </c>
      <c r="L1547" s="891" t="s">
        <v>87</v>
      </c>
      <c r="M1547" s="891" t="s">
        <v>169</v>
      </c>
      <c r="N1547" s="52" t="str">
        <f>IF(AND('331-CT'!$E$7=TH!H1547,OR(L1547="331",M1547="331")),"331",IF(AND(OR(L1547="131",M1547="131"),H1547='131-CT'!$E$7),"131",""))</f>
        <v/>
      </c>
      <c r="O1547" s="89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>x</v>
      </c>
      <c r="AB1547" s="927"/>
      <c r="AC1547" s="936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11"/>
        <v>8</v>
      </c>
      <c r="C1548" s="184">
        <f t="shared" si="109"/>
        <v>42604</v>
      </c>
      <c r="D1548" s="184" t="s">
        <v>1116</v>
      </c>
      <c r="E1548" s="37">
        <v>42604</v>
      </c>
      <c r="F1548" s="192" t="s">
        <v>460</v>
      </c>
      <c r="G1548" s="478" t="s">
        <v>1292</v>
      </c>
      <c r="H1548" s="7" t="s">
        <v>679</v>
      </c>
      <c r="I1548" s="256">
        <v>489</v>
      </c>
      <c r="J1548" s="256">
        <v>14000</v>
      </c>
      <c r="K1548" s="38">
        <f>ROUND(I1548*J1548,0)</f>
        <v>6846000</v>
      </c>
      <c r="L1548" s="194" t="s">
        <v>259</v>
      </c>
      <c r="M1548" s="194" t="s">
        <v>174</v>
      </c>
      <c r="N1548" s="52" t="str">
        <f>IF(AND('331-CT'!$E$7=TH!H1548,OR(L1548="331",M1548="331")),"331",IF(AND(OR(L1548="131",M1548="131"),H1548='131-CT'!$E$7),"131",""))</f>
        <v/>
      </c>
      <c r="O1548" s="89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>x</v>
      </c>
      <c r="AB1548" s="927"/>
      <c r="AC1548" s="585" t="str">
        <f>IF(VLOOKUP(F1548,NXT!$C$34:$C$407,1,0)=F1548,"","x")</f>
        <v/>
      </c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11"/>
        <v>8</v>
      </c>
      <c r="C1549" s="184">
        <f t="shared" si="109"/>
        <v>42604</v>
      </c>
      <c r="D1549" s="184" t="s">
        <v>1116</v>
      </c>
      <c r="E1549" s="37">
        <v>42604</v>
      </c>
      <c r="F1549" s="40" t="s">
        <v>1287</v>
      </c>
      <c r="G1549" s="478" t="s">
        <v>1292</v>
      </c>
      <c r="H1549" s="7" t="s">
        <v>679</v>
      </c>
      <c r="I1549" s="256"/>
      <c r="J1549" s="256"/>
      <c r="K1549" s="38">
        <v>684600</v>
      </c>
      <c r="L1549" s="194" t="s">
        <v>259</v>
      </c>
      <c r="M1549" s="194" t="s">
        <v>370</v>
      </c>
      <c r="N1549" s="52" t="str">
        <f>IF(AND('331-CT'!$E$7=TH!H1549,OR(L1549="331",M1549="331")),"331",IF(AND(OR(L1549="131",M1549="131"),H1549='131-CT'!$E$7),"131",""))</f>
        <v/>
      </c>
      <c r="O1549" s="89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>x</v>
      </c>
      <c r="AB1549" s="927"/>
      <c r="AC1549" s="585" t="str">
        <f>IF(VLOOKUP(H1549,DS_131,1,0)=H1549,"","x")</f>
        <v/>
      </c>
      <c r="AD1549" s="585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11"/>
        <v>8</v>
      </c>
      <c r="C1550" s="184">
        <f t="shared" si="109"/>
        <v>42605</v>
      </c>
      <c r="D1550" s="184" t="s">
        <v>1117</v>
      </c>
      <c r="E1550" s="37">
        <v>42605</v>
      </c>
      <c r="F1550" s="40" t="s">
        <v>1295</v>
      </c>
      <c r="G1550" s="478" t="s">
        <v>1293</v>
      </c>
      <c r="H1550" s="193" t="s">
        <v>1294</v>
      </c>
      <c r="I1550" s="256">
        <v>1714</v>
      </c>
      <c r="J1550" s="256">
        <v>1530</v>
      </c>
      <c r="K1550" s="38">
        <f>ROUND(I1550*J1550,0)</f>
        <v>2622420</v>
      </c>
      <c r="L1550" s="194" t="s">
        <v>259</v>
      </c>
      <c r="M1550" s="194" t="s">
        <v>174</v>
      </c>
      <c r="N1550" s="52" t="str">
        <f>IF(AND('331-CT'!$E$7=TH!H1550,OR(L1550="331",M1550="331")),"331",IF(AND(OR(L1550="131",M1550="131"),H1550='131-CT'!$E$7),"131",""))</f>
        <v/>
      </c>
      <c r="O1550" s="89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>x</v>
      </c>
      <c r="AB1550" s="927"/>
      <c r="AC1550" s="585" t="str">
        <f>IF(VLOOKUP(F1550,NXT!$C$34:$C$407,1,0)=F1550,"","x")</f>
        <v/>
      </c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11"/>
        <v>8</v>
      </c>
      <c r="C1551" s="184">
        <f t="shared" si="109"/>
        <v>42605</v>
      </c>
      <c r="D1551" s="184" t="s">
        <v>1117</v>
      </c>
      <c r="E1551" s="37">
        <v>42605</v>
      </c>
      <c r="F1551" s="40" t="s">
        <v>1296</v>
      </c>
      <c r="G1551" s="478" t="s">
        <v>1293</v>
      </c>
      <c r="H1551" s="193" t="s">
        <v>1294</v>
      </c>
      <c r="I1551" s="256">
        <v>218</v>
      </c>
      <c r="J1551" s="256">
        <v>10240</v>
      </c>
      <c r="K1551" s="38">
        <f>ROUND(I1551*J1551,0)</f>
        <v>2232320</v>
      </c>
      <c r="L1551" s="194" t="s">
        <v>259</v>
      </c>
      <c r="M1551" s="194" t="s">
        <v>174</v>
      </c>
      <c r="N1551" s="52" t="str">
        <f>IF(AND('331-CT'!$E$7=TH!H1551,OR(L1551="331",M1551="331")),"331",IF(AND(OR(L1551="131",M1551="131"),H1551='131-CT'!$E$7),"131",""))</f>
        <v/>
      </c>
      <c r="O1551" s="89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>x</v>
      </c>
      <c r="AB1551" s="927"/>
      <c r="AC1551" s="585" t="str">
        <f>IF(VLOOKUP(F1551,NXT!$C$34:$C$407,1,0)=F1551,"","x")</f>
        <v/>
      </c>
      <c r="AD1551" s="585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11"/>
        <v>8</v>
      </c>
      <c r="C1552" s="184">
        <f t="shared" si="109"/>
        <v>42605</v>
      </c>
      <c r="D1552" s="184" t="s">
        <v>1117</v>
      </c>
      <c r="E1552" s="37">
        <v>42605</v>
      </c>
      <c r="F1552" s="40" t="s">
        <v>1287</v>
      </c>
      <c r="G1552" s="478" t="s">
        <v>1293</v>
      </c>
      <c r="H1552" s="193" t="s">
        <v>1294</v>
      </c>
      <c r="I1552" s="256"/>
      <c r="J1552" s="256"/>
      <c r="K1552" s="38">
        <v>485474</v>
      </c>
      <c r="L1552" s="194" t="s">
        <v>259</v>
      </c>
      <c r="M1552" s="194" t="s">
        <v>370</v>
      </c>
      <c r="N1552" s="52" t="str">
        <f>IF(AND('331-CT'!$E$7=TH!H1552,OR(L1552="331",M1552="331")),"331",IF(AND(OR(L1552="131",M1552="131"),H1552='131-CT'!$E$7),"131",""))</f>
        <v/>
      </c>
      <c r="O1552" s="89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>x</v>
      </c>
      <c r="AB1552" s="927"/>
      <c r="AC1552" s="585" t="str">
        <f>IF(VLOOKUP(H1552,DS_131,1,0)=H1552,"","x")</f>
        <v/>
      </c>
      <c r="AD1552" s="585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11"/>
        <v>8</v>
      </c>
      <c r="C1553" s="184">
        <f t="shared" si="109"/>
        <v>42612</v>
      </c>
      <c r="D1553" s="184" t="s">
        <v>1118</v>
      </c>
      <c r="E1553" s="37">
        <v>42612</v>
      </c>
      <c r="F1553" s="40" t="s">
        <v>1288</v>
      </c>
      <c r="G1553" s="478" t="s">
        <v>1297</v>
      </c>
      <c r="H1553" s="7" t="s">
        <v>422</v>
      </c>
      <c r="I1553" s="256">
        <v>819</v>
      </c>
      <c r="J1553" s="256">
        <v>5000</v>
      </c>
      <c r="K1553" s="38">
        <f>ROUND(I1553*J1553,0)</f>
        <v>4095000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9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>x</v>
      </c>
      <c r="AB1553" s="927"/>
      <c r="AC1553" s="585" t="str">
        <f>IF(VLOOKUP(F1553,NXT!$C$34:$C$407,1,0)=F1553,"","x")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11"/>
        <v>8</v>
      </c>
      <c r="C1554" s="184">
        <f t="shared" si="109"/>
        <v>42612</v>
      </c>
      <c r="D1554" s="184" t="s">
        <v>1118</v>
      </c>
      <c r="E1554" s="37">
        <v>42612</v>
      </c>
      <c r="F1554" s="40" t="s">
        <v>1289</v>
      </c>
      <c r="G1554" s="478" t="s">
        <v>1297</v>
      </c>
      <c r="H1554" s="7" t="s">
        <v>422</v>
      </c>
      <c r="I1554" s="256">
        <v>610</v>
      </c>
      <c r="J1554" s="256">
        <v>5550</v>
      </c>
      <c r="K1554" s="38">
        <f>ROUND(I1554*J1554,0)</f>
        <v>3385500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9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>x</v>
      </c>
      <c r="AB1554" s="927"/>
      <c r="AC1554" s="585" t="str">
        <f>IF(VLOOKUP(F1554,NXT!$C$34:$C$407,1,0)=F1554,"","x")</f>
        <v/>
      </c>
      <c r="AD1554" s="585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11"/>
        <v>8</v>
      </c>
      <c r="C1555" s="184">
        <f t="shared" si="109"/>
        <v>42612</v>
      </c>
      <c r="D1555" s="184" t="s">
        <v>1118</v>
      </c>
      <c r="E1555" s="37">
        <v>42612</v>
      </c>
      <c r="F1555" s="40" t="s">
        <v>472</v>
      </c>
      <c r="G1555" s="478" t="s">
        <v>1297</v>
      </c>
      <c r="H1555" s="7" t="s">
        <v>422</v>
      </c>
      <c r="I1555" s="256">
        <v>599</v>
      </c>
      <c r="J1555" s="256">
        <v>9700</v>
      </c>
      <c r="K1555" s="38">
        <f>ROUND(I1555*J1555,0)</f>
        <v>5810300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9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>x</v>
      </c>
      <c r="AB1555" s="927"/>
      <c r="AC1555" s="585" t="str">
        <f>IF(VLOOKUP(F1555,NXT!$C$34:$C$407,1,0)=F1555,"","x")</f>
        <v/>
      </c>
      <c r="AD1555" s="585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11"/>
        <v>8</v>
      </c>
      <c r="C1556" s="184">
        <f t="shared" si="109"/>
        <v>42612</v>
      </c>
      <c r="D1556" s="184" t="s">
        <v>1118</v>
      </c>
      <c r="E1556" s="37">
        <v>42612</v>
      </c>
      <c r="F1556" s="40" t="s">
        <v>485</v>
      </c>
      <c r="G1556" s="478" t="s">
        <v>1297</v>
      </c>
      <c r="H1556" s="7" t="s">
        <v>422</v>
      </c>
      <c r="I1556" s="256">
        <v>305</v>
      </c>
      <c r="J1556" s="256">
        <v>10670</v>
      </c>
      <c r="K1556" s="38">
        <f>ROUND(I1556*J1556,0)</f>
        <v>3254350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9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>x</v>
      </c>
      <c r="AB1556" s="927"/>
      <c r="AC1556" s="585" t="str">
        <f>IF(VLOOKUP(F1556,NXT!$C$34:$C$407,1,0)=F1556,"","x")</f>
        <v/>
      </c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11"/>
        <v>8</v>
      </c>
      <c r="C1557" s="184">
        <f t="shared" si="109"/>
        <v>42612</v>
      </c>
      <c r="D1557" s="184" t="s">
        <v>1118</v>
      </c>
      <c r="E1557" s="37">
        <v>42612</v>
      </c>
      <c r="F1557" s="40" t="s">
        <v>1287</v>
      </c>
      <c r="G1557" s="478" t="s">
        <v>1297</v>
      </c>
      <c r="H1557" s="7" t="s">
        <v>422</v>
      </c>
      <c r="I1557" s="256"/>
      <c r="J1557" s="256"/>
      <c r="K1557" s="38">
        <v>1654515</v>
      </c>
      <c r="L1557" s="194" t="s">
        <v>259</v>
      </c>
      <c r="M1557" s="194" t="s">
        <v>370</v>
      </c>
      <c r="N1557" s="52" t="str">
        <f>IF(AND('331-CT'!$E$7=TH!H1557,OR(L1557="331",M1557="331")),"331",IF(AND(OR(L1557="131",M1557="131"),H1557='131-CT'!$E$7),"131",""))</f>
        <v/>
      </c>
      <c r="O1557" s="89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>x</v>
      </c>
      <c r="AB1557" s="927"/>
      <c r="AC1557" s="585" t="str">
        <f>IF(VLOOKUP(H1557,DS_131,1,0)=H1557,"","x")</f>
        <v/>
      </c>
      <c r="AD1557" s="585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11"/>
        <v>8</v>
      </c>
      <c r="C1558" s="184">
        <f t="shared" si="109"/>
        <v>42612</v>
      </c>
      <c r="D1558" s="184" t="s">
        <v>1119</v>
      </c>
      <c r="E1558" s="37">
        <v>42612</v>
      </c>
      <c r="F1558" s="780" t="s">
        <v>1479</v>
      </c>
      <c r="G1558" s="478" t="s">
        <v>1298</v>
      </c>
      <c r="H1558" s="193" t="s">
        <v>646</v>
      </c>
      <c r="I1558" s="256">
        <v>100</v>
      </c>
      <c r="J1558" s="256">
        <v>18300</v>
      </c>
      <c r="K1558" s="38">
        <f>ROUND(I1558*J1558,0)</f>
        <v>1830000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9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>x</v>
      </c>
      <c r="AB1558" s="927"/>
      <c r="AC1558" s="585" t="str">
        <f>IF(VLOOKUP(F1558,NXT!$C$34:$C$407,1,0)=F1558,"","x")</f>
        <v/>
      </c>
      <c r="AD1558" s="585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11"/>
        <v>8</v>
      </c>
      <c r="C1559" s="184">
        <f t="shared" si="109"/>
        <v>42612</v>
      </c>
      <c r="D1559" s="184" t="s">
        <v>1119</v>
      </c>
      <c r="E1559" s="37">
        <v>42612</v>
      </c>
      <c r="F1559" s="40" t="s">
        <v>1287</v>
      </c>
      <c r="G1559" s="478" t="s">
        <v>1298</v>
      </c>
      <c r="H1559" s="193" t="s">
        <v>646</v>
      </c>
      <c r="I1559" s="256"/>
      <c r="J1559" s="256"/>
      <c r="K1559" s="38">
        <v>183000</v>
      </c>
      <c r="L1559" s="194" t="s">
        <v>259</v>
      </c>
      <c r="M1559" s="194" t="s">
        <v>370</v>
      </c>
      <c r="N1559" s="52" t="str">
        <f>IF(AND('331-CT'!$E$7=TH!H1559,OR(L1559="331",M1559="331")),"331",IF(AND(OR(L1559="131",M1559="131"),H1559='131-CT'!$E$7),"131",""))</f>
        <v/>
      </c>
      <c r="O1559" s="89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>x</v>
      </c>
      <c r="AB1559" s="927"/>
      <c r="AC1559" s="585" t="str">
        <f>IF(VLOOKUP(H1559,DS_131,1,0)=H1559,"","x")</f>
        <v/>
      </c>
      <c r="AD1559" s="585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11"/>
        <v>8</v>
      </c>
      <c r="C1560" s="184">
        <f t="shared" si="109"/>
        <v>42612</v>
      </c>
      <c r="D1560" s="184" t="s">
        <v>1120</v>
      </c>
      <c r="E1560" s="37">
        <v>42612</v>
      </c>
      <c r="F1560" s="780" t="s">
        <v>1479</v>
      </c>
      <c r="G1560" s="478" t="s">
        <v>1298</v>
      </c>
      <c r="H1560" s="193" t="s">
        <v>646</v>
      </c>
      <c r="I1560" s="256">
        <v>100</v>
      </c>
      <c r="J1560" s="256">
        <v>18300</v>
      </c>
      <c r="K1560" s="38">
        <f>ROUND(I1560*J1560,0)</f>
        <v>1830000</v>
      </c>
      <c r="L1560" s="194" t="s">
        <v>259</v>
      </c>
      <c r="M1560" s="194" t="s">
        <v>174</v>
      </c>
      <c r="N1560" s="52" t="str">
        <f>IF(AND('331-CT'!$E$7=TH!H1560,OR(L1560="331",M1560="331")),"331",IF(AND(OR(L1560="131",M1560="131"),H1560='131-CT'!$E$7),"131",""))</f>
        <v/>
      </c>
      <c r="O1560" s="89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>x</v>
      </c>
      <c r="AB1560" s="927"/>
      <c r="AC1560" s="585" t="str">
        <f>IF(VLOOKUP(F1560,NXT!$C$34:$C$407,1,0)=F1560,"","x")</f>
        <v/>
      </c>
      <c r="AD1560" s="585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11"/>
        <v>8</v>
      </c>
      <c r="C1561" s="184">
        <f t="shared" si="109"/>
        <v>42612</v>
      </c>
      <c r="D1561" s="184" t="s">
        <v>1120</v>
      </c>
      <c r="E1561" s="37">
        <v>42612</v>
      </c>
      <c r="F1561" s="40" t="s">
        <v>1287</v>
      </c>
      <c r="G1561" s="478" t="s">
        <v>1298</v>
      </c>
      <c r="H1561" s="193" t="s">
        <v>646</v>
      </c>
      <c r="I1561" s="256"/>
      <c r="J1561" s="256"/>
      <c r="K1561" s="38">
        <v>183000</v>
      </c>
      <c r="L1561" s="194" t="s">
        <v>259</v>
      </c>
      <c r="M1561" s="194" t="s">
        <v>370</v>
      </c>
      <c r="N1561" s="52" t="str">
        <f>IF(AND('331-CT'!$E$7=TH!H1561,OR(L1561="331",M1561="331")),"331",IF(AND(OR(L1561="131",M1561="131"),H1561='131-CT'!$E$7),"131",""))</f>
        <v/>
      </c>
      <c r="O1561" s="89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927"/>
      <c r="AC1561" s="585" t="str">
        <f>IF(VLOOKUP(H1561,DS_131,1,0)=H1561,"","x")</f>
        <v/>
      </c>
      <c r="AD1561" s="585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11"/>
        <v>9</v>
      </c>
      <c r="C1562" s="184">
        <f t="shared" si="109"/>
        <v>42627</v>
      </c>
      <c r="D1562" s="184" t="s">
        <v>1121</v>
      </c>
      <c r="E1562" s="37">
        <v>42627</v>
      </c>
      <c r="F1562" s="40" t="s">
        <v>641</v>
      </c>
      <c r="G1562" s="478" t="s">
        <v>1299</v>
      </c>
      <c r="H1562" s="193" t="s">
        <v>643</v>
      </c>
      <c r="I1562" s="256">
        <v>153</v>
      </c>
      <c r="J1562" s="256">
        <v>22750</v>
      </c>
      <c r="K1562" s="38">
        <f>ROUND(I1562*J1562,0)</f>
        <v>3480750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9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927"/>
      <c r="AC1562" s="585" t="str">
        <f>IF(VLOOKUP(F1562,NXT!$C$34:$C$407,1,0)=F1562,"","x")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11"/>
        <v>9</v>
      </c>
      <c r="C1563" s="184">
        <f t="shared" ref="C1563:C1626" si="118">E1563</f>
        <v>42627</v>
      </c>
      <c r="D1563" s="184" t="s">
        <v>1121</v>
      </c>
      <c r="E1563" s="37">
        <v>42627</v>
      </c>
      <c r="F1563" s="40" t="s">
        <v>1287</v>
      </c>
      <c r="G1563" s="478" t="s">
        <v>1299</v>
      </c>
      <c r="H1563" s="193" t="s">
        <v>643</v>
      </c>
      <c r="I1563" s="256"/>
      <c r="J1563" s="256"/>
      <c r="K1563" s="38">
        <v>348075</v>
      </c>
      <c r="L1563" s="194" t="s">
        <v>259</v>
      </c>
      <c r="M1563" s="194" t="s">
        <v>370</v>
      </c>
      <c r="N1563" s="52" t="str">
        <f>IF(AND('331-CT'!$E$7=TH!H1563,OR(L1563="331",M1563="331")),"331",IF(AND(OR(L1563="131",M1563="131"),H1563='131-CT'!$E$7),"131",""))</f>
        <v/>
      </c>
      <c r="O1563" s="89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927"/>
      <c r="AC1563" s="585" t="str">
        <f>IF(VLOOKUP(H1563,DS_131,1,0)=H1563,"","x")</f>
        <v/>
      </c>
      <c r="AD1563" s="585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11"/>
        <v>9</v>
      </c>
      <c r="C1564" s="184">
        <f t="shared" si="118"/>
        <v>42627</v>
      </c>
      <c r="D1564" s="184" t="s">
        <v>1122</v>
      </c>
      <c r="E1564" s="37">
        <v>42627</v>
      </c>
      <c r="F1564" s="40" t="s">
        <v>1005</v>
      </c>
      <c r="G1564" s="478" t="s">
        <v>1300</v>
      </c>
      <c r="H1564" s="193" t="s">
        <v>1301</v>
      </c>
      <c r="I1564" s="256">
        <v>205</v>
      </c>
      <c r="J1564" s="256">
        <v>13200</v>
      </c>
      <c r="K1564" s="38">
        <f>ROUND(I1564*J1564,0)</f>
        <v>2706000</v>
      </c>
      <c r="L1564" s="194" t="s">
        <v>259</v>
      </c>
      <c r="M1564" s="194" t="s">
        <v>174</v>
      </c>
      <c r="N1564" s="52" t="str">
        <f>IF(AND('331-CT'!$E$7=TH!H1564,OR(L1564="331",M1564="331")),"331",IF(AND(OR(L1564="131",M1564="131"),H1564='131-CT'!$E$7),"131",""))</f>
        <v/>
      </c>
      <c r="O1564" s="89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927"/>
      <c r="AC1564" s="585" t="str">
        <f>IF(VLOOKUP(F1564,NXT!$C$34:$C$407,1,0)=F1564,"","x")</f>
        <v/>
      </c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11"/>
        <v>9</v>
      </c>
      <c r="C1565" s="184">
        <f t="shared" si="118"/>
        <v>42627</v>
      </c>
      <c r="D1565" s="184" t="s">
        <v>1122</v>
      </c>
      <c r="E1565" s="37">
        <v>42627</v>
      </c>
      <c r="F1565" s="40" t="s">
        <v>1287</v>
      </c>
      <c r="G1565" s="478" t="s">
        <v>1300</v>
      </c>
      <c r="H1565" s="193" t="s">
        <v>1301</v>
      </c>
      <c r="I1565" s="256"/>
      <c r="J1565" s="256"/>
      <c r="K1565" s="38">
        <v>270600</v>
      </c>
      <c r="L1565" s="194" t="s">
        <v>259</v>
      </c>
      <c r="M1565" s="194" t="s">
        <v>370</v>
      </c>
      <c r="N1565" s="52" t="str">
        <f>IF(AND('331-CT'!$E$7=TH!H1565,OR(L1565="331",M1565="331")),"331",IF(AND(OR(L1565="131",M1565="131"),H1565='131-CT'!$E$7),"131",""))</f>
        <v/>
      </c>
      <c r="O1565" s="89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927"/>
      <c r="AC1565" s="585" t="str">
        <f>IF(VLOOKUP(H1565,DS_131,1,0)=H1565,"","x")</f>
        <v/>
      </c>
      <c r="AD1565" s="585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11"/>
        <v>9</v>
      </c>
      <c r="C1566" s="184">
        <f t="shared" si="118"/>
        <v>42632</v>
      </c>
      <c r="D1566" s="184" t="s">
        <v>1123</v>
      </c>
      <c r="E1566" s="191">
        <v>42632</v>
      </c>
      <c r="F1566" s="192" t="s">
        <v>1476</v>
      </c>
      <c r="G1566" s="478" t="s">
        <v>1302</v>
      </c>
      <c r="H1566" s="7" t="s">
        <v>430</v>
      </c>
      <c r="I1566" s="256">
        <v>300</v>
      </c>
      <c r="J1566" s="256">
        <v>10500</v>
      </c>
      <c r="K1566" s="38">
        <f>ROUND(I1566*J1566,0)</f>
        <v>3150000</v>
      </c>
      <c r="L1566" s="194" t="s">
        <v>259</v>
      </c>
      <c r="M1566" s="194" t="s">
        <v>174</v>
      </c>
      <c r="N1566" s="52" t="str">
        <f>IF(AND('331-CT'!$E$7=TH!H1566,OR(L1566="331",M1566="331")),"331",IF(AND(OR(L1566="131",M1566="131"),H1566='131-CT'!$E$7),"131",""))</f>
        <v/>
      </c>
      <c r="O1566" s="89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927"/>
      <c r="AC1566" s="585" t="str">
        <f>IF(VLOOKUP(F1566,NXT!$C$34:$C$407,1,0)=F1566,"","x")</f>
        <v/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11"/>
        <v>9</v>
      </c>
      <c r="C1567" s="184">
        <f t="shared" si="118"/>
        <v>42632</v>
      </c>
      <c r="D1567" s="184" t="s">
        <v>1123</v>
      </c>
      <c r="E1567" s="191">
        <v>42632</v>
      </c>
      <c r="F1567" s="40" t="s">
        <v>1287</v>
      </c>
      <c r="G1567" s="478" t="s">
        <v>1302</v>
      </c>
      <c r="H1567" s="7" t="s">
        <v>430</v>
      </c>
      <c r="I1567" s="256"/>
      <c r="J1567" s="256"/>
      <c r="K1567" s="38">
        <v>315000</v>
      </c>
      <c r="L1567" s="194" t="s">
        <v>259</v>
      </c>
      <c r="M1567" s="194" t="s">
        <v>370</v>
      </c>
      <c r="N1567" s="52" t="str">
        <f>IF(AND('331-CT'!$E$7=TH!H1567,OR(L1567="331",M1567="331")),"331",IF(AND(OR(L1567="131",M1567="131"),H1567='131-CT'!$E$7),"131",""))</f>
        <v/>
      </c>
      <c r="O1567" s="89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927"/>
      <c r="AC1567" s="585" t="str">
        <f>IF(VLOOKUP(H1567,DS_131,1,0)=H1567,"","x")</f>
        <v/>
      </c>
      <c r="AD1567" s="585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11"/>
        <v>9</v>
      </c>
      <c r="C1568" s="184">
        <f t="shared" si="118"/>
        <v>42635</v>
      </c>
      <c r="D1568" s="184" t="s">
        <v>1124</v>
      </c>
      <c r="E1568" s="191">
        <v>42635</v>
      </c>
      <c r="F1568" s="40" t="s">
        <v>711</v>
      </c>
      <c r="G1568" s="478" t="s">
        <v>1303</v>
      </c>
      <c r="H1568" s="193" t="s">
        <v>809</v>
      </c>
      <c r="I1568" s="256">
        <v>319</v>
      </c>
      <c r="J1568" s="256">
        <v>9300</v>
      </c>
      <c r="K1568" s="38">
        <f>ROUND(I1568*J1568,0)</f>
        <v>2966700</v>
      </c>
      <c r="L1568" s="194" t="s">
        <v>259</v>
      </c>
      <c r="M1568" s="194" t="s">
        <v>174</v>
      </c>
      <c r="N1568" s="52" t="str">
        <f>IF(AND('331-CT'!$E$7=TH!H1568,OR(L1568="331",M1568="331")),"331",IF(AND(OR(L1568="131",M1568="131"),H1568='131-CT'!$E$7),"131",""))</f>
        <v>131</v>
      </c>
      <c r="O1568" s="89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>x</v>
      </c>
      <c r="AB1568" s="927"/>
      <c r="AC1568" s="585" t="e">
        <f>IF(VLOOKUP(F1568,NXT!$C$34:$C$407,1,0)=F1568,"","x")</f>
        <v>#N/A</v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11"/>
        <v>9</v>
      </c>
      <c r="C1569" s="184">
        <f t="shared" si="118"/>
        <v>42635</v>
      </c>
      <c r="D1569" s="184" t="s">
        <v>1124</v>
      </c>
      <c r="E1569" s="191">
        <v>42635</v>
      </c>
      <c r="F1569" s="40" t="s">
        <v>556</v>
      </c>
      <c r="G1569" s="478" t="s">
        <v>1303</v>
      </c>
      <c r="H1569" s="193" t="s">
        <v>809</v>
      </c>
      <c r="I1569" s="256"/>
      <c r="J1569" s="256"/>
      <c r="K1569" s="38">
        <v>296670</v>
      </c>
      <c r="L1569" s="194" t="s">
        <v>259</v>
      </c>
      <c r="M1569" s="194" t="s">
        <v>370</v>
      </c>
      <c r="N1569" s="52" t="str">
        <f>IF(AND('331-CT'!$E$7=TH!H1569,OR(L1569="331",M1569="331")),"331",IF(AND(OR(L1569="131",M1569="131"),H1569='131-CT'!$E$7),"131",""))</f>
        <v>131</v>
      </c>
      <c r="O1569" s="89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>x</v>
      </c>
      <c r="AB1569" s="927"/>
      <c r="AC1569" s="585" t="str">
        <f>IF(VLOOKUP(H1569,DS_131,1,0)=H1569,"","x")</f>
        <v/>
      </c>
      <c r="AD1569" s="585"/>
    </row>
    <row r="1570" spans="1:30" s="937" customFormat="1" ht="15.75" customHeight="1">
      <c r="A1570" s="932" t="str">
        <f>IF(B1570&lt;&gt;"",IF(AND(B1570&gt;=_TM1,B1570&lt;=_TM2,OR(TH!L1570="1111",TH!M1570="1111")),TH!D1570,""),"")</f>
        <v/>
      </c>
      <c r="B1570" s="933">
        <f t="shared" si="111"/>
        <v>1</v>
      </c>
      <c r="C1570" s="934">
        <f t="shared" si="118"/>
        <v>42376</v>
      </c>
      <c r="D1570" s="934" t="s">
        <v>1478</v>
      </c>
      <c r="E1570" s="935">
        <v>42376</v>
      </c>
      <c r="F1570" s="49" t="s">
        <v>711</v>
      </c>
      <c r="G1570" s="906" t="s">
        <v>913</v>
      </c>
      <c r="H1570" s="907" t="s">
        <v>1330</v>
      </c>
      <c r="I1570" s="254">
        <v>300</v>
      </c>
      <c r="J1570" s="254">
        <v>9000</v>
      </c>
      <c r="K1570" s="51">
        <f t="shared" ref="K1570:K1583" si="119">ROUND(I1570*J1570,0)</f>
        <v>2700000</v>
      </c>
      <c r="L1570" s="891" t="s">
        <v>172</v>
      </c>
      <c r="M1570" s="891" t="s">
        <v>159</v>
      </c>
      <c r="N1570" s="52" t="str">
        <f>IF(AND('331-CT'!$E$7=TH!H1570,OR(L1570="331",M1570="331")),"331",IF(AND(OR(L1570="131",M1570="131"),H1570='131-CT'!$E$7),"131",""))</f>
        <v/>
      </c>
      <c r="O1570" s="89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27"/>
      <c r="AC1570" s="936"/>
      <c r="AD1570" s="936"/>
    </row>
    <row r="1571" spans="1:30" s="937" customFormat="1" ht="15.75" customHeight="1">
      <c r="A1571" s="932" t="str">
        <f>IF(B1571&lt;&gt;"",IF(AND(B1571&gt;=_TM1,B1571&lt;=_TM2,OR(TH!L1571="1111",TH!M1571="1111")),TH!D1571,""),"")</f>
        <v/>
      </c>
      <c r="B1571" s="933">
        <f t="shared" si="111"/>
        <v>1</v>
      </c>
      <c r="C1571" s="934">
        <f t="shared" si="118"/>
        <v>42376</v>
      </c>
      <c r="D1571" s="934" t="s">
        <v>1478</v>
      </c>
      <c r="E1571" s="935">
        <v>42376</v>
      </c>
      <c r="F1571" s="49" t="s">
        <v>711</v>
      </c>
      <c r="G1571" s="906" t="s">
        <v>916</v>
      </c>
      <c r="H1571" s="907" t="s">
        <v>1330</v>
      </c>
      <c r="I1571" s="254">
        <v>53</v>
      </c>
      <c r="J1571" s="254">
        <v>9000</v>
      </c>
      <c r="K1571" s="51">
        <f t="shared" si="119"/>
        <v>477000</v>
      </c>
      <c r="L1571" s="891" t="s">
        <v>172</v>
      </c>
      <c r="M1571" s="891" t="s">
        <v>159</v>
      </c>
      <c r="N1571" s="52" t="str">
        <f>IF(AND('331-CT'!$E$7=TH!H1571,OR(L1571="331",M1571="331")),"331",IF(AND(OR(L1571="131",M1571="131"),H1571='131-CT'!$E$7),"131",""))</f>
        <v/>
      </c>
      <c r="O1571" s="89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27"/>
      <c r="AC1571" s="936"/>
      <c r="AD1571" s="936"/>
    </row>
    <row r="1572" spans="1:30" s="937" customFormat="1" ht="15.75" customHeight="1">
      <c r="A1572" s="932" t="str">
        <f>IF(B1572&lt;&gt;"",IF(AND(B1572&gt;=_TM1,B1572&lt;=_TM2,OR(TH!L1572="1111",TH!M1572="1111")),TH!D1572,""),"")</f>
        <v/>
      </c>
      <c r="B1572" s="933">
        <f t="shared" si="111"/>
        <v>4</v>
      </c>
      <c r="C1572" s="934">
        <f t="shared" si="118"/>
        <v>42473</v>
      </c>
      <c r="D1572" s="934" t="s">
        <v>1478</v>
      </c>
      <c r="E1572" s="938">
        <v>42473</v>
      </c>
      <c r="F1572" s="49" t="s">
        <v>711</v>
      </c>
      <c r="G1572" s="906" t="s">
        <v>546</v>
      </c>
      <c r="H1572" s="907" t="s">
        <v>1330</v>
      </c>
      <c r="I1572" s="254">
        <v>750</v>
      </c>
      <c r="J1572" s="254">
        <v>9000</v>
      </c>
      <c r="K1572" s="51">
        <f t="shared" si="119"/>
        <v>6750000</v>
      </c>
      <c r="L1572" s="891" t="s">
        <v>172</v>
      </c>
      <c r="M1572" s="891" t="s">
        <v>159</v>
      </c>
      <c r="N1572" s="52" t="str">
        <f>IF(AND('331-CT'!$E$7=TH!H1572,OR(L1572="331",M1572="331")),"331",IF(AND(OR(L1572="131",M1572="131"),H1572='131-CT'!$E$7),"131",""))</f>
        <v/>
      </c>
      <c r="O1572" s="89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>632</v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27"/>
      <c r="AC1572" s="936"/>
      <c r="AD1572" s="936"/>
    </row>
    <row r="1573" spans="1:30" s="937" customFormat="1" ht="15.75" customHeight="1">
      <c r="A1573" s="932" t="str">
        <f>IF(B1573&lt;&gt;"",IF(AND(B1573&gt;=_TM1,B1573&lt;=_TM2,OR(TH!L1573="1111",TH!M1573="1111")),TH!D1573,""),"")</f>
        <v/>
      </c>
      <c r="B1573" s="933">
        <f t="shared" si="111"/>
        <v>4</v>
      </c>
      <c r="C1573" s="934">
        <f t="shared" si="118"/>
        <v>42473</v>
      </c>
      <c r="D1573" s="934" t="s">
        <v>1478</v>
      </c>
      <c r="E1573" s="939">
        <v>42473</v>
      </c>
      <c r="F1573" s="49" t="s">
        <v>711</v>
      </c>
      <c r="G1573" s="49" t="s">
        <v>546</v>
      </c>
      <c r="H1573" s="907" t="s">
        <v>1330</v>
      </c>
      <c r="I1573" s="254">
        <v>790</v>
      </c>
      <c r="J1573" s="254">
        <v>9000</v>
      </c>
      <c r="K1573" s="51">
        <f t="shared" si="119"/>
        <v>7110000</v>
      </c>
      <c r="L1573" s="891" t="s">
        <v>172</v>
      </c>
      <c r="M1573" s="891" t="s">
        <v>159</v>
      </c>
      <c r="N1573" s="52" t="str">
        <f>IF(AND('331-CT'!$E$7=TH!H1573,OR(L1573="331",M1573="331")),"331",IF(AND(OR(L1573="131",M1573="131"),H1573='131-CT'!$E$7),"131",""))</f>
        <v/>
      </c>
      <c r="O1573" s="89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>632</v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27"/>
      <c r="AC1573" s="936"/>
      <c r="AD1573" s="936"/>
    </row>
    <row r="1574" spans="1:30" s="937" customFormat="1" ht="15.75" customHeight="1">
      <c r="A1574" s="932" t="str">
        <f>IF(B1574&lt;&gt;"",IF(AND(B1574&gt;=_TM1,B1574&lt;=_TM2,OR(TH!L1574="1111",TH!M1574="1111")),TH!D1574,""),"")</f>
        <v/>
      </c>
      <c r="B1574" s="933">
        <f t="shared" si="111"/>
        <v>5</v>
      </c>
      <c r="C1574" s="934">
        <f t="shared" si="118"/>
        <v>42496</v>
      </c>
      <c r="D1574" s="934" t="s">
        <v>1478</v>
      </c>
      <c r="E1574" s="939">
        <v>42496</v>
      </c>
      <c r="F1574" s="49" t="s">
        <v>711</v>
      </c>
      <c r="G1574" s="49" t="s">
        <v>573</v>
      </c>
      <c r="H1574" s="907" t="s">
        <v>1330</v>
      </c>
      <c r="I1574" s="254">
        <v>200</v>
      </c>
      <c r="J1574" s="254">
        <v>9000</v>
      </c>
      <c r="K1574" s="51">
        <f t="shared" si="119"/>
        <v>1800000</v>
      </c>
      <c r="L1574" s="891" t="s">
        <v>172</v>
      </c>
      <c r="M1574" s="891" t="s">
        <v>159</v>
      </c>
      <c r="N1574" s="52" t="str">
        <f>IF(AND('331-CT'!$E$7=TH!H1574,OR(L1574="331",M1574="331")),"331",IF(AND(OR(L1574="131",M1574="131"),H1574='131-CT'!$E$7),"131",""))</f>
        <v/>
      </c>
      <c r="O1574" s="89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>632</v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27"/>
      <c r="AC1574" s="936"/>
      <c r="AD1574" s="936"/>
    </row>
    <row r="1575" spans="1:30" s="937" customFormat="1" ht="15.75" customHeight="1">
      <c r="A1575" s="932" t="str">
        <f>IF(B1575&lt;&gt;"",IF(AND(B1575&gt;=_TM1,B1575&lt;=_TM2,OR(TH!L1575="1111",TH!M1575="1111")),TH!D1575,""),"")</f>
        <v/>
      </c>
      <c r="B1575" s="933">
        <f t="shared" ref="B1575:B1638" si="120">IF(C1575&lt;&gt;"",MONTH(C1575),"")</f>
        <v>5</v>
      </c>
      <c r="C1575" s="934">
        <f t="shared" si="118"/>
        <v>42503</v>
      </c>
      <c r="D1575" s="934" t="s">
        <v>1478</v>
      </c>
      <c r="E1575" s="939">
        <v>42503</v>
      </c>
      <c r="F1575" s="49" t="s">
        <v>711</v>
      </c>
      <c r="G1575" s="49" t="s">
        <v>1058</v>
      </c>
      <c r="H1575" s="907" t="s">
        <v>1330</v>
      </c>
      <c r="I1575" s="254">
        <v>784</v>
      </c>
      <c r="J1575" s="254">
        <v>9000</v>
      </c>
      <c r="K1575" s="51">
        <f t="shared" si="119"/>
        <v>7056000</v>
      </c>
      <c r="L1575" s="891" t="s">
        <v>172</v>
      </c>
      <c r="M1575" s="891" t="s">
        <v>159</v>
      </c>
      <c r="N1575" s="52" t="str">
        <f>IF(AND('331-CT'!$E$7=TH!H1575,OR(L1575="331",M1575="331")),"331",IF(AND(OR(L1575="131",M1575="131"),H1575='131-CT'!$E$7),"131",""))</f>
        <v/>
      </c>
      <c r="O1575" s="89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>632</v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27"/>
      <c r="AC1575" s="936"/>
    </row>
    <row r="1576" spans="1:30" s="937" customFormat="1" ht="15.75" customHeight="1">
      <c r="A1576" s="932" t="str">
        <f>IF(B1576&lt;&gt;"",IF(AND(B1576&gt;=_TM1,B1576&lt;=_TM2,OR(TH!L1576="1111",TH!M1576="1111")),TH!D1576,""),"")</f>
        <v/>
      </c>
      <c r="B1576" s="933">
        <f t="shared" si="120"/>
        <v>5</v>
      </c>
      <c r="C1576" s="934">
        <f t="shared" si="118"/>
        <v>42503</v>
      </c>
      <c r="D1576" s="934" t="s">
        <v>1478</v>
      </c>
      <c r="E1576" s="939">
        <v>42503</v>
      </c>
      <c r="F1576" s="49" t="s">
        <v>711</v>
      </c>
      <c r="G1576" s="49" t="s">
        <v>1058</v>
      </c>
      <c r="H1576" s="907" t="s">
        <v>1330</v>
      </c>
      <c r="I1576" s="254">
        <v>782</v>
      </c>
      <c r="J1576" s="254">
        <v>9000</v>
      </c>
      <c r="K1576" s="51">
        <f t="shared" si="119"/>
        <v>7038000</v>
      </c>
      <c r="L1576" s="891" t="s">
        <v>172</v>
      </c>
      <c r="M1576" s="891" t="s">
        <v>159</v>
      </c>
      <c r="N1576" s="52" t="str">
        <f>IF(AND('331-CT'!$E$7=TH!H1576,OR(L1576="331",M1576="331")),"331",IF(AND(OR(L1576="131",M1576="131"),H1576='131-CT'!$E$7),"131",""))</f>
        <v/>
      </c>
      <c r="O1576" s="89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>632</v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27"/>
      <c r="AC1576" s="936"/>
      <c r="AD1576" s="936"/>
    </row>
    <row r="1577" spans="1:30" s="937" customFormat="1" ht="15.75" customHeight="1">
      <c r="A1577" s="932" t="str">
        <f>IF(B1577&lt;&gt;"",IF(AND(B1577&gt;=_TM1,B1577&lt;=_TM2,OR(TH!L1577="1111",TH!M1577="1111")),TH!D1577,""),"")</f>
        <v/>
      </c>
      <c r="B1577" s="933">
        <f t="shared" si="120"/>
        <v>6</v>
      </c>
      <c r="C1577" s="934">
        <f t="shared" si="118"/>
        <v>42545</v>
      </c>
      <c r="D1577" s="934" t="s">
        <v>1478</v>
      </c>
      <c r="E1577" s="939">
        <v>42545</v>
      </c>
      <c r="F1577" s="49" t="s">
        <v>711</v>
      </c>
      <c r="G1577" s="49" t="s">
        <v>629</v>
      </c>
      <c r="H1577" s="907" t="s">
        <v>1330</v>
      </c>
      <c r="I1577" s="254">
        <v>210</v>
      </c>
      <c r="J1577" s="254">
        <v>9000</v>
      </c>
      <c r="K1577" s="51">
        <f t="shared" si="119"/>
        <v>1890000</v>
      </c>
      <c r="L1577" s="891" t="s">
        <v>172</v>
      </c>
      <c r="M1577" s="891" t="s">
        <v>159</v>
      </c>
      <c r="N1577" s="52" t="str">
        <f>IF(AND('331-CT'!$E$7=TH!H1577,OR(L1577="331",M1577="331")),"331",IF(AND(OR(L1577="131",M1577="131"),H1577='131-CT'!$E$7),"131",""))</f>
        <v/>
      </c>
      <c r="O1577" s="89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>632</v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27"/>
      <c r="AC1577" s="936"/>
    </row>
    <row r="1578" spans="1:30" s="937" customFormat="1" ht="15.75" customHeight="1">
      <c r="A1578" s="932" t="str">
        <f>IF(B1578&lt;&gt;"",IF(AND(B1578&gt;=_TM1,B1578&lt;=_TM2,OR(TH!L1578="1111",TH!M1578="1111")),TH!D1578,""),"")</f>
        <v/>
      </c>
      <c r="B1578" s="933">
        <f t="shared" si="120"/>
        <v>9</v>
      </c>
      <c r="C1578" s="934">
        <f t="shared" si="118"/>
        <v>42635</v>
      </c>
      <c r="D1578" s="934" t="s">
        <v>1478</v>
      </c>
      <c r="E1578" s="48">
        <v>42635</v>
      </c>
      <c r="F1578" s="49" t="s">
        <v>711</v>
      </c>
      <c r="G1578" s="49" t="s">
        <v>1303</v>
      </c>
      <c r="H1578" s="907" t="s">
        <v>1330</v>
      </c>
      <c r="I1578" s="254">
        <v>319</v>
      </c>
      <c r="J1578" s="254">
        <v>9000</v>
      </c>
      <c r="K1578" s="51">
        <f t="shared" si="119"/>
        <v>2871000</v>
      </c>
      <c r="L1578" s="891" t="s">
        <v>172</v>
      </c>
      <c r="M1578" s="891" t="s">
        <v>159</v>
      </c>
      <c r="N1578" s="52" t="str">
        <f>IF(AND('331-CT'!$E$7=TH!H1578,OR(L1578="331",M1578="331")),"331",IF(AND(OR(L1578="131",M1578="131"),H1578='131-CT'!$E$7),"131",""))</f>
        <v/>
      </c>
      <c r="O1578" s="89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>x</v>
      </c>
      <c r="AB1578" s="927"/>
      <c r="AC1578" s="936"/>
      <c r="AD1578" s="936"/>
    </row>
    <row r="1579" spans="1:30" s="937" customFormat="1" ht="15.75" customHeight="1">
      <c r="A1579" s="932" t="str">
        <f>IF(B1579&lt;&gt;"",IF(AND(B1579&gt;=_TM1,B1579&lt;=_TM2,OR(TH!L1579="1111",TH!M1579="1111")),TH!D1579,""),"")</f>
        <v/>
      </c>
      <c r="B1579" s="933">
        <f t="shared" si="120"/>
        <v>10</v>
      </c>
      <c r="C1579" s="934">
        <f t="shared" si="118"/>
        <v>42669</v>
      </c>
      <c r="D1579" s="934" t="s">
        <v>1478</v>
      </c>
      <c r="E1579" s="939">
        <v>42669</v>
      </c>
      <c r="F1579" s="49" t="s">
        <v>711</v>
      </c>
      <c r="G1579" s="49" t="s">
        <v>1377</v>
      </c>
      <c r="H1579" s="907" t="s">
        <v>1330</v>
      </c>
      <c r="I1579" s="254">
        <v>220</v>
      </c>
      <c r="J1579" s="254">
        <v>9000</v>
      </c>
      <c r="K1579" s="51">
        <f t="shared" si="119"/>
        <v>1980000</v>
      </c>
      <c r="L1579" s="891" t="s">
        <v>172</v>
      </c>
      <c r="M1579" s="891" t="s">
        <v>159</v>
      </c>
      <c r="N1579" s="52" t="str">
        <f>IF(AND('331-CT'!$E$7=TH!H1579,OR(L1579="331",M1579="331")),"331",IF(AND(OR(L1579="131",M1579="131"),H1579='131-CT'!$E$7),"131",""))</f>
        <v/>
      </c>
      <c r="O1579" s="89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927"/>
      <c r="AC1579" s="936"/>
      <c r="AD1579" s="936"/>
    </row>
    <row r="1580" spans="1:30" s="937" customFormat="1" ht="15.75" customHeight="1">
      <c r="A1580" s="932" t="str">
        <f>IF(B1580&lt;&gt;"",IF(AND(B1580&gt;=_TM1,B1580&lt;=_TM2,OR(TH!L1580="1111",TH!M1580="1111")),TH!D1580,""),"")</f>
        <v/>
      </c>
      <c r="B1580" s="933">
        <f t="shared" si="120"/>
        <v>10</v>
      </c>
      <c r="C1580" s="934">
        <f t="shared" si="118"/>
        <v>42670</v>
      </c>
      <c r="D1580" s="934" t="s">
        <v>1478</v>
      </c>
      <c r="E1580" s="939">
        <v>42670</v>
      </c>
      <c r="F1580" s="49" t="s">
        <v>711</v>
      </c>
      <c r="G1580" s="49" t="s">
        <v>1382</v>
      </c>
      <c r="H1580" s="907" t="s">
        <v>1330</v>
      </c>
      <c r="I1580" s="254">
        <v>159</v>
      </c>
      <c r="J1580" s="254">
        <v>9000</v>
      </c>
      <c r="K1580" s="51">
        <f t="shared" si="119"/>
        <v>1431000</v>
      </c>
      <c r="L1580" s="891" t="s">
        <v>172</v>
      </c>
      <c r="M1580" s="891" t="s">
        <v>159</v>
      </c>
      <c r="N1580" s="52" t="str">
        <f>IF(AND('331-CT'!$E$7=TH!H1580,OR(L1580="331",M1580="331")),"331",IF(AND(OR(L1580="131",M1580="131"),H1580='131-CT'!$E$7),"131",""))</f>
        <v/>
      </c>
      <c r="O1580" s="89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927"/>
      <c r="AC1580" s="936"/>
    </row>
    <row r="1581" spans="1:30" s="937" customFormat="1" ht="15.75" customHeight="1">
      <c r="A1581" s="932" t="str">
        <f>IF(B1581&lt;&gt;"",IF(AND(B1581&gt;=_TM1,B1581&lt;=_TM2,OR(TH!L1581="1111",TH!M1581="1111")),TH!D1581,""),"")</f>
        <v/>
      </c>
      <c r="B1581" s="933">
        <f t="shared" si="120"/>
        <v>10</v>
      </c>
      <c r="C1581" s="934">
        <f t="shared" si="118"/>
        <v>42670</v>
      </c>
      <c r="D1581" s="934" t="s">
        <v>1478</v>
      </c>
      <c r="E1581" s="48">
        <v>42670</v>
      </c>
      <c r="F1581" s="49" t="s">
        <v>711</v>
      </c>
      <c r="G1581" s="49" t="s">
        <v>1382</v>
      </c>
      <c r="H1581" s="907" t="s">
        <v>1330</v>
      </c>
      <c r="I1581" s="254">
        <v>154</v>
      </c>
      <c r="J1581" s="254">
        <v>9000</v>
      </c>
      <c r="K1581" s="51">
        <f t="shared" si="119"/>
        <v>1386000</v>
      </c>
      <c r="L1581" s="891" t="s">
        <v>172</v>
      </c>
      <c r="M1581" s="891" t="s">
        <v>159</v>
      </c>
      <c r="N1581" s="52" t="str">
        <f>IF(AND('331-CT'!$E$7=TH!H1581,OR(L1581="331",M1581="331")),"331",IF(AND(OR(L1581="131",M1581="131"),H1581='131-CT'!$E$7),"131",""))</f>
        <v/>
      </c>
      <c r="O1581" s="89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927"/>
      <c r="AC1581" s="936"/>
      <c r="AD1581" s="936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0"/>
        <v>10</v>
      </c>
      <c r="C1582" s="184">
        <f t="shared" si="118"/>
        <v>42649</v>
      </c>
      <c r="D1582" s="184" t="s">
        <v>1109</v>
      </c>
      <c r="E1582" s="37">
        <v>42649</v>
      </c>
      <c r="F1582" s="40" t="s">
        <v>1336</v>
      </c>
      <c r="G1582" s="478" t="s">
        <v>1335</v>
      </c>
      <c r="H1582" s="7" t="s">
        <v>812</v>
      </c>
      <c r="I1582" s="256">
        <v>1018</v>
      </c>
      <c r="J1582" s="256">
        <v>7700</v>
      </c>
      <c r="K1582" s="38">
        <f t="shared" si="119"/>
        <v>7838600</v>
      </c>
      <c r="L1582" s="194" t="s">
        <v>259</v>
      </c>
      <c r="M1582" s="194" t="s">
        <v>174</v>
      </c>
      <c r="N1582" s="52" t="str">
        <f>IF(AND('331-CT'!$E$7=TH!H1582,OR(L1582="331",M1582="331")),"331",IF(AND(OR(L1582="131",M1582="131"),H1582='131-CT'!$E$7),"131",""))</f>
        <v/>
      </c>
      <c r="O1582" s="89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927"/>
      <c r="AC1582" s="585" t="str">
        <f>IF(VLOOKUP(F1582,NXT!$C$34:$C$407,1,0)=F1582,"","x")</f>
        <v/>
      </c>
      <c r="AD1582" s="585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0"/>
        <v>10</v>
      </c>
      <c r="C1583" s="184">
        <f t="shared" si="118"/>
        <v>42649</v>
      </c>
      <c r="D1583" s="184" t="s">
        <v>1109</v>
      </c>
      <c r="E1583" s="37">
        <v>42649</v>
      </c>
      <c r="F1583" s="40" t="s">
        <v>1337</v>
      </c>
      <c r="G1583" s="478" t="s">
        <v>1335</v>
      </c>
      <c r="H1583" s="7" t="s">
        <v>812</v>
      </c>
      <c r="I1583" s="256">
        <v>1020</v>
      </c>
      <c r="J1583" s="256">
        <v>6400</v>
      </c>
      <c r="K1583" s="38">
        <f t="shared" si="119"/>
        <v>6528000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9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927"/>
      <c r="AC1583" s="585" t="str">
        <f>IF(VLOOKUP(F1583,NXT!$C$34:$C$407,1,0)=F1583,"","x")</f>
        <v/>
      </c>
      <c r="AD1583" s="585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0"/>
        <v>10</v>
      </c>
      <c r="C1584" s="184">
        <f t="shared" si="118"/>
        <v>42649</v>
      </c>
      <c r="D1584" s="184" t="s">
        <v>1109</v>
      </c>
      <c r="E1584" s="37">
        <v>42649</v>
      </c>
      <c r="F1584" s="40" t="s">
        <v>1287</v>
      </c>
      <c r="G1584" s="478" t="s">
        <v>1335</v>
      </c>
      <c r="H1584" s="7" t="s">
        <v>812</v>
      </c>
      <c r="I1584" s="256"/>
      <c r="J1584" s="256"/>
      <c r="K1584" s="38">
        <v>1436660</v>
      </c>
      <c r="L1584" s="194" t="s">
        <v>259</v>
      </c>
      <c r="M1584" s="194" t="s">
        <v>370</v>
      </c>
      <c r="N1584" s="52" t="str">
        <f>IF(AND('331-CT'!$E$7=TH!H1584,OR(L1584="331",M1584="331")),"331",IF(AND(OR(L1584="131",M1584="131"),H1584='131-CT'!$E$7),"131",""))</f>
        <v/>
      </c>
      <c r="O1584" s="89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927"/>
      <c r="AC1584" s="585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0"/>
        <v>10</v>
      </c>
      <c r="C1585" s="184">
        <f t="shared" si="118"/>
        <v>42651</v>
      </c>
      <c r="D1585" s="184" t="s">
        <v>1110</v>
      </c>
      <c r="E1585" s="37">
        <v>42651</v>
      </c>
      <c r="F1585" s="40" t="s">
        <v>1288</v>
      </c>
      <c r="G1585" s="478" t="s">
        <v>1338</v>
      </c>
      <c r="H1585" s="7" t="s">
        <v>422</v>
      </c>
      <c r="I1585" s="256">
        <v>926</v>
      </c>
      <c r="J1585" s="256">
        <v>5000</v>
      </c>
      <c r="K1585" s="38">
        <f>ROUND(I1585*J1585,0)</f>
        <v>4630000</v>
      </c>
      <c r="L1585" s="194" t="s">
        <v>259</v>
      </c>
      <c r="M1585" s="194" t="s">
        <v>174</v>
      </c>
      <c r="N1585" s="52" t="str">
        <f>IF(AND('331-CT'!$E$7=TH!H1585,OR(L1585="331",M1585="331")),"331",IF(AND(OR(L1585="131",M1585="131"),H1585='131-CT'!$E$7),"131",""))</f>
        <v/>
      </c>
      <c r="O1585" s="89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927"/>
      <c r="AC1585" s="585" t="str">
        <f>IF(VLOOKUP(F1585,NXT!$C$34:$C$407,1,0)=F1585,"","x")</f>
        <v/>
      </c>
      <c r="AD1585" s="585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0"/>
        <v>10</v>
      </c>
      <c r="C1586" s="184">
        <f t="shared" si="118"/>
        <v>42651</v>
      </c>
      <c r="D1586" s="184" t="s">
        <v>1110</v>
      </c>
      <c r="E1586" s="37">
        <v>42651</v>
      </c>
      <c r="F1586" s="40" t="s">
        <v>1287</v>
      </c>
      <c r="G1586" s="478" t="s">
        <v>1338</v>
      </c>
      <c r="H1586" s="7" t="s">
        <v>422</v>
      </c>
      <c r="I1586" s="256"/>
      <c r="J1586" s="256"/>
      <c r="K1586" s="38">
        <v>463000</v>
      </c>
      <c r="L1586" s="194" t="s">
        <v>259</v>
      </c>
      <c r="M1586" s="194" t="s">
        <v>370</v>
      </c>
      <c r="N1586" s="52" t="str">
        <f>IF(AND('331-CT'!$E$7=TH!H1586,OR(L1586="331",M1586="331")),"331",IF(AND(OR(L1586="131",M1586="131"),H1586='131-CT'!$E$7),"131",""))</f>
        <v/>
      </c>
      <c r="O1586" s="89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927"/>
      <c r="AC1586" s="585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0"/>
        <v>10</v>
      </c>
      <c r="C1587" s="184">
        <f t="shared" si="118"/>
        <v>42651</v>
      </c>
      <c r="D1587" s="184" t="s">
        <v>1111</v>
      </c>
      <c r="E1587" s="37">
        <v>42651</v>
      </c>
      <c r="F1587" s="189" t="s">
        <v>1339</v>
      </c>
      <c r="G1587" s="478" t="s">
        <v>855</v>
      </c>
      <c r="H1587" s="7" t="s">
        <v>646</v>
      </c>
      <c r="I1587" s="256">
        <v>140</v>
      </c>
      <c r="J1587" s="256">
        <v>12400</v>
      </c>
      <c r="K1587" s="38">
        <f t="shared" ref="K1587:K1593" si="121">ROUND(I1587*J1587,0)</f>
        <v>1736000</v>
      </c>
      <c r="L1587" s="194" t="s">
        <v>259</v>
      </c>
      <c r="M1587" s="194" t="s">
        <v>174</v>
      </c>
      <c r="N1587" s="52" t="str">
        <f>IF(AND('331-CT'!$E$7=TH!H1587,OR(L1587="331",M1587="331")),"331",IF(AND(OR(L1587="131",M1587="131"),H1587='131-CT'!$E$7),"131",""))</f>
        <v/>
      </c>
      <c r="O1587" s="89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927"/>
      <c r="AC1587" s="585" t="str">
        <f>IF(VLOOKUP(F1587,NXT!$C$34:$C$407,1,0)=F1587,"","x")</f>
        <v/>
      </c>
      <c r="AD1587" s="585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0"/>
        <v>10</v>
      </c>
      <c r="C1588" s="184">
        <f t="shared" si="118"/>
        <v>42651</v>
      </c>
      <c r="D1588" s="184" t="s">
        <v>1111</v>
      </c>
      <c r="E1588" s="37">
        <v>42651</v>
      </c>
      <c r="F1588" s="189" t="s">
        <v>1340</v>
      </c>
      <c r="G1588" s="478" t="s">
        <v>855</v>
      </c>
      <c r="H1588" s="7" t="s">
        <v>646</v>
      </c>
      <c r="I1588" s="256">
        <v>140</v>
      </c>
      <c r="J1588" s="256">
        <v>14200</v>
      </c>
      <c r="K1588" s="38">
        <f t="shared" si="121"/>
        <v>1988000</v>
      </c>
      <c r="L1588" s="194" t="s">
        <v>259</v>
      </c>
      <c r="M1588" s="194" t="s">
        <v>174</v>
      </c>
      <c r="N1588" s="52" t="str">
        <f>IF(AND('331-CT'!$E$7=TH!H1588,OR(L1588="331",M1588="331")),"331",IF(AND(OR(L1588="131",M1588="131"),H1588='131-CT'!$E$7),"131",""))</f>
        <v/>
      </c>
      <c r="O1588" s="89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927"/>
      <c r="AC1588" s="585" t="str">
        <f>IF(VLOOKUP(F1588,NXT!$C$34:$C$407,1,0)=F1588,"","x")</f>
        <v/>
      </c>
      <c r="AD1588" s="585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0"/>
        <v>10</v>
      </c>
      <c r="C1589" s="184">
        <f t="shared" si="118"/>
        <v>42651</v>
      </c>
      <c r="D1589" s="184" t="s">
        <v>1111</v>
      </c>
      <c r="E1589" s="37">
        <v>42651</v>
      </c>
      <c r="F1589" s="189" t="s">
        <v>1343</v>
      </c>
      <c r="G1589" s="478" t="s">
        <v>855</v>
      </c>
      <c r="H1589" s="7" t="s">
        <v>646</v>
      </c>
      <c r="I1589" s="256">
        <v>140</v>
      </c>
      <c r="J1589" s="256">
        <v>15300</v>
      </c>
      <c r="K1589" s="38">
        <f t="shared" si="121"/>
        <v>2142000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9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927"/>
      <c r="AC1589" s="585" t="str">
        <f>IF(VLOOKUP(F1589,NXT!$C$34:$C$407,1,0)=F1589,"","x")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0"/>
        <v>10</v>
      </c>
      <c r="C1590" s="184">
        <f t="shared" si="118"/>
        <v>42651</v>
      </c>
      <c r="D1590" s="184" t="s">
        <v>1111</v>
      </c>
      <c r="E1590" s="37">
        <v>42651</v>
      </c>
      <c r="F1590" s="189" t="s">
        <v>1341</v>
      </c>
      <c r="G1590" s="478" t="s">
        <v>855</v>
      </c>
      <c r="H1590" s="7" t="s">
        <v>646</v>
      </c>
      <c r="I1590" s="256">
        <v>140</v>
      </c>
      <c r="J1590" s="256">
        <v>16500</v>
      </c>
      <c r="K1590" s="38">
        <f t="shared" si="121"/>
        <v>2310000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9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927"/>
      <c r="AC1590" s="585" t="str">
        <f>IF(VLOOKUP(F1590,NXT!$C$34:$C$407,1,0)=F1590,"","x")</f>
        <v/>
      </c>
      <c r="AD1590" s="585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0"/>
        <v>10</v>
      </c>
      <c r="C1591" s="184">
        <f t="shared" si="118"/>
        <v>42651</v>
      </c>
      <c r="D1591" s="184" t="s">
        <v>1111</v>
      </c>
      <c r="E1591" s="37">
        <v>42651</v>
      </c>
      <c r="F1591" s="189" t="s">
        <v>1342</v>
      </c>
      <c r="G1591" s="478" t="s">
        <v>855</v>
      </c>
      <c r="H1591" s="7" t="s">
        <v>646</v>
      </c>
      <c r="I1591" s="256">
        <v>400</v>
      </c>
      <c r="J1591" s="256">
        <v>19700</v>
      </c>
      <c r="K1591" s="38">
        <f t="shared" si="121"/>
        <v>7880000</v>
      </c>
      <c r="L1591" s="194" t="s">
        <v>259</v>
      </c>
      <c r="M1591" s="194" t="s">
        <v>174</v>
      </c>
      <c r="N1591" s="52" t="str">
        <f>IF(AND('331-CT'!$E$7=TH!H1591,OR(L1591="331",M1591="331")),"331",IF(AND(OR(L1591="131",M1591="131"),H1591='131-CT'!$E$7),"131",""))</f>
        <v/>
      </c>
      <c r="O1591" s="89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927"/>
      <c r="AC1591" s="585" t="str">
        <f>IF(VLOOKUP(F1591,NXT!$C$34:$C$407,1,0)=F1591,"","x")</f>
        <v/>
      </c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0"/>
        <v>10</v>
      </c>
      <c r="C1592" s="184">
        <f t="shared" si="118"/>
        <v>42651</v>
      </c>
      <c r="D1592" s="184" t="s">
        <v>1111</v>
      </c>
      <c r="E1592" s="37">
        <v>42651</v>
      </c>
      <c r="F1592" s="189" t="s">
        <v>1469</v>
      </c>
      <c r="G1592" s="478" t="s">
        <v>855</v>
      </c>
      <c r="H1592" s="7" t="s">
        <v>646</v>
      </c>
      <c r="I1592" s="256">
        <v>100</v>
      </c>
      <c r="J1592" s="256">
        <v>20100</v>
      </c>
      <c r="K1592" s="38">
        <f t="shared" si="121"/>
        <v>2010000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/>
      </c>
      <c r="O1592" s="89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927"/>
      <c r="AC1592" s="585" t="str">
        <f>IF(VLOOKUP(F1592,NXT!$C$34:$C$407,1,0)=F1592,"","x")</f>
        <v/>
      </c>
      <c r="AD1592" s="585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0"/>
        <v>10</v>
      </c>
      <c r="C1593" s="184">
        <f t="shared" si="118"/>
        <v>42651</v>
      </c>
      <c r="D1593" s="184" t="s">
        <v>1111</v>
      </c>
      <c r="E1593" s="37">
        <v>42651</v>
      </c>
      <c r="F1593" s="780" t="s">
        <v>1479</v>
      </c>
      <c r="G1593" s="478" t="s">
        <v>855</v>
      </c>
      <c r="H1593" s="7" t="s">
        <v>646</v>
      </c>
      <c r="I1593" s="256">
        <v>170</v>
      </c>
      <c r="J1593" s="256">
        <v>18300</v>
      </c>
      <c r="K1593" s="38">
        <f t="shared" si="121"/>
        <v>3111000</v>
      </c>
      <c r="L1593" s="194" t="s">
        <v>259</v>
      </c>
      <c r="M1593" s="194" t="s">
        <v>174</v>
      </c>
      <c r="N1593" s="52" t="str">
        <f>IF(AND('331-CT'!$E$7=TH!H1593,OR(L1593="331",M1593="331")),"331",IF(AND(OR(L1593="131",M1593="131"),H1593='131-CT'!$E$7),"131",""))</f>
        <v/>
      </c>
      <c r="O1593" s="89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927"/>
      <c r="AC1593" s="585" t="str">
        <f>IF(VLOOKUP(F1593,NXT!$C$34:$C$407,1,0)=F1593,"","x")</f>
        <v/>
      </c>
      <c r="AD1593" s="585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0"/>
        <v>10</v>
      </c>
      <c r="C1594" s="184">
        <f t="shared" si="118"/>
        <v>42651</v>
      </c>
      <c r="D1594" s="184" t="s">
        <v>1111</v>
      </c>
      <c r="E1594" s="37">
        <v>42651</v>
      </c>
      <c r="F1594" s="40" t="s">
        <v>1287</v>
      </c>
      <c r="G1594" s="478" t="s">
        <v>855</v>
      </c>
      <c r="H1594" s="7" t="s">
        <v>646</v>
      </c>
      <c r="I1594" s="256"/>
      <c r="J1594" s="256"/>
      <c r="K1594" s="38">
        <v>2117700</v>
      </c>
      <c r="L1594" s="194" t="s">
        <v>259</v>
      </c>
      <c r="M1594" s="194" t="s">
        <v>370</v>
      </c>
      <c r="N1594" s="52" t="str">
        <f>IF(AND('331-CT'!$E$7=TH!H1594,OR(L1594="331",M1594="331")),"331",IF(AND(OR(L1594="131",M1594="131"),H1594='131-CT'!$E$7),"131",""))</f>
        <v/>
      </c>
      <c r="O1594" s="89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927"/>
      <c r="AC1594" s="585"/>
      <c r="AD1594" s="585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0"/>
        <v>10</v>
      </c>
      <c r="C1595" s="184">
        <f t="shared" si="118"/>
        <v>42655</v>
      </c>
      <c r="D1595" s="184" t="s">
        <v>1112</v>
      </c>
      <c r="E1595" s="37">
        <v>42655</v>
      </c>
      <c r="F1595" s="40" t="s">
        <v>449</v>
      </c>
      <c r="G1595" s="478" t="s">
        <v>1344</v>
      </c>
      <c r="H1595" s="210" t="s">
        <v>558</v>
      </c>
      <c r="I1595" s="256">
        <v>150</v>
      </c>
      <c r="J1595" s="256">
        <v>47449</v>
      </c>
      <c r="K1595" s="38">
        <f>ROUND(I1595*J1595,0)</f>
        <v>7117350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9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927"/>
      <c r="AC1595" s="585" t="str">
        <f>IF(VLOOKUP(F1595,NXT!$C$34:$C$407,1,0)=F1595,"","x")</f>
        <v/>
      </c>
      <c r="AD1595" s="585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0"/>
        <v>10</v>
      </c>
      <c r="C1596" s="184">
        <f t="shared" si="118"/>
        <v>42655</v>
      </c>
      <c r="D1596" s="184" t="s">
        <v>1112</v>
      </c>
      <c r="E1596" s="37">
        <v>42655</v>
      </c>
      <c r="F1596" s="40" t="s">
        <v>1287</v>
      </c>
      <c r="G1596" s="478" t="s">
        <v>1344</v>
      </c>
      <c r="H1596" s="210" t="s">
        <v>558</v>
      </c>
      <c r="I1596" s="256"/>
      <c r="J1596" s="256"/>
      <c r="K1596" s="38">
        <v>711735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9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927"/>
      <c r="AC1596" s="585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0"/>
        <v>10</v>
      </c>
      <c r="C1597" s="184">
        <f t="shared" si="118"/>
        <v>42656</v>
      </c>
      <c r="D1597" s="184" t="s">
        <v>1113</v>
      </c>
      <c r="E1597" s="37">
        <v>42656</v>
      </c>
      <c r="F1597" s="192" t="s">
        <v>1476</v>
      </c>
      <c r="G1597" s="478" t="s">
        <v>1345</v>
      </c>
      <c r="H1597" s="7" t="s">
        <v>430</v>
      </c>
      <c r="I1597" s="256">
        <v>520</v>
      </c>
      <c r="J1597" s="256">
        <v>10500</v>
      </c>
      <c r="K1597" s="38">
        <f>ROUND(I1597*J1597,0)</f>
        <v>5460000</v>
      </c>
      <c r="L1597" s="194" t="s">
        <v>259</v>
      </c>
      <c r="M1597" s="194" t="s">
        <v>174</v>
      </c>
      <c r="N1597" s="52" t="str">
        <f>IF(AND('331-CT'!$E$7=TH!H1597,OR(L1597="331",M1597="331")),"331",IF(AND(OR(L1597="131",M1597="131"),H1597='131-CT'!$E$7),"131",""))</f>
        <v/>
      </c>
      <c r="O1597" s="89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927"/>
      <c r="AC1597" s="585" t="str">
        <f>IF(VLOOKUP(F1597,NXT!$C$34:$C$407,1,0)=F1597,"","x")</f>
        <v/>
      </c>
      <c r="AD1597" s="585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0"/>
        <v>10</v>
      </c>
      <c r="C1598" s="184">
        <f t="shared" si="118"/>
        <v>42656</v>
      </c>
      <c r="D1598" s="184" t="s">
        <v>1113</v>
      </c>
      <c r="E1598" s="37">
        <v>42656</v>
      </c>
      <c r="F1598" s="40" t="s">
        <v>1346</v>
      </c>
      <c r="G1598" s="478" t="s">
        <v>1345</v>
      </c>
      <c r="H1598" s="7" t="s">
        <v>430</v>
      </c>
      <c r="I1598" s="257">
        <v>50</v>
      </c>
      <c r="J1598" s="257">
        <v>5000</v>
      </c>
      <c r="K1598" s="38">
        <f>ROUND(I1598*J1598,0)</f>
        <v>250000</v>
      </c>
      <c r="L1598" s="194" t="s">
        <v>259</v>
      </c>
      <c r="M1598" s="194" t="s">
        <v>174</v>
      </c>
      <c r="N1598" s="52" t="str">
        <f>IF(AND('331-CT'!$E$7=TH!H1598,OR(L1598="331",M1598="331")),"331",IF(AND(OR(L1598="131",M1598="131"),H1598='131-CT'!$E$7),"131",""))</f>
        <v/>
      </c>
      <c r="O1598" s="89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927"/>
      <c r="AC1598" s="585" t="str">
        <f>IF(VLOOKUP(F1598,NXT!$C$34:$C$407,1,0)=F1598,"","x")</f>
        <v/>
      </c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20"/>
        <v>10</v>
      </c>
      <c r="C1599" s="184">
        <f t="shared" si="118"/>
        <v>42656</v>
      </c>
      <c r="D1599" s="184" t="s">
        <v>1113</v>
      </c>
      <c r="E1599" s="37">
        <v>42656</v>
      </c>
      <c r="F1599" s="40" t="s">
        <v>1287</v>
      </c>
      <c r="G1599" s="478" t="s">
        <v>1345</v>
      </c>
      <c r="H1599" s="7" t="s">
        <v>430</v>
      </c>
      <c r="I1599" s="257"/>
      <c r="J1599" s="257"/>
      <c r="K1599" s="38">
        <v>571000</v>
      </c>
      <c r="L1599" s="194" t="s">
        <v>259</v>
      </c>
      <c r="M1599" s="194" t="s">
        <v>370</v>
      </c>
      <c r="N1599" s="52" t="str">
        <f>IF(AND('331-CT'!$E$7=TH!H1599,OR(L1599="331",M1599="331")),"331",IF(AND(OR(L1599="131",M1599="131"),H1599='131-CT'!$E$7),"131",""))</f>
        <v/>
      </c>
      <c r="O1599" s="89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927"/>
      <c r="AC1599" s="585"/>
      <c r="AD1599" s="585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0"/>
        <v>10</v>
      </c>
      <c r="C1600" s="184">
        <f t="shared" si="118"/>
        <v>42656</v>
      </c>
      <c r="D1600" s="184" t="s">
        <v>1114</v>
      </c>
      <c r="E1600" s="37">
        <v>42656</v>
      </c>
      <c r="F1600" s="40" t="s">
        <v>1348</v>
      </c>
      <c r="G1600" s="478" t="s">
        <v>1347</v>
      </c>
      <c r="H1600" s="7" t="s">
        <v>812</v>
      </c>
      <c r="I1600" s="257">
        <v>996</v>
      </c>
      <c r="J1600" s="257">
        <v>6700</v>
      </c>
      <c r="K1600" s="38">
        <f>ROUND(I1600*J1600,0)</f>
        <v>6673200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9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927"/>
      <c r="AC1600" s="585" t="str">
        <f>IF(VLOOKUP(F1600,NXT!$C$34:$C$407,1,0)=F1600,"","x")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0"/>
        <v>10</v>
      </c>
      <c r="C1601" s="184">
        <f t="shared" si="118"/>
        <v>42656</v>
      </c>
      <c r="D1601" s="184" t="s">
        <v>1114</v>
      </c>
      <c r="E1601" s="37">
        <v>42656</v>
      </c>
      <c r="F1601" s="40" t="s">
        <v>1287</v>
      </c>
      <c r="G1601" s="478" t="s">
        <v>1347</v>
      </c>
      <c r="H1601" s="7" t="s">
        <v>812</v>
      </c>
      <c r="I1601" s="257"/>
      <c r="J1601" s="257"/>
      <c r="K1601" s="38">
        <v>667320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9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927"/>
      <c r="AC1601" s="585"/>
      <c r="AD1601" s="585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0"/>
        <v>10</v>
      </c>
      <c r="C1602" s="184">
        <f t="shared" si="118"/>
        <v>42661</v>
      </c>
      <c r="D1602" s="184" t="s">
        <v>1115</v>
      </c>
      <c r="E1602" s="191">
        <v>42661</v>
      </c>
      <c r="F1602" s="40" t="s">
        <v>1350</v>
      </c>
      <c r="G1602" s="478" t="s">
        <v>1349</v>
      </c>
      <c r="H1602" s="7" t="s">
        <v>810</v>
      </c>
      <c r="I1602" s="257">
        <v>510</v>
      </c>
      <c r="J1602" s="257">
        <v>11000</v>
      </c>
      <c r="K1602" s="38">
        <f>ROUND(I1602*J1602,0)</f>
        <v>5610000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/>
      </c>
      <c r="O1602" s="89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927"/>
      <c r="AC1602" s="585" t="str">
        <f>IF(VLOOKUP(F1602,NXT!$C$34:$C$407,1,0)=F1602,"","x")</f>
        <v/>
      </c>
      <c r="AD1602" s="585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0"/>
        <v>10</v>
      </c>
      <c r="C1603" s="184">
        <f t="shared" si="118"/>
        <v>42661</v>
      </c>
      <c r="D1603" s="184"/>
      <c r="E1603" s="191">
        <v>42661</v>
      </c>
      <c r="F1603" s="40" t="s">
        <v>1287</v>
      </c>
      <c r="G1603" s="478" t="s">
        <v>1349</v>
      </c>
      <c r="H1603" s="7" t="s">
        <v>810</v>
      </c>
      <c r="I1603" s="257"/>
      <c r="J1603" s="257"/>
      <c r="K1603" s="38">
        <v>561000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/>
      </c>
      <c r="O1603" s="89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927"/>
      <c r="AC1603" s="585"/>
      <c r="AD1603" s="585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0"/>
        <v>10</v>
      </c>
      <c r="C1604" s="184">
        <f t="shared" si="118"/>
        <v>42661</v>
      </c>
      <c r="D1604" s="184"/>
      <c r="E1604" s="191">
        <v>42661</v>
      </c>
      <c r="F1604" s="40" t="s">
        <v>1353</v>
      </c>
      <c r="G1604" s="478" t="s">
        <v>1351</v>
      </c>
      <c r="H1604" s="193" t="s">
        <v>1352</v>
      </c>
      <c r="I1604" s="257">
        <v>5070</v>
      </c>
      <c r="J1604" s="257">
        <v>1102</v>
      </c>
      <c r="K1604" s="38">
        <f>ROUND(I1604*J1604,0)</f>
        <v>5587140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9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927"/>
      <c r="AC1604" s="585" t="str">
        <f>IF(VLOOKUP(F1604,NXT!$C$34:$C$407,1,0)=F1604,"","x")</f>
        <v/>
      </c>
      <c r="AD1604" s="585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0"/>
        <v>10</v>
      </c>
      <c r="C1605" s="184">
        <f t="shared" si="118"/>
        <v>42661</v>
      </c>
      <c r="D1605" s="184"/>
      <c r="E1605" s="191">
        <v>42661</v>
      </c>
      <c r="F1605" s="40" t="s">
        <v>1354</v>
      </c>
      <c r="G1605" s="478" t="s">
        <v>1351</v>
      </c>
      <c r="H1605" s="193" t="s">
        <v>1352</v>
      </c>
      <c r="I1605" s="257">
        <v>500</v>
      </c>
      <c r="J1605" s="257">
        <v>7500</v>
      </c>
      <c r="K1605" s="38">
        <f>ROUND(I1605*J1605,0)</f>
        <v>3750000</v>
      </c>
      <c r="L1605" s="194" t="s">
        <v>259</v>
      </c>
      <c r="M1605" s="194" t="s">
        <v>174</v>
      </c>
      <c r="N1605" s="52" t="str">
        <f>IF(AND('331-CT'!$E$7=TH!H1605,OR(L1605="331",M1605="331")),"331",IF(AND(OR(L1605="131",M1605="131"),H1605='131-CT'!$E$7),"131",""))</f>
        <v/>
      </c>
      <c r="O1605" s="89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927"/>
      <c r="AC1605" s="585" t="str">
        <f>IF(VLOOKUP(F1605,NXT!$C$34:$C$407,1,0)=F1605,"","x")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0"/>
        <v>10</v>
      </c>
      <c r="C1606" s="184">
        <f t="shared" si="118"/>
        <v>42661</v>
      </c>
      <c r="D1606" s="184"/>
      <c r="E1606" s="191">
        <v>42661</v>
      </c>
      <c r="F1606" s="40" t="s">
        <v>1287</v>
      </c>
      <c r="G1606" s="478" t="s">
        <v>1351</v>
      </c>
      <c r="H1606" s="193" t="s">
        <v>1352</v>
      </c>
      <c r="I1606" s="257"/>
      <c r="J1606" s="257"/>
      <c r="K1606" s="38">
        <v>933714</v>
      </c>
      <c r="L1606" s="194" t="s">
        <v>259</v>
      </c>
      <c r="M1606" s="194" t="s">
        <v>370</v>
      </c>
      <c r="N1606" s="52" t="str">
        <f>IF(AND('331-CT'!$E$7=TH!H1606,OR(L1606="331",M1606="331")),"331",IF(AND(OR(L1606="131",M1606="131"),H1606='131-CT'!$E$7),"131",""))</f>
        <v/>
      </c>
      <c r="O1606" s="89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927"/>
      <c r="AC1606" s="585"/>
      <c r="AD1606" s="585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0"/>
        <v>10</v>
      </c>
      <c r="C1607" s="184">
        <f t="shared" si="118"/>
        <v>42661</v>
      </c>
      <c r="D1607" s="184"/>
      <c r="E1607" s="191">
        <v>42661</v>
      </c>
      <c r="F1607" s="40" t="s">
        <v>1358</v>
      </c>
      <c r="G1607" s="478" t="s">
        <v>1355</v>
      </c>
      <c r="H1607" s="193" t="s">
        <v>1356</v>
      </c>
      <c r="I1607" s="257">
        <v>400</v>
      </c>
      <c r="J1607" s="257">
        <v>9500</v>
      </c>
      <c r="K1607" s="38">
        <f>ROUND(I1607*J1607,0)</f>
        <v>3800000</v>
      </c>
      <c r="L1607" s="194" t="s">
        <v>259</v>
      </c>
      <c r="M1607" s="194" t="s">
        <v>174</v>
      </c>
      <c r="N1607" s="52" t="str">
        <f>IF(AND('331-CT'!$E$7=TH!H1607,OR(L1607="331",M1607="331")),"331",IF(AND(OR(L1607="131",M1607="131"),H1607='131-CT'!$E$7),"131",""))</f>
        <v/>
      </c>
      <c r="O1607" s="89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927"/>
      <c r="AC1607" s="585" t="str">
        <f>IF(VLOOKUP(F1607,NXT!$C$34:$C$407,1,0)=F1607,"","x")</f>
        <v/>
      </c>
      <c r="AD1607" s="585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0"/>
        <v>10</v>
      </c>
      <c r="C1608" s="184">
        <f t="shared" si="118"/>
        <v>42661</v>
      </c>
      <c r="D1608" s="184"/>
      <c r="E1608" s="191">
        <v>42661</v>
      </c>
      <c r="F1608" s="40" t="s">
        <v>1359</v>
      </c>
      <c r="G1608" s="478" t="s">
        <v>1355</v>
      </c>
      <c r="H1608" s="193" t="s">
        <v>1356</v>
      </c>
      <c r="I1608" s="257">
        <v>338</v>
      </c>
      <c r="J1608" s="257">
        <v>11000</v>
      </c>
      <c r="K1608" s="38">
        <f>ROUND(I1608*J1608,0)</f>
        <v>3718000</v>
      </c>
      <c r="L1608" s="194" t="s">
        <v>259</v>
      </c>
      <c r="M1608" s="194" t="s">
        <v>174</v>
      </c>
      <c r="N1608" s="52" t="str">
        <f>IF(AND('331-CT'!$E$7=TH!H1608,OR(L1608="331",M1608="331")),"331",IF(AND(OR(L1608="131",M1608="131"),H1608='131-CT'!$E$7),"131",""))</f>
        <v/>
      </c>
      <c r="O1608" s="89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927"/>
      <c r="AC1608" s="585" t="str">
        <f>IF(VLOOKUP(F1608,NXT!$C$34:$C$407,1,0)=F1608,"","x")</f>
        <v/>
      </c>
      <c r="AD1608" s="585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0"/>
        <v>10</v>
      </c>
      <c r="C1609" s="184">
        <f t="shared" si="118"/>
        <v>42661</v>
      </c>
      <c r="D1609" s="184"/>
      <c r="E1609" s="191">
        <v>42661</v>
      </c>
      <c r="F1609" s="40" t="s">
        <v>1360</v>
      </c>
      <c r="G1609" s="478" t="s">
        <v>1355</v>
      </c>
      <c r="H1609" s="193" t="s">
        <v>1356</v>
      </c>
      <c r="I1609" s="257">
        <v>400</v>
      </c>
      <c r="J1609" s="257">
        <v>7200</v>
      </c>
      <c r="K1609" s="38">
        <f>ROUND(I1609*J1609,0)</f>
        <v>2880000</v>
      </c>
      <c r="L1609" s="194" t="s">
        <v>259</v>
      </c>
      <c r="M1609" s="194" t="s">
        <v>174</v>
      </c>
      <c r="N1609" s="52" t="str">
        <f>IF(AND('331-CT'!$E$7=TH!H1609,OR(L1609="331",M1609="331")),"331",IF(AND(OR(L1609="131",M1609="131"),H1609='131-CT'!$E$7),"131",""))</f>
        <v/>
      </c>
      <c r="O1609" s="89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927"/>
      <c r="AC1609" s="585" t="str">
        <f>IF(VLOOKUP(F1609,NXT!$C$34:$C$407,1,0)=F1609,"","x")</f>
        <v/>
      </c>
      <c r="AD1609" s="585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0"/>
        <v>10</v>
      </c>
      <c r="C1610" s="184">
        <f t="shared" si="118"/>
        <v>42661</v>
      </c>
      <c r="D1610" s="184"/>
      <c r="E1610" s="191">
        <v>42661</v>
      </c>
      <c r="F1610" s="40" t="s">
        <v>1287</v>
      </c>
      <c r="G1610" s="478" t="s">
        <v>1355</v>
      </c>
      <c r="H1610" s="193" t="s">
        <v>1356</v>
      </c>
      <c r="I1610" s="257"/>
      <c r="J1610" s="257"/>
      <c r="K1610" s="38">
        <v>1039800</v>
      </c>
      <c r="L1610" s="194" t="s">
        <v>259</v>
      </c>
      <c r="M1610" s="194" t="s">
        <v>370</v>
      </c>
      <c r="N1610" s="52" t="str">
        <f>IF(AND('331-CT'!$E$7=TH!H1610,OR(L1610="331",M1610="331")),"331",IF(AND(OR(L1610="131",M1610="131"),H1610='131-CT'!$E$7),"131",""))</f>
        <v/>
      </c>
      <c r="O1610" s="89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927"/>
      <c r="AC1610" s="585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0"/>
        <v>10</v>
      </c>
      <c r="C1611" s="184">
        <f t="shared" si="118"/>
        <v>42661</v>
      </c>
      <c r="D1611" s="184"/>
      <c r="E1611" s="191">
        <v>42661</v>
      </c>
      <c r="F1611" s="40" t="s">
        <v>1362</v>
      </c>
      <c r="G1611" s="478" t="s">
        <v>1357</v>
      </c>
      <c r="H1611" s="193" t="s">
        <v>1361</v>
      </c>
      <c r="I1611" s="257">
        <v>203</v>
      </c>
      <c r="J1611" s="257">
        <v>8400</v>
      </c>
      <c r="K1611" s="38">
        <f>ROUND(I1611*J1611,0)</f>
        <v>1705200</v>
      </c>
      <c r="L1611" s="194" t="s">
        <v>259</v>
      </c>
      <c r="M1611" s="194" t="s">
        <v>174</v>
      </c>
      <c r="N1611" s="52" t="str">
        <f>IF(AND('331-CT'!$E$7=TH!H1611,OR(L1611="331",M1611="331")),"331",IF(AND(OR(L1611="131",M1611="131"),H1611='131-CT'!$E$7),"131",""))</f>
        <v/>
      </c>
      <c r="O1611" s="89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927"/>
      <c r="AC1611" s="585" t="str">
        <f>IF(VLOOKUP(F1611,NXT!$C$34:$C$407,1,0)=F1611,"","x")</f>
        <v/>
      </c>
      <c r="AD1611" s="585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0"/>
        <v>10</v>
      </c>
      <c r="C1612" s="184">
        <f t="shared" si="118"/>
        <v>42661</v>
      </c>
      <c r="D1612" s="184"/>
      <c r="E1612" s="191">
        <v>42661</v>
      </c>
      <c r="F1612" s="40" t="s">
        <v>512</v>
      </c>
      <c r="G1612" s="478" t="s">
        <v>1357</v>
      </c>
      <c r="H1612" s="193" t="s">
        <v>1361</v>
      </c>
      <c r="I1612" s="257">
        <v>200</v>
      </c>
      <c r="J1612" s="257">
        <v>6600</v>
      </c>
      <c r="K1612" s="38">
        <f>ROUND(I1612*J1612,0)</f>
        <v>1320000</v>
      </c>
      <c r="L1612" s="194" t="s">
        <v>259</v>
      </c>
      <c r="M1612" s="194" t="s">
        <v>174</v>
      </c>
      <c r="N1612" s="52" t="str">
        <f>IF(AND('331-CT'!$E$7=TH!H1612,OR(L1612="331",M1612="331")),"331",IF(AND(OR(L1612="131",M1612="131"),H1612='131-CT'!$E$7),"131",""))</f>
        <v/>
      </c>
      <c r="O1612" s="89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927"/>
      <c r="AC1612" s="585" t="str">
        <f>IF(VLOOKUP(F1612,NXT!$C$34:$C$407,1,0)=F1612,"","x")</f>
        <v/>
      </c>
      <c r="AD1612" s="585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0"/>
        <v>10</v>
      </c>
      <c r="C1613" s="184">
        <f t="shared" si="118"/>
        <v>42661</v>
      </c>
      <c r="D1613" s="184"/>
      <c r="E1613" s="191">
        <v>42661</v>
      </c>
      <c r="F1613" s="40" t="s">
        <v>1287</v>
      </c>
      <c r="G1613" s="478" t="s">
        <v>1357</v>
      </c>
      <c r="H1613" s="193" t="s">
        <v>1361</v>
      </c>
      <c r="I1613" s="257"/>
      <c r="J1613" s="257"/>
      <c r="K1613" s="38">
        <v>302520</v>
      </c>
      <c r="L1613" s="194" t="s">
        <v>259</v>
      </c>
      <c r="M1613" s="194" t="s">
        <v>370</v>
      </c>
      <c r="N1613" s="52" t="str">
        <f>IF(AND('331-CT'!$E$7=TH!H1613,OR(L1613="331",M1613="331")),"331",IF(AND(OR(L1613="131",M1613="131"),H1613='131-CT'!$E$7),"131",""))</f>
        <v/>
      </c>
      <c r="O1613" s="89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927"/>
      <c r="AC1613" s="585"/>
      <c r="AD1613" s="585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0"/>
        <v>10</v>
      </c>
      <c r="C1614" s="184">
        <f t="shared" si="118"/>
        <v>42662</v>
      </c>
      <c r="D1614" s="184"/>
      <c r="E1614" s="191">
        <v>42662</v>
      </c>
      <c r="F1614" s="40" t="s">
        <v>1360</v>
      </c>
      <c r="G1614" s="478" t="s">
        <v>1363</v>
      </c>
      <c r="H1614" s="193" t="s">
        <v>1356</v>
      </c>
      <c r="I1614" s="257">
        <v>934</v>
      </c>
      <c r="J1614" s="257">
        <v>7200</v>
      </c>
      <c r="K1614" s="38">
        <f>ROUND(I1614*J1614,0)</f>
        <v>6724800</v>
      </c>
      <c r="L1614" s="194" t="s">
        <v>259</v>
      </c>
      <c r="M1614" s="194" t="s">
        <v>174</v>
      </c>
      <c r="N1614" s="52" t="str">
        <f>IF(AND('331-CT'!$E$7=TH!H1614,OR(L1614="331",M1614="331")),"331",IF(AND(OR(L1614="131",M1614="131"),H1614='131-CT'!$E$7),"131",""))</f>
        <v/>
      </c>
      <c r="O1614" s="89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927"/>
      <c r="AC1614" s="585" t="str">
        <f>IF(VLOOKUP(F1614,NXT!$C$34:$C$407,1,0)=F1614,"","x")</f>
        <v/>
      </c>
      <c r="AD1614" s="585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0"/>
        <v>10</v>
      </c>
      <c r="C1615" s="184">
        <f t="shared" si="118"/>
        <v>42662</v>
      </c>
      <c r="D1615" s="184"/>
      <c r="E1615" s="191">
        <v>42662</v>
      </c>
      <c r="F1615" s="40" t="s">
        <v>1287</v>
      </c>
      <c r="G1615" s="478" t="s">
        <v>1363</v>
      </c>
      <c r="H1615" s="193" t="s">
        <v>1356</v>
      </c>
      <c r="I1615" s="257"/>
      <c r="J1615" s="257"/>
      <c r="K1615" s="38">
        <v>672480</v>
      </c>
      <c r="L1615" s="194" t="s">
        <v>259</v>
      </c>
      <c r="M1615" s="194" t="s">
        <v>370</v>
      </c>
      <c r="N1615" s="52" t="str">
        <f>IF(AND('331-CT'!$E$7=TH!H1615,OR(L1615="331",M1615="331")),"331",IF(AND(OR(L1615="131",M1615="131"),H1615='131-CT'!$E$7),"131",""))</f>
        <v/>
      </c>
      <c r="O1615" s="89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927"/>
      <c r="AC1615" s="585"/>
      <c r="AD1615" s="585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0"/>
        <v>10</v>
      </c>
      <c r="C1616" s="184">
        <f t="shared" si="118"/>
        <v>42662</v>
      </c>
      <c r="D1616" s="184"/>
      <c r="E1616" s="191">
        <v>42662</v>
      </c>
      <c r="F1616" s="40" t="s">
        <v>1289</v>
      </c>
      <c r="G1616" s="478" t="s">
        <v>1364</v>
      </c>
      <c r="H1616" s="7" t="s">
        <v>422</v>
      </c>
      <c r="I1616" s="257">
        <v>617</v>
      </c>
      <c r="J1616" s="257">
        <v>5550</v>
      </c>
      <c r="K1616" s="38">
        <f>ROUND(I1616*J1616,0)</f>
        <v>3424350</v>
      </c>
      <c r="L1616" s="194" t="s">
        <v>259</v>
      </c>
      <c r="M1616" s="194" t="s">
        <v>174</v>
      </c>
      <c r="N1616" s="52" t="str">
        <f>IF(AND('331-CT'!$E$7=TH!H1616,OR(L1616="331",M1616="331")),"331",IF(AND(OR(L1616="131",M1616="131"),H1616='131-CT'!$E$7),"131",""))</f>
        <v/>
      </c>
      <c r="O1616" s="89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927"/>
      <c r="AC1616" s="585" t="str">
        <f>IF(VLOOKUP(F1616,NXT!$C$34:$C$407,1,0)=F1616,"","x")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0"/>
        <v>10</v>
      </c>
      <c r="C1617" s="184">
        <f t="shared" si="118"/>
        <v>42662</v>
      </c>
      <c r="D1617" s="184"/>
      <c r="E1617" s="191">
        <v>42662</v>
      </c>
      <c r="F1617" s="40" t="s">
        <v>657</v>
      </c>
      <c r="G1617" s="478" t="s">
        <v>1364</v>
      </c>
      <c r="H1617" s="7" t="s">
        <v>422</v>
      </c>
      <c r="I1617" s="257">
        <v>322</v>
      </c>
      <c r="J1617" s="257">
        <v>9290</v>
      </c>
      <c r="K1617" s="38">
        <f>ROUND(I1617*J1617,0)</f>
        <v>2991380</v>
      </c>
      <c r="L1617" s="194" t="s">
        <v>259</v>
      </c>
      <c r="M1617" s="194" t="s">
        <v>174</v>
      </c>
      <c r="N1617" s="52" t="str">
        <f>IF(AND('331-CT'!$E$7=TH!H1617,OR(L1617="331",M1617="331")),"331",IF(AND(OR(L1617="131",M1617="131"),H1617='131-CT'!$E$7),"131",""))</f>
        <v/>
      </c>
      <c r="O1617" s="89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927"/>
      <c r="AC1617" s="585" t="str">
        <f>IF(VLOOKUP(F1617,NXT!$C$34:$C$407,1,0)=F1617,"","x")</f>
        <v/>
      </c>
      <c r="AD1617" s="585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0"/>
        <v>10</v>
      </c>
      <c r="C1618" s="184">
        <f t="shared" si="118"/>
        <v>42662</v>
      </c>
      <c r="D1618" s="184"/>
      <c r="E1618" s="191">
        <v>42662</v>
      </c>
      <c r="F1618" s="40" t="s">
        <v>1287</v>
      </c>
      <c r="G1618" s="478" t="s">
        <v>1364</v>
      </c>
      <c r="H1618" s="7" t="s">
        <v>422</v>
      </c>
      <c r="I1618" s="257"/>
      <c r="J1618" s="257"/>
      <c r="K1618" s="38">
        <v>641573</v>
      </c>
      <c r="L1618" s="194" t="s">
        <v>259</v>
      </c>
      <c r="M1618" s="194" t="s">
        <v>370</v>
      </c>
      <c r="N1618" s="52" t="str">
        <f>IF(AND('331-CT'!$E$7=TH!H1618,OR(L1618="331",M1618="331")),"331",IF(AND(OR(L1618="131",M1618="131"),H1618='131-CT'!$E$7),"131",""))</f>
        <v/>
      </c>
      <c r="O1618" s="89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927"/>
      <c r="AC1618" s="585"/>
      <c r="AD1618" s="585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0"/>
        <v>10</v>
      </c>
      <c r="C1619" s="184">
        <f t="shared" si="118"/>
        <v>42664</v>
      </c>
      <c r="D1619" s="184"/>
      <c r="E1619" s="191">
        <v>42664</v>
      </c>
      <c r="F1619" s="189" t="s">
        <v>1474</v>
      </c>
      <c r="G1619" s="478" t="s">
        <v>1365</v>
      </c>
      <c r="H1619" s="7" t="s">
        <v>646</v>
      </c>
      <c r="I1619" s="257">
        <v>1800</v>
      </c>
      <c r="J1619" s="257">
        <v>3970</v>
      </c>
      <c r="K1619" s="38">
        <f t="shared" ref="K1619:K1626" si="122">ROUND(I1619*J1619,0)</f>
        <v>7146000</v>
      </c>
      <c r="L1619" s="194" t="s">
        <v>259</v>
      </c>
      <c r="M1619" s="194" t="s">
        <v>174</v>
      </c>
      <c r="N1619" s="52" t="str">
        <f>IF(AND('331-CT'!$E$7=TH!H1619,OR(L1619="331",M1619="331")),"331",IF(AND(OR(L1619="131",M1619="131"),H1619='131-CT'!$E$7),"131",""))</f>
        <v/>
      </c>
      <c r="O1619" s="89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927"/>
      <c r="AC1619" s="585" t="str">
        <f>IF(VLOOKUP(F1619,NXT!$C$34:$C$407,1,0)=F1619,"","x")</f>
        <v/>
      </c>
      <c r="AD1619" s="585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0"/>
        <v>10</v>
      </c>
      <c r="C1620" s="184">
        <f t="shared" si="118"/>
        <v>42664</v>
      </c>
      <c r="D1620" s="184"/>
      <c r="E1620" s="191">
        <v>42664</v>
      </c>
      <c r="F1620" s="189" t="s">
        <v>1340</v>
      </c>
      <c r="G1620" s="478" t="s">
        <v>1365</v>
      </c>
      <c r="H1620" s="7" t="s">
        <v>646</v>
      </c>
      <c r="I1620" s="257">
        <v>30</v>
      </c>
      <c r="J1620" s="257">
        <v>12400</v>
      </c>
      <c r="K1620" s="38">
        <f t="shared" si="122"/>
        <v>372000</v>
      </c>
      <c r="L1620" s="194" t="s">
        <v>259</v>
      </c>
      <c r="M1620" s="194" t="s">
        <v>174</v>
      </c>
      <c r="N1620" s="52" t="str">
        <f>IF(AND('331-CT'!$E$7=TH!H1620,OR(L1620="331",M1620="331")),"331",IF(AND(OR(L1620="131",M1620="131"),H1620='131-CT'!$E$7),"131",""))</f>
        <v/>
      </c>
      <c r="O1620" s="89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927"/>
      <c r="AC1620" s="585" t="str">
        <f>IF(VLOOKUP(F1620,NXT!$C$34:$C$407,1,0)=F1620,"","x")</f>
        <v/>
      </c>
      <c r="AD1620" s="585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0"/>
        <v>10</v>
      </c>
      <c r="C1621" s="184">
        <f t="shared" si="118"/>
        <v>42664</v>
      </c>
      <c r="D1621" s="184"/>
      <c r="E1621" s="191">
        <v>42664</v>
      </c>
      <c r="F1621" s="189" t="s">
        <v>1340</v>
      </c>
      <c r="G1621" s="478" t="s">
        <v>1365</v>
      </c>
      <c r="H1621" s="7" t="s">
        <v>646</v>
      </c>
      <c r="I1621" s="257">
        <v>30</v>
      </c>
      <c r="J1621" s="257">
        <v>14200</v>
      </c>
      <c r="K1621" s="38">
        <f t="shared" si="122"/>
        <v>426000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9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927"/>
      <c r="AC1621" s="585" t="str">
        <f>IF(VLOOKUP(F1621,NXT!$C$34:$C$407,1,0)=F1621,"","x")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0"/>
        <v>10</v>
      </c>
      <c r="C1622" s="184">
        <f t="shared" si="118"/>
        <v>42664</v>
      </c>
      <c r="D1622" s="184"/>
      <c r="E1622" s="191">
        <v>42664</v>
      </c>
      <c r="F1622" s="189" t="s">
        <v>1343</v>
      </c>
      <c r="G1622" s="478" t="s">
        <v>1365</v>
      </c>
      <c r="H1622" s="7" t="s">
        <v>646</v>
      </c>
      <c r="I1622" s="257">
        <v>30</v>
      </c>
      <c r="J1622" s="257">
        <v>15300</v>
      </c>
      <c r="K1622" s="38">
        <f t="shared" si="122"/>
        <v>459000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9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927"/>
      <c r="AC1622" s="585" t="str">
        <f>IF(VLOOKUP(F1622,NXT!$C$34:$C$407,1,0)=F1622,"","x")</f>
        <v/>
      </c>
      <c r="AD1622" s="585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0"/>
        <v>10</v>
      </c>
      <c r="C1623" s="184">
        <f t="shared" si="118"/>
        <v>42664</v>
      </c>
      <c r="D1623" s="184"/>
      <c r="E1623" s="191">
        <v>42664</v>
      </c>
      <c r="F1623" s="189" t="s">
        <v>1341</v>
      </c>
      <c r="G1623" s="478" t="s">
        <v>1365</v>
      </c>
      <c r="H1623" s="7" t="s">
        <v>646</v>
      </c>
      <c r="I1623" s="257">
        <v>30</v>
      </c>
      <c r="J1623" s="257">
        <v>16500</v>
      </c>
      <c r="K1623" s="38">
        <f t="shared" si="122"/>
        <v>495000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9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927"/>
      <c r="AC1623" s="585" t="str">
        <f>IF(VLOOKUP(F1623,NXT!$C$34:$C$407,1,0)=F1623,"","x")</f>
        <v/>
      </c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0"/>
        <v>10</v>
      </c>
      <c r="C1624" s="184">
        <f t="shared" si="118"/>
        <v>42664</v>
      </c>
      <c r="D1624" s="184"/>
      <c r="E1624" s="191">
        <v>42664</v>
      </c>
      <c r="F1624" s="189" t="s">
        <v>1342</v>
      </c>
      <c r="G1624" s="478" t="s">
        <v>1365</v>
      </c>
      <c r="H1624" s="7" t="s">
        <v>646</v>
      </c>
      <c r="I1624" s="257">
        <v>100</v>
      </c>
      <c r="J1624" s="257">
        <v>19700</v>
      </c>
      <c r="K1624" s="38">
        <f t="shared" si="122"/>
        <v>1970000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9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927"/>
      <c r="AC1624" s="585" t="str">
        <f>IF(VLOOKUP(F1624,NXT!$C$34:$C$407,1,0)=F1624,"","x")</f>
        <v/>
      </c>
      <c r="AD1624" s="585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0"/>
        <v>10</v>
      </c>
      <c r="C1625" s="184">
        <f t="shared" si="118"/>
        <v>42664</v>
      </c>
      <c r="D1625" s="184"/>
      <c r="E1625" s="191">
        <v>42664</v>
      </c>
      <c r="F1625" s="189" t="s">
        <v>1469</v>
      </c>
      <c r="G1625" s="478" t="s">
        <v>1365</v>
      </c>
      <c r="H1625" s="7" t="s">
        <v>646</v>
      </c>
      <c r="I1625" s="257">
        <v>30</v>
      </c>
      <c r="J1625" s="257">
        <v>20100</v>
      </c>
      <c r="K1625" s="38">
        <f t="shared" si="122"/>
        <v>603000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9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927"/>
      <c r="AC1625" s="585" t="str">
        <f>IF(VLOOKUP(F1625,NXT!$C$34:$C$407,1,0)=F1625,"","x")</f>
        <v/>
      </c>
      <c r="AD1625" s="585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0"/>
        <v>10</v>
      </c>
      <c r="C1626" s="184">
        <f t="shared" si="118"/>
        <v>42664</v>
      </c>
      <c r="D1626" s="184"/>
      <c r="E1626" s="191">
        <v>42664</v>
      </c>
      <c r="F1626" s="780" t="s">
        <v>1479</v>
      </c>
      <c r="G1626" s="478" t="s">
        <v>1365</v>
      </c>
      <c r="H1626" s="7" t="s">
        <v>646</v>
      </c>
      <c r="I1626" s="257">
        <v>70</v>
      </c>
      <c r="J1626" s="257">
        <v>18300</v>
      </c>
      <c r="K1626" s="38">
        <f t="shared" si="122"/>
        <v>1281000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9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927"/>
      <c r="AC1626" s="585" t="str">
        <f>IF(VLOOKUP(F1626,NXT!$C$34:$C$407,1,0)=F1626,"","x")</f>
        <v/>
      </c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0"/>
        <v>10</v>
      </c>
      <c r="C1627" s="184">
        <f t="shared" ref="C1627:C1690" si="123">E1627</f>
        <v>42664</v>
      </c>
      <c r="D1627" s="184"/>
      <c r="E1627" s="191">
        <v>42664</v>
      </c>
      <c r="F1627" s="40" t="s">
        <v>1287</v>
      </c>
      <c r="G1627" s="478" t="s">
        <v>1365</v>
      </c>
      <c r="H1627" s="7" t="s">
        <v>646</v>
      </c>
      <c r="I1627" s="257"/>
      <c r="J1627" s="257"/>
      <c r="K1627" s="38">
        <v>1275200</v>
      </c>
      <c r="L1627" s="194" t="s">
        <v>259</v>
      </c>
      <c r="M1627" s="194" t="s">
        <v>370</v>
      </c>
      <c r="N1627" s="52" t="str">
        <f>IF(AND('331-CT'!$E$7=TH!H1627,OR(L1627="331",M1627="331")),"331",IF(AND(OR(L1627="131",M1627="131"),H1627='131-CT'!$E$7),"131",""))</f>
        <v/>
      </c>
      <c r="O1627" s="89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927"/>
      <c r="AC1627" s="585"/>
      <c r="AD1627" s="585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0"/>
        <v>10</v>
      </c>
      <c r="C1628" s="184">
        <f t="shared" si="123"/>
        <v>42665</v>
      </c>
      <c r="D1628" s="184"/>
      <c r="E1628" s="191">
        <v>42665</v>
      </c>
      <c r="F1628" s="40" t="s">
        <v>1367</v>
      </c>
      <c r="G1628" s="478" t="s">
        <v>1366</v>
      </c>
      <c r="H1628" s="7" t="s">
        <v>448</v>
      </c>
      <c r="I1628" s="257">
        <v>296</v>
      </c>
      <c r="J1628" s="257">
        <v>12900</v>
      </c>
      <c r="K1628" s="38">
        <f>ROUND(I1628*J1628,0)</f>
        <v>3818400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9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927"/>
      <c r="AC1628" s="585" t="str">
        <f>IF(VLOOKUP(F1628,NXT!$C$34:$C$407,1,0)=F1628,"","x")</f>
        <v/>
      </c>
      <c r="AD1628" s="585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0"/>
        <v>10</v>
      </c>
      <c r="C1629" s="184">
        <f t="shared" si="123"/>
        <v>42665</v>
      </c>
      <c r="D1629" s="184"/>
      <c r="E1629" s="191">
        <v>42665</v>
      </c>
      <c r="F1629" s="40" t="s">
        <v>1368</v>
      </c>
      <c r="G1629" s="478" t="s">
        <v>1366</v>
      </c>
      <c r="H1629" s="7" t="s">
        <v>448</v>
      </c>
      <c r="I1629" s="257">
        <v>100</v>
      </c>
      <c r="J1629" s="257">
        <v>6400</v>
      </c>
      <c r="K1629" s="38">
        <f>ROUND(I1629*J1629,0)</f>
        <v>640000</v>
      </c>
      <c r="L1629" s="194" t="s">
        <v>259</v>
      </c>
      <c r="M1629" s="194" t="s">
        <v>174</v>
      </c>
      <c r="N1629" s="52" t="str">
        <f>IF(AND('331-CT'!$E$7=TH!H1629,OR(L1629="331",M1629="331")),"331",IF(AND(OR(L1629="131",M1629="131"),H1629='131-CT'!$E$7),"131",""))</f>
        <v/>
      </c>
      <c r="O1629" s="89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927"/>
      <c r="AC1629" s="585" t="str">
        <f>IF(VLOOKUP(F1629,NXT!$C$34:$C$407,1,0)=F1629,"","x")</f>
        <v/>
      </c>
      <c r="AD1629" s="585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0"/>
        <v>10</v>
      </c>
      <c r="C1630" s="184">
        <f t="shared" si="123"/>
        <v>42665</v>
      </c>
      <c r="D1630" s="184"/>
      <c r="E1630" s="191">
        <v>42665</v>
      </c>
      <c r="F1630" s="40" t="s">
        <v>1369</v>
      </c>
      <c r="G1630" s="478" t="s">
        <v>1366</v>
      </c>
      <c r="H1630" s="7" t="s">
        <v>448</v>
      </c>
      <c r="I1630" s="257">
        <v>52</v>
      </c>
      <c r="J1630" s="257">
        <v>10500</v>
      </c>
      <c r="K1630" s="38">
        <f>ROUND(I1630*J1630,0)</f>
        <v>546000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9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927"/>
      <c r="AC1630" s="585" t="str">
        <f>IF(VLOOKUP(F1630,NXT!$C$34:$C$407,1,0)=F1630,"","x")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0"/>
        <v>10</v>
      </c>
      <c r="C1631" s="184">
        <f t="shared" si="123"/>
        <v>42665</v>
      </c>
      <c r="D1631" s="184"/>
      <c r="E1631" s="191">
        <v>42665</v>
      </c>
      <c r="F1631" s="40" t="s">
        <v>1287</v>
      </c>
      <c r="G1631" s="478" t="s">
        <v>1366</v>
      </c>
      <c r="H1631" s="7" t="s">
        <v>448</v>
      </c>
      <c r="I1631" s="257"/>
      <c r="J1631" s="257"/>
      <c r="K1631" s="38">
        <v>500440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9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927"/>
      <c r="AC1631" s="585"/>
      <c r="AD1631" s="585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0"/>
        <v>10</v>
      </c>
      <c r="C1632" s="184">
        <f t="shared" si="123"/>
        <v>42665</v>
      </c>
      <c r="D1632" s="184"/>
      <c r="E1632" s="191">
        <v>42665</v>
      </c>
      <c r="F1632" s="40" t="s">
        <v>1371</v>
      </c>
      <c r="G1632" s="478" t="s">
        <v>1370</v>
      </c>
      <c r="H1632" s="7" t="s">
        <v>812</v>
      </c>
      <c r="I1632" s="257">
        <v>526</v>
      </c>
      <c r="J1632" s="257">
        <v>7500</v>
      </c>
      <c r="K1632" s="38">
        <f>ROUND(I1632*J1632,0)</f>
        <v>3945000</v>
      </c>
      <c r="L1632" s="194" t="s">
        <v>259</v>
      </c>
      <c r="M1632" s="194" t="s">
        <v>174</v>
      </c>
      <c r="N1632" s="52" t="str">
        <f>IF(AND('331-CT'!$E$7=TH!H1632,OR(L1632="331",M1632="331")),"331",IF(AND(OR(L1632="131",M1632="131"),H1632='131-CT'!$E$7),"131",""))</f>
        <v/>
      </c>
      <c r="O1632" s="89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927"/>
      <c r="AC1632" s="585" t="str">
        <f>IF(VLOOKUP(F1632,NXT!$C$34:$C$407,1,0)=F1632,"","x")</f>
        <v/>
      </c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0"/>
        <v>10</v>
      </c>
      <c r="C1633" s="184">
        <f t="shared" si="123"/>
        <v>42665</v>
      </c>
      <c r="D1633" s="184"/>
      <c r="E1633" s="191">
        <v>42665</v>
      </c>
      <c r="F1633" s="40" t="s">
        <v>1287</v>
      </c>
      <c r="G1633" s="478" t="s">
        <v>1370</v>
      </c>
      <c r="H1633" s="7" t="s">
        <v>812</v>
      </c>
      <c r="I1633" s="257"/>
      <c r="J1633" s="257"/>
      <c r="K1633" s="38">
        <v>394500</v>
      </c>
      <c r="L1633" s="194" t="s">
        <v>259</v>
      </c>
      <c r="M1633" s="194" t="s">
        <v>370</v>
      </c>
      <c r="N1633" s="52" t="str">
        <f>IF(AND('331-CT'!$E$7=TH!H1633,OR(L1633="331",M1633="331")),"331",IF(AND(OR(L1633="131",M1633="131"),H1633='131-CT'!$E$7),"131",""))</f>
        <v/>
      </c>
      <c r="O1633" s="89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927"/>
      <c r="AC1633" s="585"/>
      <c r="AD1633" s="585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0"/>
        <v>10</v>
      </c>
      <c r="C1634" s="184">
        <f t="shared" si="123"/>
        <v>42667</v>
      </c>
      <c r="D1634" s="184"/>
      <c r="E1634" s="191">
        <v>42667</v>
      </c>
      <c r="F1634" s="40" t="s">
        <v>1288</v>
      </c>
      <c r="G1634" s="478" t="s">
        <v>1372</v>
      </c>
      <c r="H1634" s="7" t="s">
        <v>422</v>
      </c>
      <c r="I1634" s="257">
        <v>1188</v>
      </c>
      <c r="J1634" s="257">
        <v>5000</v>
      </c>
      <c r="K1634" s="38">
        <f>ROUND(I1634*J1634,0)</f>
        <v>5940000</v>
      </c>
      <c r="L1634" s="194" t="s">
        <v>259</v>
      </c>
      <c r="M1634" s="194" t="s">
        <v>174</v>
      </c>
      <c r="N1634" s="52" t="str">
        <f>IF(AND('331-CT'!$E$7=TH!H1634,OR(L1634="331",M1634="331")),"331",IF(AND(OR(L1634="131",M1634="131"),H1634='131-CT'!$E$7),"131",""))</f>
        <v/>
      </c>
      <c r="O1634" s="89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927"/>
      <c r="AC1634" s="585" t="str">
        <f>IF(VLOOKUP(F1634,NXT!$C$34:$C$407,1,0)=F1634,"","x")</f>
        <v/>
      </c>
      <c r="AD1634" s="585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0"/>
        <v>10</v>
      </c>
      <c r="C1635" s="184">
        <f t="shared" si="123"/>
        <v>42667</v>
      </c>
      <c r="D1635" s="184"/>
      <c r="E1635" s="191">
        <v>42667</v>
      </c>
      <c r="F1635" s="40" t="s">
        <v>656</v>
      </c>
      <c r="G1635" s="478" t="s">
        <v>1372</v>
      </c>
      <c r="H1635" s="7" t="s">
        <v>422</v>
      </c>
      <c r="I1635" s="257">
        <v>215</v>
      </c>
      <c r="J1635" s="257">
        <v>8000</v>
      </c>
      <c r="K1635" s="38">
        <f>ROUND(I1635*J1635,0)</f>
        <v>1720000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9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927"/>
      <c r="AC1635" s="585" t="str">
        <f>IF(VLOOKUP(F1635,NXT!$C$34:$C$407,1,0)=F1635,"","x")</f>
        <v/>
      </c>
      <c r="AD1635" s="585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0"/>
        <v>10</v>
      </c>
      <c r="C1636" s="184">
        <f t="shared" si="123"/>
        <v>42667</v>
      </c>
      <c r="D1636" s="184"/>
      <c r="E1636" s="191">
        <v>42667</v>
      </c>
      <c r="F1636" s="40" t="s">
        <v>1287</v>
      </c>
      <c r="G1636" s="478" t="s">
        <v>1372</v>
      </c>
      <c r="H1636" s="7" t="s">
        <v>422</v>
      </c>
      <c r="I1636" s="257"/>
      <c r="J1636" s="257"/>
      <c r="K1636" s="38">
        <v>766000</v>
      </c>
      <c r="L1636" s="194" t="s">
        <v>259</v>
      </c>
      <c r="M1636" s="194" t="s">
        <v>370</v>
      </c>
      <c r="N1636" s="52" t="str">
        <f>IF(AND('331-CT'!$E$7=TH!H1636,OR(L1636="331",M1636="331")),"331",IF(AND(OR(L1636="131",M1636="131"),H1636='131-CT'!$E$7),"131",""))</f>
        <v/>
      </c>
      <c r="O1636" s="89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927"/>
      <c r="AC1636" s="585"/>
      <c r="AD1636" s="585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0"/>
        <v>10</v>
      </c>
      <c r="C1637" s="184">
        <f t="shared" si="123"/>
        <v>42668</v>
      </c>
      <c r="D1637" s="184"/>
      <c r="E1637" s="191">
        <v>42668</v>
      </c>
      <c r="F1637" s="40" t="s">
        <v>1374</v>
      </c>
      <c r="G1637" s="478" t="s">
        <v>1373</v>
      </c>
      <c r="H1637" s="193" t="s">
        <v>596</v>
      </c>
      <c r="I1637" s="257">
        <v>720</v>
      </c>
      <c r="J1637" s="257">
        <v>5900</v>
      </c>
      <c r="K1637" s="38">
        <f>ROUND(I1637*J1637,0)</f>
        <v>4248000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9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927"/>
      <c r="AC1637" s="585" t="str">
        <f>IF(VLOOKUP(F1637,NXT!$C$34:$C$407,1,0)=F1637,"","x")</f>
        <v/>
      </c>
      <c r="AD1637" s="585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0"/>
        <v>10</v>
      </c>
      <c r="C1638" s="184">
        <f t="shared" si="123"/>
        <v>42668</v>
      </c>
      <c r="D1638" s="184"/>
      <c r="E1638" s="191">
        <v>42668</v>
      </c>
      <c r="F1638" s="40" t="s">
        <v>1375</v>
      </c>
      <c r="G1638" s="478" t="s">
        <v>1373</v>
      </c>
      <c r="H1638" s="193" t="s">
        <v>596</v>
      </c>
      <c r="I1638" s="257">
        <v>313</v>
      </c>
      <c r="J1638" s="257">
        <v>4900</v>
      </c>
      <c r="K1638" s="38">
        <f>ROUND(I1638*J1638,0)</f>
        <v>1533700</v>
      </c>
      <c r="L1638" s="194" t="s">
        <v>259</v>
      </c>
      <c r="M1638" s="194" t="s">
        <v>174</v>
      </c>
      <c r="N1638" s="52" t="str">
        <f>IF(AND('331-CT'!$E$7=TH!H1638,OR(L1638="331",M1638="331")),"331",IF(AND(OR(L1638="131",M1638="131"),H1638='131-CT'!$E$7),"131",""))</f>
        <v/>
      </c>
      <c r="O1638" s="89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927"/>
      <c r="AC1638" s="585" t="str">
        <f>IF(VLOOKUP(F1638,NXT!$C$34:$C$407,1,0)=F1638,"","x")</f>
        <v/>
      </c>
      <c r="AD1638" s="585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ref="B1639:B1702" si="124">IF(C1639&lt;&gt;"",MONTH(C1639),"")</f>
        <v>10</v>
      </c>
      <c r="C1639" s="184">
        <f t="shared" si="123"/>
        <v>42668</v>
      </c>
      <c r="D1639" s="184"/>
      <c r="E1639" s="191">
        <v>42668</v>
      </c>
      <c r="F1639" s="40" t="s">
        <v>1287</v>
      </c>
      <c r="G1639" s="478" t="s">
        <v>1373</v>
      </c>
      <c r="H1639" s="193" t="s">
        <v>596</v>
      </c>
      <c r="I1639" s="257"/>
      <c r="J1639" s="257"/>
      <c r="K1639" s="38">
        <v>578170</v>
      </c>
      <c r="L1639" s="194" t="s">
        <v>259</v>
      </c>
      <c r="M1639" s="194" t="s">
        <v>370</v>
      </c>
      <c r="N1639" s="52" t="str">
        <f>IF(AND('331-CT'!$E$7=TH!H1639,OR(L1639="331",M1639="331")),"331",IF(AND(OR(L1639="131",M1639="131"),H1639='131-CT'!$E$7),"131",""))</f>
        <v/>
      </c>
      <c r="O1639" s="89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927"/>
      <c r="AC1639" s="585"/>
      <c r="AD1639" s="585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4"/>
        <v>10</v>
      </c>
      <c r="C1640" s="184">
        <f t="shared" si="123"/>
        <v>42669</v>
      </c>
      <c r="D1640" s="184"/>
      <c r="E1640" s="191">
        <v>42669</v>
      </c>
      <c r="F1640" s="40" t="s">
        <v>1101</v>
      </c>
      <c r="G1640" s="478" t="s">
        <v>1376</v>
      </c>
      <c r="H1640" s="210" t="s">
        <v>558</v>
      </c>
      <c r="I1640" s="257">
        <v>60</v>
      </c>
      <c r="J1640" s="257">
        <v>54530</v>
      </c>
      <c r="K1640" s="38">
        <f>ROUND(I1640*J1640,0)</f>
        <v>3271800</v>
      </c>
      <c r="L1640" s="194" t="s">
        <v>259</v>
      </c>
      <c r="M1640" s="194" t="s">
        <v>174</v>
      </c>
      <c r="N1640" s="52" t="str">
        <f>IF(AND('331-CT'!$E$7=TH!H1640,OR(L1640="331",M1640="331")),"331",IF(AND(OR(L1640="131",M1640="131"),H1640='131-CT'!$E$7),"131",""))</f>
        <v/>
      </c>
      <c r="O1640" s="89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927"/>
      <c r="AC1640" s="585" t="str">
        <f>IF(VLOOKUP(F1640,NXT!$C$34:$C$407,1,0)=F1640,"","x")</f>
        <v/>
      </c>
      <c r="AD1640" s="585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4"/>
        <v>10</v>
      </c>
      <c r="C1641" s="184">
        <f t="shared" si="123"/>
        <v>42669</v>
      </c>
      <c r="D1641" s="184"/>
      <c r="E1641" s="191">
        <v>42669</v>
      </c>
      <c r="F1641" s="40" t="s">
        <v>449</v>
      </c>
      <c r="G1641" s="478" t="s">
        <v>1376</v>
      </c>
      <c r="H1641" s="210" t="s">
        <v>558</v>
      </c>
      <c r="I1641" s="257">
        <v>154</v>
      </c>
      <c r="J1641" s="257">
        <v>47449</v>
      </c>
      <c r="K1641" s="38">
        <f>ROUND(I1641*J1641,0)</f>
        <v>7307146</v>
      </c>
      <c r="L1641" s="194" t="s">
        <v>259</v>
      </c>
      <c r="M1641" s="194" t="s">
        <v>174</v>
      </c>
      <c r="N1641" s="52" t="str">
        <f>IF(AND('331-CT'!$E$7=TH!H1641,OR(L1641="331",M1641="331")),"331",IF(AND(OR(L1641="131",M1641="131"),H1641='131-CT'!$E$7),"131",""))</f>
        <v/>
      </c>
      <c r="O1641" s="89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927"/>
      <c r="AC1641" s="585" t="str">
        <f>IF(VLOOKUP(F1641,NXT!$C$34:$C$407,1,0)=F1641,"","x")</f>
        <v/>
      </c>
      <c r="AD1641" s="585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4"/>
        <v>10</v>
      </c>
      <c r="C1642" s="184">
        <f t="shared" si="123"/>
        <v>42669</v>
      </c>
      <c r="D1642" s="184"/>
      <c r="E1642" s="191">
        <v>42669</v>
      </c>
      <c r="F1642" s="40" t="s">
        <v>1287</v>
      </c>
      <c r="G1642" s="478" t="s">
        <v>1376</v>
      </c>
      <c r="H1642" s="210" t="s">
        <v>558</v>
      </c>
      <c r="I1642" s="257"/>
      <c r="J1642" s="257"/>
      <c r="K1642" s="38">
        <v>1057894</v>
      </c>
      <c r="L1642" s="194" t="s">
        <v>259</v>
      </c>
      <c r="M1642" s="194" t="s">
        <v>370</v>
      </c>
      <c r="N1642" s="52" t="str">
        <f>IF(AND('331-CT'!$E$7=TH!H1642,OR(L1642="331",M1642="331")),"331",IF(AND(OR(L1642="131",M1642="131"),H1642='131-CT'!$E$7),"131",""))</f>
        <v/>
      </c>
      <c r="O1642" s="89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927"/>
      <c r="AC1642" s="585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4"/>
        <v>10</v>
      </c>
      <c r="C1643" s="184">
        <f t="shared" si="123"/>
        <v>42669</v>
      </c>
      <c r="D1643" s="184"/>
      <c r="E1643" s="191">
        <v>42669</v>
      </c>
      <c r="F1643" s="40" t="s">
        <v>711</v>
      </c>
      <c r="G1643" s="478" t="s">
        <v>1377</v>
      </c>
      <c r="H1643" s="777" t="s">
        <v>809</v>
      </c>
      <c r="I1643" s="257">
        <v>220</v>
      </c>
      <c r="J1643" s="257">
        <v>9300</v>
      </c>
      <c r="K1643" s="38">
        <f>ROUND(I1643*J1643,0)</f>
        <v>2046000</v>
      </c>
      <c r="L1643" s="194" t="s">
        <v>259</v>
      </c>
      <c r="M1643" s="194" t="s">
        <v>174</v>
      </c>
      <c r="N1643" s="52" t="str">
        <f>IF(AND('331-CT'!$E$7=TH!H1643,OR(L1643="331",M1643="331")),"331",IF(AND(OR(L1643="131",M1643="131"),H1643='131-CT'!$E$7),"131",""))</f>
        <v>131</v>
      </c>
      <c r="O1643" s="89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927"/>
      <c r="AC1643" s="585" t="e">
        <f>IF(VLOOKUP(F1643,NXT!$C$34:$C$407,1,0)=F1643,"","x")</f>
        <v>#N/A</v>
      </c>
      <c r="AD1643" s="585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4"/>
        <v>10</v>
      </c>
      <c r="C1644" s="184">
        <f t="shared" si="123"/>
        <v>42669</v>
      </c>
      <c r="D1644" s="184"/>
      <c r="E1644" s="191">
        <v>42669</v>
      </c>
      <c r="F1644" s="40" t="s">
        <v>1287</v>
      </c>
      <c r="G1644" s="478" t="s">
        <v>1377</v>
      </c>
      <c r="H1644" s="777" t="s">
        <v>809</v>
      </c>
      <c r="I1644" s="257"/>
      <c r="J1644" s="257"/>
      <c r="K1644" s="38">
        <v>204600</v>
      </c>
      <c r="L1644" s="194" t="s">
        <v>259</v>
      </c>
      <c r="M1644" s="194" t="s">
        <v>370</v>
      </c>
      <c r="N1644" s="52" t="str">
        <f>IF(AND('331-CT'!$E$7=TH!H1644,OR(L1644="331",M1644="331")),"331",IF(AND(OR(L1644="131",M1644="131"),H1644='131-CT'!$E$7),"131",""))</f>
        <v>131</v>
      </c>
      <c r="O1644" s="89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927"/>
      <c r="AC1644" s="585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4"/>
        <v>10</v>
      </c>
      <c r="C1645" s="184">
        <f t="shared" si="123"/>
        <v>42669</v>
      </c>
      <c r="D1645" s="184"/>
      <c r="E1645" s="191">
        <v>42669</v>
      </c>
      <c r="F1645" s="40" t="s">
        <v>1477</v>
      </c>
      <c r="G1645" s="478" t="s">
        <v>1378</v>
      </c>
      <c r="H1645" s="193" t="s">
        <v>1379</v>
      </c>
      <c r="I1645" s="257">
        <v>520</v>
      </c>
      <c r="J1645" s="257">
        <v>3311</v>
      </c>
      <c r="K1645" s="38">
        <f>ROUND(I1645*J1645,0)</f>
        <v>1721720</v>
      </c>
      <c r="L1645" s="194" t="s">
        <v>259</v>
      </c>
      <c r="M1645" s="194" t="s">
        <v>174</v>
      </c>
      <c r="N1645" s="52" t="str">
        <f>IF(AND('331-CT'!$E$7=TH!H1645,OR(L1645="331",M1645="331")),"331",IF(AND(OR(L1645="131",M1645="131"),H1645='131-CT'!$E$7),"131",""))</f>
        <v/>
      </c>
      <c r="O1645" s="89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927"/>
      <c r="AC1645" s="585" t="str">
        <f>IF(VLOOKUP(F1645,NXT!$C$34:$C$407,1,0)=F1645,"","x")</f>
        <v/>
      </c>
      <c r="AD1645" s="585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4"/>
        <v>10</v>
      </c>
      <c r="C1646" s="184">
        <f t="shared" si="123"/>
        <v>42669</v>
      </c>
      <c r="D1646" s="184"/>
      <c r="E1646" s="191">
        <v>42669</v>
      </c>
      <c r="F1646" s="40" t="s">
        <v>1477</v>
      </c>
      <c r="G1646" s="478" t="s">
        <v>1378</v>
      </c>
      <c r="H1646" s="193" t="s">
        <v>1379</v>
      </c>
      <c r="I1646" s="257">
        <v>550</v>
      </c>
      <c r="J1646" s="257">
        <v>3542</v>
      </c>
      <c r="K1646" s="38">
        <f>ROUND(I1646*J1646,0)</f>
        <v>1948100</v>
      </c>
      <c r="L1646" s="194" t="s">
        <v>259</v>
      </c>
      <c r="M1646" s="194" t="s">
        <v>174</v>
      </c>
      <c r="N1646" s="52" t="str">
        <f>IF(AND('331-CT'!$E$7=TH!H1646,OR(L1646="331",M1646="331")),"331",IF(AND(OR(L1646="131",M1646="131"),H1646='131-CT'!$E$7),"131",""))</f>
        <v/>
      </c>
      <c r="O1646" s="89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927"/>
      <c r="AC1646" s="585" t="str">
        <f>IF(VLOOKUP(F1646,NXT!$C$34:$C$407,1,0)=F1646,"","x")</f>
        <v/>
      </c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4"/>
        <v>10</v>
      </c>
      <c r="C1647" s="184">
        <f t="shared" si="123"/>
        <v>42669</v>
      </c>
      <c r="D1647" s="184"/>
      <c r="E1647" s="191">
        <v>42669</v>
      </c>
      <c r="F1647" s="40" t="s">
        <v>1287</v>
      </c>
      <c r="G1647" s="478" t="s">
        <v>1378</v>
      </c>
      <c r="H1647" s="193" t="s">
        <v>1379</v>
      </c>
      <c r="I1647" s="257"/>
      <c r="J1647" s="257"/>
      <c r="K1647" s="38">
        <v>366982</v>
      </c>
      <c r="L1647" s="194" t="s">
        <v>259</v>
      </c>
      <c r="M1647" s="194" t="s">
        <v>370</v>
      </c>
      <c r="N1647" s="52" t="str">
        <f>IF(AND('331-CT'!$E$7=TH!H1647,OR(L1647="331",M1647="331")),"331",IF(AND(OR(L1647="131",M1647="131"),H1647='131-CT'!$E$7),"131",""))</f>
        <v/>
      </c>
      <c r="O1647" s="89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927"/>
      <c r="AC1647" s="585"/>
      <c r="AD1647" s="585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4"/>
        <v>10</v>
      </c>
      <c r="C1648" s="184">
        <f t="shared" si="123"/>
        <v>42670</v>
      </c>
      <c r="D1648" s="184"/>
      <c r="E1648" s="191">
        <v>42670</v>
      </c>
      <c r="F1648" s="40" t="s">
        <v>1381</v>
      </c>
      <c r="G1648" s="478" t="s">
        <v>1380</v>
      </c>
      <c r="H1648" s="193" t="s">
        <v>1379</v>
      </c>
      <c r="I1648" s="257">
        <v>100</v>
      </c>
      <c r="J1648" s="257">
        <v>20000</v>
      </c>
      <c r="K1648" s="38">
        <f>ROUND(I1648*J1648,0)</f>
        <v>2000000</v>
      </c>
      <c r="L1648" s="194" t="s">
        <v>259</v>
      </c>
      <c r="M1648" s="194" t="s">
        <v>174</v>
      </c>
      <c r="N1648" s="52" t="str">
        <f>IF(AND('331-CT'!$E$7=TH!H1648,OR(L1648="331",M1648="331")),"331",IF(AND(OR(L1648="131",M1648="131"),H1648='131-CT'!$E$7),"131",""))</f>
        <v/>
      </c>
      <c r="O1648" s="89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927"/>
      <c r="AC1648" s="585" t="str">
        <f>IF(VLOOKUP(F1648,NXT!$C$34:$C$407,1,0)=F1648,"","x")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4"/>
        <v>10</v>
      </c>
      <c r="C1649" s="184">
        <f t="shared" si="123"/>
        <v>42670</v>
      </c>
      <c r="D1649" s="184"/>
      <c r="E1649" s="191">
        <v>42670</v>
      </c>
      <c r="F1649" s="40" t="s">
        <v>1287</v>
      </c>
      <c r="G1649" s="478" t="s">
        <v>1380</v>
      </c>
      <c r="H1649" s="193" t="s">
        <v>1379</v>
      </c>
      <c r="I1649" s="257"/>
      <c r="J1649" s="257"/>
      <c r="K1649" s="38">
        <v>200000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9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927"/>
      <c r="AC1649" s="585"/>
      <c r="AD1649" s="585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4"/>
        <v>10</v>
      </c>
      <c r="C1650" s="184">
        <f t="shared" si="123"/>
        <v>42670</v>
      </c>
      <c r="D1650" s="184"/>
      <c r="E1650" s="191">
        <v>42670</v>
      </c>
      <c r="F1650" s="40" t="s">
        <v>711</v>
      </c>
      <c r="G1650" s="478" t="s">
        <v>1382</v>
      </c>
      <c r="H1650" s="777" t="s">
        <v>809</v>
      </c>
      <c r="I1650" s="257">
        <v>159</v>
      </c>
      <c r="J1650" s="257">
        <v>9300</v>
      </c>
      <c r="K1650" s="38">
        <f>ROUND(I1650*J1650,0)</f>
        <v>1478700</v>
      </c>
      <c r="L1650" s="194" t="s">
        <v>259</v>
      </c>
      <c r="M1650" s="194" t="s">
        <v>174</v>
      </c>
      <c r="N1650" s="52" t="str">
        <f>IF(AND('331-CT'!$E$7=TH!H1650,OR(L1650="331",M1650="331")),"331",IF(AND(OR(L1650="131",M1650="131"),H1650='131-CT'!$E$7),"131",""))</f>
        <v>131</v>
      </c>
      <c r="O1650" s="89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927"/>
      <c r="AC1650" s="585" t="e">
        <f>IF(VLOOKUP(F1650,NXT!$C$34:$C$407,1,0)=F1650,"","x")</f>
        <v>#N/A</v>
      </c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4"/>
        <v>10</v>
      </c>
      <c r="C1651" s="184">
        <f t="shared" si="123"/>
        <v>42670</v>
      </c>
      <c r="D1651" s="184"/>
      <c r="E1651" s="191">
        <v>42670</v>
      </c>
      <c r="F1651" s="40" t="s">
        <v>711</v>
      </c>
      <c r="G1651" s="478" t="s">
        <v>1382</v>
      </c>
      <c r="H1651" s="777" t="s">
        <v>809</v>
      </c>
      <c r="I1651" s="257">
        <v>154</v>
      </c>
      <c r="J1651" s="257">
        <v>9300</v>
      </c>
      <c r="K1651" s="38">
        <f>ROUND(I1651*J1651,0)</f>
        <v>1432200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>131</v>
      </c>
      <c r="O1651" s="89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927"/>
      <c r="AC1651" s="585" t="e">
        <f>IF(VLOOKUP(F1651,NXT!$C$34:$C$407,1,0)=F1651,"","x")</f>
        <v>#N/A</v>
      </c>
      <c r="AD1651" s="585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4"/>
        <v>10</v>
      </c>
      <c r="C1652" s="184">
        <f t="shared" si="123"/>
        <v>42670</v>
      </c>
      <c r="D1652" s="184"/>
      <c r="E1652" s="191">
        <v>42670</v>
      </c>
      <c r="F1652" s="40" t="s">
        <v>1287</v>
      </c>
      <c r="G1652" s="478" t="s">
        <v>1382</v>
      </c>
      <c r="H1652" s="777" t="s">
        <v>809</v>
      </c>
      <c r="I1652" s="257"/>
      <c r="J1652" s="257"/>
      <c r="K1652" s="38">
        <v>291090</v>
      </c>
      <c r="L1652" s="194" t="s">
        <v>259</v>
      </c>
      <c r="M1652" s="194" t="s">
        <v>370</v>
      </c>
      <c r="N1652" s="52" t="str">
        <f>IF(AND('331-CT'!$E$7=TH!H1652,OR(L1652="331",M1652="331")),"331",IF(AND(OR(L1652="131",M1652="131"),H1652='131-CT'!$E$7),"131",""))</f>
        <v>131</v>
      </c>
      <c r="O1652" s="89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927"/>
      <c r="AC1652" s="585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4"/>
        <v>10</v>
      </c>
      <c r="C1653" s="184">
        <f t="shared" si="123"/>
        <v>42670</v>
      </c>
      <c r="D1653" s="184"/>
      <c r="E1653" s="191">
        <v>42670</v>
      </c>
      <c r="F1653" s="40" t="s">
        <v>1384</v>
      </c>
      <c r="G1653" s="478" t="s">
        <v>1383</v>
      </c>
      <c r="H1653" s="193" t="s">
        <v>1361</v>
      </c>
      <c r="I1653" s="257">
        <v>25</v>
      </c>
      <c r="J1653" s="257">
        <v>7750</v>
      </c>
      <c r="K1653" s="38">
        <f>ROUND(I1653*J1653,0)</f>
        <v>193750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9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927"/>
      <c r="AC1653" s="585" t="str">
        <f>IF(VLOOKUP(F1653,NXT!$C$34:$C$407,1,0)=F1653,"","x")</f>
        <v/>
      </c>
      <c r="AD1653" s="585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4"/>
        <v>10</v>
      </c>
      <c r="C1654" s="184">
        <f t="shared" si="123"/>
        <v>42670</v>
      </c>
      <c r="D1654" s="184"/>
      <c r="E1654" s="191">
        <v>42670</v>
      </c>
      <c r="F1654" s="40" t="s">
        <v>1287</v>
      </c>
      <c r="G1654" s="478" t="s">
        <v>1383</v>
      </c>
      <c r="H1654" s="193" t="s">
        <v>1361</v>
      </c>
      <c r="I1654" s="257"/>
      <c r="J1654" s="257"/>
      <c r="K1654" s="38">
        <v>19375</v>
      </c>
      <c r="L1654" s="194" t="s">
        <v>259</v>
      </c>
      <c r="M1654" s="194" t="s">
        <v>370</v>
      </c>
      <c r="N1654" s="52" t="str">
        <f>IF(AND('331-CT'!$E$7=TH!H1654,OR(L1654="331",M1654="331")),"331",IF(AND(OR(L1654="131",M1654="131"),H1654='131-CT'!$E$7),"131",""))</f>
        <v/>
      </c>
      <c r="O1654" s="89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927"/>
      <c r="AC1654" s="585"/>
      <c r="AD1654" s="585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4"/>
        <v>11</v>
      </c>
      <c r="C1655" s="184">
        <f t="shared" si="123"/>
        <v>42676</v>
      </c>
      <c r="D1655" s="184"/>
      <c r="E1655" s="191">
        <v>42676</v>
      </c>
      <c r="F1655" s="189" t="s">
        <v>1474</v>
      </c>
      <c r="G1655" s="478" t="s">
        <v>1385</v>
      </c>
      <c r="H1655" s="7" t="s">
        <v>646</v>
      </c>
      <c r="I1655" s="257">
        <v>1800</v>
      </c>
      <c r="J1655" s="257">
        <v>3970</v>
      </c>
      <c r="K1655" s="38">
        <f t="shared" ref="K1655:K1662" si="125">ROUND(I1655*J1655,0)</f>
        <v>7146000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9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927"/>
      <c r="AC1655" s="585" t="str">
        <f>IF(VLOOKUP(F1655,NXT!$C$34:$C$407,1,0)=F1655,"","x")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4"/>
        <v>11</v>
      </c>
      <c r="C1656" s="184">
        <f t="shared" si="123"/>
        <v>42676</v>
      </c>
      <c r="D1656" s="184"/>
      <c r="E1656" s="191">
        <v>42676</v>
      </c>
      <c r="F1656" s="189" t="s">
        <v>1340</v>
      </c>
      <c r="G1656" s="478" t="s">
        <v>1385</v>
      </c>
      <c r="H1656" s="7" t="s">
        <v>646</v>
      </c>
      <c r="I1656" s="257">
        <v>30</v>
      </c>
      <c r="J1656" s="257">
        <v>12400</v>
      </c>
      <c r="K1656" s="38">
        <f t="shared" si="125"/>
        <v>372000</v>
      </c>
      <c r="L1656" s="194" t="s">
        <v>259</v>
      </c>
      <c r="M1656" s="194" t="s">
        <v>174</v>
      </c>
      <c r="N1656" s="52" t="str">
        <f>IF(AND('331-CT'!$E$7=TH!H1656,OR(L1656="331",M1656="331")),"331",IF(AND(OR(L1656="131",M1656="131"),H1656='131-CT'!$E$7),"131",""))</f>
        <v/>
      </c>
      <c r="O1656" s="89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927"/>
      <c r="AC1656" s="585" t="str">
        <f>IF(VLOOKUP(F1656,NXT!$C$34:$C$407,1,0)=F1656,"","x")</f>
        <v/>
      </c>
      <c r="AD1656" s="585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4"/>
        <v>11</v>
      </c>
      <c r="C1657" s="184">
        <f t="shared" si="123"/>
        <v>42676</v>
      </c>
      <c r="D1657" s="184"/>
      <c r="E1657" s="191">
        <v>42676</v>
      </c>
      <c r="F1657" s="189" t="s">
        <v>1340</v>
      </c>
      <c r="G1657" s="478" t="s">
        <v>1385</v>
      </c>
      <c r="H1657" s="7" t="s">
        <v>646</v>
      </c>
      <c r="I1657" s="257">
        <v>30</v>
      </c>
      <c r="J1657" s="257">
        <v>14200</v>
      </c>
      <c r="K1657" s="38">
        <f t="shared" si="125"/>
        <v>426000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9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927"/>
      <c r="AC1657" s="585" t="str">
        <f>IF(VLOOKUP(F1657,NXT!$C$34:$C$407,1,0)=F1657,"","x")</f>
        <v/>
      </c>
      <c r="AD1657" s="585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4"/>
        <v>11</v>
      </c>
      <c r="C1658" s="184">
        <f t="shared" si="123"/>
        <v>42676</v>
      </c>
      <c r="D1658" s="184"/>
      <c r="E1658" s="191">
        <v>42676</v>
      </c>
      <c r="F1658" s="189" t="s">
        <v>1343</v>
      </c>
      <c r="G1658" s="478" t="s">
        <v>1385</v>
      </c>
      <c r="H1658" s="7" t="s">
        <v>646</v>
      </c>
      <c r="I1658" s="257">
        <v>30</v>
      </c>
      <c r="J1658" s="257">
        <v>15300</v>
      </c>
      <c r="K1658" s="38">
        <f t="shared" si="125"/>
        <v>459000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9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927"/>
      <c r="AC1658" s="585" t="str">
        <f>IF(VLOOKUP(F1658,NXT!$C$34:$C$407,1,0)=F1658,"","x")</f>
        <v/>
      </c>
      <c r="AD1658" s="585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4"/>
        <v>11</v>
      </c>
      <c r="C1659" s="184">
        <f t="shared" si="123"/>
        <v>42676</v>
      </c>
      <c r="D1659" s="184"/>
      <c r="E1659" s="191">
        <v>42676</v>
      </c>
      <c r="F1659" s="189" t="s">
        <v>1341</v>
      </c>
      <c r="G1659" s="478" t="s">
        <v>1385</v>
      </c>
      <c r="H1659" s="7" t="s">
        <v>646</v>
      </c>
      <c r="I1659" s="257">
        <v>30</v>
      </c>
      <c r="J1659" s="257">
        <v>16500</v>
      </c>
      <c r="K1659" s="38">
        <f t="shared" si="125"/>
        <v>495000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9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927"/>
      <c r="AC1659" s="585" t="str">
        <f>IF(VLOOKUP(F1659,NXT!$C$34:$C$407,1,0)=F1659,"","x")</f>
        <v/>
      </c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4"/>
        <v>11</v>
      </c>
      <c r="C1660" s="184">
        <f t="shared" si="123"/>
        <v>42676</v>
      </c>
      <c r="D1660" s="184"/>
      <c r="E1660" s="191">
        <v>42676</v>
      </c>
      <c r="F1660" s="189" t="s">
        <v>1342</v>
      </c>
      <c r="G1660" s="478" t="s">
        <v>1385</v>
      </c>
      <c r="H1660" s="7" t="s">
        <v>646</v>
      </c>
      <c r="I1660" s="257">
        <v>100</v>
      </c>
      <c r="J1660" s="257">
        <v>19700</v>
      </c>
      <c r="K1660" s="38">
        <f t="shared" si="125"/>
        <v>1970000</v>
      </c>
      <c r="L1660" s="194" t="s">
        <v>259</v>
      </c>
      <c r="M1660" s="194" t="s">
        <v>174</v>
      </c>
      <c r="N1660" s="52" t="str">
        <f>IF(AND('331-CT'!$E$7=TH!H1660,OR(L1660="331",M1660="331")),"331",IF(AND(OR(L1660="131",M1660="131"),H1660='131-CT'!$E$7),"131",""))</f>
        <v/>
      </c>
      <c r="O1660" s="89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927"/>
      <c r="AC1660" s="585" t="str">
        <f>IF(VLOOKUP(F1660,NXT!$C$34:$C$407,1,0)=F1660,"","x")</f>
        <v/>
      </c>
      <c r="AD1660" s="585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4"/>
        <v>11</v>
      </c>
      <c r="C1661" s="184">
        <f t="shared" si="123"/>
        <v>42676</v>
      </c>
      <c r="D1661" s="184"/>
      <c r="E1661" s="191">
        <v>42676</v>
      </c>
      <c r="F1661" s="189" t="s">
        <v>1469</v>
      </c>
      <c r="G1661" s="478" t="s">
        <v>1385</v>
      </c>
      <c r="H1661" s="7" t="s">
        <v>646</v>
      </c>
      <c r="I1661" s="257">
        <v>30</v>
      </c>
      <c r="J1661" s="257">
        <v>20100</v>
      </c>
      <c r="K1661" s="38">
        <f t="shared" si="125"/>
        <v>603000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9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927"/>
      <c r="AC1661" s="585" t="str">
        <f>IF(VLOOKUP(F1661,NXT!$C$34:$C$407,1,0)=F1661,"","x")</f>
        <v/>
      </c>
      <c r="AD1661" s="585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4"/>
        <v>11</v>
      </c>
      <c r="C1662" s="184">
        <f t="shared" si="123"/>
        <v>42676</v>
      </c>
      <c r="D1662" s="184"/>
      <c r="E1662" s="191">
        <v>42676</v>
      </c>
      <c r="F1662" s="780" t="s">
        <v>1479</v>
      </c>
      <c r="G1662" s="478" t="s">
        <v>1385</v>
      </c>
      <c r="H1662" s="7" t="s">
        <v>646</v>
      </c>
      <c r="I1662" s="257">
        <v>70</v>
      </c>
      <c r="J1662" s="257">
        <v>18300</v>
      </c>
      <c r="K1662" s="38">
        <f t="shared" si="125"/>
        <v>1281000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9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927"/>
      <c r="AC1662" s="585" t="str">
        <f>IF(VLOOKUP(F1662,NXT!$C$34:$C$407,1,0)=F1662,"","x")</f>
        <v/>
      </c>
      <c r="AD1662" s="585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24"/>
        <v>11</v>
      </c>
      <c r="C1663" s="184">
        <f t="shared" si="123"/>
        <v>42676</v>
      </c>
      <c r="D1663" s="184"/>
      <c r="E1663" s="191">
        <v>42676</v>
      </c>
      <c r="F1663" s="40" t="s">
        <v>1287</v>
      </c>
      <c r="G1663" s="478" t="s">
        <v>1385</v>
      </c>
      <c r="H1663" s="7" t="s">
        <v>646</v>
      </c>
      <c r="I1663" s="257"/>
      <c r="J1663" s="257"/>
      <c r="K1663" s="38">
        <v>1275200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9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927"/>
      <c r="AC1663" s="585"/>
      <c r="AD1663" s="585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24"/>
        <v>11</v>
      </c>
      <c r="C1664" s="184">
        <f t="shared" si="123"/>
        <v>42677</v>
      </c>
      <c r="D1664" s="184"/>
      <c r="E1664" s="191">
        <v>42677</v>
      </c>
      <c r="F1664" s="40" t="s">
        <v>1348</v>
      </c>
      <c r="G1664" s="478" t="s">
        <v>1386</v>
      </c>
      <c r="H1664" s="7" t="s">
        <v>812</v>
      </c>
      <c r="I1664" s="257">
        <v>974</v>
      </c>
      <c r="J1664" s="257">
        <v>6700</v>
      </c>
      <c r="K1664" s="38">
        <f>ROUND(I1664*J1664,0)</f>
        <v>6525800</v>
      </c>
      <c r="L1664" s="194" t="s">
        <v>259</v>
      </c>
      <c r="M1664" s="194" t="s">
        <v>174</v>
      </c>
      <c r="N1664" s="52" t="str">
        <f>IF(AND('331-CT'!$E$7=TH!H1664,OR(L1664="331",M1664="331")),"331",IF(AND(OR(L1664="131",M1664="131"),H1664='131-CT'!$E$7),"131",""))</f>
        <v/>
      </c>
      <c r="O1664" s="89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927"/>
      <c r="AC1664" s="585" t="str">
        <f>IF(VLOOKUP(F1664,NXT!$C$34:$C$407,1,0)=F1664,"","x")</f>
        <v/>
      </c>
      <c r="AD1664" s="585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24"/>
        <v>11</v>
      </c>
      <c r="C1665" s="184">
        <f t="shared" si="123"/>
        <v>42677</v>
      </c>
      <c r="D1665" s="184"/>
      <c r="E1665" s="191">
        <v>42677</v>
      </c>
      <c r="F1665" s="40" t="s">
        <v>1287</v>
      </c>
      <c r="G1665" s="478" t="s">
        <v>1386</v>
      </c>
      <c r="H1665" s="7" t="s">
        <v>812</v>
      </c>
      <c r="I1665" s="257"/>
      <c r="J1665" s="257"/>
      <c r="K1665" s="38">
        <v>652580</v>
      </c>
      <c r="L1665" s="194" t="s">
        <v>259</v>
      </c>
      <c r="M1665" s="194" t="s">
        <v>370</v>
      </c>
      <c r="N1665" s="52" t="str">
        <f>IF(AND('331-CT'!$E$7=TH!H1665,OR(L1665="331",M1665="331")),"331",IF(AND(OR(L1665="131",M1665="131"),H1665='131-CT'!$E$7),"131",""))</f>
        <v/>
      </c>
      <c r="O1665" s="89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927"/>
      <c r="AC1665" s="585"/>
      <c r="AD1665" s="585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24"/>
        <v>11</v>
      </c>
      <c r="C1666" s="184">
        <f t="shared" si="123"/>
        <v>42679</v>
      </c>
      <c r="D1666" s="184"/>
      <c r="E1666" s="191">
        <v>42679</v>
      </c>
      <c r="F1666" s="192" t="s">
        <v>1476</v>
      </c>
      <c r="G1666" s="478" t="s">
        <v>1387</v>
      </c>
      <c r="H1666" s="7" t="s">
        <v>430</v>
      </c>
      <c r="I1666" s="257">
        <v>450</v>
      </c>
      <c r="J1666" s="257">
        <v>10500</v>
      </c>
      <c r="K1666" s="38">
        <f>ROUND(I1666*J1666,0)</f>
        <v>4725000</v>
      </c>
      <c r="L1666" s="194" t="s">
        <v>259</v>
      </c>
      <c r="M1666" s="194" t="s">
        <v>174</v>
      </c>
      <c r="N1666" s="52" t="str">
        <f>IF(AND('331-CT'!$E$7=TH!H1666,OR(L1666="331",M1666="331")),"331",IF(AND(OR(L1666="131",M1666="131"),H1666='131-CT'!$E$7),"131",""))</f>
        <v/>
      </c>
      <c r="O1666" s="89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927"/>
      <c r="AC1666" s="585" t="str">
        <f>IF(VLOOKUP(F1666,NXT!$C$34:$C$407,1,0)=F1666,"","x")</f>
        <v/>
      </c>
      <c r="AD1666" s="585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24"/>
        <v>11</v>
      </c>
      <c r="C1667" s="184">
        <f t="shared" si="123"/>
        <v>42679</v>
      </c>
      <c r="D1667" s="184"/>
      <c r="E1667" s="191">
        <v>42679</v>
      </c>
      <c r="F1667" s="192" t="s">
        <v>1476</v>
      </c>
      <c r="G1667" s="478" t="s">
        <v>1387</v>
      </c>
      <c r="H1667" s="7" t="s">
        <v>430</v>
      </c>
      <c r="I1667" s="257">
        <v>200</v>
      </c>
      <c r="J1667" s="257">
        <v>10500</v>
      </c>
      <c r="K1667" s="38">
        <f>ROUND(I1667*J1667,0)</f>
        <v>2100000</v>
      </c>
      <c r="L1667" s="194" t="s">
        <v>259</v>
      </c>
      <c r="M1667" s="194" t="s">
        <v>174</v>
      </c>
      <c r="N1667" s="52" t="str">
        <f>IF(AND('331-CT'!$E$7=TH!H1667,OR(L1667="331",M1667="331")),"331",IF(AND(OR(L1667="131",M1667="131"),H1667='131-CT'!$E$7),"131",""))</f>
        <v/>
      </c>
      <c r="O1667" s="89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927"/>
      <c r="AC1667" s="585" t="str">
        <f>IF(VLOOKUP(F1667,NXT!$C$34:$C$407,1,0)=F1667,"","x")</f>
        <v/>
      </c>
      <c r="AD1667" s="585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24"/>
        <v>11</v>
      </c>
      <c r="C1668" s="184">
        <f t="shared" si="123"/>
        <v>42679</v>
      </c>
      <c r="D1668" s="184"/>
      <c r="E1668" s="191">
        <v>42679</v>
      </c>
      <c r="F1668" s="40" t="s">
        <v>1388</v>
      </c>
      <c r="G1668" s="478" t="s">
        <v>1387</v>
      </c>
      <c r="H1668" s="7" t="s">
        <v>430</v>
      </c>
      <c r="I1668" s="257">
        <v>530</v>
      </c>
      <c r="J1668" s="257">
        <v>8800</v>
      </c>
      <c r="K1668" s="38">
        <f>ROUND(I1668*J1668,0)</f>
        <v>4664000</v>
      </c>
      <c r="L1668" s="194" t="s">
        <v>259</v>
      </c>
      <c r="M1668" s="194" t="s">
        <v>174</v>
      </c>
      <c r="N1668" s="52" t="str">
        <f>IF(AND('331-CT'!$E$7=TH!H1668,OR(L1668="331",M1668="331")),"331",IF(AND(OR(L1668="131",M1668="131"),H1668='131-CT'!$E$7),"131",""))</f>
        <v/>
      </c>
      <c r="O1668" s="89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927"/>
      <c r="AC1668" s="585" t="str">
        <f>IF(VLOOKUP(F1668,NXT!$C$34:$C$407,1,0)=F1668,"","x")</f>
        <v/>
      </c>
      <c r="AD1668" s="58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24"/>
        <v>11</v>
      </c>
      <c r="C1669" s="184">
        <f t="shared" si="123"/>
        <v>42679</v>
      </c>
      <c r="D1669" s="184"/>
      <c r="E1669" s="191">
        <v>42679</v>
      </c>
      <c r="F1669" s="40" t="s">
        <v>1287</v>
      </c>
      <c r="G1669" s="478" t="s">
        <v>1387</v>
      </c>
      <c r="H1669" s="7" t="s">
        <v>430</v>
      </c>
      <c r="I1669" s="257"/>
      <c r="J1669" s="257"/>
      <c r="K1669" s="38">
        <v>1148900</v>
      </c>
      <c r="L1669" s="194" t="s">
        <v>259</v>
      </c>
      <c r="M1669" s="194" t="s">
        <v>370</v>
      </c>
      <c r="N1669" s="52" t="str">
        <f>IF(AND('331-CT'!$E$7=TH!H1669,OR(L1669="331",M1669="331")),"331",IF(AND(OR(L1669="131",M1669="131"),H1669='131-CT'!$E$7),"131",""))</f>
        <v/>
      </c>
      <c r="O1669" s="89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927"/>
      <c r="AC1669" s="585"/>
      <c r="AD1669" s="58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24"/>
        <v>11</v>
      </c>
      <c r="C1670" s="184">
        <f t="shared" si="123"/>
        <v>42682</v>
      </c>
      <c r="D1670" s="184" t="s">
        <v>334</v>
      </c>
      <c r="E1670" s="191">
        <v>42682</v>
      </c>
      <c r="F1670" s="40" t="s">
        <v>1391</v>
      </c>
      <c r="G1670" s="478" t="s">
        <v>1390</v>
      </c>
      <c r="H1670" s="193" t="s">
        <v>1389</v>
      </c>
      <c r="I1670" s="257">
        <v>1140</v>
      </c>
      <c r="J1670" s="257">
        <v>840</v>
      </c>
      <c r="K1670" s="38">
        <f>ROUND(I1670*J1670,0)</f>
        <v>957600</v>
      </c>
      <c r="L1670" s="194" t="s">
        <v>259</v>
      </c>
      <c r="M1670" s="194" t="s">
        <v>1394</v>
      </c>
      <c r="N1670" s="52" t="str">
        <f>IF(AND('331-CT'!$E$7=TH!H1670,OR(L1670="331",M1670="331")),"331",IF(AND(OR(L1670="131",M1670="131"),H1670='131-CT'!$E$7),"131",""))</f>
        <v/>
      </c>
      <c r="O1670" s="89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927"/>
      <c r="AC1670" s="585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24"/>
        <v>11</v>
      </c>
      <c r="C1671" s="184">
        <f t="shared" si="123"/>
        <v>42682</v>
      </c>
      <c r="D1671" s="184" t="s">
        <v>334</v>
      </c>
      <c r="E1671" s="191">
        <v>42682</v>
      </c>
      <c r="F1671" s="40" t="s">
        <v>1392</v>
      </c>
      <c r="G1671" s="478" t="s">
        <v>1390</v>
      </c>
      <c r="H1671" s="193" t="s">
        <v>1389</v>
      </c>
      <c r="I1671" s="257">
        <v>10540</v>
      </c>
      <c r="J1671" s="257">
        <v>750</v>
      </c>
      <c r="K1671" s="38">
        <f>ROUND(I1671*J1671,0)</f>
        <v>7905000</v>
      </c>
      <c r="L1671" s="194" t="s">
        <v>259</v>
      </c>
      <c r="M1671" s="194" t="s">
        <v>1394</v>
      </c>
      <c r="N1671" s="52" t="str">
        <f>IF(AND('331-CT'!$E$7=TH!H1671,OR(L1671="331",M1671="331")),"331",IF(AND(OR(L1671="131",M1671="131"),H1671='131-CT'!$E$7),"131",""))</f>
        <v/>
      </c>
      <c r="O1671" s="89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927"/>
      <c r="AC1671" s="585"/>
      <c r="AD1671" s="58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24"/>
        <v>11</v>
      </c>
      <c r="C1672" s="184">
        <f t="shared" si="123"/>
        <v>42682</v>
      </c>
      <c r="D1672" s="184" t="s">
        <v>334</v>
      </c>
      <c r="E1672" s="191">
        <v>42682</v>
      </c>
      <c r="F1672" s="40" t="s">
        <v>1393</v>
      </c>
      <c r="G1672" s="478" t="s">
        <v>1390</v>
      </c>
      <c r="H1672" s="193" t="s">
        <v>1389</v>
      </c>
      <c r="I1672" s="257"/>
      <c r="J1672" s="257"/>
      <c r="K1672" s="38">
        <v>886260</v>
      </c>
      <c r="L1672" s="194" t="s">
        <v>259</v>
      </c>
      <c r="M1672" s="194" t="s">
        <v>370</v>
      </c>
      <c r="N1672" s="52" t="str">
        <f>IF(AND('331-CT'!$E$7=TH!H1672,OR(L1672="331",M1672="331")),"331",IF(AND(OR(L1672="131",M1672="131"),H1672='131-CT'!$E$7),"131",""))</f>
        <v/>
      </c>
      <c r="O1672" s="89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927"/>
      <c r="AC1672" s="585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24"/>
        <v>11</v>
      </c>
      <c r="C1673" s="184">
        <f t="shared" si="123"/>
        <v>42683</v>
      </c>
      <c r="D1673" s="184"/>
      <c r="E1673" s="191">
        <v>42683</v>
      </c>
      <c r="F1673" s="40" t="s">
        <v>1399</v>
      </c>
      <c r="G1673" s="478" t="s">
        <v>1396</v>
      </c>
      <c r="H1673" s="193" t="s">
        <v>1397</v>
      </c>
      <c r="I1673" s="257">
        <v>233</v>
      </c>
      <c r="J1673" s="257">
        <v>7507</v>
      </c>
      <c r="K1673" s="38">
        <f>ROUND(I1673*J1673,0)</f>
        <v>1749131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9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927"/>
      <c r="AC1673" s="585" t="str">
        <f>IF(VLOOKUP(F1673,NXT!$C$34:$C$407,1,0)=F1673,"","x")</f>
        <v/>
      </c>
      <c r="AD1673" s="58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24"/>
        <v>11</v>
      </c>
      <c r="C1674" s="184">
        <f t="shared" si="123"/>
        <v>42683</v>
      </c>
      <c r="D1674" s="184"/>
      <c r="E1674" s="191">
        <v>42683</v>
      </c>
      <c r="F1674" s="40" t="s">
        <v>1400</v>
      </c>
      <c r="G1674" s="478" t="s">
        <v>1396</v>
      </c>
      <c r="H1674" s="193" t="s">
        <v>1397</v>
      </c>
      <c r="I1674" s="257">
        <v>13</v>
      </c>
      <c r="J1674" s="257">
        <v>8602</v>
      </c>
      <c r="K1674" s="38">
        <f>ROUND(I1674*J1674,0)</f>
        <v>111826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9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927"/>
      <c r="AC1674" s="585" t="str">
        <f>IF(VLOOKUP(F1674,NXT!$C$34:$C$407,1,0)=F1674,"","x")</f>
        <v/>
      </c>
      <c r="AD1674" s="585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24"/>
        <v>11</v>
      </c>
      <c r="C1675" s="184">
        <f t="shared" si="123"/>
        <v>42683</v>
      </c>
      <c r="D1675" s="184"/>
      <c r="E1675" s="191">
        <v>42683</v>
      </c>
      <c r="F1675" s="40" t="s">
        <v>1401</v>
      </c>
      <c r="G1675" s="478" t="s">
        <v>1396</v>
      </c>
      <c r="H1675" s="193" t="s">
        <v>1397</v>
      </c>
      <c r="I1675" s="257">
        <v>42</v>
      </c>
      <c r="J1675" s="257">
        <v>26344</v>
      </c>
      <c r="K1675" s="38">
        <f>ROUND(I1675*J1675,0)</f>
        <v>1106448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9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927"/>
      <c r="AC1675" s="585" t="str">
        <f>IF(VLOOKUP(F1675,NXT!$C$34:$C$407,1,0)=F1675,"","x")</f>
        <v/>
      </c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24"/>
        <v>11</v>
      </c>
      <c r="C1676" s="184">
        <f t="shared" si="123"/>
        <v>42683</v>
      </c>
      <c r="D1676" s="184"/>
      <c r="E1676" s="191">
        <v>42683</v>
      </c>
      <c r="F1676" s="40" t="s">
        <v>1402</v>
      </c>
      <c r="G1676" s="478" t="s">
        <v>1396</v>
      </c>
      <c r="H1676" s="193" t="s">
        <v>1397</v>
      </c>
      <c r="I1676" s="257">
        <v>164</v>
      </c>
      <c r="J1676" s="257">
        <v>1296</v>
      </c>
      <c r="K1676" s="38">
        <f>ROUND(I1676*J1676,0)</f>
        <v>212544</v>
      </c>
      <c r="L1676" s="194" t="s">
        <v>259</v>
      </c>
      <c r="M1676" s="194" t="s">
        <v>174</v>
      </c>
      <c r="N1676" s="52" t="str">
        <f>IF(AND('331-CT'!$E$7=TH!H1676,OR(L1676="331",M1676="331")),"331",IF(AND(OR(L1676="131",M1676="131"),H1676='131-CT'!$E$7),"131",""))</f>
        <v/>
      </c>
      <c r="O1676" s="89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927"/>
      <c r="AC1676" s="585" t="str">
        <f>IF(VLOOKUP(F1676,NXT!$C$34:$C$407,1,0)=F1676,"","x")</f>
        <v/>
      </c>
      <c r="AD1676" s="585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24"/>
        <v>11</v>
      </c>
      <c r="C1677" s="184">
        <f t="shared" si="123"/>
        <v>42683</v>
      </c>
      <c r="D1677" s="184"/>
      <c r="E1677" s="191">
        <v>42683</v>
      </c>
      <c r="F1677" s="40" t="s">
        <v>1403</v>
      </c>
      <c r="G1677" s="478" t="s">
        <v>1396</v>
      </c>
      <c r="H1677" s="193" t="s">
        <v>1397</v>
      </c>
      <c r="I1677" s="257">
        <v>123</v>
      </c>
      <c r="J1677" s="257">
        <v>810</v>
      </c>
      <c r="K1677" s="38">
        <f>ROUND(I1677*J1677,0)</f>
        <v>99630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9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927"/>
      <c r="AC1677" s="585" t="str">
        <f>IF(VLOOKUP(F1677,NXT!$C$34:$C$407,1,0)=F1677,"","x")</f>
        <v/>
      </c>
      <c r="AD1677" s="58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24"/>
        <v>11</v>
      </c>
      <c r="C1678" s="184">
        <f t="shared" si="123"/>
        <v>42683</v>
      </c>
      <c r="D1678" s="184"/>
      <c r="E1678" s="191">
        <v>42683</v>
      </c>
      <c r="F1678" s="40" t="s">
        <v>1287</v>
      </c>
      <c r="G1678" s="478" t="s">
        <v>1396</v>
      </c>
      <c r="H1678" s="193" t="s">
        <v>1397</v>
      </c>
      <c r="I1678" s="257"/>
      <c r="J1678" s="257"/>
      <c r="K1678" s="38">
        <v>327958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9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927"/>
      <c r="AC1678" s="585"/>
      <c r="AD1678" s="585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24"/>
        <v>11</v>
      </c>
      <c r="C1679" s="184">
        <f t="shared" si="123"/>
        <v>42683</v>
      </c>
      <c r="D1679" s="184"/>
      <c r="E1679" s="191">
        <v>42683</v>
      </c>
      <c r="F1679" s="40" t="s">
        <v>1406</v>
      </c>
      <c r="G1679" s="478" t="s">
        <v>1404</v>
      </c>
      <c r="H1679" s="193" t="s">
        <v>1405</v>
      </c>
      <c r="I1679" s="257">
        <v>92</v>
      </c>
      <c r="J1679" s="257">
        <v>13500</v>
      </c>
      <c r="K1679" s="38">
        <f>ROUND(I1679*J1679,0)</f>
        <v>1242000</v>
      </c>
      <c r="L1679" s="194" t="s">
        <v>259</v>
      </c>
      <c r="M1679" s="194" t="s">
        <v>174</v>
      </c>
      <c r="N1679" s="52" t="str">
        <f>IF(AND('331-CT'!$E$7=TH!H1679,OR(L1679="331",M1679="331")),"331",IF(AND(OR(L1679="131",M1679="131"),H1679='131-CT'!$E$7),"131",""))</f>
        <v/>
      </c>
      <c r="O1679" s="89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927"/>
      <c r="AC1679" s="585" t="str">
        <f>IF(VLOOKUP(F1679,NXT!$C$34:$C$407,1,0)=F1679,"","x")</f>
        <v/>
      </c>
      <c r="AD1679" s="58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24"/>
        <v>11</v>
      </c>
      <c r="C1680" s="184">
        <f t="shared" si="123"/>
        <v>42683</v>
      </c>
      <c r="D1680" s="184"/>
      <c r="E1680" s="191">
        <v>42683</v>
      </c>
      <c r="F1680" s="40" t="s">
        <v>1407</v>
      </c>
      <c r="G1680" s="478" t="s">
        <v>1404</v>
      </c>
      <c r="H1680" s="193" t="s">
        <v>1405</v>
      </c>
      <c r="I1680" s="257">
        <v>52</v>
      </c>
      <c r="J1680" s="257">
        <v>13500</v>
      </c>
      <c r="K1680" s="38">
        <f>ROUND(I1680*J1680,0)</f>
        <v>702000</v>
      </c>
      <c r="L1680" s="194" t="s">
        <v>259</v>
      </c>
      <c r="M1680" s="194" t="s">
        <v>174</v>
      </c>
      <c r="N1680" s="52" t="str">
        <f>IF(AND('331-CT'!$E$7=TH!H1680,OR(L1680="331",M1680="331")),"331",IF(AND(OR(L1680="131",M1680="131"),H1680='131-CT'!$E$7),"131",""))</f>
        <v/>
      </c>
      <c r="O1680" s="89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927"/>
      <c r="AC1680" s="585" t="str">
        <f>IF(VLOOKUP(F1680,NXT!$C$34:$C$407,1,0)=F1680,"","x")</f>
        <v/>
      </c>
      <c r="AD1680" s="585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24"/>
        <v>11</v>
      </c>
      <c r="C1681" s="184">
        <f t="shared" si="123"/>
        <v>42683</v>
      </c>
      <c r="D1681" s="184"/>
      <c r="E1681" s="191">
        <v>42683</v>
      </c>
      <c r="F1681" s="40" t="s">
        <v>1408</v>
      </c>
      <c r="G1681" s="478" t="s">
        <v>1404</v>
      </c>
      <c r="H1681" s="193" t="s">
        <v>1405</v>
      </c>
      <c r="I1681" s="257">
        <v>192</v>
      </c>
      <c r="J1681" s="257">
        <v>13500</v>
      </c>
      <c r="K1681" s="38">
        <f>ROUND(I1681*J1681,0)</f>
        <v>2592000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9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927"/>
      <c r="AC1681" s="585" t="str">
        <f>IF(VLOOKUP(F1681,NXT!$C$34:$C$407,1,0)=F1681,"","x")</f>
        <v/>
      </c>
      <c r="AD1681" s="585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24"/>
        <v>11</v>
      </c>
      <c r="C1682" s="184">
        <f t="shared" si="123"/>
        <v>42683</v>
      </c>
      <c r="D1682" s="184"/>
      <c r="E1682" s="191">
        <v>42683</v>
      </c>
      <c r="F1682" s="40" t="s">
        <v>1287</v>
      </c>
      <c r="G1682" s="478" t="s">
        <v>1404</v>
      </c>
      <c r="H1682" s="193" t="s">
        <v>1405</v>
      </c>
      <c r="I1682" s="257"/>
      <c r="J1682" s="257"/>
      <c r="K1682" s="38">
        <v>453600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9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927"/>
      <c r="AC1682" s="585"/>
      <c r="AD1682" s="585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24"/>
        <v>11</v>
      </c>
      <c r="C1683" s="184">
        <f t="shared" si="123"/>
        <v>42683</v>
      </c>
      <c r="D1683" s="184"/>
      <c r="E1683" s="191">
        <v>42683</v>
      </c>
      <c r="F1683" s="40" t="s">
        <v>1411</v>
      </c>
      <c r="G1683" s="478" t="s">
        <v>1409</v>
      </c>
      <c r="H1683" s="193" t="s">
        <v>1361</v>
      </c>
      <c r="I1683" s="257">
        <v>364</v>
      </c>
      <c r="J1683" s="257">
        <v>13600</v>
      </c>
      <c r="K1683" s="38">
        <f>ROUND(I1683*J1683,0)</f>
        <v>4950400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9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927"/>
      <c r="AC1683" s="585" t="str">
        <f>IF(VLOOKUP(F1683,NXT!$C$34:$C$407,1,0)=F1683,"","x")</f>
        <v/>
      </c>
      <c r="AD1683" s="585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24"/>
        <v>11</v>
      </c>
      <c r="C1684" s="184">
        <f t="shared" si="123"/>
        <v>42683</v>
      </c>
      <c r="D1684" s="184"/>
      <c r="E1684" s="191">
        <v>42683</v>
      </c>
      <c r="F1684" s="40" t="s">
        <v>1412</v>
      </c>
      <c r="G1684" s="478" t="s">
        <v>1409</v>
      </c>
      <c r="H1684" s="193" t="s">
        <v>1361</v>
      </c>
      <c r="I1684" s="257">
        <v>20</v>
      </c>
      <c r="J1684" s="257">
        <v>11800</v>
      </c>
      <c r="K1684" s="38">
        <f>ROUND(I1684*J1684,0)</f>
        <v>236000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9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927"/>
      <c r="AC1684" s="585" t="str">
        <f>IF(VLOOKUP(F1684,NXT!$C$34:$C$407,1,0)=F1684,"","x")</f>
        <v/>
      </c>
      <c r="AD1684" s="585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24"/>
        <v>11</v>
      </c>
      <c r="C1685" s="184">
        <f t="shared" si="123"/>
        <v>42683</v>
      </c>
      <c r="D1685" s="184"/>
      <c r="E1685" s="191">
        <v>42683</v>
      </c>
      <c r="F1685" s="40" t="s">
        <v>1287</v>
      </c>
      <c r="G1685" s="478" t="s">
        <v>1409</v>
      </c>
      <c r="H1685" s="193" t="s">
        <v>1361</v>
      </c>
      <c r="I1685" s="257"/>
      <c r="J1685" s="257"/>
      <c r="K1685" s="38">
        <v>518640</v>
      </c>
      <c r="L1685" s="194" t="s">
        <v>259</v>
      </c>
      <c r="M1685" s="194" t="s">
        <v>370</v>
      </c>
      <c r="N1685" s="52" t="str">
        <f>IF(AND('331-CT'!$E$7=TH!H1685,OR(L1685="331",M1685="331")),"331",IF(AND(OR(L1685="131",M1685="131"),H1685='131-CT'!$E$7),"131",""))</f>
        <v/>
      </c>
      <c r="O1685" s="89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927"/>
      <c r="AC1685" s="585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24"/>
        <v>11</v>
      </c>
      <c r="C1686" s="184">
        <f t="shared" si="123"/>
        <v>42684</v>
      </c>
      <c r="D1686" s="184"/>
      <c r="E1686" s="191">
        <v>42684</v>
      </c>
      <c r="F1686" s="40" t="s">
        <v>1413</v>
      </c>
      <c r="G1686" s="478" t="s">
        <v>1410</v>
      </c>
      <c r="H1686" s="7" t="s">
        <v>829</v>
      </c>
      <c r="I1686" s="257">
        <v>200</v>
      </c>
      <c r="J1686" s="257">
        <v>7500</v>
      </c>
      <c r="K1686" s="38">
        <f>ROUND(I1686*J1686,0)</f>
        <v>1500000</v>
      </c>
      <c r="L1686" s="194" t="s">
        <v>259</v>
      </c>
      <c r="M1686" s="194" t="s">
        <v>174</v>
      </c>
      <c r="N1686" s="52" t="str">
        <f>IF(AND('331-CT'!$E$7=TH!H1686,OR(L1686="331",M1686="331")),"331",IF(AND(OR(L1686="131",M1686="131"),H1686='131-CT'!$E$7),"131",""))</f>
        <v/>
      </c>
      <c r="O1686" s="89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927"/>
      <c r="AC1686" s="585" t="str">
        <f>IF(VLOOKUP(F1686,NXT!$C$34:$C$407,1,0)=F1686,"","x")</f>
        <v/>
      </c>
      <c r="AD1686" s="585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24"/>
        <v>11</v>
      </c>
      <c r="C1687" s="184">
        <f t="shared" si="123"/>
        <v>42684</v>
      </c>
      <c r="D1687" s="184"/>
      <c r="E1687" s="191">
        <v>42684</v>
      </c>
      <c r="F1687" s="40" t="s">
        <v>1287</v>
      </c>
      <c r="G1687" s="478" t="s">
        <v>1410</v>
      </c>
      <c r="H1687" s="7" t="s">
        <v>829</v>
      </c>
      <c r="I1687" s="257"/>
      <c r="J1687" s="257"/>
      <c r="K1687" s="38">
        <v>150000</v>
      </c>
      <c r="L1687" s="194" t="s">
        <v>259</v>
      </c>
      <c r="M1687" s="194" t="s">
        <v>370</v>
      </c>
      <c r="N1687" s="52" t="str">
        <f>IF(AND('331-CT'!$E$7=TH!H1687,OR(L1687="331",M1687="331")),"331",IF(AND(OR(L1687="131",M1687="131"),H1687='131-CT'!$E$7),"131",""))</f>
        <v/>
      </c>
      <c r="O1687" s="89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927"/>
      <c r="AC1687" s="585"/>
      <c r="AD1687" s="585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24"/>
        <v>11</v>
      </c>
      <c r="C1688" s="184">
        <f t="shared" si="123"/>
        <v>42684</v>
      </c>
      <c r="D1688" s="184"/>
      <c r="E1688" s="191">
        <v>42684</v>
      </c>
      <c r="F1688" s="40" t="s">
        <v>1415</v>
      </c>
      <c r="G1688" s="478" t="s">
        <v>1414</v>
      </c>
      <c r="H1688" s="193" t="s">
        <v>1361</v>
      </c>
      <c r="I1688" s="257">
        <v>300</v>
      </c>
      <c r="J1688" s="257">
        <v>7300</v>
      </c>
      <c r="K1688" s="38">
        <f>ROUND(I1688*J1688,0)</f>
        <v>2190000</v>
      </c>
      <c r="L1688" s="194" t="s">
        <v>259</v>
      </c>
      <c r="M1688" s="194" t="s">
        <v>174</v>
      </c>
      <c r="N1688" s="52" t="str">
        <f>IF(AND('331-CT'!$E$7=TH!H1688,OR(L1688="331",M1688="331")),"331",IF(AND(OR(L1688="131",M1688="131"),H1688='131-CT'!$E$7),"131",""))</f>
        <v/>
      </c>
      <c r="O1688" s="89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927"/>
      <c r="AC1688" s="585" t="str">
        <f>IF(VLOOKUP(F1688,NXT!$C$34:$C$407,1,0)=F1688,"","x")</f>
        <v/>
      </c>
      <c r="AD1688" s="585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24"/>
        <v>11</v>
      </c>
      <c r="C1689" s="184">
        <f t="shared" si="123"/>
        <v>42684</v>
      </c>
      <c r="D1689" s="184"/>
      <c r="E1689" s="191">
        <v>42684</v>
      </c>
      <c r="F1689" s="40" t="s">
        <v>1416</v>
      </c>
      <c r="G1689" s="478" t="s">
        <v>1414</v>
      </c>
      <c r="H1689" s="193" t="s">
        <v>1361</v>
      </c>
      <c r="I1689" s="257">
        <v>35</v>
      </c>
      <c r="J1689" s="257">
        <v>13200</v>
      </c>
      <c r="K1689" s="38">
        <f>ROUND(I1689*J1689,0)</f>
        <v>462000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9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927"/>
      <c r="AC1689" s="585" t="str">
        <f>IF(VLOOKUP(F1689,NXT!$C$34:$C$407,1,0)=F1689,"","x")</f>
        <v/>
      </c>
      <c r="AD1689" s="585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24"/>
        <v>11</v>
      </c>
      <c r="C1690" s="184">
        <f t="shared" si="123"/>
        <v>42684</v>
      </c>
      <c r="D1690" s="184"/>
      <c r="E1690" s="191">
        <v>42684</v>
      </c>
      <c r="F1690" s="40" t="s">
        <v>1417</v>
      </c>
      <c r="G1690" s="478" t="s">
        <v>1414</v>
      </c>
      <c r="H1690" s="193" t="s">
        <v>1361</v>
      </c>
      <c r="I1690" s="257">
        <v>37</v>
      </c>
      <c r="J1690" s="257">
        <v>25200</v>
      </c>
      <c r="K1690" s="38">
        <f>ROUND(I1690*J1690,0)</f>
        <v>932400</v>
      </c>
      <c r="L1690" s="194" t="s">
        <v>259</v>
      </c>
      <c r="M1690" s="194" t="s">
        <v>174</v>
      </c>
      <c r="N1690" s="52" t="str">
        <f>IF(AND('331-CT'!$E$7=TH!H1690,OR(L1690="331",M1690="331")),"331",IF(AND(OR(L1690="131",M1690="131"),H1690='131-CT'!$E$7),"131",""))</f>
        <v/>
      </c>
      <c r="O1690" s="89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927"/>
      <c r="AC1690" s="585" t="str">
        <f>IF(VLOOKUP(F1690,NXT!$C$34:$C$407,1,0)=F1690,"","x")</f>
        <v/>
      </c>
      <c r="AD1690" s="585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24"/>
        <v>11</v>
      </c>
      <c r="C1691" s="184">
        <f t="shared" ref="C1691:C1754" si="126">E1691</f>
        <v>42684</v>
      </c>
      <c r="D1691" s="184"/>
      <c r="E1691" s="191">
        <v>42684</v>
      </c>
      <c r="F1691" s="40" t="s">
        <v>1418</v>
      </c>
      <c r="G1691" s="478" t="s">
        <v>1414</v>
      </c>
      <c r="H1691" s="193" t="s">
        <v>1361</v>
      </c>
      <c r="I1691" s="257">
        <v>85</v>
      </c>
      <c r="J1691" s="257">
        <v>12600</v>
      </c>
      <c r="K1691" s="38">
        <f>ROUND(I1691*J1691,0)</f>
        <v>1071000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9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927"/>
      <c r="AC1691" s="585" t="str">
        <f>IF(VLOOKUP(F1691,NXT!$C$34:$C$407,1,0)=F1691,"","x")</f>
        <v/>
      </c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24"/>
        <v>11</v>
      </c>
      <c r="C1692" s="184">
        <f t="shared" si="126"/>
        <v>42684</v>
      </c>
      <c r="D1692" s="184"/>
      <c r="E1692" s="191">
        <v>42684</v>
      </c>
      <c r="F1692" s="40" t="s">
        <v>1287</v>
      </c>
      <c r="G1692" s="478" t="s">
        <v>1414</v>
      </c>
      <c r="H1692" s="193" t="s">
        <v>1361</v>
      </c>
      <c r="I1692" s="257"/>
      <c r="J1692" s="257"/>
      <c r="K1692" s="38">
        <v>465540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9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927"/>
      <c r="AC1692" s="585"/>
      <c r="AD1692" s="585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24"/>
        <v>11</v>
      </c>
      <c r="C1693" s="184">
        <f t="shared" si="126"/>
        <v>42684</v>
      </c>
      <c r="D1693" s="184"/>
      <c r="E1693" s="191">
        <v>42684</v>
      </c>
      <c r="F1693" s="189" t="s">
        <v>1475</v>
      </c>
      <c r="G1693" s="478" t="s">
        <v>1419</v>
      </c>
      <c r="H1693" s="7" t="s">
        <v>646</v>
      </c>
      <c r="I1693" s="257">
        <v>300</v>
      </c>
      <c r="J1693" s="257">
        <v>6400</v>
      </c>
      <c r="K1693" s="38">
        <f>ROUND(I1693*J1693,0)</f>
        <v>1920000</v>
      </c>
      <c r="L1693" s="194" t="s">
        <v>259</v>
      </c>
      <c r="M1693" s="194" t="s">
        <v>174</v>
      </c>
      <c r="N1693" s="52" t="str">
        <f>IF(AND('331-CT'!$E$7=TH!H1693,OR(L1693="331",M1693="331")),"331",IF(AND(OR(L1693="131",M1693="131"),H1693='131-CT'!$E$7),"131",""))</f>
        <v/>
      </c>
      <c r="O1693" s="89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927"/>
      <c r="AC1693" s="585" t="str">
        <f>IF(VLOOKUP(F1693,NXT!$C$34:$C$407,1,0)=F1693,"","x")</f>
        <v/>
      </c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24"/>
        <v>11</v>
      </c>
      <c r="C1694" s="184">
        <f t="shared" si="126"/>
        <v>42684</v>
      </c>
      <c r="D1694" s="184"/>
      <c r="E1694" s="191">
        <v>42684</v>
      </c>
      <c r="F1694" s="40" t="s">
        <v>1287</v>
      </c>
      <c r="G1694" s="478" t="s">
        <v>1419</v>
      </c>
      <c r="H1694" s="7" t="s">
        <v>646</v>
      </c>
      <c r="I1694" s="257"/>
      <c r="J1694" s="257"/>
      <c r="K1694" s="38">
        <v>192000</v>
      </c>
      <c r="L1694" s="194" t="s">
        <v>259</v>
      </c>
      <c r="M1694" s="194" t="s">
        <v>370</v>
      </c>
      <c r="N1694" s="52" t="str">
        <f>IF(AND('331-CT'!$E$7=TH!H1694,OR(L1694="331",M1694="331")),"331",IF(AND(OR(L1694="131",M1694="131"),H1694='131-CT'!$E$7),"131",""))</f>
        <v/>
      </c>
      <c r="O1694" s="89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927"/>
      <c r="AC1694" s="585"/>
      <c r="AD1694" s="585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24"/>
        <v>11</v>
      </c>
      <c r="C1695" s="184">
        <f t="shared" si="126"/>
        <v>42686</v>
      </c>
      <c r="D1695" s="184"/>
      <c r="E1695" s="191">
        <v>42686</v>
      </c>
      <c r="F1695" s="40" t="s">
        <v>1421</v>
      </c>
      <c r="G1695" s="478" t="s">
        <v>1420</v>
      </c>
      <c r="H1695" s="7" t="s">
        <v>430</v>
      </c>
      <c r="I1695" s="257">
        <v>319</v>
      </c>
      <c r="J1695" s="257">
        <v>10200</v>
      </c>
      <c r="K1695" s="38">
        <f>ROUND(I1695*J1695,0)</f>
        <v>3253800</v>
      </c>
      <c r="L1695" s="194" t="s">
        <v>259</v>
      </c>
      <c r="M1695" s="194" t="s">
        <v>174</v>
      </c>
      <c r="N1695" s="52" t="str">
        <f>IF(AND('331-CT'!$E$7=TH!H1695,OR(L1695="331",M1695="331")),"331",IF(AND(OR(L1695="131",M1695="131"),H1695='131-CT'!$E$7),"131",""))</f>
        <v/>
      </c>
      <c r="O1695" s="89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927"/>
      <c r="AC1695" s="585" t="str">
        <f>IF(VLOOKUP(F1695,NXT!$C$34:$C$407,1,0)=F1695,"","x")</f>
        <v/>
      </c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24"/>
        <v>11</v>
      </c>
      <c r="C1696" s="184">
        <f t="shared" si="126"/>
        <v>42686</v>
      </c>
      <c r="D1696" s="184"/>
      <c r="E1696" s="191">
        <v>42686</v>
      </c>
      <c r="F1696" s="40" t="s">
        <v>1287</v>
      </c>
      <c r="G1696" s="478" t="s">
        <v>1420</v>
      </c>
      <c r="H1696" s="7" t="s">
        <v>430</v>
      </c>
      <c r="I1696" s="257"/>
      <c r="J1696" s="257"/>
      <c r="K1696" s="38">
        <v>325380</v>
      </c>
      <c r="L1696" s="194" t="s">
        <v>259</v>
      </c>
      <c r="M1696" s="194" t="s">
        <v>370</v>
      </c>
      <c r="N1696" s="52" t="str">
        <f>IF(AND('331-CT'!$E$7=TH!H1696,OR(L1696="331",M1696="331")),"331",IF(AND(OR(L1696="131",M1696="131"),H1696='131-CT'!$E$7),"131",""))</f>
        <v/>
      </c>
      <c r="O1696" s="89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927"/>
      <c r="AC1696" s="585"/>
      <c r="AD1696" s="585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24"/>
        <v>11</v>
      </c>
      <c r="C1697" s="184">
        <f t="shared" si="126"/>
        <v>42688</v>
      </c>
      <c r="D1697" s="184"/>
      <c r="E1697" s="191">
        <v>42688</v>
      </c>
      <c r="F1697" s="40" t="s">
        <v>1288</v>
      </c>
      <c r="G1697" s="478" t="s">
        <v>1422</v>
      </c>
      <c r="H1697" s="7" t="s">
        <v>422</v>
      </c>
      <c r="I1697" s="257">
        <v>980</v>
      </c>
      <c r="J1697" s="257">
        <v>5000</v>
      </c>
      <c r="K1697" s="38">
        <f>ROUND(I1697*J1697,0)</f>
        <v>4900000</v>
      </c>
      <c r="L1697" s="194" t="s">
        <v>259</v>
      </c>
      <c r="M1697" s="194" t="s">
        <v>174</v>
      </c>
      <c r="N1697" s="52" t="str">
        <f>IF(AND('331-CT'!$E$7=TH!H1697,OR(L1697="331",M1697="331")),"331",IF(AND(OR(L1697="131",M1697="131"),H1697='131-CT'!$E$7),"131",""))</f>
        <v/>
      </c>
      <c r="O1697" s="89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927"/>
      <c r="AC1697" s="585" t="str">
        <f>IF(VLOOKUP(F1697,NXT!$C$34:$C$407,1,0)=F1697,"","x")</f>
        <v/>
      </c>
      <c r="AD1697" s="585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24"/>
        <v>11</v>
      </c>
      <c r="C1698" s="184">
        <f t="shared" si="126"/>
        <v>42688</v>
      </c>
      <c r="D1698" s="184"/>
      <c r="E1698" s="191">
        <v>42688</v>
      </c>
      <c r="F1698" s="40" t="s">
        <v>1289</v>
      </c>
      <c r="G1698" s="478" t="s">
        <v>1422</v>
      </c>
      <c r="H1698" s="7" t="s">
        <v>422</v>
      </c>
      <c r="I1698" s="257">
        <v>1066</v>
      </c>
      <c r="J1698" s="257">
        <v>5550</v>
      </c>
      <c r="K1698" s="38">
        <f>ROUND(I1698*J1698,0)</f>
        <v>5916300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9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927"/>
      <c r="AC1698" s="585" t="str">
        <f>IF(VLOOKUP(F1698,NXT!$C$34:$C$407,1,0)=F1698,"","x")</f>
        <v/>
      </c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24"/>
        <v>11</v>
      </c>
      <c r="C1699" s="184">
        <f t="shared" si="126"/>
        <v>42688</v>
      </c>
      <c r="D1699" s="184"/>
      <c r="E1699" s="191">
        <v>42688</v>
      </c>
      <c r="F1699" s="40" t="s">
        <v>423</v>
      </c>
      <c r="G1699" s="478" t="s">
        <v>1422</v>
      </c>
      <c r="H1699" s="7" t="s">
        <v>422</v>
      </c>
      <c r="I1699" s="257">
        <v>560</v>
      </c>
      <c r="J1699" s="257">
        <v>5800</v>
      </c>
      <c r="K1699" s="38">
        <f>ROUND(I1699*J1699,0)</f>
        <v>3248000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9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927"/>
      <c r="AC1699" s="585" t="str">
        <f>IF(VLOOKUP(F1699,NXT!$C$34:$C$407,1,0)=F1699,"","x")</f>
        <v/>
      </c>
      <c r="AD1699" s="585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24"/>
        <v>11</v>
      </c>
      <c r="C1700" s="184">
        <f t="shared" si="126"/>
        <v>42688</v>
      </c>
      <c r="D1700" s="184"/>
      <c r="E1700" s="191">
        <v>42688</v>
      </c>
      <c r="F1700" s="40" t="s">
        <v>1287</v>
      </c>
      <c r="G1700" s="478" t="s">
        <v>1422</v>
      </c>
      <c r="H1700" s="7" t="s">
        <v>422</v>
      </c>
      <c r="I1700" s="257"/>
      <c r="J1700" s="257"/>
      <c r="K1700" s="38">
        <v>1406430</v>
      </c>
      <c r="L1700" s="194" t="s">
        <v>259</v>
      </c>
      <c r="M1700" s="194" t="s">
        <v>370</v>
      </c>
      <c r="N1700" s="52" t="str">
        <f>IF(AND('331-CT'!$E$7=TH!H1700,OR(L1700="331",M1700="331")),"331",IF(AND(OR(L1700="131",M1700="131"),H1700='131-CT'!$E$7),"131",""))</f>
        <v/>
      </c>
      <c r="O1700" s="89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927"/>
      <c r="AC1700" s="585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24"/>
        <v>11</v>
      </c>
      <c r="C1701" s="184">
        <f t="shared" si="126"/>
        <v>42690</v>
      </c>
      <c r="D1701" s="184"/>
      <c r="E1701" s="191">
        <v>42690</v>
      </c>
      <c r="F1701" s="40" t="s">
        <v>1480</v>
      </c>
      <c r="G1701" s="478" t="s">
        <v>1423</v>
      </c>
      <c r="H1701" s="7" t="s">
        <v>646</v>
      </c>
      <c r="I1701" s="257">
        <v>200</v>
      </c>
      <c r="J1701" s="257">
        <v>12000</v>
      </c>
      <c r="K1701" s="38">
        <f>ROUND(I1701*J1701,0)</f>
        <v>2400000</v>
      </c>
      <c r="L1701" s="194" t="s">
        <v>259</v>
      </c>
      <c r="M1701" s="194" t="s">
        <v>174</v>
      </c>
      <c r="N1701" s="52" t="str">
        <f>IF(AND('331-CT'!$E$7=TH!H1701,OR(L1701="331",M1701="331")),"331",IF(AND(OR(L1701="131",M1701="131"),H1701='131-CT'!$E$7),"131",""))</f>
        <v/>
      </c>
      <c r="O1701" s="89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927"/>
      <c r="AC1701" s="585" t="str">
        <f>IF(VLOOKUP(F1701,NXT!$C$34:$C$407,1,0)=F1701,"","x")</f>
        <v/>
      </c>
      <c r="AD1701" s="585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24"/>
        <v>11</v>
      </c>
      <c r="C1702" s="184">
        <f t="shared" si="126"/>
        <v>42690</v>
      </c>
      <c r="D1702" s="184"/>
      <c r="E1702" s="191">
        <v>42690</v>
      </c>
      <c r="F1702" s="40" t="s">
        <v>1287</v>
      </c>
      <c r="G1702" s="478" t="s">
        <v>1423</v>
      </c>
      <c r="H1702" s="7" t="s">
        <v>646</v>
      </c>
      <c r="I1702" s="257"/>
      <c r="J1702" s="257"/>
      <c r="K1702" s="38">
        <v>240000</v>
      </c>
      <c r="L1702" s="194" t="s">
        <v>259</v>
      </c>
      <c r="M1702" s="194" t="s">
        <v>370</v>
      </c>
      <c r="N1702" s="52" t="str">
        <f>IF(AND('331-CT'!$E$7=TH!H1702,OR(L1702="331",M1702="331")),"331",IF(AND(OR(L1702="131",M1702="131"),H1702='131-CT'!$E$7),"131",""))</f>
        <v/>
      </c>
      <c r="O1702" s="89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927"/>
      <c r="AC1702" s="585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ref="B1703:B1766" si="127">IF(C1703&lt;&gt;"",MONTH(C1703),"")</f>
        <v>11</v>
      </c>
      <c r="C1703" s="184">
        <f t="shared" si="126"/>
        <v>42691</v>
      </c>
      <c r="D1703" s="184"/>
      <c r="E1703" s="191">
        <v>42691</v>
      </c>
      <c r="F1703" s="40" t="s">
        <v>1425</v>
      </c>
      <c r="G1703" s="478" t="s">
        <v>1424</v>
      </c>
      <c r="H1703" s="193" t="s">
        <v>1428</v>
      </c>
      <c r="I1703" s="257">
        <v>509</v>
      </c>
      <c r="J1703" s="257">
        <v>9409</v>
      </c>
      <c r="K1703" s="38">
        <f>ROUND(I1703*J1703,0)</f>
        <v>4789181</v>
      </c>
      <c r="L1703" s="194" t="s">
        <v>259</v>
      </c>
      <c r="M1703" s="194" t="s">
        <v>174</v>
      </c>
      <c r="N1703" s="52" t="str">
        <f>IF(AND('331-CT'!$E$7=TH!H1703,OR(L1703="331",M1703="331")),"331",IF(AND(OR(L1703="131",M1703="131"),H1703='131-CT'!$E$7),"131",""))</f>
        <v/>
      </c>
      <c r="O1703" s="89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927"/>
      <c r="AC1703" s="585" t="str">
        <f>IF(VLOOKUP(F1703,NXT!$C$34:$C$407,1,0)=F1703,"","x")</f>
        <v/>
      </c>
      <c r="AD1703" s="585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27"/>
        <v>11</v>
      </c>
      <c r="C1704" s="184">
        <f t="shared" si="126"/>
        <v>42691</v>
      </c>
      <c r="D1704" s="184"/>
      <c r="E1704" s="191">
        <v>42691</v>
      </c>
      <c r="F1704" s="40" t="s">
        <v>1426</v>
      </c>
      <c r="G1704" s="478" t="s">
        <v>1424</v>
      </c>
      <c r="H1704" s="193" t="s">
        <v>1428</v>
      </c>
      <c r="I1704" s="257">
        <v>208</v>
      </c>
      <c r="J1704" s="257">
        <v>10409</v>
      </c>
      <c r="K1704" s="38">
        <f>ROUND(I1704*J1704,0)</f>
        <v>2165072</v>
      </c>
      <c r="L1704" s="194" t="s">
        <v>259</v>
      </c>
      <c r="M1704" s="194" t="s">
        <v>174</v>
      </c>
      <c r="N1704" s="52" t="str">
        <f>IF(AND('331-CT'!$E$7=TH!H1704,OR(L1704="331",M1704="331")),"331",IF(AND(OR(L1704="131",M1704="131"),H1704='131-CT'!$E$7),"131",""))</f>
        <v/>
      </c>
      <c r="O1704" s="89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927"/>
      <c r="AC1704" s="585" t="str">
        <f>IF(VLOOKUP(F1704,NXT!$C$34:$C$407,1,0)=F1704,"","x")</f>
        <v/>
      </c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27"/>
        <v>11</v>
      </c>
      <c r="C1705" s="184">
        <f t="shared" si="126"/>
        <v>42691</v>
      </c>
      <c r="D1705" s="184"/>
      <c r="E1705" s="191">
        <v>42691</v>
      </c>
      <c r="F1705" s="40" t="s">
        <v>1427</v>
      </c>
      <c r="G1705" s="478" t="s">
        <v>1424</v>
      </c>
      <c r="H1705" s="193" t="s">
        <v>1428</v>
      </c>
      <c r="I1705" s="257">
        <v>205</v>
      </c>
      <c r="J1705" s="257">
        <v>11400</v>
      </c>
      <c r="K1705" s="38">
        <f>ROUND(I1705*J1705,0)</f>
        <v>2337000</v>
      </c>
      <c r="L1705" s="194" t="s">
        <v>259</v>
      </c>
      <c r="M1705" s="194" t="s">
        <v>174</v>
      </c>
      <c r="N1705" s="52" t="str">
        <f>IF(AND('331-CT'!$E$7=TH!H1705,OR(L1705="331",M1705="331")),"331",IF(AND(OR(L1705="131",M1705="131"),H1705='131-CT'!$E$7),"131",""))</f>
        <v/>
      </c>
      <c r="O1705" s="89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927"/>
      <c r="AC1705" s="585" t="str">
        <f>IF(VLOOKUP(F1705,NXT!$C$34:$C$407,1,0)=F1705,"","x")</f>
        <v/>
      </c>
      <c r="AD1705" s="585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27"/>
        <v>11</v>
      </c>
      <c r="C1706" s="184">
        <f t="shared" si="126"/>
        <v>42691</v>
      </c>
      <c r="D1706" s="184"/>
      <c r="E1706" s="191">
        <v>42691</v>
      </c>
      <c r="F1706" s="40" t="s">
        <v>1287</v>
      </c>
      <c r="G1706" s="478" t="s">
        <v>1424</v>
      </c>
      <c r="H1706" s="193" t="s">
        <v>1428</v>
      </c>
      <c r="I1706" s="257"/>
      <c r="J1706" s="257"/>
      <c r="K1706" s="38">
        <v>929125</v>
      </c>
      <c r="L1706" s="194" t="s">
        <v>259</v>
      </c>
      <c r="M1706" s="194" t="s">
        <v>370</v>
      </c>
      <c r="N1706" s="52" t="str">
        <f>IF(AND('331-CT'!$E$7=TH!H1706,OR(L1706="331",M1706="331")),"331",IF(AND(OR(L1706="131",M1706="131"),H1706='131-CT'!$E$7),"131",""))</f>
        <v/>
      </c>
      <c r="O1706" s="89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927"/>
      <c r="AC1706" s="585"/>
      <c r="AD1706" s="585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27"/>
        <v>11</v>
      </c>
      <c r="C1707" s="184">
        <f t="shared" si="126"/>
        <v>42692</v>
      </c>
      <c r="D1707" s="184"/>
      <c r="E1707" s="191">
        <v>42692</v>
      </c>
      <c r="F1707" s="40" t="s">
        <v>563</v>
      </c>
      <c r="G1707" s="478" t="s">
        <v>1429</v>
      </c>
      <c r="H1707" s="7" t="s">
        <v>820</v>
      </c>
      <c r="I1707" s="257">
        <v>500</v>
      </c>
      <c r="J1707" s="257">
        <v>12950</v>
      </c>
      <c r="K1707" s="38">
        <f>ROUND(I1707*J1707,0)</f>
        <v>6475000</v>
      </c>
      <c r="L1707" s="194" t="s">
        <v>259</v>
      </c>
      <c r="M1707" s="194" t="s">
        <v>174</v>
      </c>
      <c r="N1707" s="52" t="str">
        <f>IF(AND('331-CT'!$E$7=TH!H1707,OR(L1707="331",M1707="331")),"331",IF(AND(OR(L1707="131",M1707="131"),H1707='131-CT'!$E$7),"131",""))</f>
        <v/>
      </c>
      <c r="O1707" s="89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927"/>
      <c r="AC1707" s="585" t="str">
        <f>IF(VLOOKUP(F1707,NXT!$C$34:$C$407,1,0)=F1707,"","x")</f>
        <v/>
      </c>
      <c r="AD1707" s="585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27"/>
        <v>11</v>
      </c>
      <c r="C1708" s="184">
        <f t="shared" si="126"/>
        <v>42692</v>
      </c>
      <c r="D1708" s="184"/>
      <c r="E1708" s="191">
        <v>42692</v>
      </c>
      <c r="F1708" s="40" t="s">
        <v>1287</v>
      </c>
      <c r="G1708" s="478" t="s">
        <v>1429</v>
      </c>
      <c r="H1708" s="7" t="s">
        <v>820</v>
      </c>
      <c r="I1708" s="257"/>
      <c r="J1708" s="257"/>
      <c r="K1708" s="38">
        <v>647500</v>
      </c>
      <c r="L1708" s="194" t="s">
        <v>259</v>
      </c>
      <c r="M1708" s="194" t="s">
        <v>370</v>
      </c>
      <c r="N1708" s="52" t="str">
        <f>IF(AND('331-CT'!$E$7=TH!H1708,OR(L1708="331",M1708="331")),"331",IF(AND(OR(L1708="131",M1708="131"),H1708='131-CT'!$E$7),"131",""))</f>
        <v/>
      </c>
      <c r="O1708" s="89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927"/>
      <c r="AC1708" s="585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27"/>
        <v>11</v>
      </c>
      <c r="C1709" s="184">
        <f t="shared" si="126"/>
        <v>42696</v>
      </c>
      <c r="D1709" s="184"/>
      <c r="E1709" s="191">
        <v>42696</v>
      </c>
      <c r="F1709" s="40" t="s">
        <v>956</v>
      </c>
      <c r="G1709" s="478" t="s">
        <v>1430</v>
      </c>
      <c r="H1709" s="193" t="s">
        <v>1301</v>
      </c>
      <c r="I1709" s="257">
        <v>135</v>
      </c>
      <c r="J1709" s="257">
        <v>19700</v>
      </c>
      <c r="K1709" s="38">
        <f>ROUND(I1709*J1709,0)</f>
        <v>2659500</v>
      </c>
      <c r="L1709" s="194" t="s">
        <v>259</v>
      </c>
      <c r="M1709" s="194" t="s">
        <v>174</v>
      </c>
      <c r="N1709" s="52" t="str">
        <f>IF(AND('331-CT'!$E$7=TH!H1709,OR(L1709="331",M1709="331")),"331",IF(AND(OR(L1709="131",M1709="131"),H1709='131-CT'!$E$7),"131",""))</f>
        <v/>
      </c>
      <c r="O1709" s="89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927"/>
      <c r="AC1709" s="585" t="str">
        <f>IF(VLOOKUP(F1709,NXT!$C$34:$C$407,1,0)=F1709,"","x")</f>
        <v/>
      </c>
      <c r="AD1709" s="585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27"/>
        <v>11</v>
      </c>
      <c r="C1710" s="184">
        <f t="shared" si="126"/>
        <v>42696</v>
      </c>
      <c r="D1710" s="184"/>
      <c r="E1710" s="191">
        <v>42696</v>
      </c>
      <c r="F1710" s="40" t="s">
        <v>1287</v>
      </c>
      <c r="G1710" s="478" t="s">
        <v>1430</v>
      </c>
      <c r="H1710" s="193" t="s">
        <v>1301</v>
      </c>
      <c r="I1710" s="257"/>
      <c r="J1710" s="257"/>
      <c r="K1710" s="38">
        <v>265950</v>
      </c>
      <c r="L1710" s="194" t="s">
        <v>259</v>
      </c>
      <c r="M1710" s="194" t="s">
        <v>370</v>
      </c>
      <c r="N1710" s="52" t="str">
        <f>IF(AND('331-CT'!$E$7=TH!H1710,OR(L1710="331",M1710="331")),"331",IF(AND(OR(L1710="131",M1710="131"),H1710='131-CT'!$E$7),"131",""))</f>
        <v/>
      </c>
      <c r="O1710" s="89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927"/>
      <c r="AC1710" s="585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27"/>
        <v>11</v>
      </c>
      <c r="C1711" s="184">
        <f t="shared" si="126"/>
        <v>42696</v>
      </c>
      <c r="D1711" s="184"/>
      <c r="E1711" s="191">
        <v>42696</v>
      </c>
      <c r="F1711" s="189" t="s">
        <v>1467</v>
      </c>
      <c r="G1711" s="478" t="s">
        <v>1431</v>
      </c>
      <c r="H1711" s="7" t="s">
        <v>646</v>
      </c>
      <c r="I1711" s="257">
        <v>300</v>
      </c>
      <c r="J1711" s="257">
        <v>10900</v>
      </c>
      <c r="K1711" s="38">
        <f>ROUND(I1711*J1711,0)</f>
        <v>3270000</v>
      </c>
      <c r="L1711" s="194" t="s">
        <v>259</v>
      </c>
      <c r="M1711" s="194" t="s">
        <v>174</v>
      </c>
      <c r="N1711" s="52" t="str">
        <f>IF(AND('331-CT'!$E$7=TH!H1711,OR(L1711="331",M1711="331")),"331",IF(AND(OR(L1711="131",M1711="131"),H1711='131-CT'!$E$7),"131",""))</f>
        <v/>
      </c>
      <c r="O1711" s="89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927"/>
      <c r="AC1711" s="585" t="str">
        <f>IF(VLOOKUP(F1711,NXT!$C$34:$C$407,1,0)=F1711,"","x")</f>
        <v/>
      </c>
      <c r="AD1711" s="585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27"/>
        <v>11</v>
      </c>
      <c r="C1712" s="184">
        <f t="shared" si="126"/>
        <v>42696</v>
      </c>
      <c r="D1712" s="184"/>
      <c r="E1712" s="191">
        <v>42696</v>
      </c>
      <c r="F1712" s="40" t="s">
        <v>1287</v>
      </c>
      <c r="G1712" s="478" t="s">
        <v>1431</v>
      </c>
      <c r="H1712" s="7" t="s">
        <v>646</v>
      </c>
      <c r="I1712" s="257"/>
      <c r="J1712" s="257"/>
      <c r="K1712" s="38">
        <v>327000</v>
      </c>
      <c r="L1712" s="194" t="s">
        <v>259</v>
      </c>
      <c r="M1712" s="194" t="s">
        <v>370</v>
      </c>
      <c r="N1712" s="52" t="str">
        <f>IF(AND('331-CT'!$E$7=TH!H1712,OR(L1712="331",M1712="331")),"331",IF(AND(OR(L1712="131",M1712="131"),H1712='131-CT'!$E$7),"131",""))</f>
        <v/>
      </c>
      <c r="O1712" s="89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927"/>
      <c r="AC1712" s="585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27"/>
        <v>11</v>
      </c>
      <c r="C1713" s="184">
        <f t="shared" si="126"/>
        <v>42697</v>
      </c>
      <c r="D1713" s="184"/>
      <c r="E1713" s="191">
        <v>42697</v>
      </c>
      <c r="F1713" s="40" t="s">
        <v>1434</v>
      </c>
      <c r="G1713" s="478" t="s">
        <v>1432</v>
      </c>
      <c r="H1713" s="193" t="s">
        <v>1433</v>
      </c>
      <c r="I1713" s="257">
        <v>10170</v>
      </c>
      <c r="J1713" s="257">
        <v>9000</v>
      </c>
      <c r="K1713" s="38">
        <f>ROUND(I1713*J1713,0)</f>
        <v>91530000</v>
      </c>
      <c r="L1713" s="194" t="s">
        <v>259</v>
      </c>
      <c r="M1713" s="194" t="s">
        <v>174</v>
      </c>
      <c r="N1713" s="52" t="str">
        <f>IF(AND('331-CT'!$E$7=TH!H1713,OR(L1713="331",M1713="331")),"331",IF(AND(OR(L1713="131",M1713="131"),H1713='131-CT'!$E$7),"131",""))</f>
        <v/>
      </c>
      <c r="O1713" s="89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927"/>
      <c r="AC1713" s="585" t="str">
        <f>IF(VLOOKUP(F1713,NXT!$C$34:$C$407,1,0)=F1713,"","x")</f>
        <v/>
      </c>
      <c r="AD1713" s="585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27"/>
        <v>11</v>
      </c>
      <c r="C1714" s="184">
        <f t="shared" si="126"/>
        <v>42697</v>
      </c>
      <c r="D1714" s="184"/>
      <c r="E1714" s="191">
        <v>42697</v>
      </c>
      <c r="F1714" s="40" t="s">
        <v>1287</v>
      </c>
      <c r="G1714" s="478" t="s">
        <v>1432</v>
      </c>
      <c r="H1714" s="193" t="s">
        <v>1433</v>
      </c>
      <c r="I1714" s="257"/>
      <c r="J1714" s="257"/>
      <c r="K1714" s="38">
        <v>9153000</v>
      </c>
      <c r="L1714" s="194" t="s">
        <v>259</v>
      </c>
      <c r="M1714" s="194" t="s">
        <v>370</v>
      </c>
      <c r="N1714" s="52" t="str">
        <f>IF(AND('331-CT'!$E$7=TH!H1714,OR(L1714="331",M1714="331")),"331",IF(AND(OR(L1714="131",M1714="131"),H1714='131-CT'!$E$7),"131",""))</f>
        <v/>
      </c>
      <c r="O1714" s="89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927"/>
      <c r="AC1714" s="585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27"/>
        <v>11</v>
      </c>
      <c r="C1715" s="184">
        <f t="shared" si="126"/>
        <v>42697</v>
      </c>
      <c r="D1715" s="184"/>
      <c r="E1715" s="191">
        <v>42697</v>
      </c>
      <c r="F1715" s="40" t="s">
        <v>1288</v>
      </c>
      <c r="G1715" s="478" t="s">
        <v>1435</v>
      </c>
      <c r="H1715" s="7" t="s">
        <v>422</v>
      </c>
      <c r="I1715" s="257">
        <v>637</v>
      </c>
      <c r="J1715" s="257">
        <v>5000</v>
      </c>
      <c r="K1715" s="38">
        <f>ROUND(I1715*J1715,0)</f>
        <v>3185000</v>
      </c>
      <c r="L1715" s="194" t="s">
        <v>259</v>
      </c>
      <c r="M1715" s="194" t="s">
        <v>174</v>
      </c>
      <c r="N1715" s="52" t="str">
        <f>IF(AND('331-CT'!$E$7=TH!H1715,OR(L1715="331",M1715="331")),"331",IF(AND(OR(L1715="131",M1715="131"),H1715='131-CT'!$E$7),"131",""))</f>
        <v/>
      </c>
      <c r="O1715" s="89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927"/>
      <c r="AC1715" s="585" t="str">
        <f>IF(VLOOKUP(F1715,NXT!$C$34:$C$407,1,0)=F1715,"","x")</f>
        <v/>
      </c>
      <c r="AD1715" s="585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27"/>
        <v>11</v>
      </c>
      <c r="C1716" s="184">
        <f t="shared" si="126"/>
        <v>42697</v>
      </c>
      <c r="D1716" s="184"/>
      <c r="E1716" s="191">
        <v>42697</v>
      </c>
      <c r="F1716" s="40" t="s">
        <v>1436</v>
      </c>
      <c r="G1716" s="478" t="s">
        <v>1435</v>
      </c>
      <c r="H1716" s="7" t="s">
        <v>422</v>
      </c>
      <c r="I1716" s="257">
        <v>469</v>
      </c>
      <c r="J1716" s="257">
        <v>9700</v>
      </c>
      <c r="K1716" s="38">
        <f>ROUND(I1716*J1716,0)</f>
        <v>4549300</v>
      </c>
      <c r="L1716" s="194" t="s">
        <v>259</v>
      </c>
      <c r="M1716" s="194" t="s">
        <v>174</v>
      </c>
      <c r="N1716" s="52" t="str">
        <f>IF(AND('331-CT'!$E$7=TH!H1716,OR(L1716="331",M1716="331")),"331",IF(AND(OR(L1716="131",M1716="131"),H1716='131-CT'!$E$7),"131",""))</f>
        <v/>
      </c>
      <c r="O1716" s="89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927"/>
      <c r="AC1716" s="585" t="str">
        <f>IF(VLOOKUP(F1716,NXT!$C$34:$C$407,1,0)=F1716,"","x")</f>
        <v/>
      </c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27"/>
        <v>11</v>
      </c>
      <c r="C1717" s="184">
        <f t="shared" si="126"/>
        <v>42697</v>
      </c>
      <c r="D1717" s="184"/>
      <c r="E1717" s="191">
        <v>42697</v>
      </c>
      <c r="F1717" s="40" t="s">
        <v>1287</v>
      </c>
      <c r="G1717" s="478" t="s">
        <v>1435</v>
      </c>
      <c r="H1717" s="7" t="s">
        <v>422</v>
      </c>
      <c r="I1717" s="257"/>
      <c r="J1717" s="257"/>
      <c r="K1717" s="38">
        <v>773430</v>
      </c>
      <c r="L1717" s="194" t="s">
        <v>259</v>
      </c>
      <c r="M1717" s="194" t="s">
        <v>370</v>
      </c>
      <c r="N1717" s="52" t="str">
        <f>IF(AND('331-CT'!$E$7=TH!H1717,OR(L1717="331",M1717="331")),"331",IF(AND(OR(L1717="131",M1717="131"),H1717='131-CT'!$E$7),"131",""))</f>
        <v/>
      </c>
      <c r="O1717" s="89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927"/>
      <c r="AC1717" s="585"/>
      <c r="AD1717" s="585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27"/>
        <v>11</v>
      </c>
      <c r="C1718" s="184">
        <f t="shared" si="126"/>
        <v>42699</v>
      </c>
      <c r="D1718" s="184"/>
      <c r="E1718" s="191">
        <v>42699</v>
      </c>
      <c r="F1718" s="192" t="s">
        <v>1476</v>
      </c>
      <c r="G1718" s="478" t="s">
        <v>1437</v>
      </c>
      <c r="H1718" s="7" t="s">
        <v>430</v>
      </c>
      <c r="I1718" s="257">
        <v>520</v>
      </c>
      <c r="J1718" s="257">
        <v>10500</v>
      </c>
      <c r="K1718" s="38">
        <f>ROUND(I1718*J1718,0)</f>
        <v>5460000</v>
      </c>
      <c r="L1718" s="194" t="s">
        <v>259</v>
      </c>
      <c r="M1718" s="194" t="s">
        <v>174</v>
      </c>
      <c r="N1718" s="52" t="str">
        <f>IF(AND('331-CT'!$E$7=TH!H1718,OR(L1718="331",M1718="331")),"331",IF(AND(OR(L1718="131",M1718="131"),H1718='131-CT'!$E$7),"131",""))</f>
        <v/>
      </c>
      <c r="O1718" s="89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927"/>
      <c r="AC1718" s="585" t="str">
        <f>IF(VLOOKUP(F1718,NXT!$C$34:$C$407,1,0)=F1718,"","x")</f>
        <v/>
      </c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27"/>
        <v>11</v>
      </c>
      <c r="C1719" s="184">
        <f t="shared" si="126"/>
        <v>42699</v>
      </c>
      <c r="D1719" s="184"/>
      <c r="E1719" s="191">
        <v>42699</v>
      </c>
      <c r="F1719" s="192" t="s">
        <v>1476</v>
      </c>
      <c r="G1719" s="478" t="s">
        <v>1437</v>
      </c>
      <c r="H1719" s="7" t="s">
        <v>430</v>
      </c>
      <c r="I1719" s="257">
        <v>506</v>
      </c>
      <c r="J1719" s="257">
        <v>10500</v>
      </c>
      <c r="K1719" s="38">
        <f>ROUND(I1719*J1719,0)</f>
        <v>5313000</v>
      </c>
      <c r="L1719" s="194" t="s">
        <v>259</v>
      </c>
      <c r="M1719" s="194" t="s">
        <v>174</v>
      </c>
      <c r="N1719" s="52" t="str">
        <f>IF(AND('331-CT'!$E$7=TH!H1719,OR(L1719="331",M1719="331")),"331",IF(AND(OR(L1719="131",M1719="131"),H1719='131-CT'!$E$7),"131",""))</f>
        <v/>
      </c>
      <c r="O1719" s="89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927"/>
      <c r="AC1719" s="585" t="str">
        <f>IF(VLOOKUP(F1719,NXT!$C$34:$C$407,1,0)=F1719,"","x")</f>
        <v/>
      </c>
      <c r="AD1719" s="585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27"/>
        <v>11</v>
      </c>
      <c r="C1720" s="184">
        <f t="shared" si="126"/>
        <v>42699</v>
      </c>
      <c r="D1720" s="184"/>
      <c r="E1720" s="191">
        <v>42699</v>
      </c>
      <c r="F1720" s="40" t="s">
        <v>1287</v>
      </c>
      <c r="G1720" s="478" t="s">
        <v>1437</v>
      </c>
      <c r="H1720" s="7" t="s">
        <v>430</v>
      </c>
      <c r="I1720" s="257"/>
      <c r="J1720" s="257"/>
      <c r="K1720" s="38">
        <v>1077300</v>
      </c>
      <c r="L1720" s="194" t="s">
        <v>259</v>
      </c>
      <c r="M1720" s="194" t="s">
        <v>370</v>
      </c>
      <c r="N1720" s="52" t="str">
        <f>IF(AND('331-CT'!$E$7=TH!H1720,OR(L1720="331",M1720="331")),"331",IF(AND(OR(L1720="131",M1720="131"),H1720='131-CT'!$E$7),"131",""))</f>
        <v/>
      </c>
      <c r="O1720" s="89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927"/>
      <c r="AC1720" s="585"/>
      <c r="AD1720" s="585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27"/>
        <v>11</v>
      </c>
      <c r="C1721" s="184">
        <f t="shared" si="126"/>
        <v>42699</v>
      </c>
      <c r="D1721" s="184"/>
      <c r="E1721" s="191">
        <v>42699</v>
      </c>
      <c r="F1721" s="40" t="s">
        <v>1411</v>
      </c>
      <c r="G1721" s="478" t="s">
        <v>1438</v>
      </c>
      <c r="H1721" s="193" t="s">
        <v>1361</v>
      </c>
      <c r="I1721" s="257">
        <v>131</v>
      </c>
      <c r="J1721" s="257">
        <v>13600</v>
      </c>
      <c r="K1721" s="38">
        <f>ROUND(I1721*J1721,0)</f>
        <v>1781600</v>
      </c>
      <c r="L1721" s="194" t="s">
        <v>259</v>
      </c>
      <c r="M1721" s="194" t="s">
        <v>174</v>
      </c>
      <c r="N1721" s="52" t="str">
        <f>IF(AND('331-CT'!$E$7=TH!H1721,OR(L1721="331",M1721="331")),"331",IF(AND(OR(L1721="131",M1721="131"),H1721='131-CT'!$E$7),"131",""))</f>
        <v/>
      </c>
      <c r="O1721" s="89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927"/>
      <c r="AC1721" s="585" t="str">
        <f>IF(VLOOKUP(F1721,NXT!$C$34:$C$407,1,0)=F1721,"","x")</f>
        <v/>
      </c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27"/>
        <v>11</v>
      </c>
      <c r="C1722" s="184">
        <f t="shared" si="126"/>
        <v>42699</v>
      </c>
      <c r="D1722" s="184"/>
      <c r="E1722" s="191">
        <v>42699</v>
      </c>
      <c r="F1722" s="40" t="s">
        <v>1439</v>
      </c>
      <c r="G1722" s="478" t="s">
        <v>1438</v>
      </c>
      <c r="H1722" s="193" t="s">
        <v>1361</v>
      </c>
      <c r="I1722" s="257">
        <v>156</v>
      </c>
      <c r="J1722" s="257">
        <v>7200</v>
      </c>
      <c r="K1722" s="38">
        <f>ROUND(I1722*J1722,0)</f>
        <v>1123200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9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927"/>
      <c r="AC1722" s="585" t="str">
        <f>IF(VLOOKUP(F1722,NXT!$C$34:$C$407,1,0)=F1722,"","x")</f>
        <v/>
      </c>
      <c r="AD1722" s="585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27"/>
        <v>11</v>
      </c>
      <c r="C1723" s="184">
        <f t="shared" si="126"/>
        <v>42699</v>
      </c>
      <c r="D1723" s="184"/>
      <c r="E1723" s="191">
        <v>42699</v>
      </c>
      <c r="F1723" s="40" t="s">
        <v>1287</v>
      </c>
      <c r="G1723" s="478" t="s">
        <v>1438</v>
      </c>
      <c r="H1723" s="193" t="s">
        <v>1361</v>
      </c>
      <c r="I1723" s="257"/>
      <c r="J1723" s="257"/>
      <c r="K1723" s="38">
        <v>290480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9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927"/>
      <c r="AC1723" s="585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27"/>
        <v>11</v>
      </c>
      <c r="C1724" s="184">
        <f t="shared" si="126"/>
        <v>42699</v>
      </c>
      <c r="D1724" s="184"/>
      <c r="E1724" s="191">
        <v>42699</v>
      </c>
      <c r="F1724" s="40" t="s">
        <v>1441</v>
      </c>
      <c r="G1724" s="478" t="s">
        <v>1440</v>
      </c>
      <c r="H1724" s="193" t="s">
        <v>1361</v>
      </c>
      <c r="I1724" s="257">
        <v>23</v>
      </c>
      <c r="J1724" s="257">
        <v>13200</v>
      </c>
      <c r="K1724" s="38">
        <f>ROUND(I1724*J1724,0)</f>
        <v>303600</v>
      </c>
      <c r="L1724" s="194" t="s">
        <v>259</v>
      </c>
      <c r="M1724" s="194" t="s">
        <v>174</v>
      </c>
      <c r="N1724" s="52" t="str">
        <f>IF(AND('331-CT'!$E$7=TH!H1724,OR(L1724="331",M1724="331")),"331",IF(AND(OR(L1724="131",M1724="131"),H1724='131-CT'!$E$7),"131",""))</f>
        <v/>
      </c>
      <c r="O1724" s="89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927"/>
      <c r="AC1724" s="585" t="str">
        <f>IF(VLOOKUP(F1724,NXT!$C$34:$C$407,1,0)=F1724,"","x")</f>
        <v/>
      </c>
      <c r="AD1724" s="585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27"/>
        <v>11</v>
      </c>
      <c r="C1725" s="184">
        <f t="shared" si="126"/>
        <v>42699</v>
      </c>
      <c r="D1725" s="184"/>
      <c r="E1725" s="191">
        <v>42699</v>
      </c>
      <c r="F1725" s="40" t="s">
        <v>1442</v>
      </c>
      <c r="G1725" s="478" t="s">
        <v>1440</v>
      </c>
      <c r="H1725" s="193" t="s">
        <v>1361</v>
      </c>
      <c r="I1725" s="257">
        <v>500</v>
      </c>
      <c r="J1725" s="257">
        <v>7300</v>
      </c>
      <c r="K1725" s="38">
        <f>ROUND(I1725*J1725,0)</f>
        <v>3650000</v>
      </c>
      <c r="L1725" s="194" t="s">
        <v>259</v>
      </c>
      <c r="M1725" s="194" t="s">
        <v>174</v>
      </c>
      <c r="N1725" s="52" t="str">
        <f>IF(AND('331-CT'!$E$7=TH!H1725,OR(L1725="331",M1725="331")),"331",IF(AND(OR(L1725="131",M1725="131"),H1725='131-CT'!$E$7),"131",""))</f>
        <v/>
      </c>
      <c r="O1725" s="89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927"/>
      <c r="AC1725" s="585" t="str">
        <f>IF(VLOOKUP(F1725,NXT!$C$34:$C$407,1,0)=F1725,"","x")</f>
        <v/>
      </c>
      <c r="AD1725" s="585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27"/>
        <v>11</v>
      </c>
      <c r="C1726" s="184">
        <f t="shared" si="126"/>
        <v>42699</v>
      </c>
      <c r="D1726" s="184"/>
      <c r="E1726" s="191">
        <v>42699</v>
      </c>
      <c r="F1726" s="40" t="s">
        <v>1287</v>
      </c>
      <c r="G1726" s="478" t="s">
        <v>1440</v>
      </c>
      <c r="H1726" s="193" t="s">
        <v>1361</v>
      </c>
      <c r="I1726" s="257"/>
      <c r="J1726" s="257"/>
      <c r="K1726" s="38">
        <v>395360</v>
      </c>
      <c r="L1726" s="194" t="s">
        <v>259</v>
      </c>
      <c r="M1726" s="194" t="s">
        <v>370</v>
      </c>
      <c r="N1726" s="52" t="str">
        <f>IF(AND('331-CT'!$E$7=TH!H1726,OR(L1726="331",M1726="331")),"331",IF(AND(OR(L1726="131",M1726="131"),H1726='131-CT'!$E$7),"131",""))</f>
        <v/>
      </c>
      <c r="O1726" s="89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927"/>
      <c r="AC1726" s="585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27"/>
        <v>11</v>
      </c>
      <c r="C1727" s="184">
        <f t="shared" si="126"/>
        <v>42700</v>
      </c>
      <c r="D1727" s="184"/>
      <c r="E1727" s="191">
        <v>42700</v>
      </c>
      <c r="F1727" s="40" t="s">
        <v>1445</v>
      </c>
      <c r="G1727" s="478" t="s">
        <v>1443</v>
      </c>
      <c r="H1727" s="193" t="s">
        <v>1389</v>
      </c>
      <c r="I1727" s="257">
        <v>5772</v>
      </c>
      <c r="J1727" s="257">
        <v>250</v>
      </c>
      <c r="K1727" s="38">
        <f>ROUND(I1727*J1727,0)</f>
        <v>1443000</v>
      </c>
      <c r="L1727" s="194" t="s">
        <v>259</v>
      </c>
      <c r="M1727" s="194" t="s">
        <v>1394</v>
      </c>
      <c r="N1727" s="52" t="str">
        <f>IF(AND('331-CT'!$E$7=TH!H1727,OR(L1727="331",M1727="331")),"331",IF(AND(OR(L1727="131",M1727="131"),H1727='131-CT'!$E$7),"131",""))</f>
        <v/>
      </c>
      <c r="O1727" s="89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927"/>
      <c r="AC1727" s="585"/>
      <c r="AD1727" s="585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27"/>
        <v>11</v>
      </c>
      <c r="C1728" s="184">
        <f t="shared" si="126"/>
        <v>42700</v>
      </c>
      <c r="D1728" s="184"/>
      <c r="E1728" s="191">
        <v>42700</v>
      </c>
      <c r="F1728" s="40" t="s">
        <v>1446</v>
      </c>
      <c r="G1728" s="478" t="s">
        <v>1443</v>
      </c>
      <c r="H1728" s="193" t="s">
        <v>1389</v>
      </c>
      <c r="I1728" s="257">
        <v>3983</v>
      </c>
      <c r="J1728" s="257">
        <v>250</v>
      </c>
      <c r="K1728" s="38">
        <f>ROUND(I1728*J1728,0)</f>
        <v>995750</v>
      </c>
      <c r="L1728" s="194" t="s">
        <v>259</v>
      </c>
      <c r="M1728" s="194" t="s">
        <v>1394</v>
      </c>
      <c r="N1728" s="52" t="str">
        <f>IF(AND('331-CT'!$E$7=TH!H1728,OR(L1728="331",M1728="331")),"331",IF(AND(OR(L1728="131",M1728="131"),H1728='131-CT'!$E$7),"131",""))</f>
        <v/>
      </c>
      <c r="O1728" s="89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927"/>
      <c r="AC1728" s="585"/>
      <c r="AD1728" s="585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27"/>
        <v>11</v>
      </c>
      <c r="C1729" s="184">
        <f t="shared" si="126"/>
        <v>42700</v>
      </c>
      <c r="D1729" s="184"/>
      <c r="E1729" s="191">
        <v>42700</v>
      </c>
      <c r="F1729" s="40" t="s">
        <v>1444</v>
      </c>
      <c r="G1729" s="478" t="s">
        <v>1443</v>
      </c>
      <c r="H1729" s="193" t="s">
        <v>1389</v>
      </c>
      <c r="I1729" s="257">
        <v>4073</v>
      </c>
      <c r="J1729" s="257">
        <v>250</v>
      </c>
      <c r="K1729" s="38">
        <f>ROUND(I1729*J1729,0)</f>
        <v>1018250</v>
      </c>
      <c r="L1729" s="194" t="s">
        <v>259</v>
      </c>
      <c r="M1729" s="194" t="s">
        <v>1394</v>
      </c>
      <c r="N1729" s="52" t="str">
        <f>IF(AND('331-CT'!$E$7=TH!H1729,OR(L1729="331",M1729="331")),"331",IF(AND(OR(L1729="131",M1729="131"),H1729='131-CT'!$E$7),"131",""))</f>
        <v/>
      </c>
      <c r="O1729" s="89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927"/>
      <c r="AC1729" s="585"/>
      <c r="AD1729" s="585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27"/>
        <v>11</v>
      </c>
      <c r="C1730" s="184">
        <f t="shared" si="126"/>
        <v>42700</v>
      </c>
      <c r="D1730" s="184"/>
      <c r="E1730" s="191">
        <v>42700</v>
      </c>
      <c r="F1730" s="40" t="s">
        <v>1393</v>
      </c>
      <c r="G1730" s="478" t="s">
        <v>1443</v>
      </c>
      <c r="H1730" s="193" t="s">
        <v>1389</v>
      </c>
      <c r="I1730" s="257"/>
      <c r="J1730" s="257"/>
      <c r="K1730" s="38">
        <v>345700</v>
      </c>
      <c r="L1730" s="194" t="s">
        <v>259</v>
      </c>
      <c r="M1730" s="194" t="s">
        <v>370</v>
      </c>
      <c r="N1730" s="52" t="str">
        <f>IF(AND('331-CT'!$E$7=TH!H1730,OR(L1730="331",M1730="331")),"331",IF(AND(OR(L1730="131",M1730="131"),H1730='131-CT'!$E$7),"131",""))</f>
        <v/>
      </c>
      <c r="O1730" s="89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927"/>
      <c r="AC1730" s="585"/>
      <c r="AD1730" s="585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27"/>
        <v>11</v>
      </c>
      <c r="C1731" s="184">
        <f t="shared" si="126"/>
        <v>42700</v>
      </c>
      <c r="D1731" s="184"/>
      <c r="E1731" s="191">
        <v>42700</v>
      </c>
      <c r="F1731" s="780" t="s">
        <v>1479</v>
      </c>
      <c r="G1731" s="478" t="s">
        <v>1447</v>
      </c>
      <c r="H1731" s="7" t="s">
        <v>646</v>
      </c>
      <c r="I1731" s="257">
        <v>200</v>
      </c>
      <c r="J1731" s="257">
        <v>18300</v>
      </c>
      <c r="K1731" s="38">
        <f>ROUND(I1731*J1731,0)</f>
        <v>3660000</v>
      </c>
      <c r="L1731" s="194" t="s">
        <v>259</v>
      </c>
      <c r="M1731" s="194" t="s">
        <v>174</v>
      </c>
      <c r="N1731" s="52" t="str">
        <f>IF(AND('331-CT'!$E$7=TH!H1731,OR(L1731="331",M1731="331")),"331",IF(AND(OR(L1731="131",M1731="131"),H1731='131-CT'!$E$7),"131",""))</f>
        <v/>
      </c>
      <c r="O1731" s="89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927"/>
      <c r="AC1731" s="585" t="str">
        <f>IF(VLOOKUP(F1731,NXT!$C$34:$C$407,1,0)=F1731,"","x")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27"/>
        <v>11</v>
      </c>
      <c r="C1732" s="184">
        <f t="shared" si="126"/>
        <v>42700</v>
      </c>
      <c r="D1732" s="184"/>
      <c r="E1732" s="191">
        <v>42700</v>
      </c>
      <c r="F1732" s="40" t="s">
        <v>1287</v>
      </c>
      <c r="G1732" s="478" t="s">
        <v>1447</v>
      </c>
      <c r="H1732" s="7" t="s">
        <v>646</v>
      </c>
      <c r="I1732" s="257"/>
      <c r="J1732" s="257"/>
      <c r="K1732" s="38">
        <v>366000</v>
      </c>
      <c r="L1732" s="194" t="s">
        <v>259</v>
      </c>
      <c r="M1732" s="194" t="s">
        <v>370</v>
      </c>
      <c r="N1732" s="52" t="str">
        <f>IF(AND('331-CT'!$E$7=TH!H1732,OR(L1732="331",M1732="331")),"331",IF(AND(OR(L1732="131",M1732="131"),H1732='131-CT'!$E$7),"131",""))</f>
        <v/>
      </c>
      <c r="O1732" s="89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927"/>
      <c r="AC1732" s="585"/>
      <c r="AD1732" s="585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27"/>
        <v>11</v>
      </c>
      <c r="C1733" s="184">
        <f t="shared" si="126"/>
        <v>42700</v>
      </c>
      <c r="D1733" s="184"/>
      <c r="E1733" s="191">
        <v>42700</v>
      </c>
      <c r="F1733" s="40" t="s">
        <v>1368</v>
      </c>
      <c r="G1733" s="478" t="s">
        <v>842</v>
      </c>
      <c r="H1733" s="7" t="s">
        <v>448</v>
      </c>
      <c r="I1733" s="257">
        <v>259</v>
      </c>
      <c r="J1733" s="257">
        <v>9800</v>
      </c>
      <c r="K1733" s="38">
        <f>ROUND(I1733*J1733,0)</f>
        <v>2538200</v>
      </c>
      <c r="L1733" s="194" t="s">
        <v>259</v>
      </c>
      <c r="M1733" s="194" t="s">
        <v>174</v>
      </c>
      <c r="N1733" s="52" t="str">
        <f>IF(AND('331-CT'!$E$7=TH!H1733,OR(L1733="331",M1733="331")),"331",IF(AND(OR(L1733="131",M1733="131"),H1733='131-CT'!$E$7),"131",""))</f>
        <v/>
      </c>
      <c r="O1733" s="89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927"/>
      <c r="AC1733" s="585" t="str">
        <f>IF(VLOOKUP(F1733,NXT!$C$34:$C$407,1,0)=F1733,"","x")</f>
        <v/>
      </c>
      <c r="AD1733" s="585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27"/>
        <v>11</v>
      </c>
      <c r="C1734" s="184">
        <f t="shared" si="126"/>
        <v>42700</v>
      </c>
      <c r="D1734" s="184"/>
      <c r="E1734" s="191">
        <v>42700</v>
      </c>
      <c r="F1734" s="40" t="s">
        <v>1448</v>
      </c>
      <c r="G1734" s="478" t="s">
        <v>842</v>
      </c>
      <c r="H1734" s="7" t="s">
        <v>448</v>
      </c>
      <c r="I1734" s="257">
        <v>286</v>
      </c>
      <c r="J1734" s="257">
        <v>7900</v>
      </c>
      <c r="K1734" s="38">
        <f>ROUND(I1734*J1734,0)</f>
        <v>2259400</v>
      </c>
      <c r="L1734" s="194" t="s">
        <v>259</v>
      </c>
      <c r="M1734" s="194" t="s">
        <v>174</v>
      </c>
      <c r="N1734" s="52" t="str">
        <f>IF(AND('331-CT'!$E$7=TH!H1734,OR(L1734="331",M1734="331")),"331",IF(AND(OR(L1734="131",M1734="131"),H1734='131-CT'!$E$7),"131",""))</f>
        <v/>
      </c>
      <c r="O1734" s="89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927"/>
      <c r="AC1734" s="585" t="str">
        <f>IF(VLOOKUP(F1734,NXT!$C$34:$C$407,1,0)=F1734,"","x")</f>
        <v/>
      </c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27"/>
        <v>11</v>
      </c>
      <c r="C1735" s="184">
        <f t="shared" si="126"/>
        <v>42700</v>
      </c>
      <c r="D1735" s="184"/>
      <c r="E1735" s="191">
        <v>42700</v>
      </c>
      <c r="F1735" s="40" t="s">
        <v>1449</v>
      </c>
      <c r="G1735" s="478" t="s">
        <v>842</v>
      </c>
      <c r="H1735" s="7" t="s">
        <v>448</v>
      </c>
      <c r="I1735" s="257">
        <v>308</v>
      </c>
      <c r="J1735" s="257">
        <v>9400</v>
      </c>
      <c r="K1735" s="38">
        <f>ROUND(I1735*J1735,0)</f>
        <v>2895200</v>
      </c>
      <c r="L1735" s="194" t="s">
        <v>259</v>
      </c>
      <c r="M1735" s="194" t="s">
        <v>174</v>
      </c>
      <c r="N1735" s="52" t="str">
        <f>IF(AND('331-CT'!$E$7=TH!H1735,OR(L1735="331",M1735="331")),"331",IF(AND(OR(L1735="131",M1735="131"),H1735='131-CT'!$E$7),"131",""))</f>
        <v/>
      </c>
      <c r="O1735" s="89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927"/>
      <c r="AC1735" s="585" t="str">
        <f>IF(VLOOKUP(F1735,NXT!$C$34:$C$407,1,0)=F1735,"","x")</f>
        <v/>
      </c>
      <c r="AD1735" s="585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27"/>
        <v>11</v>
      </c>
      <c r="C1736" s="184">
        <f t="shared" si="126"/>
        <v>42700</v>
      </c>
      <c r="D1736" s="184"/>
      <c r="E1736" s="191">
        <v>42700</v>
      </c>
      <c r="F1736" s="40" t="s">
        <v>1287</v>
      </c>
      <c r="G1736" s="478" t="s">
        <v>842</v>
      </c>
      <c r="H1736" s="7" t="s">
        <v>448</v>
      </c>
      <c r="I1736" s="257"/>
      <c r="J1736" s="257"/>
      <c r="K1736" s="38">
        <v>769280</v>
      </c>
      <c r="L1736" s="194" t="s">
        <v>259</v>
      </c>
      <c r="M1736" s="194" t="s">
        <v>370</v>
      </c>
      <c r="N1736" s="52" t="str">
        <f>IF(AND('331-CT'!$E$7=TH!H1736,OR(L1736="331",M1736="331")),"331",IF(AND(OR(L1736="131",M1736="131"),H1736='131-CT'!$E$7),"131",""))</f>
        <v/>
      </c>
      <c r="O1736" s="89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927"/>
      <c r="AC1736" s="585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27"/>
        <v>11</v>
      </c>
      <c r="C1737" s="184">
        <f t="shared" si="126"/>
        <v>42701</v>
      </c>
      <c r="D1737" s="184"/>
      <c r="E1737" s="191">
        <v>42701</v>
      </c>
      <c r="F1737" s="40" t="s">
        <v>1451</v>
      </c>
      <c r="G1737" s="478" t="s">
        <v>1450</v>
      </c>
      <c r="H1737" s="193" t="s">
        <v>1361</v>
      </c>
      <c r="I1737" s="257">
        <v>48</v>
      </c>
      <c r="J1737" s="257">
        <v>14900</v>
      </c>
      <c r="K1737" s="38">
        <f>ROUND(I1737*J1737,0)</f>
        <v>715200</v>
      </c>
      <c r="L1737" s="194" t="s">
        <v>259</v>
      </c>
      <c r="M1737" s="194" t="s">
        <v>174</v>
      </c>
      <c r="N1737" s="52" t="str">
        <f>IF(AND('331-CT'!$E$7=TH!H1737,OR(L1737="331",M1737="331")),"331",IF(AND(OR(L1737="131",M1737="131"),H1737='131-CT'!$E$7),"131",""))</f>
        <v/>
      </c>
      <c r="O1737" s="89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927"/>
      <c r="AC1737" s="585" t="str">
        <f>IF(VLOOKUP(F1737,NXT!$C$34:$C$407,1,0)=F1737,"","x")</f>
        <v/>
      </c>
      <c r="AD1737" s="585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27"/>
        <v>11</v>
      </c>
      <c r="C1738" s="184">
        <f t="shared" si="126"/>
        <v>42701</v>
      </c>
      <c r="D1738" s="184"/>
      <c r="E1738" s="191">
        <v>42701</v>
      </c>
      <c r="F1738" s="40" t="s">
        <v>1287</v>
      </c>
      <c r="G1738" s="478" t="s">
        <v>1450</v>
      </c>
      <c r="H1738" s="193" t="s">
        <v>1361</v>
      </c>
      <c r="I1738" s="257"/>
      <c r="J1738" s="257"/>
      <c r="K1738" s="38">
        <v>71520</v>
      </c>
      <c r="L1738" s="194" t="s">
        <v>259</v>
      </c>
      <c r="M1738" s="194" t="s">
        <v>370</v>
      </c>
      <c r="N1738" s="52" t="str">
        <f>IF(AND('331-CT'!$E$7=TH!H1738,OR(L1738="331",M1738="331")),"331",IF(AND(OR(L1738="131",M1738="131"),H1738='131-CT'!$E$7),"131",""))</f>
        <v/>
      </c>
      <c r="O1738" s="89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927"/>
      <c r="AC1738" s="585"/>
      <c r="AD1738" s="585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27"/>
        <v>10</v>
      </c>
      <c r="C1739" s="184">
        <f t="shared" si="126"/>
        <v>42660</v>
      </c>
      <c r="D1739" s="184"/>
      <c r="E1739" s="191">
        <v>42660</v>
      </c>
      <c r="F1739" s="192" t="s">
        <v>1278</v>
      </c>
      <c r="G1739" s="478" t="s">
        <v>1452</v>
      </c>
      <c r="H1739" s="7" t="s">
        <v>888</v>
      </c>
      <c r="I1739" s="257">
        <v>2500</v>
      </c>
      <c r="J1739" s="257">
        <v>7600</v>
      </c>
      <c r="K1739" s="38">
        <f>ROUND(I1739*J1739,0)</f>
        <v>19000000</v>
      </c>
      <c r="L1739" s="194" t="s">
        <v>163</v>
      </c>
      <c r="M1739" s="194" t="s">
        <v>8</v>
      </c>
      <c r="N1739" s="52" t="str">
        <f>IF(AND('331-CT'!$E$7=TH!H1739,OR(L1739="331",M1739="331")),"331",IF(AND(OR(L1739="131",M1739="131"),H1739='131-CT'!$E$7),"131",""))</f>
        <v/>
      </c>
      <c r="O1739" s="89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24"/>
      <c r="AC1739" s="585"/>
      <c r="AD1739" s="585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27"/>
        <v>10</v>
      </c>
      <c r="C1740" s="184">
        <f t="shared" si="126"/>
        <v>42660</v>
      </c>
      <c r="D1740" s="184"/>
      <c r="E1740" s="191">
        <v>42660</v>
      </c>
      <c r="F1740" s="40" t="s">
        <v>1280</v>
      </c>
      <c r="G1740" s="478" t="s">
        <v>1452</v>
      </c>
      <c r="H1740" s="7" t="s">
        <v>888</v>
      </c>
      <c r="I1740" s="257">
        <v>4620</v>
      </c>
      <c r="J1740" s="257">
        <v>9200</v>
      </c>
      <c r="K1740" s="38">
        <f>ROUND(I1740*J1740,0)</f>
        <v>42504000</v>
      </c>
      <c r="L1740" s="194" t="s">
        <v>163</v>
      </c>
      <c r="M1740" s="194" t="s">
        <v>8</v>
      </c>
      <c r="N1740" s="52" t="str">
        <f>IF(AND('331-CT'!$E$7=TH!H1740,OR(L1740="331",M1740="331")),"331",IF(AND(OR(L1740="131",M1740="131"),H1740='131-CT'!$E$7),"131",""))</f>
        <v/>
      </c>
      <c r="O1740" s="89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24"/>
      <c r="AC1740" s="585"/>
      <c r="AD1740" s="585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27"/>
        <v>10</v>
      </c>
      <c r="C1741" s="184">
        <f t="shared" si="126"/>
        <v>42660</v>
      </c>
      <c r="D1741" s="184"/>
      <c r="E1741" s="191">
        <v>42660</v>
      </c>
      <c r="F1741" s="40" t="s">
        <v>715</v>
      </c>
      <c r="G1741" s="478" t="s">
        <v>1452</v>
      </c>
      <c r="H1741" s="7" t="s">
        <v>888</v>
      </c>
      <c r="I1741" s="257"/>
      <c r="J1741" s="257"/>
      <c r="K1741" s="38">
        <v>6150400</v>
      </c>
      <c r="L1741" s="194" t="s">
        <v>9</v>
      </c>
      <c r="M1741" s="194" t="s">
        <v>8</v>
      </c>
      <c r="N1741" s="52" t="str">
        <f>IF(AND('331-CT'!$E$7=TH!H1741,OR(L1741="331",M1741="331")),"331",IF(AND(OR(L1741="131",M1741="131"),H1741='131-CT'!$E$7),"131",""))</f>
        <v/>
      </c>
      <c r="O1741" s="89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24"/>
      <c r="AC1741" s="585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27"/>
        <v>10</v>
      </c>
      <c r="C1742" s="184">
        <f t="shared" si="126"/>
        <v>42650</v>
      </c>
      <c r="D1742" s="184"/>
      <c r="E1742" s="191">
        <v>42650</v>
      </c>
      <c r="F1742" s="189" t="s">
        <v>1453</v>
      </c>
      <c r="G1742" s="478" t="s">
        <v>1454</v>
      </c>
      <c r="H1742" s="7" t="s">
        <v>888</v>
      </c>
      <c r="I1742" s="257">
        <v>1120</v>
      </c>
      <c r="J1742" s="257">
        <v>8900</v>
      </c>
      <c r="K1742" s="38">
        <f>ROUND(I1742*J1742,0)</f>
        <v>9968000</v>
      </c>
      <c r="L1742" s="194" t="s">
        <v>163</v>
      </c>
      <c r="M1742" s="194" t="s">
        <v>8</v>
      </c>
      <c r="N1742" s="52" t="str">
        <f>IF(AND('331-CT'!$E$7=TH!H1742,OR(L1742="331",M1742="331")),"331",IF(AND(OR(L1742="131",M1742="131"),H1742='131-CT'!$E$7),"131",""))</f>
        <v/>
      </c>
      <c r="O1742" s="89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24"/>
      <c r="AC1742" s="585"/>
      <c r="AD1742" s="585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27"/>
        <v>10</v>
      </c>
      <c r="C1743" s="184">
        <f t="shared" si="126"/>
        <v>42650</v>
      </c>
      <c r="D1743" s="184"/>
      <c r="E1743" s="191">
        <v>42650</v>
      </c>
      <c r="F1743" s="189" t="s">
        <v>1455</v>
      </c>
      <c r="G1743" s="478" t="s">
        <v>1454</v>
      </c>
      <c r="H1743" s="7" t="s">
        <v>888</v>
      </c>
      <c r="I1743" s="257">
        <v>3458</v>
      </c>
      <c r="J1743" s="257">
        <v>8900</v>
      </c>
      <c r="K1743" s="38">
        <f>ROUND(I1743*J1743,0)</f>
        <v>30776200</v>
      </c>
      <c r="L1743" s="194" t="s">
        <v>163</v>
      </c>
      <c r="M1743" s="194" t="s">
        <v>8</v>
      </c>
      <c r="N1743" s="52" t="str">
        <f>IF(AND('331-CT'!$E$7=TH!H1743,OR(L1743="331",M1743="331")),"331",IF(AND(OR(L1743="131",M1743="131"),H1743='131-CT'!$E$7),"131",""))</f>
        <v/>
      </c>
      <c r="O1743" s="89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24"/>
      <c r="AC1743" s="585"/>
      <c r="AD1743" s="585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27"/>
        <v>10</v>
      </c>
      <c r="C1744" s="184">
        <f t="shared" si="126"/>
        <v>42650</v>
      </c>
      <c r="D1744" s="184"/>
      <c r="E1744" s="191">
        <v>42650</v>
      </c>
      <c r="F1744" s="40" t="s">
        <v>715</v>
      </c>
      <c r="G1744" s="478" t="s">
        <v>1454</v>
      </c>
      <c r="H1744" s="7" t="s">
        <v>888</v>
      </c>
      <c r="I1744" s="257"/>
      <c r="J1744" s="257"/>
      <c r="K1744" s="38">
        <v>4074420</v>
      </c>
      <c r="L1744" s="194" t="s">
        <v>9</v>
      </c>
      <c r="M1744" s="194" t="s">
        <v>8</v>
      </c>
      <c r="N1744" s="52" t="str">
        <f>IF(AND('331-CT'!$E$7=TH!H1744,OR(L1744="331",M1744="331")),"331",IF(AND(OR(L1744="131",M1744="131"),H1744='131-CT'!$E$7),"131",""))</f>
        <v/>
      </c>
      <c r="O1744" s="89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24"/>
      <c r="AC1744" s="585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27"/>
        <v>11</v>
      </c>
      <c r="C1745" s="184">
        <f t="shared" si="126"/>
        <v>42682</v>
      </c>
      <c r="D1745" s="184"/>
      <c r="E1745" s="191">
        <v>42682</v>
      </c>
      <c r="F1745" s="192" t="s">
        <v>707</v>
      </c>
      <c r="G1745" s="478" t="s">
        <v>1456</v>
      </c>
      <c r="H1745" s="193" t="s">
        <v>856</v>
      </c>
      <c r="I1745" s="257">
        <v>8300</v>
      </c>
      <c r="J1745" s="257">
        <v>8500</v>
      </c>
      <c r="K1745" s="38">
        <f>ROUND(I1745*J1745,0)</f>
        <v>70550000</v>
      </c>
      <c r="L1745" s="194" t="s">
        <v>163</v>
      </c>
      <c r="M1745" s="194" t="s">
        <v>8</v>
      </c>
      <c r="N1745" s="52" t="str">
        <f>IF(AND('331-CT'!$E$7=TH!H1745,OR(L1745="331",M1745="331")),"331",IF(AND(OR(L1745="131",M1745="131"),H1745='131-CT'!$E$7),"131",""))</f>
        <v/>
      </c>
      <c r="O1745" s="89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>x</v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24"/>
      <c r="AC1745" s="585"/>
      <c r="AD1745" s="585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27"/>
        <v>11</v>
      </c>
      <c r="C1746" s="184">
        <f t="shared" si="126"/>
        <v>42682</v>
      </c>
      <c r="D1746" s="184"/>
      <c r="E1746" s="191">
        <v>42682</v>
      </c>
      <c r="F1746" s="40" t="s">
        <v>715</v>
      </c>
      <c r="G1746" s="478" t="s">
        <v>1456</v>
      </c>
      <c r="H1746" s="193" t="s">
        <v>856</v>
      </c>
      <c r="I1746" s="257"/>
      <c r="J1746" s="257"/>
      <c r="K1746" s="38">
        <v>7055000</v>
      </c>
      <c r="L1746" s="194" t="s">
        <v>9</v>
      </c>
      <c r="M1746" s="194" t="s">
        <v>8</v>
      </c>
      <c r="N1746" s="52" t="str">
        <f>IF(AND('331-CT'!$E$7=TH!H1746,OR(L1746="331",M1746="331")),"331",IF(AND(OR(L1746="131",M1746="131"),H1746='131-CT'!$E$7),"131",""))</f>
        <v/>
      </c>
      <c r="O1746" s="89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24"/>
      <c r="AC1746" s="585"/>
      <c r="AD1746" s="585"/>
    </row>
    <row r="1747" spans="1:30" s="937" customFormat="1" ht="15.75" customHeight="1">
      <c r="A1747" s="932" t="str">
        <f>IF(B1747&lt;&gt;"",IF(AND(B1747&gt;=_TM1,B1747&lt;=_TM2,OR(TH!L1747="1111",TH!M1747="1111")),TH!D1747,""),"")</f>
        <v/>
      </c>
      <c r="B1747" s="933">
        <f t="shared" si="127"/>
        <v>1</v>
      </c>
      <c r="C1747" s="934">
        <f t="shared" si="126"/>
        <v>42396</v>
      </c>
      <c r="D1747" s="934" t="s">
        <v>1481</v>
      </c>
      <c r="E1747" s="904">
        <v>42396</v>
      </c>
      <c r="F1747" s="49" t="s">
        <v>337</v>
      </c>
      <c r="G1747" s="906"/>
      <c r="H1747" s="907" t="s">
        <v>1482</v>
      </c>
      <c r="I1747" s="960">
        <v>24</v>
      </c>
      <c r="J1747" s="960">
        <v>40000</v>
      </c>
      <c r="K1747" s="51">
        <f>ROUND(I1747*J1747,0)</f>
        <v>960000</v>
      </c>
      <c r="L1747" s="891" t="s">
        <v>165</v>
      </c>
      <c r="M1747" s="891" t="s">
        <v>161</v>
      </c>
      <c r="N1747" s="52" t="str">
        <f>IF(AND('331-CT'!$E$7=TH!H1747,OR(L1747="331",M1747="331")),"331",IF(AND(OR(L1747="131",M1747="131"),H1747='131-CT'!$E$7),"131",""))</f>
        <v/>
      </c>
      <c r="O1747" s="89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798"/>
      <c r="AC1747" s="936"/>
      <c r="AD1747" s="936"/>
    </row>
    <row r="1748" spans="1:30" s="937" customFormat="1" ht="15.75" customHeight="1">
      <c r="A1748" s="932" t="str">
        <f>IF(B1748&lt;&gt;"",IF(AND(B1748&gt;=_TM1,B1748&lt;=_TM2,OR(TH!L1748="1111",TH!M1748="1111")),TH!D1748,""),"")</f>
        <v/>
      </c>
      <c r="B1748" s="933">
        <f t="shared" si="127"/>
        <v>1</v>
      </c>
      <c r="C1748" s="934">
        <f t="shared" si="126"/>
        <v>42399</v>
      </c>
      <c r="D1748" s="934" t="s">
        <v>1481</v>
      </c>
      <c r="E1748" s="904">
        <v>42399</v>
      </c>
      <c r="F1748" s="49" t="s">
        <v>845</v>
      </c>
      <c r="G1748" s="906"/>
      <c r="H1748" s="907" t="s">
        <v>1482</v>
      </c>
      <c r="I1748" s="960">
        <v>700</v>
      </c>
      <c r="J1748" s="960">
        <v>18181</v>
      </c>
      <c r="K1748" s="51">
        <f t="shared" ref="K1748:K1756" si="128">ROUND(I1748*J1748,0)</f>
        <v>12726700</v>
      </c>
      <c r="L1748" s="891" t="s">
        <v>165</v>
      </c>
      <c r="M1748" s="891" t="s">
        <v>161</v>
      </c>
      <c r="N1748" s="52" t="str">
        <f>IF(AND('331-CT'!$E$7=TH!H1748,OR(L1748="331",M1748="331")),"331",IF(AND(OR(L1748="131",M1748="131"),H1748='131-CT'!$E$7),"131",""))</f>
        <v/>
      </c>
      <c r="O1748" s="89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798"/>
      <c r="AC1748" s="936"/>
      <c r="AD1748" s="936"/>
    </row>
    <row r="1749" spans="1:30" s="937" customFormat="1" ht="15.75" customHeight="1">
      <c r="A1749" s="932" t="str">
        <f>IF(B1749&lt;&gt;"",IF(AND(B1749&gt;=_TM1,B1749&lt;=_TM2,OR(TH!L1749="1111",TH!M1749="1111")),TH!D1749,""),"")</f>
        <v/>
      </c>
      <c r="B1749" s="933">
        <f t="shared" si="127"/>
        <v>3</v>
      </c>
      <c r="C1749" s="934">
        <f t="shared" si="126"/>
        <v>42458</v>
      </c>
      <c r="D1749" s="934" t="s">
        <v>1481</v>
      </c>
      <c r="E1749" s="904">
        <v>42458</v>
      </c>
      <c r="F1749" s="49" t="s">
        <v>337</v>
      </c>
      <c r="G1749" s="906"/>
      <c r="H1749" s="907" t="s">
        <v>1482</v>
      </c>
      <c r="I1749" s="960">
        <v>48</v>
      </c>
      <c r="J1749" s="960">
        <v>41000</v>
      </c>
      <c r="K1749" s="51">
        <f t="shared" si="128"/>
        <v>1968000</v>
      </c>
      <c r="L1749" s="891" t="s">
        <v>165</v>
      </c>
      <c r="M1749" s="891" t="s">
        <v>161</v>
      </c>
      <c r="N1749" s="52" t="str">
        <f>IF(AND('331-CT'!$E$7=TH!H1749,OR(L1749="331",M1749="331")),"331",IF(AND(OR(L1749="131",M1749="131"),H1749='131-CT'!$E$7),"131",""))</f>
        <v/>
      </c>
      <c r="O1749" s="89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798"/>
      <c r="AC1749" s="936"/>
    </row>
    <row r="1750" spans="1:30" s="937" customFormat="1" ht="15.75" customHeight="1">
      <c r="A1750" s="932" t="str">
        <f>IF(B1750&lt;&gt;"",IF(AND(B1750&gt;=_TM1,B1750&lt;=_TM2,OR(TH!L1750="1111",TH!M1750="1111")),TH!D1750,""),"")</f>
        <v/>
      </c>
      <c r="B1750" s="933">
        <f t="shared" si="127"/>
        <v>5</v>
      </c>
      <c r="C1750" s="934">
        <f t="shared" si="126"/>
        <v>42517</v>
      </c>
      <c r="D1750" s="934" t="s">
        <v>1481</v>
      </c>
      <c r="E1750" s="904">
        <v>42517</v>
      </c>
      <c r="F1750" s="49" t="s">
        <v>337</v>
      </c>
      <c r="G1750" s="906"/>
      <c r="H1750" s="907" t="s">
        <v>1482</v>
      </c>
      <c r="I1750" s="960">
        <v>24</v>
      </c>
      <c r="J1750" s="960">
        <v>42000</v>
      </c>
      <c r="K1750" s="51">
        <f t="shared" si="128"/>
        <v>1008000</v>
      </c>
      <c r="L1750" s="891" t="s">
        <v>165</v>
      </c>
      <c r="M1750" s="891" t="s">
        <v>161</v>
      </c>
      <c r="N1750" s="52" t="str">
        <f>IF(AND('331-CT'!$E$7=TH!H1750,OR(L1750="331",M1750="331")),"331",IF(AND(OR(L1750="131",M1750="131"),H1750='131-CT'!$E$7),"131",""))</f>
        <v/>
      </c>
      <c r="O1750" s="89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>154</v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798"/>
      <c r="AC1750" s="936"/>
      <c r="AD1750" s="936"/>
    </row>
    <row r="1751" spans="1:30" s="937" customFormat="1" ht="15.75" customHeight="1">
      <c r="A1751" s="932" t="str">
        <f>IF(B1751&lt;&gt;"",IF(AND(B1751&gt;=_TM1,B1751&lt;=_TM2,OR(TH!L1751="1111",TH!M1751="1111")),TH!D1751,""),"")</f>
        <v/>
      </c>
      <c r="B1751" s="933">
        <f t="shared" si="127"/>
        <v>6</v>
      </c>
      <c r="C1751" s="934">
        <f t="shared" si="126"/>
        <v>42527</v>
      </c>
      <c r="D1751" s="934" t="s">
        <v>1481</v>
      </c>
      <c r="E1751" s="904">
        <v>42527</v>
      </c>
      <c r="F1751" s="49" t="s">
        <v>845</v>
      </c>
      <c r="G1751" s="906"/>
      <c r="H1751" s="907" t="s">
        <v>1482</v>
      </c>
      <c r="I1751" s="960">
        <v>350</v>
      </c>
      <c r="J1751" s="960">
        <v>19545</v>
      </c>
      <c r="K1751" s="51">
        <f t="shared" si="128"/>
        <v>6840750</v>
      </c>
      <c r="L1751" s="891" t="s">
        <v>165</v>
      </c>
      <c r="M1751" s="891" t="s">
        <v>161</v>
      </c>
      <c r="N1751" s="52" t="str">
        <f>IF(AND('331-CT'!$E$7=TH!H1751,OR(L1751="331",M1751="331")),"331",IF(AND(OR(L1751="131",M1751="131"),H1751='131-CT'!$E$7),"131",""))</f>
        <v/>
      </c>
      <c r="O1751" s="89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>154</v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798"/>
      <c r="AC1751" s="936"/>
    </row>
    <row r="1752" spans="1:30" s="937" customFormat="1" ht="15.75" customHeight="1">
      <c r="A1752" s="932" t="str">
        <f>IF(B1752&lt;&gt;"",IF(AND(B1752&gt;=_TM1,B1752&lt;=_TM2,OR(TH!L1752="1111",TH!M1752="1111")),TH!D1752,""),"")</f>
        <v/>
      </c>
      <c r="B1752" s="933">
        <f t="shared" si="127"/>
        <v>6</v>
      </c>
      <c r="C1752" s="934">
        <f t="shared" si="126"/>
        <v>42527</v>
      </c>
      <c r="D1752" s="934" t="s">
        <v>1481</v>
      </c>
      <c r="E1752" s="904">
        <v>42527</v>
      </c>
      <c r="F1752" s="49" t="s">
        <v>890</v>
      </c>
      <c r="G1752" s="906"/>
      <c r="H1752" s="907" t="s">
        <v>1482</v>
      </c>
      <c r="I1752" s="960">
        <v>400</v>
      </c>
      <c r="J1752" s="960">
        <v>18000</v>
      </c>
      <c r="K1752" s="51">
        <f t="shared" si="128"/>
        <v>7200000</v>
      </c>
      <c r="L1752" s="891" t="s">
        <v>165</v>
      </c>
      <c r="M1752" s="891" t="s">
        <v>161</v>
      </c>
      <c r="N1752" s="52" t="str">
        <f>IF(AND('331-CT'!$E$7=TH!H1752,OR(L1752="331",M1752="331")),"331",IF(AND(OR(L1752="131",M1752="131"),H1752='131-CT'!$E$7),"131",""))</f>
        <v/>
      </c>
      <c r="O1752" s="89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>154</v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798"/>
      <c r="AC1752" s="936"/>
      <c r="AD1752" s="936"/>
    </row>
    <row r="1753" spans="1:30" s="937" customFormat="1" ht="15.75" customHeight="1">
      <c r="A1753" s="932" t="str">
        <f>IF(B1753&lt;&gt;"",IF(AND(B1753&gt;=_TM1,B1753&lt;=_TM2,OR(TH!L1753="1111",TH!M1753="1111")),TH!D1753,""),"")</f>
        <v/>
      </c>
      <c r="B1753" s="933">
        <f t="shared" si="127"/>
        <v>7</v>
      </c>
      <c r="C1753" s="934">
        <f t="shared" si="126"/>
        <v>42581</v>
      </c>
      <c r="D1753" s="934" t="s">
        <v>1481</v>
      </c>
      <c r="E1753" s="904">
        <v>42581</v>
      </c>
      <c r="F1753" s="49" t="s">
        <v>890</v>
      </c>
      <c r="G1753" s="906"/>
      <c r="H1753" s="907" t="s">
        <v>1482</v>
      </c>
      <c r="I1753" s="960">
        <v>200</v>
      </c>
      <c r="J1753" s="960">
        <v>19000</v>
      </c>
      <c r="K1753" s="51">
        <f t="shared" si="128"/>
        <v>3800000</v>
      </c>
      <c r="L1753" s="891" t="s">
        <v>165</v>
      </c>
      <c r="M1753" s="891" t="s">
        <v>161</v>
      </c>
      <c r="N1753" s="52" t="str">
        <f>IF(AND('331-CT'!$E$7=TH!H1753,OR(L1753="331",M1753="331")),"331",IF(AND(OR(L1753="131",M1753="131"),H1753='131-CT'!$E$7),"131",""))</f>
        <v/>
      </c>
      <c r="O1753" s="89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798"/>
      <c r="AC1753" s="936"/>
      <c r="AD1753" s="936"/>
    </row>
    <row r="1754" spans="1:30" s="937" customFormat="1" ht="15.75" customHeight="1">
      <c r="A1754" s="932" t="str">
        <f>IF(B1754&lt;&gt;"",IF(AND(B1754&gt;=_TM1,B1754&lt;=_TM2,OR(TH!L1754="1111",TH!M1754="1111")),TH!D1754,""),"")</f>
        <v/>
      </c>
      <c r="B1754" s="933">
        <f t="shared" si="127"/>
        <v>1</v>
      </c>
      <c r="C1754" s="934">
        <f t="shared" si="126"/>
        <v>0</v>
      </c>
      <c r="D1754" s="934" t="s">
        <v>1481</v>
      </c>
      <c r="E1754" s="904"/>
      <c r="F1754" s="49"/>
      <c r="G1754" s="906"/>
      <c r="H1754" s="907" t="s">
        <v>1482</v>
      </c>
      <c r="I1754" s="960"/>
      <c r="J1754" s="960"/>
      <c r="K1754" s="51">
        <f t="shared" si="128"/>
        <v>0</v>
      </c>
      <c r="L1754" s="891" t="s">
        <v>165</v>
      </c>
      <c r="M1754" s="891" t="s">
        <v>161</v>
      </c>
      <c r="N1754" s="52" t="str">
        <f>IF(AND('331-CT'!$E$7=TH!H1754,OR(L1754="331",M1754="331")),"331",IF(AND(OR(L1754="131",M1754="131"),H1754='131-CT'!$E$7),"131",""))</f>
        <v/>
      </c>
      <c r="O1754" s="89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798"/>
      <c r="AC1754" s="936"/>
    </row>
    <row r="1755" spans="1:30" s="937" customFormat="1" ht="15.75" customHeight="1">
      <c r="A1755" s="932" t="str">
        <f>IF(B1755&lt;&gt;"",IF(AND(B1755&gt;=_TM1,B1755&lt;=_TM2,OR(TH!L1755="1111",TH!M1755="1111")),TH!D1755,""),"")</f>
        <v/>
      </c>
      <c r="B1755" s="933">
        <f t="shared" si="127"/>
        <v>1</v>
      </c>
      <c r="C1755" s="934">
        <f t="shared" ref="C1755:C1814" si="129">E1755</f>
        <v>0</v>
      </c>
      <c r="D1755" s="934" t="s">
        <v>1481</v>
      </c>
      <c r="E1755" s="904"/>
      <c r="F1755" s="49"/>
      <c r="G1755" s="906"/>
      <c r="H1755" s="907" t="s">
        <v>1482</v>
      </c>
      <c r="I1755" s="960"/>
      <c r="J1755" s="960"/>
      <c r="K1755" s="51">
        <f t="shared" si="128"/>
        <v>0</v>
      </c>
      <c r="L1755" s="891" t="s">
        <v>165</v>
      </c>
      <c r="M1755" s="891" t="s">
        <v>161</v>
      </c>
      <c r="N1755" s="52" t="str">
        <f>IF(AND('331-CT'!$E$7=TH!H1755,OR(L1755="331",M1755="331")),"331",IF(AND(OR(L1755="131",M1755="131"),H1755='131-CT'!$E$7),"131",""))</f>
        <v/>
      </c>
      <c r="O1755" s="89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798"/>
      <c r="AC1755" s="936"/>
      <c r="AD1755" s="936"/>
    </row>
    <row r="1756" spans="1:30" s="937" customFormat="1" ht="15.75" customHeight="1">
      <c r="A1756" s="932" t="str">
        <f>IF(B1756&lt;&gt;"",IF(AND(B1756&gt;=_TM1,B1756&lt;=_TM2,OR(TH!L1756="1111",TH!M1756="1111")),TH!D1756,""),"")</f>
        <v/>
      </c>
      <c r="B1756" s="933">
        <f t="shared" si="127"/>
        <v>1</v>
      </c>
      <c r="C1756" s="934">
        <f t="shared" si="129"/>
        <v>0</v>
      </c>
      <c r="D1756" s="934" t="s">
        <v>1481</v>
      </c>
      <c r="E1756" s="904"/>
      <c r="F1756" s="49"/>
      <c r="G1756" s="906"/>
      <c r="H1756" s="907" t="s">
        <v>1482</v>
      </c>
      <c r="I1756" s="960"/>
      <c r="J1756" s="960"/>
      <c r="K1756" s="51">
        <f t="shared" si="128"/>
        <v>0</v>
      </c>
      <c r="L1756" s="891" t="s">
        <v>165</v>
      </c>
      <c r="M1756" s="891" t="s">
        <v>161</v>
      </c>
      <c r="N1756" s="52" t="str">
        <f>IF(AND('331-CT'!$E$7=TH!H1756,OR(L1756="331",M1756="331")),"331",IF(AND(OR(L1756="131",M1756="131"),H1756='131-CT'!$E$7),"131",""))</f>
        <v/>
      </c>
      <c r="O1756" s="89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798"/>
      <c r="AC1756" s="936"/>
    </row>
    <row r="1757" spans="1:30" s="937" customFormat="1" ht="15.75" customHeight="1">
      <c r="A1757" s="932" t="str">
        <f>IF(B1757&lt;&gt;"",IF(AND(B1757&gt;=_TM1,B1757&lt;=_TM2,OR(TH!L1757="1111",TH!M1757="1111")),TH!D1757,""),"")</f>
        <v/>
      </c>
      <c r="B1757" s="933">
        <f t="shared" si="127"/>
        <v>1</v>
      </c>
      <c r="C1757" s="934">
        <f t="shared" si="129"/>
        <v>0</v>
      </c>
      <c r="D1757" s="934" t="s">
        <v>1481</v>
      </c>
      <c r="E1757" s="904"/>
      <c r="F1757" s="49"/>
      <c r="G1757" s="906"/>
      <c r="H1757" s="907" t="s">
        <v>1482</v>
      </c>
      <c r="I1757" s="960"/>
      <c r="J1757" s="960"/>
      <c r="K1757" s="51">
        <f t="shared" ref="K1757" si="130">ROUND(I1757*J1757,0)</f>
        <v>0</v>
      </c>
      <c r="L1757" s="891" t="s">
        <v>165</v>
      </c>
      <c r="M1757" s="891" t="s">
        <v>161</v>
      </c>
      <c r="N1757" s="52" t="str">
        <f>IF(AND('331-CT'!$E$7=TH!H1757,OR(L1757="331",M1757="331")),"331",IF(AND(OR(L1757="131",M1757="131"),H1757='131-CT'!$E$7),"131",""))</f>
        <v/>
      </c>
      <c r="O1757" s="89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798"/>
      <c r="AC1757" s="936"/>
      <c r="AD1757" s="936"/>
    </row>
    <row r="1758" spans="1:30" s="861" customFormat="1" ht="15.75" customHeight="1">
      <c r="A1758" s="961" t="str">
        <f>IF(B1758&lt;&gt;"",IF(AND(B1758&gt;=_TM1,B1758&lt;=_TM2,OR(TH!L1758="1111",TH!M1758="1111")),TH!D1758,""),"")</f>
        <v/>
      </c>
      <c r="B1758" s="852">
        <f t="shared" si="127"/>
        <v>1</v>
      </c>
      <c r="C1758" s="853">
        <f t="shared" si="129"/>
        <v>42371</v>
      </c>
      <c r="D1758" s="853" t="s">
        <v>1478</v>
      </c>
      <c r="E1758" s="854">
        <v>42371</v>
      </c>
      <c r="F1758" s="962" t="s">
        <v>707</v>
      </c>
      <c r="G1758" s="856"/>
      <c r="H1758" s="963" t="s">
        <v>1482</v>
      </c>
      <c r="I1758" s="964">
        <v>5441</v>
      </c>
      <c r="J1758" s="964">
        <v>7300</v>
      </c>
      <c r="K1758" s="903">
        <f t="shared" ref="K1758" si="131">ROUND(I1758*J1758,0)</f>
        <v>39719300</v>
      </c>
      <c r="L1758" s="910" t="s">
        <v>165</v>
      </c>
      <c r="M1758" s="910" t="s">
        <v>159</v>
      </c>
      <c r="N1758" s="52" t="str">
        <f>IF(AND('331-CT'!$E$7=TH!H1758,OR(L1758="331",M1758="331")),"331",IF(AND(OR(L1758="131",M1758="131"),H1758='131-CT'!$E$7),"131",""))</f>
        <v/>
      </c>
      <c r="O1758" s="89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>x</v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965"/>
      <c r="AC1758" s="860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27"/>
        <v>1</v>
      </c>
      <c r="C1759" s="184">
        <f t="shared" si="129"/>
        <v>42379</v>
      </c>
      <c r="D1759" s="184" t="s">
        <v>1478</v>
      </c>
      <c r="E1759" s="191">
        <v>42379</v>
      </c>
      <c r="F1759" s="40" t="s">
        <v>713</v>
      </c>
      <c r="G1759" s="478"/>
      <c r="H1759" s="193" t="s">
        <v>1482</v>
      </c>
      <c r="I1759" s="257">
        <v>12500</v>
      </c>
      <c r="J1759" s="257">
        <v>7600</v>
      </c>
      <c r="K1759" s="38">
        <f t="shared" ref="K1759:K1801" si="132">ROUND(I1759*J1759,0)</f>
        <v>95000000</v>
      </c>
      <c r="L1759" s="194" t="s">
        <v>165</v>
      </c>
      <c r="M1759" s="194" t="s">
        <v>159</v>
      </c>
      <c r="N1759" s="52" t="str">
        <f>IF(AND('331-CT'!$E$7=TH!H1759,OR(L1759="331",M1759="331")),"331",IF(AND(OR(L1759="131",M1759="131"),H1759='131-CT'!$E$7),"131",""))</f>
        <v/>
      </c>
      <c r="O1759" s="89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24"/>
      <c r="AC1759" s="585"/>
      <c r="AD1759" s="585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27"/>
        <v>2</v>
      </c>
      <c r="C1760" s="184">
        <f t="shared" si="129"/>
        <v>42419</v>
      </c>
      <c r="D1760" s="184" t="s">
        <v>1478</v>
      </c>
      <c r="E1760" s="191">
        <v>42419</v>
      </c>
      <c r="F1760" s="40" t="s">
        <v>707</v>
      </c>
      <c r="G1760" s="478"/>
      <c r="H1760" s="193" t="s">
        <v>1482</v>
      </c>
      <c r="I1760" s="257">
        <v>1510</v>
      </c>
      <c r="J1760" s="257">
        <v>7300</v>
      </c>
      <c r="K1760" s="38">
        <f t="shared" si="132"/>
        <v>11023000</v>
      </c>
      <c r="L1760" s="194" t="s">
        <v>165</v>
      </c>
      <c r="M1760" s="194" t="s">
        <v>159</v>
      </c>
      <c r="N1760" s="52" t="str">
        <f>IF(AND('331-CT'!$E$7=TH!H1760,OR(L1760="331",M1760="331")),"331",IF(AND(OR(L1760="131",M1760="131"),H1760='131-CT'!$E$7),"131",""))</f>
        <v/>
      </c>
      <c r="O1760" s="89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>x</v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24"/>
      <c r="AC1760" s="585"/>
      <c r="AD1760" s="585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27"/>
        <v>2</v>
      </c>
      <c r="C1761" s="184">
        <f t="shared" si="129"/>
        <v>42419</v>
      </c>
      <c r="D1761" s="184" t="s">
        <v>1478</v>
      </c>
      <c r="E1761" s="191">
        <v>42419</v>
      </c>
      <c r="F1761" s="40" t="s">
        <v>707</v>
      </c>
      <c r="G1761" s="478"/>
      <c r="H1761" s="193" t="s">
        <v>1482</v>
      </c>
      <c r="I1761" s="257">
        <v>940</v>
      </c>
      <c r="J1761" s="257">
        <v>7200</v>
      </c>
      <c r="K1761" s="38">
        <f t="shared" si="132"/>
        <v>6768000</v>
      </c>
      <c r="L1761" s="194" t="s">
        <v>165</v>
      </c>
      <c r="M1761" s="194" t="s">
        <v>159</v>
      </c>
      <c r="N1761" s="52" t="str">
        <f>IF(AND('331-CT'!$E$7=TH!H1761,OR(L1761="331",M1761="331")),"331",IF(AND(OR(L1761="131",M1761="131"),H1761='131-CT'!$E$7),"131",""))</f>
        <v/>
      </c>
      <c r="O1761" s="89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>x</v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24"/>
      <c r="AC1761" s="585"/>
      <c r="AD1761" s="585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27"/>
        <v>2</v>
      </c>
      <c r="C1762" s="184">
        <f t="shared" si="129"/>
        <v>42420</v>
      </c>
      <c r="D1762" s="184" t="s">
        <v>1478</v>
      </c>
      <c r="E1762" s="191">
        <v>42420</v>
      </c>
      <c r="F1762" s="40" t="s">
        <v>707</v>
      </c>
      <c r="G1762" s="478"/>
      <c r="H1762" s="193" t="s">
        <v>1482</v>
      </c>
      <c r="I1762" s="257">
        <v>2510</v>
      </c>
      <c r="J1762" s="257">
        <v>7200</v>
      </c>
      <c r="K1762" s="38">
        <f t="shared" si="132"/>
        <v>18072000</v>
      </c>
      <c r="L1762" s="194" t="s">
        <v>165</v>
      </c>
      <c r="M1762" s="194" t="s">
        <v>159</v>
      </c>
      <c r="N1762" s="52" t="str">
        <f>IF(AND('331-CT'!$E$7=TH!H1762,OR(L1762="331",M1762="331")),"331",IF(AND(OR(L1762="131",M1762="131"),H1762='131-CT'!$E$7),"131",""))</f>
        <v/>
      </c>
      <c r="O1762" s="89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>x</v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24"/>
      <c r="AC1762" s="585"/>
      <c r="AD1762" s="585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27"/>
        <v>2</v>
      </c>
      <c r="C1763" s="184">
        <f t="shared" si="129"/>
        <v>42422</v>
      </c>
      <c r="D1763" s="184" t="s">
        <v>1478</v>
      </c>
      <c r="E1763" s="191">
        <v>42422</v>
      </c>
      <c r="F1763" s="40" t="s">
        <v>713</v>
      </c>
      <c r="G1763" s="478"/>
      <c r="H1763" s="193" t="s">
        <v>1482</v>
      </c>
      <c r="I1763" s="257">
        <v>13067</v>
      </c>
      <c r="J1763" s="257">
        <v>7600</v>
      </c>
      <c r="K1763" s="38">
        <f t="shared" si="132"/>
        <v>99309200</v>
      </c>
      <c r="L1763" s="194" t="s">
        <v>165</v>
      </c>
      <c r="M1763" s="194" t="s">
        <v>159</v>
      </c>
      <c r="N1763" s="52" t="str">
        <f>IF(AND('331-CT'!$E$7=TH!H1763,OR(L1763="331",M1763="331")),"331",IF(AND(OR(L1763="131",M1763="131"),H1763='131-CT'!$E$7),"131",""))</f>
        <v/>
      </c>
      <c r="O1763" s="89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24"/>
      <c r="AC1763" s="585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27"/>
        <v>2</v>
      </c>
      <c r="C1764" s="184">
        <f t="shared" si="129"/>
        <v>42423</v>
      </c>
      <c r="D1764" s="184" t="s">
        <v>1478</v>
      </c>
      <c r="E1764" s="191">
        <v>42423</v>
      </c>
      <c r="F1764" s="40" t="s">
        <v>707</v>
      </c>
      <c r="G1764" s="478"/>
      <c r="H1764" s="193" t="s">
        <v>1482</v>
      </c>
      <c r="I1764" s="257">
        <v>2510</v>
      </c>
      <c r="J1764" s="257">
        <v>7200</v>
      </c>
      <c r="K1764" s="38">
        <f t="shared" si="132"/>
        <v>18072000</v>
      </c>
      <c r="L1764" s="194" t="s">
        <v>165</v>
      </c>
      <c r="M1764" s="194" t="s">
        <v>159</v>
      </c>
      <c r="N1764" s="52" t="str">
        <f>IF(AND('331-CT'!$E$7=TH!H1764,OR(L1764="331",M1764="331")),"331",IF(AND(OR(L1764="131",M1764="131"),H1764='131-CT'!$E$7),"131",""))</f>
        <v/>
      </c>
      <c r="O1764" s="89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>x</v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24"/>
      <c r="AC1764" s="585"/>
      <c r="AD1764" s="585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27"/>
        <v>2</v>
      </c>
      <c r="C1765" s="184">
        <f t="shared" si="129"/>
        <v>42424</v>
      </c>
      <c r="D1765" s="184" t="s">
        <v>1478</v>
      </c>
      <c r="E1765" s="191">
        <v>42424</v>
      </c>
      <c r="F1765" s="40" t="s">
        <v>707</v>
      </c>
      <c r="G1765" s="478"/>
      <c r="H1765" s="193" t="s">
        <v>1482</v>
      </c>
      <c r="I1765" s="257">
        <v>2510</v>
      </c>
      <c r="J1765" s="257">
        <v>7200</v>
      </c>
      <c r="K1765" s="38">
        <f t="shared" si="132"/>
        <v>18072000</v>
      </c>
      <c r="L1765" s="194" t="s">
        <v>165</v>
      </c>
      <c r="M1765" s="194" t="s">
        <v>159</v>
      </c>
      <c r="N1765" s="52" t="str">
        <f>IF(AND('331-CT'!$E$7=TH!H1765,OR(L1765="331",M1765="331")),"331",IF(AND(OR(L1765="131",M1765="131"),H1765='131-CT'!$E$7),"131",""))</f>
        <v/>
      </c>
      <c r="O1765" s="89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>x</v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24"/>
      <c r="AC1765" s="585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27"/>
        <v>3</v>
      </c>
      <c r="C1766" s="184">
        <f t="shared" si="129"/>
        <v>42430</v>
      </c>
      <c r="D1766" s="184" t="s">
        <v>1478</v>
      </c>
      <c r="E1766" s="191">
        <v>42430</v>
      </c>
      <c r="F1766" s="40" t="s">
        <v>707</v>
      </c>
      <c r="G1766" s="478"/>
      <c r="H1766" s="193" t="s">
        <v>1482</v>
      </c>
      <c r="I1766" s="257">
        <v>2267</v>
      </c>
      <c r="J1766" s="257">
        <v>7200</v>
      </c>
      <c r="K1766" s="38">
        <f t="shared" si="132"/>
        <v>16322400</v>
      </c>
      <c r="L1766" s="194" t="s">
        <v>165</v>
      </c>
      <c r="M1766" s="194" t="s">
        <v>159</v>
      </c>
      <c r="N1766" s="52" t="str">
        <f>IF(AND('331-CT'!$E$7=TH!H1766,OR(L1766="331",M1766="331")),"331",IF(AND(OR(L1766="131",M1766="131"),H1766='131-CT'!$E$7),"131",""))</f>
        <v/>
      </c>
      <c r="O1766" s="89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>x</v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24"/>
      <c r="AC1766" s="585"/>
      <c r="AD1766" s="585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26" si="133">IF(C1767&lt;&gt;"",MONTH(C1767),"")</f>
        <v>3</v>
      </c>
      <c r="C1767" s="184">
        <f t="shared" si="129"/>
        <v>42432</v>
      </c>
      <c r="D1767" s="184" t="s">
        <v>1478</v>
      </c>
      <c r="E1767" s="191">
        <v>42432</v>
      </c>
      <c r="F1767" s="40" t="s">
        <v>707</v>
      </c>
      <c r="G1767" s="478"/>
      <c r="H1767" s="193" t="s">
        <v>1482</v>
      </c>
      <c r="I1767" s="257">
        <v>2186</v>
      </c>
      <c r="J1767" s="257">
        <v>7200</v>
      </c>
      <c r="K1767" s="38">
        <f t="shared" si="132"/>
        <v>15739200</v>
      </c>
      <c r="L1767" s="194" t="s">
        <v>165</v>
      </c>
      <c r="M1767" s="194" t="s">
        <v>159</v>
      </c>
      <c r="N1767" s="52" t="str">
        <f>IF(AND('331-CT'!$E$7=TH!H1767,OR(L1767="331",M1767="331")),"331",IF(AND(OR(L1767="131",M1767="131"),H1767='131-CT'!$E$7),"131",""))</f>
        <v/>
      </c>
      <c r="O1767" s="89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>x</v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24"/>
      <c r="AC1767" s="585"/>
      <c r="AD1767" s="585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3"/>
        <v>3</v>
      </c>
      <c r="C1768" s="184">
        <f t="shared" si="129"/>
        <v>42438</v>
      </c>
      <c r="D1768" s="184" t="s">
        <v>1478</v>
      </c>
      <c r="E1768" s="191">
        <v>42438</v>
      </c>
      <c r="F1768" s="40" t="s">
        <v>707</v>
      </c>
      <c r="G1768" s="478"/>
      <c r="H1768" s="193" t="s">
        <v>1482</v>
      </c>
      <c r="I1768" s="257">
        <v>2409</v>
      </c>
      <c r="J1768" s="257">
        <v>7200</v>
      </c>
      <c r="K1768" s="38">
        <f t="shared" si="132"/>
        <v>17344800</v>
      </c>
      <c r="L1768" s="194" t="s">
        <v>165</v>
      </c>
      <c r="M1768" s="194" t="s">
        <v>159</v>
      </c>
      <c r="N1768" s="52" t="str">
        <f>IF(AND('331-CT'!$E$7=TH!H1768,OR(L1768="331",M1768="331")),"331",IF(AND(OR(L1768="131",M1768="131"),H1768='131-CT'!$E$7),"131",""))</f>
        <v/>
      </c>
      <c r="O1768" s="89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>x</v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24"/>
      <c r="AC1768" s="585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3"/>
        <v>3</v>
      </c>
      <c r="C1769" s="184">
        <f t="shared" si="129"/>
        <v>42439</v>
      </c>
      <c r="D1769" s="184" t="s">
        <v>1478</v>
      </c>
      <c r="E1769" s="191">
        <v>42439</v>
      </c>
      <c r="F1769" s="40" t="s">
        <v>713</v>
      </c>
      <c r="G1769" s="478"/>
      <c r="H1769" s="193" t="s">
        <v>1482</v>
      </c>
      <c r="I1769" s="257">
        <v>18000</v>
      </c>
      <c r="J1769" s="257">
        <v>8800</v>
      </c>
      <c r="K1769" s="38">
        <f t="shared" si="132"/>
        <v>158400000</v>
      </c>
      <c r="L1769" s="194" t="s">
        <v>165</v>
      </c>
      <c r="M1769" s="194" t="s">
        <v>159</v>
      </c>
      <c r="N1769" s="52" t="str">
        <f>IF(AND('331-CT'!$E$7=TH!H1769,OR(L1769="331",M1769="331")),"331",IF(AND(OR(L1769="131",M1769="131"),H1769='131-CT'!$E$7),"131",""))</f>
        <v/>
      </c>
      <c r="O1769" s="89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24"/>
      <c r="AC1769" s="585"/>
      <c r="AD1769" s="585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3"/>
        <v>3</v>
      </c>
      <c r="C1770" s="184">
        <f t="shared" si="129"/>
        <v>42440</v>
      </c>
      <c r="D1770" s="184" t="s">
        <v>1478</v>
      </c>
      <c r="E1770" s="191">
        <v>42440</v>
      </c>
      <c r="F1770" s="40" t="s">
        <v>707</v>
      </c>
      <c r="G1770" s="478"/>
      <c r="H1770" s="193" t="s">
        <v>1482</v>
      </c>
      <c r="I1770" s="257">
        <v>2428</v>
      </c>
      <c r="J1770" s="257">
        <v>7200</v>
      </c>
      <c r="K1770" s="38">
        <f t="shared" si="132"/>
        <v>17481600</v>
      </c>
      <c r="L1770" s="194" t="s">
        <v>165</v>
      </c>
      <c r="M1770" s="194" t="s">
        <v>159</v>
      </c>
      <c r="N1770" s="52" t="str">
        <f>IF(AND('331-CT'!$E$7=TH!H1770,OR(L1770="331",M1770="331")),"331",IF(AND(OR(L1770="131",M1770="131"),H1770='131-CT'!$E$7),"131",""))</f>
        <v/>
      </c>
      <c r="O1770" s="89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>x</v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24"/>
      <c r="AC1770" s="585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3"/>
        <v>3</v>
      </c>
      <c r="C1771" s="184">
        <f t="shared" si="129"/>
        <v>42441</v>
      </c>
      <c r="D1771" s="184" t="s">
        <v>1478</v>
      </c>
      <c r="E1771" s="191">
        <v>42441</v>
      </c>
      <c r="F1771" s="40" t="s">
        <v>707</v>
      </c>
      <c r="G1771" s="478"/>
      <c r="H1771" s="193" t="s">
        <v>1482</v>
      </c>
      <c r="I1771" s="257">
        <v>2260</v>
      </c>
      <c r="J1771" s="257">
        <v>7200</v>
      </c>
      <c r="K1771" s="38">
        <f t="shared" si="132"/>
        <v>16272000</v>
      </c>
      <c r="L1771" s="194" t="s">
        <v>165</v>
      </c>
      <c r="M1771" s="194" t="s">
        <v>159</v>
      </c>
      <c r="N1771" s="52" t="str">
        <f>IF(AND('331-CT'!$E$7=TH!H1771,OR(L1771="331",M1771="331")),"331",IF(AND(OR(L1771="131",M1771="131"),H1771='131-CT'!$E$7),"131",""))</f>
        <v/>
      </c>
      <c r="O1771" s="89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>x</v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24"/>
      <c r="AC1771" s="585"/>
      <c r="AD1771" s="585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3"/>
        <v>3</v>
      </c>
      <c r="C1772" s="184">
        <f t="shared" si="129"/>
        <v>42443</v>
      </c>
      <c r="D1772" s="184" t="s">
        <v>1478</v>
      </c>
      <c r="E1772" s="191">
        <v>42443</v>
      </c>
      <c r="F1772" s="40" t="s">
        <v>707</v>
      </c>
      <c r="G1772" s="478"/>
      <c r="H1772" s="193" t="s">
        <v>1482</v>
      </c>
      <c r="I1772" s="257">
        <v>1923</v>
      </c>
      <c r="J1772" s="257">
        <v>7200</v>
      </c>
      <c r="K1772" s="38">
        <f t="shared" si="132"/>
        <v>13845600</v>
      </c>
      <c r="L1772" s="194" t="s">
        <v>165</v>
      </c>
      <c r="M1772" s="194" t="s">
        <v>159</v>
      </c>
      <c r="N1772" s="52" t="str">
        <f>IF(AND('331-CT'!$E$7=TH!H1772,OR(L1772="331",M1772="331")),"331",IF(AND(OR(L1772="131",M1772="131"),H1772='131-CT'!$E$7),"131",""))</f>
        <v/>
      </c>
      <c r="O1772" s="89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>x</v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24"/>
      <c r="AC1772" s="585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3"/>
        <v>3</v>
      </c>
      <c r="C1773" s="184">
        <f t="shared" si="129"/>
        <v>42444</v>
      </c>
      <c r="D1773" s="184" t="s">
        <v>1478</v>
      </c>
      <c r="E1773" s="191">
        <v>42444</v>
      </c>
      <c r="F1773" s="40" t="s">
        <v>707</v>
      </c>
      <c r="G1773" s="478"/>
      <c r="H1773" s="193" t="s">
        <v>1482</v>
      </c>
      <c r="I1773" s="257">
        <v>2406</v>
      </c>
      <c r="J1773" s="257">
        <v>7200</v>
      </c>
      <c r="K1773" s="38">
        <f t="shared" si="132"/>
        <v>17323200</v>
      </c>
      <c r="L1773" s="194" t="s">
        <v>165</v>
      </c>
      <c r="M1773" s="194" t="s">
        <v>159</v>
      </c>
      <c r="N1773" s="52" t="str">
        <f>IF(AND('331-CT'!$E$7=TH!H1773,OR(L1773="331",M1773="331")),"331",IF(AND(OR(L1773="131",M1773="131"),H1773='131-CT'!$E$7),"131",""))</f>
        <v/>
      </c>
      <c r="O1773" s="89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>x</v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24"/>
      <c r="AC1773" s="585"/>
      <c r="AD1773" s="585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3"/>
        <v>3</v>
      </c>
      <c r="C1774" s="184">
        <f t="shared" si="129"/>
        <v>42445</v>
      </c>
      <c r="D1774" s="184" t="s">
        <v>1478</v>
      </c>
      <c r="E1774" s="191">
        <v>42445</v>
      </c>
      <c r="F1774" s="40" t="s">
        <v>713</v>
      </c>
      <c r="G1774" s="478"/>
      <c r="H1774" s="193" t="s">
        <v>1482</v>
      </c>
      <c r="I1774" s="257">
        <v>21846</v>
      </c>
      <c r="J1774" s="257">
        <v>8800</v>
      </c>
      <c r="K1774" s="38">
        <f t="shared" si="132"/>
        <v>192244800</v>
      </c>
      <c r="L1774" s="194" t="s">
        <v>165</v>
      </c>
      <c r="M1774" s="194" t="s">
        <v>159</v>
      </c>
      <c r="N1774" s="52" t="str">
        <f>IF(AND('331-CT'!$E$7=TH!H1774,OR(L1774="331",M1774="331")),"331",IF(AND(OR(L1774="131",M1774="131"),H1774='131-CT'!$E$7),"131",""))</f>
        <v/>
      </c>
      <c r="O1774" s="89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24"/>
      <c r="AC1774" s="585"/>
      <c r="AD1774" s="585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3"/>
        <v>3</v>
      </c>
      <c r="C1775" s="184">
        <f t="shared" si="129"/>
        <v>42455</v>
      </c>
      <c r="D1775" s="184" t="s">
        <v>1478</v>
      </c>
      <c r="E1775" s="191">
        <v>42455</v>
      </c>
      <c r="F1775" s="40" t="s">
        <v>707</v>
      </c>
      <c r="G1775" s="478"/>
      <c r="H1775" s="193" t="s">
        <v>1482</v>
      </c>
      <c r="I1775" s="257">
        <v>1603</v>
      </c>
      <c r="J1775" s="257">
        <v>7200</v>
      </c>
      <c r="K1775" s="38">
        <f t="shared" si="132"/>
        <v>11541600</v>
      </c>
      <c r="L1775" s="194" t="s">
        <v>165</v>
      </c>
      <c r="M1775" s="194" t="s">
        <v>159</v>
      </c>
      <c r="N1775" s="52" t="str">
        <f>IF(AND('331-CT'!$E$7=TH!H1775,OR(L1775="331",M1775="331")),"331",IF(AND(OR(L1775="131",M1775="131"),H1775='131-CT'!$E$7),"131",""))</f>
        <v/>
      </c>
      <c r="O1775" s="89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>x</v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24"/>
      <c r="AC1775" s="585"/>
      <c r="AD1775" s="585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3"/>
        <v>3</v>
      </c>
      <c r="C1776" s="184">
        <f t="shared" si="129"/>
        <v>42458</v>
      </c>
      <c r="D1776" s="184" t="s">
        <v>1478</v>
      </c>
      <c r="E1776" s="191">
        <v>42458</v>
      </c>
      <c r="F1776" s="40" t="s">
        <v>854</v>
      </c>
      <c r="G1776" s="478"/>
      <c r="H1776" s="193" t="s">
        <v>1482</v>
      </c>
      <c r="I1776" s="257">
        <v>300</v>
      </c>
      <c r="J1776" s="257">
        <v>9893</v>
      </c>
      <c r="K1776" s="38">
        <f t="shared" si="132"/>
        <v>2967900</v>
      </c>
      <c r="L1776" s="194" t="s">
        <v>165</v>
      </c>
      <c r="M1776" s="194" t="s">
        <v>159</v>
      </c>
      <c r="N1776" s="52" t="str">
        <f>IF(AND('331-CT'!$E$7=TH!H1776,OR(L1776="331",M1776="331")),"331",IF(AND(OR(L1776="131",M1776="131"),H1776='131-CT'!$E$7),"131",""))</f>
        <v/>
      </c>
      <c r="O1776" s="89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24"/>
      <c r="AC1776" s="585"/>
    </row>
    <row r="1777" spans="1:30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3"/>
        <v>3</v>
      </c>
      <c r="C1777" s="184">
        <f t="shared" si="129"/>
        <v>42458</v>
      </c>
      <c r="D1777" s="184" t="s">
        <v>1478</v>
      </c>
      <c r="E1777" s="191">
        <v>42458</v>
      </c>
      <c r="F1777" s="40" t="s">
        <v>857</v>
      </c>
      <c r="G1777" s="478"/>
      <c r="H1777" s="193" t="s">
        <v>1482</v>
      </c>
      <c r="I1777" s="257">
        <v>640</v>
      </c>
      <c r="J1777" s="257">
        <v>9207</v>
      </c>
      <c r="K1777" s="38">
        <f t="shared" si="132"/>
        <v>5892480</v>
      </c>
      <c r="L1777" s="194" t="s">
        <v>165</v>
      </c>
      <c r="M1777" s="194" t="s">
        <v>159</v>
      </c>
      <c r="N1777" s="52" t="str">
        <f>IF(AND('331-CT'!$E$7=TH!H1777,OR(L1777="331",M1777="331")),"331",IF(AND(OR(L1777="131",M1777="131"),H1777='131-CT'!$E$7),"131",""))</f>
        <v/>
      </c>
      <c r="O1777" s="89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24"/>
      <c r="AC1777" s="585"/>
      <c r="AD1777" s="585"/>
    </row>
    <row r="1778" spans="1:30" s="861" customFormat="1" ht="15.75" customHeight="1">
      <c r="A1778" s="961" t="str">
        <f>IF(B1778&lt;&gt;"",IF(AND(B1778&gt;=_TM1,B1778&lt;=_TM2,OR(TH!L1778="1111",TH!M1778="1111")),TH!D1778,""),"")</f>
        <v/>
      </c>
      <c r="B1778" s="852">
        <f t="shared" si="133"/>
        <v>4</v>
      </c>
      <c r="C1778" s="853">
        <f t="shared" si="129"/>
        <v>42467</v>
      </c>
      <c r="D1778" s="853" t="s">
        <v>1478</v>
      </c>
      <c r="E1778" s="854">
        <v>42467</v>
      </c>
      <c r="F1778" s="962"/>
      <c r="G1778" s="856"/>
      <c r="H1778" s="963" t="s">
        <v>1482</v>
      </c>
      <c r="I1778" s="964"/>
      <c r="J1778" s="964"/>
      <c r="K1778" s="903">
        <f t="shared" si="132"/>
        <v>0</v>
      </c>
      <c r="L1778" s="910" t="s">
        <v>165</v>
      </c>
      <c r="M1778" s="910" t="s">
        <v>159</v>
      </c>
      <c r="N1778" s="52" t="str">
        <f>IF(AND('331-CT'!$E$7=TH!H1778,OR(L1778="331",M1778="331")),"331",IF(AND(OR(L1778="131",M1778="131"),H1778='131-CT'!$E$7),"131",""))</f>
        <v/>
      </c>
      <c r="O1778" s="89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>154</v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965"/>
      <c r="AC1778" s="860"/>
      <c r="AD1778" s="860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3"/>
        <v>4</v>
      </c>
      <c r="C1779" s="184">
        <f t="shared" si="129"/>
        <v>42474</v>
      </c>
      <c r="D1779" s="184" t="s">
        <v>1478</v>
      </c>
      <c r="E1779" s="191">
        <v>42474</v>
      </c>
      <c r="F1779" s="40"/>
      <c r="G1779" s="478"/>
      <c r="H1779" s="193" t="s">
        <v>1482</v>
      </c>
      <c r="I1779" s="257"/>
      <c r="J1779" s="257"/>
      <c r="K1779" s="38">
        <f t="shared" si="132"/>
        <v>0</v>
      </c>
      <c r="L1779" s="194" t="s">
        <v>165</v>
      </c>
      <c r="M1779" s="194" t="s">
        <v>159</v>
      </c>
      <c r="N1779" s="52" t="str">
        <f>IF(AND('331-CT'!$E$7=TH!H1779,OR(L1779="331",M1779="331")),"331",IF(AND(OR(L1779="131",M1779="131"),H1779='131-CT'!$E$7),"131",""))</f>
        <v/>
      </c>
      <c r="O1779" s="89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>154</v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24"/>
      <c r="AC1779" s="585"/>
      <c r="AD1779" s="585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3"/>
        <v>4</v>
      </c>
      <c r="C1780" s="184">
        <f t="shared" si="129"/>
        <v>42489</v>
      </c>
      <c r="D1780" s="184" t="s">
        <v>1478</v>
      </c>
      <c r="E1780" s="191">
        <v>42489</v>
      </c>
      <c r="F1780" s="40"/>
      <c r="G1780" s="478"/>
      <c r="H1780" s="193" t="s">
        <v>1482</v>
      </c>
      <c r="I1780" s="257"/>
      <c r="J1780" s="257"/>
      <c r="K1780" s="38">
        <f t="shared" si="132"/>
        <v>0</v>
      </c>
      <c r="L1780" s="194" t="s">
        <v>165</v>
      </c>
      <c r="M1780" s="194" t="s">
        <v>159</v>
      </c>
      <c r="N1780" s="52" t="str">
        <f>IF(AND('331-CT'!$E$7=TH!H1780,OR(L1780="331",M1780="331")),"331",IF(AND(OR(L1780="131",M1780="131"),H1780='131-CT'!$E$7),"131",""))</f>
        <v/>
      </c>
      <c r="O1780" s="89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>154</v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24"/>
      <c r="AC1780" s="585"/>
      <c r="AD1780" s="585"/>
    </row>
    <row r="1781" spans="1:30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3"/>
        <v>5</v>
      </c>
      <c r="C1781" s="184">
        <f t="shared" si="129"/>
        <v>42495</v>
      </c>
      <c r="D1781" s="184" t="s">
        <v>1478</v>
      </c>
      <c r="E1781" s="191">
        <v>42495</v>
      </c>
      <c r="F1781" s="40"/>
      <c r="G1781" s="478"/>
      <c r="H1781" s="193" t="s">
        <v>1482</v>
      </c>
      <c r="I1781" s="257"/>
      <c r="J1781" s="257"/>
      <c r="K1781" s="38">
        <f t="shared" si="132"/>
        <v>0</v>
      </c>
      <c r="L1781" s="194" t="s">
        <v>165</v>
      </c>
      <c r="M1781" s="194" t="s">
        <v>159</v>
      </c>
      <c r="N1781" s="52" t="str">
        <f>IF(AND('331-CT'!$E$7=TH!H1781,OR(L1781="331",M1781="331")),"331",IF(AND(OR(L1781="131",M1781="131"),H1781='131-CT'!$E$7),"131",""))</f>
        <v/>
      </c>
      <c r="O1781" s="89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>154</v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24"/>
      <c r="AC1781" s="585"/>
      <c r="AD1781" s="585"/>
    </row>
    <row r="1782" spans="1:30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3"/>
        <v>5</v>
      </c>
      <c r="C1782" s="184">
        <f t="shared" si="129"/>
        <v>42496</v>
      </c>
      <c r="D1782" s="184" t="s">
        <v>1478</v>
      </c>
      <c r="E1782" s="191">
        <v>42496</v>
      </c>
      <c r="F1782" s="40"/>
      <c r="G1782" s="478"/>
      <c r="H1782" s="193" t="s">
        <v>1482</v>
      </c>
      <c r="I1782" s="257"/>
      <c r="J1782" s="257"/>
      <c r="K1782" s="38">
        <f t="shared" si="132"/>
        <v>0</v>
      </c>
      <c r="L1782" s="194" t="s">
        <v>165</v>
      </c>
      <c r="M1782" s="194" t="s">
        <v>159</v>
      </c>
      <c r="N1782" s="52" t="str">
        <f>IF(AND('331-CT'!$E$7=TH!H1782,OR(L1782="331",M1782="331")),"331",IF(AND(OR(L1782="131",M1782="131"),H1782='131-CT'!$E$7),"131",""))</f>
        <v/>
      </c>
      <c r="O1782" s="89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>154</v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24"/>
      <c r="AC1782" s="585"/>
      <c r="AD1782" s="585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3"/>
        <v>5</v>
      </c>
      <c r="C1783" s="184">
        <f t="shared" si="129"/>
        <v>42496</v>
      </c>
      <c r="D1783" s="184" t="s">
        <v>1478</v>
      </c>
      <c r="E1783" s="191">
        <v>42496</v>
      </c>
      <c r="F1783" s="40"/>
      <c r="G1783" s="478"/>
      <c r="H1783" s="193" t="s">
        <v>1482</v>
      </c>
      <c r="I1783" s="257"/>
      <c r="J1783" s="257"/>
      <c r="K1783" s="38">
        <f t="shared" si="132"/>
        <v>0</v>
      </c>
      <c r="L1783" s="194" t="s">
        <v>165</v>
      </c>
      <c r="M1783" s="194" t="s">
        <v>159</v>
      </c>
      <c r="N1783" s="52" t="str">
        <f>IF(AND('331-CT'!$E$7=TH!H1783,OR(L1783="331",M1783="331")),"331",IF(AND(OR(L1783="131",M1783="131"),H1783='131-CT'!$E$7),"131",""))</f>
        <v/>
      </c>
      <c r="O1783" s="89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154</v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24"/>
      <c r="AC1783" s="585"/>
    </row>
    <row r="1784" spans="1:30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3"/>
        <v>5</v>
      </c>
      <c r="C1784" s="184">
        <f t="shared" si="129"/>
        <v>42500</v>
      </c>
      <c r="D1784" s="184" t="s">
        <v>1478</v>
      </c>
      <c r="E1784" s="191">
        <v>42500</v>
      </c>
      <c r="F1784" s="40"/>
      <c r="G1784" s="478"/>
      <c r="H1784" s="193" t="s">
        <v>1482</v>
      </c>
      <c r="I1784" s="257"/>
      <c r="J1784" s="257"/>
      <c r="K1784" s="38">
        <f t="shared" si="132"/>
        <v>0</v>
      </c>
      <c r="L1784" s="194" t="s">
        <v>165</v>
      </c>
      <c r="M1784" s="194" t="s">
        <v>159</v>
      </c>
      <c r="N1784" s="52" t="str">
        <f>IF(AND('331-CT'!$E$7=TH!H1784,OR(L1784="331",M1784="331")),"331",IF(AND(OR(L1784="131",M1784="131"),H1784='131-CT'!$E$7),"131",""))</f>
        <v/>
      </c>
      <c r="O1784" s="89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>154</v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24"/>
      <c r="AC1784" s="585"/>
      <c r="AD1784" s="585"/>
    </row>
    <row r="1785" spans="1:30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33"/>
        <v>5</v>
      </c>
      <c r="C1785" s="184">
        <f t="shared" si="129"/>
        <v>42511</v>
      </c>
      <c r="D1785" s="184" t="s">
        <v>1478</v>
      </c>
      <c r="E1785" s="191">
        <v>42511</v>
      </c>
      <c r="F1785" s="40"/>
      <c r="G1785" s="478"/>
      <c r="H1785" s="193" t="s">
        <v>1482</v>
      </c>
      <c r="I1785" s="257"/>
      <c r="J1785" s="257"/>
      <c r="K1785" s="38">
        <f t="shared" si="132"/>
        <v>0</v>
      </c>
      <c r="L1785" s="194" t="s">
        <v>165</v>
      </c>
      <c r="M1785" s="194" t="s">
        <v>159</v>
      </c>
      <c r="N1785" s="52" t="str">
        <f>IF(AND('331-CT'!$E$7=TH!H1785,OR(L1785="331",M1785="331")),"331",IF(AND(OR(L1785="131",M1785="131"),H1785='131-CT'!$E$7),"131",""))</f>
        <v/>
      </c>
      <c r="O1785" s="89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>154</v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24"/>
      <c r="AC1785" s="585"/>
      <c r="AD1785" s="585"/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33"/>
        <v>5</v>
      </c>
      <c r="C1786" s="184">
        <f t="shared" si="129"/>
        <v>42521</v>
      </c>
      <c r="D1786" s="184" t="s">
        <v>1478</v>
      </c>
      <c r="E1786" s="191">
        <v>42521</v>
      </c>
      <c r="F1786" s="40"/>
      <c r="G1786" s="478"/>
      <c r="H1786" s="193" t="s">
        <v>1482</v>
      </c>
      <c r="I1786" s="257"/>
      <c r="J1786" s="257"/>
      <c r="K1786" s="38">
        <f t="shared" si="132"/>
        <v>0</v>
      </c>
      <c r="L1786" s="194" t="s">
        <v>165</v>
      </c>
      <c r="M1786" s="194" t="s">
        <v>159</v>
      </c>
      <c r="N1786" s="52" t="str">
        <f>IF(AND('331-CT'!$E$7=TH!H1786,OR(L1786="331",M1786="331")),"331",IF(AND(OR(L1786="131",M1786="131"),H1786='131-CT'!$E$7),"131",""))</f>
        <v/>
      </c>
      <c r="O1786" s="89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154</v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24"/>
      <c r="AC1786" s="585"/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33"/>
        <v>1</v>
      </c>
      <c r="C1787" s="184">
        <f t="shared" si="129"/>
        <v>0</v>
      </c>
      <c r="D1787" s="184" t="s">
        <v>1478</v>
      </c>
      <c r="E1787" s="191"/>
      <c r="F1787" s="40"/>
      <c r="G1787" s="478"/>
      <c r="H1787" s="193" t="s">
        <v>1482</v>
      </c>
      <c r="I1787" s="257"/>
      <c r="J1787" s="257"/>
      <c r="K1787" s="38">
        <f t="shared" si="132"/>
        <v>0</v>
      </c>
      <c r="L1787" s="194" t="s">
        <v>165</v>
      </c>
      <c r="M1787" s="194" t="s">
        <v>159</v>
      </c>
      <c r="N1787" s="52" t="str">
        <f>IF(AND('331-CT'!$E$7=TH!H1787,OR(L1787="331",M1787="331")),"331",IF(AND(OR(L1787="131",M1787="131"),H1787='131-CT'!$E$7),"131",""))</f>
        <v/>
      </c>
      <c r="O1787" s="89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24"/>
      <c r="AC1787" s="585"/>
      <c r="AD1787" s="585"/>
    </row>
    <row r="1788" spans="1:30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33"/>
        <v>1</v>
      </c>
      <c r="C1788" s="184">
        <f t="shared" si="129"/>
        <v>0</v>
      </c>
      <c r="D1788" s="184" t="s">
        <v>1478</v>
      </c>
      <c r="E1788" s="191"/>
      <c r="F1788" s="40"/>
      <c r="G1788" s="478"/>
      <c r="H1788" s="193" t="s">
        <v>1482</v>
      </c>
      <c r="I1788" s="257"/>
      <c r="J1788" s="257"/>
      <c r="K1788" s="38">
        <f t="shared" si="132"/>
        <v>0</v>
      </c>
      <c r="L1788" s="194" t="s">
        <v>165</v>
      </c>
      <c r="M1788" s="194" t="s">
        <v>159</v>
      </c>
      <c r="N1788" s="52" t="str">
        <f>IF(AND('331-CT'!$E$7=TH!H1788,OR(L1788="331",M1788="331")),"331",IF(AND(OR(L1788="131",M1788="131"),H1788='131-CT'!$E$7),"131",""))</f>
        <v/>
      </c>
      <c r="O1788" s="89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24"/>
      <c r="AC1788" s="585"/>
      <c r="AD1788" s="585"/>
    </row>
    <row r="1789" spans="1:30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33"/>
        <v>1</v>
      </c>
      <c r="C1789" s="184">
        <f t="shared" si="129"/>
        <v>0</v>
      </c>
      <c r="D1789" s="184" t="s">
        <v>1478</v>
      </c>
      <c r="E1789" s="191"/>
      <c r="F1789" s="40"/>
      <c r="G1789" s="478"/>
      <c r="H1789" s="193" t="s">
        <v>1482</v>
      </c>
      <c r="I1789" s="257"/>
      <c r="J1789" s="257"/>
      <c r="K1789" s="38">
        <f t="shared" si="132"/>
        <v>0</v>
      </c>
      <c r="L1789" s="194" t="s">
        <v>165</v>
      </c>
      <c r="M1789" s="194" t="s">
        <v>159</v>
      </c>
      <c r="N1789" s="52" t="str">
        <f>IF(AND('331-CT'!$E$7=TH!H1789,OR(L1789="331",M1789="331")),"331",IF(AND(OR(L1789="131",M1789="131"),H1789='131-CT'!$E$7),"131",""))</f>
        <v/>
      </c>
      <c r="O1789" s="89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24"/>
      <c r="AC1789" s="585"/>
      <c r="AD1789" s="585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33"/>
        <v>1</v>
      </c>
      <c r="C1790" s="184">
        <f t="shared" si="129"/>
        <v>0</v>
      </c>
      <c r="D1790" s="184" t="s">
        <v>1478</v>
      </c>
      <c r="E1790" s="191"/>
      <c r="F1790" s="40"/>
      <c r="G1790" s="478"/>
      <c r="H1790" s="193" t="s">
        <v>1482</v>
      </c>
      <c r="I1790" s="257"/>
      <c r="J1790" s="257"/>
      <c r="K1790" s="38">
        <f t="shared" si="132"/>
        <v>0</v>
      </c>
      <c r="L1790" s="194" t="s">
        <v>165</v>
      </c>
      <c r="M1790" s="194" t="s">
        <v>159</v>
      </c>
      <c r="N1790" s="52" t="str">
        <f>IF(AND('331-CT'!$E$7=TH!H1790,OR(L1790="331",M1790="331")),"331",IF(AND(OR(L1790="131",M1790="131"),H1790='131-CT'!$E$7),"131",""))</f>
        <v/>
      </c>
      <c r="O1790" s="89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24"/>
      <c r="AC1790" s="585"/>
      <c r="AD1790" s="585"/>
    </row>
    <row r="1791" spans="1:30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33"/>
        <v>1</v>
      </c>
      <c r="C1791" s="184">
        <f t="shared" si="129"/>
        <v>0</v>
      </c>
      <c r="D1791" s="184" t="s">
        <v>1478</v>
      </c>
      <c r="E1791" s="191"/>
      <c r="F1791" s="40"/>
      <c r="G1791" s="478"/>
      <c r="H1791" s="193" t="s">
        <v>1482</v>
      </c>
      <c r="I1791" s="257"/>
      <c r="J1791" s="257"/>
      <c r="K1791" s="38">
        <f t="shared" si="132"/>
        <v>0</v>
      </c>
      <c r="L1791" s="194" t="s">
        <v>165</v>
      </c>
      <c r="M1791" s="194" t="s">
        <v>159</v>
      </c>
      <c r="N1791" s="52" t="str">
        <f>IF(AND('331-CT'!$E$7=TH!H1791,OR(L1791="331",M1791="331")),"331",IF(AND(OR(L1791="131",M1791="131"),H1791='131-CT'!$E$7),"131",""))</f>
        <v/>
      </c>
      <c r="O1791" s="89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24"/>
      <c r="AC1791" s="585"/>
      <c r="AD1791" s="585"/>
    </row>
    <row r="1792" spans="1:30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33"/>
        <v>1</v>
      </c>
      <c r="C1792" s="184">
        <f t="shared" si="129"/>
        <v>0</v>
      </c>
      <c r="D1792" s="184" t="s">
        <v>1478</v>
      </c>
      <c r="E1792" s="191"/>
      <c r="F1792" s="40"/>
      <c r="G1792" s="478"/>
      <c r="H1792" s="193" t="s">
        <v>1482</v>
      </c>
      <c r="I1792" s="257"/>
      <c r="J1792" s="257"/>
      <c r="K1792" s="38">
        <f t="shared" si="132"/>
        <v>0</v>
      </c>
      <c r="L1792" s="194" t="s">
        <v>165</v>
      </c>
      <c r="M1792" s="194" t="s">
        <v>159</v>
      </c>
      <c r="N1792" s="52" t="str">
        <f>IF(AND('331-CT'!$E$7=TH!H1792,OR(L1792="331",M1792="331")),"331",IF(AND(OR(L1792="131",M1792="131"),H1792='131-CT'!$E$7),"131",""))</f>
        <v/>
      </c>
      <c r="O1792" s="89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24"/>
      <c r="AC1792" s="585"/>
    </row>
    <row r="1793" spans="1:30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33"/>
        <v>1</v>
      </c>
      <c r="C1793" s="184">
        <f t="shared" si="129"/>
        <v>0</v>
      </c>
      <c r="D1793" s="184" t="s">
        <v>1478</v>
      </c>
      <c r="E1793" s="37"/>
      <c r="F1793" s="40"/>
      <c r="G1793" s="40"/>
      <c r="H1793" s="193" t="s">
        <v>1482</v>
      </c>
      <c r="I1793" s="257"/>
      <c r="J1793" s="257"/>
      <c r="K1793" s="38">
        <f t="shared" si="132"/>
        <v>0</v>
      </c>
      <c r="L1793" s="194" t="s">
        <v>165</v>
      </c>
      <c r="M1793" s="194" t="s">
        <v>159</v>
      </c>
      <c r="N1793" s="52" t="str">
        <f>IF(AND('331-CT'!$E$7=TH!H1793,OR(L1793="331",M1793="331")),"331",IF(AND(OR(L1793="131",M1793="131"),H1793='131-CT'!$E$7),"131",""))</f>
        <v/>
      </c>
      <c r="O1793" s="89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24"/>
      <c r="AC1793" s="585"/>
      <c r="AD1793" s="585"/>
    </row>
    <row r="1794" spans="1:30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33"/>
        <v>1</v>
      </c>
      <c r="C1794" s="184">
        <f t="shared" si="129"/>
        <v>0</v>
      </c>
      <c r="D1794" s="184" t="s">
        <v>1478</v>
      </c>
      <c r="E1794" s="37"/>
      <c r="F1794" s="40"/>
      <c r="G1794" s="40"/>
      <c r="H1794" s="193" t="s">
        <v>1482</v>
      </c>
      <c r="I1794" s="257"/>
      <c r="J1794" s="257"/>
      <c r="K1794" s="38">
        <f t="shared" si="132"/>
        <v>0</v>
      </c>
      <c r="L1794" s="194" t="s">
        <v>165</v>
      </c>
      <c r="M1794" s="194" t="s">
        <v>159</v>
      </c>
      <c r="N1794" s="52" t="str">
        <f>IF(AND('331-CT'!$E$7=TH!H1794,OR(L1794="331",M1794="331")),"331",IF(AND(OR(L1794="131",M1794="131"),H1794='131-CT'!$E$7),"131",""))</f>
        <v/>
      </c>
      <c r="O1794" s="89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24"/>
      <c r="AC1794" s="585"/>
    </row>
    <row r="1795" spans="1:30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33"/>
        <v>1</v>
      </c>
      <c r="C1795" s="184">
        <f t="shared" si="129"/>
        <v>0</v>
      </c>
      <c r="D1795" s="184" t="s">
        <v>1478</v>
      </c>
      <c r="E1795" s="37"/>
      <c r="F1795" s="40"/>
      <c r="G1795" s="40"/>
      <c r="H1795" s="193" t="s">
        <v>1482</v>
      </c>
      <c r="I1795" s="257"/>
      <c r="J1795" s="257"/>
      <c r="K1795" s="38">
        <f t="shared" si="132"/>
        <v>0</v>
      </c>
      <c r="L1795" s="194" t="s">
        <v>165</v>
      </c>
      <c r="M1795" s="194" t="s">
        <v>159</v>
      </c>
      <c r="N1795" s="52" t="str">
        <f>IF(AND('331-CT'!$E$7=TH!H1795,OR(L1795="331",M1795="331")),"331",IF(AND(OR(L1795="131",M1795="131"),H1795='131-CT'!$E$7),"131",""))</f>
        <v/>
      </c>
      <c r="O1795" s="89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24"/>
      <c r="AC1795" s="585"/>
      <c r="AD1795" s="585"/>
    </row>
    <row r="1796" spans="1:30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33"/>
        <v>1</v>
      </c>
      <c r="C1796" s="184">
        <f t="shared" si="129"/>
        <v>0</v>
      </c>
      <c r="D1796" s="184" t="s">
        <v>1478</v>
      </c>
      <c r="E1796" s="191"/>
      <c r="F1796" s="189"/>
      <c r="G1796" s="595"/>
      <c r="H1796" s="193" t="s">
        <v>1482</v>
      </c>
      <c r="I1796" s="257"/>
      <c r="J1796" s="257"/>
      <c r="K1796" s="38">
        <f t="shared" si="132"/>
        <v>0</v>
      </c>
      <c r="L1796" s="194" t="s">
        <v>165</v>
      </c>
      <c r="M1796" s="194" t="s">
        <v>159</v>
      </c>
      <c r="N1796" s="52" t="str">
        <f>IF(AND('331-CT'!$E$7=TH!H1796,OR(L1796="331",M1796="331")),"331",IF(AND(OR(L1796="131",M1796="131"),H1796='131-CT'!$E$7),"131",""))</f>
        <v/>
      </c>
      <c r="O1796" s="89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24"/>
      <c r="AC1796" s="585"/>
    </row>
    <row r="1797" spans="1:30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33"/>
        <v>1</v>
      </c>
      <c r="C1797" s="184">
        <f t="shared" si="129"/>
        <v>0</v>
      </c>
      <c r="D1797" s="184" t="s">
        <v>1478</v>
      </c>
      <c r="E1797" s="191"/>
      <c r="F1797" s="189"/>
      <c r="G1797" s="595"/>
      <c r="H1797" s="193" t="s">
        <v>1482</v>
      </c>
      <c r="I1797" s="257"/>
      <c r="J1797" s="257"/>
      <c r="K1797" s="38">
        <f t="shared" si="132"/>
        <v>0</v>
      </c>
      <c r="L1797" s="194" t="s">
        <v>165</v>
      </c>
      <c r="M1797" s="194" t="s">
        <v>159</v>
      </c>
      <c r="N1797" s="52" t="str">
        <f>IF(AND('331-CT'!$E$7=TH!H1797,OR(L1797="331",M1797="331")),"331",IF(AND(OR(L1797="131",M1797="131"),H1797='131-CT'!$E$7),"131",""))</f>
        <v/>
      </c>
      <c r="O1797" s="89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24"/>
      <c r="AC1797" s="585"/>
      <c r="AD1797" s="585"/>
    </row>
    <row r="1798" spans="1:30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33"/>
        <v>1</v>
      </c>
      <c r="C1798" s="184">
        <f t="shared" si="129"/>
        <v>0</v>
      </c>
      <c r="D1798" s="184" t="s">
        <v>1478</v>
      </c>
      <c r="E1798" s="191"/>
      <c r="F1798" s="189"/>
      <c r="G1798" s="595"/>
      <c r="H1798" s="193" t="s">
        <v>1482</v>
      </c>
      <c r="I1798" s="257"/>
      <c r="J1798" s="257"/>
      <c r="K1798" s="38">
        <f t="shared" si="132"/>
        <v>0</v>
      </c>
      <c r="L1798" s="194" t="s">
        <v>165</v>
      </c>
      <c r="M1798" s="194" t="s">
        <v>159</v>
      </c>
      <c r="N1798" s="52" t="str">
        <f>IF(AND('331-CT'!$E$7=TH!H1798,OR(L1798="331",M1798="331")),"331",IF(AND(OR(L1798="131",M1798="131"),H1798='131-CT'!$E$7),"131",""))</f>
        <v/>
      </c>
      <c r="O1798" s="89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24"/>
      <c r="AC1798" s="585"/>
      <c r="AD1798" s="585"/>
    </row>
    <row r="1799" spans="1:30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33"/>
        <v>1</v>
      </c>
      <c r="C1799" s="184">
        <f t="shared" si="129"/>
        <v>0</v>
      </c>
      <c r="D1799" s="184" t="s">
        <v>1478</v>
      </c>
      <c r="E1799" s="754"/>
      <c r="F1799" s="189"/>
      <c r="G1799" s="40"/>
      <c r="H1799" s="193" t="s">
        <v>1482</v>
      </c>
      <c r="I1799" s="257"/>
      <c r="J1799" s="257"/>
      <c r="K1799" s="38">
        <f t="shared" si="132"/>
        <v>0</v>
      </c>
      <c r="L1799" s="194" t="s">
        <v>165</v>
      </c>
      <c r="M1799" s="194" t="s">
        <v>159</v>
      </c>
      <c r="N1799" s="52" t="str">
        <f>IF(AND('331-CT'!$E$7=TH!H1799,OR(L1799="331",M1799="331")),"331",IF(AND(OR(L1799="131",M1799="131"),H1799='131-CT'!$E$7),"131",""))</f>
        <v/>
      </c>
      <c r="O1799" s="89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24"/>
      <c r="AC1799" s="585"/>
    </row>
    <row r="1800" spans="1:30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33"/>
        <v>1</v>
      </c>
      <c r="C1800" s="184">
        <f t="shared" si="129"/>
        <v>0</v>
      </c>
      <c r="D1800" s="184" t="s">
        <v>1478</v>
      </c>
      <c r="E1800" s="754"/>
      <c r="F1800" s="40"/>
      <c r="G1800" s="40"/>
      <c r="H1800" s="193" t="s">
        <v>1482</v>
      </c>
      <c r="I1800" s="257"/>
      <c r="J1800" s="257"/>
      <c r="K1800" s="38">
        <f t="shared" si="132"/>
        <v>0</v>
      </c>
      <c r="L1800" s="194" t="s">
        <v>165</v>
      </c>
      <c r="M1800" s="194" t="s">
        <v>159</v>
      </c>
      <c r="N1800" s="52" t="str">
        <f>IF(AND('331-CT'!$E$7=TH!H1800,OR(L1800="331",M1800="331")),"331",IF(AND(OR(L1800="131",M1800="131"),H1800='131-CT'!$E$7),"131",""))</f>
        <v/>
      </c>
      <c r="O1800" s="89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24"/>
      <c r="AC1800" s="585"/>
      <c r="AD1800" s="585"/>
    </row>
    <row r="1801" spans="1:30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33"/>
        <v>1</v>
      </c>
      <c r="C1801" s="184">
        <f t="shared" si="129"/>
        <v>0</v>
      </c>
      <c r="D1801" s="184" t="s">
        <v>1478</v>
      </c>
      <c r="E1801" s="754"/>
      <c r="F1801" s="189"/>
      <c r="G1801" s="40"/>
      <c r="H1801" s="193" t="s">
        <v>1482</v>
      </c>
      <c r="I1801" s="257"/>
      <c r="J1801" s="257"/>
      <c r="K1801" s="38">
        <f t="shared" si="132"/>
        <v>0</v>
      </c>
      <c r="L1801" s="194" t="s">
        <v>165</v>
      </c>
      <c r="M1801" s="194" t="s">
        <v>159</v>
      </c>
      <c r="N1801" s="52" t="str">
        <f>IF(AND('331-CT'!$E$7=TH!H1801,OR(L1801="331",M1801="331")),"331",IF(AND(OR(L1801="131",M1801="131"),H1801='131-CT'!$E$7),"131",""))</f>
        <v/>
      </c>
      <c r="O1801" s="89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24"/>
      <c r="AC1801" s="585"/>
      <c r="AD1801" s="585"/>
    </row>
    <row r="1802" spans="1:30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33"/>
        <v>1</v>
      </c>
      <c r="C1802" s="184">
        <f t="shared" si="129"/>
        <v>0</v>
      </c>
      <c r="D1802" s="184"/>
      <c r="E1802" s="754"/>
      <c r="F1802" s="292"/>
      <c r="G1802" s="40"/>
      <c r="H1802" s="7"/>
      <c r="I1802" s="256"/>
      <c r="J1802" s="256"/>
      <c r="K1802" s="593"/>
      <c r="L1802" s="594"/>
      <c r="M1802" s="594"/>
      <c r="N1802" s="52" t="str">
        <f>IF(AND('331-CT'!$E$7=TH!H1802,OR(L1802="331",M1802="331")),"331",IF(AND(OR(L1802="131",M1802="131"),H1802='131-CT'!$E$7),"131",""))</f>
        <v/>
      </c>
      <c r="O1802" s="89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24"/>
      <c r="AC1802" s="585"/>
      <c r="AD1802" s="585"/>
    </row>
    <row r="1803" spans="1:30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33"/>
        <v>1</v>
      </c>
      <c r="C1803" s="184">
        <f t="shared" si="129"/>
        <v>0</v>
      </c>
      <c r="D1803" s="184"/>
      <c r="E1803" s="754"/>
      <c r="F1803" s="40"/>
      <c r="G1803" s="40"/>
      <c r="H1803" s="7"/>
      <c r="I1803" s="256"/>
      <c r="J1803" s="256"/>
      <c r="K1803" s="593"/>
      <c r="L1803" s="594"/>
      <c r="M1803" s="594"/>
      <c r="N1803" s="52" t="str">
        <f>IF(AND('331-CT'!$E$7=TH!H1803,OR(L1803="331",M1803="331")),"331",IF(AND(OR(L1803="131",M1803="131"),H1803='131-CT'!$E$7),"131",""))</f>
        <v/>
      </c>
      <c r="O1803" s="89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24"/>
      <c r="AC1803" s="585"/>
    </row>
    <row r="1804" spans="1:30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33"/>
        <v>1</v>
      </c>
      <c r="C1804" s="184">
        <f t="shared" si="129"/>
        <v>0</v>
      </c>
      <c r="D1804" s="184"/>
      <c r="E1804" s="754"/>
      <c r="F1804" s="189"/>
      <c r="G1804" s="40"/>
      <c r="H1804" s="7"/>
      <c r="I1804" s="781"/>
      <c r="J1804" s="256"/>
      <c r="K1804" s="593"/>
      <c r="L1804" s="594"/>
      <c r="M1804" s="594"/>
      <c r="N1804" s="52" t="str">
        <f>IF(AND('331-CT'!$E$7=TH!H1804,OR(L1804="331",M1804="331")),"331",IF(AND(OR(L1804="131",M1804="131"),H1804='131-CT'!$E$7),"131",""))</f>
        <v/>
      </c>
      <c r="O1804" s="89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24"/>
      <c r="AC1804" s="585"/>
      <c r="AD1804" s="585"/>
    </row>
    <row r="1805" spans="1:30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33"/>
        <v>1</v>
      </c>
      <c r="C1805" s="184">
        <f t="shared" si="129"/>
        <v>0</v>
      </c>
      <c r="D1805" s="184"/>
      <c r="E1805" s="754"/>
      <c r="F1805" s="40"/>
      <c r="G1805" s="40"/>
      <c r="H1805" s="7"/>
      <c r="I1805" s="781"/>
      <c r="J1805" s="256"/>
      <c r="K1805" s="593"/>
      <c r="L1805" s="594"/>
      <c r="M1805" s="594"/>
      <c r="N1805" s="52" t="str">
        <f>IF(AND('331-CT'!$E$7=TH!H1805,OR(L1805="331",M1805="331")),"331",IF(AND(OR(L1805="131",M1805="131"),H1805='131-CT'!$E$7),"131",""))</f>
        <v/>
      </c>
      <c r="O1805" s="89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24"/>
      <c r="AC1805" s="585"/>
      <c r="AD1805" s="585"/>
    </row>
    <row r="1806" spans="1:30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33"/>
        <v>1</v>
      </c>
      <c r="C1806" s="184">
        <f t="shared" si="129"/>
        <v>0</v>
      </c>
      <c r="D1806" s="184"/>
      <c r="E1806" s="754"/>
      <c r="F1806" s="189"/>
      <c r="G1806" s="40"/>
      <c r="H1806" s="7"/>
      <c r="I1806" s="256"/>
      <c r="J1806" s="256"/>
      <c r="K1806" s="593"/>
      <c r="L1806" s="594"/>
      <c r="M1806" s="594"/>
      <c r="N1806" s="52" t="str">
        <f>IF(AND('331-CT'!$E$7=TH!H1806,OR(L1806="331",M1806="331")),"331",IF(AND(OR(L1806="131",M1806="131"),H1806='131-CT'!$E$7),"131",""))</f>
        <v/>
      </c>
      <c r="O1806" s="89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24"/>
      <c r="AC1806" s="585"/>
    </row>
    <row r="1807" spans="1:30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33"/>
        <v>1</v>
      </c>
      <c r="C1807" s="184">
        <f t="shared" si="129"/>
        <v>0</v>
      </c>
      <c r="D1807" s="184"/>
      <c r="E1807" s="754"/>
      <c r="F1807" s="189"/>
      <c r="G1807" s="40"/>
      <c r="H1807" s="7"/>
      <c r="I1807" s="256"/>
      <c r="J1807" s="256"/>
      <c r="K1807" s="593"/>
      <c r="L1807" s="594"/>
      <c r="M1807" s="594"/>
      <c r="N1807" s="52" t="str">
        <f>IF(AND('331-CT'!$E$7=TH!H1807,OR(L1807="331",M1807="331")),"331",IF(AND(OR(L1807="131",M1807="131"),H1807='131-CT'!$E$7),"131",""))</f>
        <v/>
      </c>
      <c r="O1807" s="89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24"/>
      <c r="AC1807" s="585"/>
      <c r="AD1807" s="585"/>
    </row>
    <row r="1808" spans="1:30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33"/>
        <v>1</v>
      </c>
      <c r="C1808" s="184">
        <f t="shared" si="129"/>
        <v>0</v>
      </c>
      <c r="D1808" s="184"/>
      <c r="E1808" s="184"/>
      <c r="F1808" s="189"/>
      <c r="G1808" s="595"/>
      <c r="H1808" s="193"/>
      <c r="I1808" s="256"/>
      <c r="J1808" s="256"/>
      <c r="K1808" s="593"/>
      <c r="L1808" s="594"/>
      <c r="M1808" s="594"/>
      <c r="N1808" s="52" t="str">
        <f>IF(AND('331-CT'!$E$7=TH!H1808,OR(L1808="331",M1808="331")),"331",IF(AND(OR(L1808="131",M1808="131"),H1808='131-CT'!$E$7),"131",""))</f>
        <v/>
      </c>
      <c r="O1808" s="89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24"/>
      <c r="AC1808" s="585"/>
    </row>
    <row r="1809" spans="1:30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33"/>
        <v>1</v>
      </c>
      <c r="C1809" s="184">
        <f t="shared" si="129"/>
        <v>0</v>
      </c>
      <c r="D1809" s="184"/>
      <c r="E1809" s="754"/>
      <c r="F1809" s="40"/>
      <c r="G1809" s="40"/>
      <c r="H1809" s="7"/>
      <c r="I1809" s="256"/>
      <c r="J1809" s="256"/>
      <c r="K1809" s="593"/>
      <c r="L1809" s="594"/>
      <c r="M1809" s="594"/>
      <c r="N1809" s="52" t="str">
        <f>IF(AND('331-CT'!$E$7=TH!H1809,OR(L1809="331",M1809="331")),"331",IF(AND(OR(L1809="131",M1809="131"),H1809='131-CT'!$E$7),"131",""))</f>
        <v/>
      </c>
      <c r="O1809" s="89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24"/>
      <c r="AC1809" s="585"/>
      <c r="AD1809" s="585"/>
    </row>
    <row r="1810" spans="1:30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33"/>
        <v>1</v>
      </c>
      <c r="C1810" s="184">
        <f t="shared" si="129"/>
        <v>0</v>
      </c>
      <c r="D1810" s="184"/>
      <c r="E1810" s="754"/>
      <c r="F1810" s="189"/>
      <c r="G1810" s="40"/>
      <c r="H1810" s="7"/>
      <c r="I1810" s="256"/>
      <c r="J1810" s="256"/>
      <c r="K1810" s="593"/>
      <c r="L1810" s="594"/>
      <c r="M1810" s="594"/>
      <c r="N1810" s="52" t="str">
        <f>IF(AND('331-CT'!$E$7=TH!H1810,OR(L1810="331",M1810="331")),"331",IF(AND(OR(L1810="131",M1810="131"),H1810='131-CT'!$E$7),"131",""))</f>
        <v/>
      </c>
      <c r="O1810" s="89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24"/>
      <c r="AC1810" s="585"/>
    </row>
    <row r="1811" spans="1:30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33"/>
        <v>1</v>
      </c>
      <c r="C1811" s="184">
        <f t="shared" si="129"/>
        <v>0</v>
      </c>
      <c r="D1811" s="184"/>
      <c r="E1811" s="754"/>
      <c r="F1811" s="189"/>
      <c r="G1811" s="40"/>
      <c r="H1811" s="7"/>
      <c r="I1811" s="256"/>
      <c r="J1811" s="256"/>
      <c r="K1811" s="593"/>
      <c r="L1811" s="594"/>
      <c r="M1811" s="594"/>
      <c r="N1811" s="52" t="str">
        <f>IF(AND('331-CT'!$E$7=TH!H1811,OR(L1811="331",M1811="331")),"331",IF(AND(OR(L1811="131",M1811="131"),H1811='131-CT'!$E$7),"131",""))</f>
        <v/>
      </c>
      <c r="O1811" s="89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24"/>
      <c r="AC1811" s="585"/>
      <c r="AD1811" s="585"/>
    </row>
    <row r="1812" spans="1:30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33"/>
        <v>1</v>
      </c>
      <c r="C1812" s="184">
        <f t="shared" si="129"/>
        <v>0</v>
      </c>
      <c r="D1812" s="184"/>
      <c r="E1812" s="754"/>
      <c r="F1812" s="189"/>
      <c r="G1812" s="40"/>
      <c r="H1812" s="7"/>
      <c r="I1812" s="781"/>
      <c r="J1812" s="256"/>
      <c r="K1812" s="593"/>
      <c r="L1812" s="594"/>
      <c r="M1812" s="594"/>
      <c r="N1812" s="52" t="str">
        <f>IF(AND('331-CT'!$E$7=TH!H1812,OR(L1812="331",M1812="331")),"331",IF(AND(OR(L1812="131",M1812="131"),H1812='131-CT'!$E$7),"131",""))</f>
        <v/>
      </c>
      <c r="O1812" s="89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24"/>
      <c r="AC1812" s="585"/>
      <c r="AD1812" s="585"/>
    </row>
    <row r="1813" spans="1:30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33"/>
        <v>1</v>
      </c>
      <c r="C1813" s="184">
        <f t="shared" si="129"/>
        <v>0</v>
      </c>
      <c r="D1813" s="184"/>
      <c r="E1813" s="754"/>
      <c r="F1813" s="189"/>
      <c r="G1813" s="40"/>
      <c r="H1813" s="7"/>
      <c r="I1813" s="256"/>
      <c r="J1813" s="256"/>
      <c r="K1813" s="593"/>
      <c r="L1813" s="594"/>
      <c r="M1813" s="594"/>
      <c r="N1813" s="52" t="str">
        <f>IF(AND('331-CT'!$E$7=TH!H1813,OR(L1813="331",M1813="331")),"331",IF(AND(OR(L1813="131",M1813="131"),H1813='131-CT'!$E$7),"131",""))</f>
        <v/>
      </c>
      <c r="O1813" s="89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24"/>
      <c r="AC1813" s="585"/>
      <c r="AD1813" s="585"/>
    </row>
    <row r="1814" spans="1:30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33"/>
        <v>1</v>
      </c>
      <c r="C1814" s="184">
        <f t="shared" si="129"/>
        <v>0</v>
      </c>
      <c r="D1814" s="184"/>
      <c r="E1814" s="754"/>
      <c r="F1814" s="189"/>
      <c r="G1814" s="40"/>
      <c r="H1814" s="7"/>
      <c r="I1814" s="256"/>
      <c r="J1814" s="256"/>
      <c r="K1814" s="593"/>
      <c r="L1814" s="594"/>
      <c r="M1814" s="594"/>
      <c r="N1814" s="52" t="str">
        <f>IF(AND('331-CT'!$E$7=TH!H1814,OR(L1814="331",M1814="331")),"331",IF(AND(OR(L1814="131",M1814="131"),H1814='131-CT'!$E$7),"131",""))</f>
        <v/>
      </c>
      <c r="O1814" s="89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24"/>
      <c r="AC1814" s="585"/>
      <c r="AD1814" s="585"/>
    </row>
    <row r="1815" spans="1:30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33"/>
        <v>1</v>
      </c>
      <c r="C1815" s="184">
        <f t="shared" ref="C1815:C1878" si="134">E1815</f>
        <v>0</v>
      </c>
      <c r="D1815" s="184"/>
      <c r="E1815" s="754"/>
      <c r="F1815" s="189"/>
      <c r="G1815" s="40"/>
      <c r="H1815" s="7"/>
      <c r="I1815" s="256"/>
      <c r="J1815" s="256"/>
      <c r="K1815" s="593"/>
      <c r="L1815" s="594"/>
      <c r="M1815" s="594"/>
      <c r="N1815" s="52" t="str">
        <f>IF(AND('331-CT'!$E$7=TH!H1815,OR(L1815="331",M1815="331")),"331",IF(AND(OR(L1815="131",M1815="131"),H1815='131-CT'!$E$7),"131",""))</f>
        <v/>
      </c>
      <c r="O1815" s="89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24"/>
      <c r="AC1815" s="585"/>
      <c r="AD1815" s="585"/>
    </row>
    <row r="1816" spans="1:30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33"/>
        <v>1</v>
      </c>
      <c r="C1816" s="184">
        <f t="shared" si="134"/>
        <v>0</v>
      </c>
      <c r="D1816" s="184"/>
      <c r="E1816" s="754"/>
      <c r="F1816" s="189"/>
      <c r="G1816" s="40"/>
      <c r="H1816" s="7"/>
      <c r="I1816" s="256"/>
      <c r="J1816" s="256"/>
      <c r="K1816" s="593"/>
      <c r="L1816" s="594"/>
      <c r="M1816" s="594"/>
      <c r="N1816" s="52" t="str">
        <f>IF(AND('331-CT'!$E$7=TH!H1816,OR(L1816="331",M1816="331")),"331",IF(AND(OR(L1816="131",M1816="131"),H1816='131-CT'!$E$7),"131",""))</f>
        <v/>
      </c>
      <c r="O1816" s="89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24"/>
      <c r="AC1816" s="585"/>
      <c r="AD1816" s="585"/>
    </row>
    <row r="1817" spans="1:30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33"/>
        <v>1</v>
      </c>
      <c r="C1817" s="184">
        <f t="shared" si="134"/>
        <v>0</v>
      </c>
      <c r="D1817" s="184"/>
      <c r="E1817" s="754"/>
      <c r="F1817" s="189"/>
      <c r="G1817" s="40"/>
      <c r="H1817" s="7"/>
      <c r="I1817" s="256"/>
      <c r="J1817" s="256"/>
      <c r="K1817" s="593"/>
      <c r="L1817" s="594"/>
      <c r="M1817" s="594"/>
      <c r="N1817" s="52" t="str">
        <f>IF(AND('331-CT'!$E$7=TH!H1817,OR(L1817="331",M1817="331")),"331",IF(AND(OR(L1817="131",M1817="131"),H1817='131-CT'!$E$7),"131",""))</f>
        <v/>
      </c>
      <c r="O1817" s="89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24"/>
      <c r="AC1817" s="585"/>
      <c r="AD1817" s="585"/>
    </row>
    <row r="1818" spans="1:30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33"/>
        <v>1</v>
      </c>
      <c r="C1818" s="184">
        <f t="shared" si="134"/>
        <v>0</v>
      </c>
      <c r="D1818" s="184"/>
      <c r="E1818" s="754"/>
      <c r="F1818" s="189"/>
      <c r="G1818" s="40"/>
      <c r="H1818" s="7"/>
      <c r="I1818" s="256"/>
      <c r="J1818" s="256"/>
      <c r="K1818" s="593"/>
      <c r="L1818" s="594"/>
      <c r="M1818" s="594"/>
      <c r="N1818" s="52" t="str">
        <f>IF(AND('331-CT'!$E$7=TH!H1818,OR(L1818="331",M1818="331")),"331",IF(AND(OR(L1818="131",M1818="131"),H1818='131-CT'!$E$7),"131",""))</f>
        <v/>
      </c>
      <c r="O1818" s="89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24"/>
      <c r="AC1818" s="585"/>
      <c r="AD1818" s="585"/>
    </row>
    <row r="1819" spans="1:30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33"/>
        <v>1</v>
      </c>
      <c r="C1819" s="184">
        <f t="shared" si="134"/>
        <v>0</v>
      </c>
      <c r="D1819" s="184"/>
      <c r="E1819" s="754"/>
      <c r="F1819" s="189"/>
      <c r="G1819" s="40"/>
      <c r="H1819" s="7"/>
      <c r="I1819" s="256"/>
      <c r="J1819" s="256"/>
      <c r="K1819" s="593"/>
      <c r="L1819" s="594"/>
      <c r="M1819" s="594"/>
      <c r="N1819" s="52" t="str">
        <f>IF(AND('331-CT'!$E$7=TH!H1819,OR(L1819="331",M1819="331")),"331",IF(AND(OR(L1819="131",M1819="131"),H1819='131-CT'!$E$7),"131",""))</f>
        <v/>
      </c>
      <c r="O1819" s="89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24"/>
      <c r="AC1819" s="585"/>
      <c r="AD1819" s="585"/>
    </row>
    <row r="1820" spans="1:30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33"/>
        <v>1</v>
      </c>
      <c r="C1820" s="184">
        <f t="shared" si="134"/>
        <v>0</v>
      </c>
      <c r="D1820" s="184"/>
      <c r="E1820" s="184"/>
      <c r="F1820" s="189"/>
      <c r="G1820" s="595"/>
      <c r="H1820" s="193"/>
      <c r="I1820" s="256"/>
      <c r="J1820" s="256"/>
      <c r="K1820" s="593"/>
      <c r="L1820" s="594"/>
      <c r="M1820" s="594"/>
      <c r="N1820" s="52" t="str">
        <f>IF(AND('331-CT'!$E$7=TH!H1820,OR(L1820="331",M1820="331")),"331",IF(AND(OR(L1820="131",M1820="131"),H1820='131-CT'!$E$7),"131",""))</f>
        <v/>
      </c>
      <c r="O1820" s="89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24"/>
      <c r="AC1820" s="585"/>
    </row>
    <row r="1821" spans="1:30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33"/>
        <v>1</v>
      </c>
      <c r="C1821" s="184">
        <f t="shared" si="134"/>
        <v>0</v>
      </c>
      <c r="D1821" s="184"/>
      <c r="E1821" s="191"/>
      <c r="F1821" s="192"/>
      <c r="G1821" s="478"/>
      <c r="H1821" s="193"/>
      <c r="I1821" s="256"/>
      <c r="J1821" s="256"/>
      <c r="K1821" s="593"/>
      <c r="L1821" s="594"/>
      <c r="M1821" s="594"/>
      <c r="N1821" s="52" t="str">
        <f>IF(AND('331-CT'!$E$7=TH!H1821,OR(L1821="331",M1821="331")),"331",IF(AND(OR(L1821="131",M1821="131"),H1821='131-CT'!$E$7),"131",""))</f>
        <v/>
      </c>
      <c r="O1821" s="89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24"/>
      <c r="AC1821" s="585"/>
      <c r="AD1821" s="585"/>
    </row>
    <row r="1822" spans="1:30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33"/>
        <v>1</v>
      </c>
      <c r="C1822" s="184">
        <f t="shared" si="134"/>
        <v>0</v>
      </c>
      <c r="D1822" s="184"/>
      <c r="E1822" s="191"/>
      <c r="F1822" s="192"/>
      <c r="G1822" s="478"/>
      <c r="H1822" s="193"/>
      <c r="I1822" s="256"/>
      <c r="J1822" s="256"/>
      <c r="K1822" s="593"/>
      <c r="L1822" s="594"/>
      <c r="M1822" s="594"/>
      <c r="N1822" s="52" t="str">
        <f>IF(AND('331-CT'!$E$7=TH!H1822,OR(L1822="331",M1822="331")),"331",IF(AND(OR(L1822="131",M1822="131"),H1822='131-CT'!$E$7),"131",""))</f>
        <v/>
      </c>
      <c r="O1822" s="89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24"/>
      <c r="AC1822" s="585"/>
      <c r="AD1822" s="585"/>
    </row>
    <row r="1823" spans="1:30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33"/>
        <v>1</v>
      </c>
      <c r="C1823" s="184">
        <f t="shared" si="134"/>
        <v>0</v>
      </c>
      <c r="D1823" s="184"/>
      <c r="E1823" s="191"/>
      <c r="F1823" s="192"/>
      <c r="G1823" s="478"/>
      <c r="H1823" s="193"/>
      <c r="I1823" s="256"/>
      <c r="J1823" s="256"/>
      <c r="K1823" s="593"/>
      <c r="L1823" s="594"/>
      <c r="M1823" s="594"/>
      <c r="N1823" s="52" t="str">
        <f>IF(AND('331-CT'!$E$7=TH!H1823,OR(L1823="331",M1823="331")),"331",IF(AND(OR(L1823="131",M1823="131"),H1823='131-CT'!$E$7),"131",""))</f>
        <v/>
      </c>
      <c r="O1823" s="89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24"/>
      <c r="AC1823" s="585"/>
      <c r="AD1823" s="585"/>
    </row>
    <row r="1824" spans="1:30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33"/>
        <v>1</v>
      </c>
      <c r="C1824" s="184">
        <f t="shared" si="134"/>
        <v>0</v>
      </c>
      <c r="D1824" s="184"/>
      <c r="E1824" s="191"/>
      <c r="F1824" s="192"/>
      <c r="G1824" s="478"/>
      <c r="H1824" s="193"/>
      <c r="I1824" s="256"/>
      <c r="J1824" s="256"/>
      <c r="K1824" s="593"/>
      <c r="L1824" s="594"/>
      <c r="M1824" s="594"/>
      <c r="N1824" s="52" t="str">
        <f>IF(AND('331-CT'!$E$7=TH!H1824,OR(L1824="331",M1824="331")),"331",IF(AND(OR(L1824="131",M1824="131"),H1824='131-CT'!$E$7),"131",""))</f>
        <v/>
      </c>
      <c r="O1824" s="89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24"/>
      <c r="AC1824" s="585"/>
    </row>
    <row r="1825" spans="1:30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33"/>
        <v>1</v>
      </c>
      <c r="C1825" s="184">
        <f t="shared" si="134"/>
        <v>0</v>
      </c>
      <c r="D1825" s="184"/>
      <c r="E1825" s="191"/>
      <c r="F1825" s="192"/>
      <c r="G1825" s="478"/>
      <c r="H1825" s="193"/>
      <c r="I1825" s="256"/>
      <c r="J1825" s="256"/>
      <c r="K1825" s="593"/>
      <c r="L1825" s="594"/>
      <c r="M1825" s="594"/>
      <c r="N1825" s="52" t="str">
        <f>IF(AND('331-CT'!$E$7=TH!H1825,OR(L1825="331",M1825="331")),"331",IF(AND(OR(L1825="131",M1825="131"),H1825='131-CT'!$E$7),"131",""))</f>
        <v/>
      </c>
      <c r="O1825" s="89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24"/>
      <c r="AC1825" s="585"/>
      <c r="AD1825" s="585"/>
    </row>
    <row r="1826" spans="1:30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33"/>
        <v>1</v>
      </c>
      <c r="C1826" s="184">
        <f t="shared" si="134"/>
        <v>0</v>
      </c>
      <c r="D1826" s="184"/>
      <c r="E1826" s="37"/>
      <c r="F1826" s="40"/>
      <c r="G1826" s="40"/>
      <c r="H1826" s="7"/>
      <c r="I1826" s="256"/>
      <c r="J1826" s="256"/>
      <c r="K1826" s="593"/>
      <c r="L1826" s="594"/>
      <c r="M1826" s="594"/>
      <c r="N1826" s="52" t="str">
        <f>IF(AND('331-CT'!$E$7=TH!H1826,OR(L1826="331",M1826="331")),"331",IF(AND(OR(L1826="131",M1826="131"),H1826='131-CT'!$E$7),"131",""))</f>
        <v/>
      </c>
      <c r="O1826" s="89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24"/>
      <c r="AC1826" s="585"/>
    </row>
    <row r="1827" spans="1:30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ref="B1827:B1890" si="135">IF(C1827&lt;&gt;"",MONTH(C1827),"")</f>
        <v>1</v>
      </c>
      <c r="C1827" s="184">
        <f t="shared" si="134"/>
        <v>0</v>
      </c>
      <c r="D1827" s="184"/>
      <c r="E1827" s="37"/>
      <c r="F1827" s="40"/>
      <c r="G1827" s="40"/>
      <c r="H1827" s="7"/>
      <c r="I1827" s="256"/>
      <c r="J1827" s="256"/>
      <c r="K1827" s="593"/>
      <c r="L1827" s="594"/>
      <c r="M1827" s="594"/>
      <c r="N1827" s="52" t="str">
        <f>IF(AND('331-CT'!$E$7=TH!H1827,OR(L1827="331",M1827="331")),"331",IF(AND(OR(L1827="131",M1827="131"),H1827='131-CT'!$E$7),"131",""))</f>
        <v/>
      </c>
      <c r="O1827" s="89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24"/>
      <c r="AC1827" s="585"/>
      <c r="AD1827" s="585"/>
    </row>
    <row r="1828" spans="1:30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35"/>
        <v>1</v>
      </c>
      <c r="C1828" s="184">
        <f t="shared" si="134"/>
        <v>0</v>
      </c>
      <c r="D1828" s="184"/>
      <c r="E1828" s="184"/>
      <c r="F1828" s="189"/>
      <c r="G1828" s="595"/>
      <c r="H1828" s="193"/>
      <c r="I1828" s="256"/>
      <c r="J1828" s="256"/>
      <c r="K1828" s="593"/>
      <c r="L1828" s="594"/>
      <c r="M1828" s="594"/>
      <c r="N1828" s="52" t="str">
        <f>IF(AND('331-CT'!$E$7=TH!H1828,OR(L1828="331",M1828="331")),"331",IF(AND(OR(L1828="131",M1828="131"),H1828='131-CT'!$E$7),"131",""))</f>
        <v/>
      </c>
      <c r="O1828" s="89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24"/>
      <c r="AC1828" s="585"/>
      <c r="AD1828" s="585"/>
    </row>
    <row r="1829" spans="1:30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35"/>
        <v>1</v>
      </c>
      <c r="C1829" s="184">
        <f t="shared" si="134"/>
        <v>0</v>
      </c>
      <c r="D1829" s="184"/>
      <c r="E1829" s="184"/>
      <c r="F1829" s="189"/>
      <c r="G1829" s="595"/>
      <c r="H1829" s="7"/>
      <c r="I1829" s="256"/>
      <c r="J1829" s="256"/>
      <c r="K1829" s="593"/>
      <c r="L1829" s="594"/>
      <c r="M1829" s="594"/>
      <c r="N1829" s="52" t="str">
        <f>IF(AND('331-CT'!$E$7=TH!H1829,OR(L1829="331",M1829="331")),"331",IF(AND(OR(L1829="131",M1829="131"),H1829='131-CT'!$E$7),"131",""))</f>
        <v/>
      </c>
      <c r="O1829" s="89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24"/>
      <c r="AC1829" s="585"/>
      <c r="AD1829" s="585"/>
    </row>
    <row r="1830" spans="1:30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35"/>
        <v>1</v>
      </c>
      <c r="C1830" s="184">
        <f t="shared" si="134"/>
        <v>0</v>
      </c>
      <c r="D1830" s="184"/>
      <c r="E1830" s="184"/>
      <c r="F1830" s="189"/>
      <c r="G1830" s="595"/>
      <c r="H1830" s="7"/>
      <c r="I1830" s="256"/>
      <c r="J1830" s="256"/>
      <c r="K1830" s="593"/>
      <c r="L1830" s="594"/>
      <c r="M1830" s="594"/>
      <c r="N1830" s="52" t="str">
        <f>IF(AND('331-CT'!$E$7=TH!H1830,OR(L1830="331",M1830="331")),"331",IF(AND(OR(L1830="131",M1830="131"),H1830='131-CT'!$E$7),"131",""))</f>
        <v/>
      </c>
      <c r="O1830" s="89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24"/>
      <c r="AC1830" s="585"/>
      <c r="AD1830" s="585"/>
    </row>
    <row r="1831" spans="1:30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35"/>
        <v>1</v>
      </c>
      <c r="C1831" s="184">
        <f t="shared" si="134"/>
        <v>0</v>
      </c>
      <c r="D1831" s="184"/>
      <c r="E1831" s="184"/>
      <c r="F1831" s="189"/>
      <c r="G1831" s="595"/>
      <c r="H1831" s="7"/>
      <c r="I1831" s="256"/>
      <c r="J1831" s="256"/>
      <c r="K1831" s="593"/>
      <c r="L1831" s="594"/>
      <c r="M1831" s="594"/>
      <c r="N1831" s="52" t="str">
        <f>IF(AND('331-CT'!$E$7=TH!H1831,OR(L1831="331",M1831="331")),"331",IF(AND(OR(L1831="131",M1831="131"),H1831='131-CT'!$E$7),"131",""))</f>
        <v/>
      </c>
      <c r="O1831" s="89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24"/>
      <c r="AC1831" s="585"/>
      <c r="AD1831" s="585"/>
    </row>
    <row r="1832" spans="1:30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35"/>
        <v>1</v>
      </c>
      <c r="C1832" s="184">
        <f t="shared" si="134"/>
        <v>0</v>
      </c>
      <c r="D1832" s="184"/>
      <c r="E1832" s="184"/>
      <c r="F1832" s="189"/>
      <c r="G1832" s="595"/>
      <c r="H1832" s="7"/>
      <c r="I1832" s="256"/>
      <c r="J1832" s="256"/>
      <c r="K1832" s="593"/>
      <c r="L1832" s="594"/>
      <c r="M1832" s="594"/>
      <c r="N1832" s="52" t="str">
        <f>IF(AND('331-CT'!$E$7=TH!H1832,OR(L1832="331",M1832="331")),"331",IF(AND(OR(L1832="131",M1832="131"),H1832='131-CT'!$E$7),"131",""))</f>
        <v/>
      </c>
      <c r="O1832" s="89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24"/>
      <c r="AC1832" s="585"/>
      <c r="AD1832" s="585"/>
    </row>
    <row r="1833" spans="1:30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35"/>
        <v>1</v>
      </c>
      <c r="C1833" s="184">
        <f t="shared" si="134"/>
        <v>0</v>
      </c>
      <c r="D1833" s="184"/>
      <c r="E1833" s="184"/>
      <c r="F1833" s="189"/>
      <c r="G1833" s="595"/>
      <c r="H1833" s="7"/>
      <c r="I1833" s="256"/>
      <c r="J1833" s="256"/>
      <c r="K1833" s="593"/>
      <c r="L1833" s="594"/>
      <c r="M1833" s="594"/>
      <c r="N1833" s="52" t="str">
        <f>IF(AND('331-CT'!$E$7=TH!H1833,OR(L1833="331",M1833="331")),"331",IF(AND(OR(L1833="131",M1833="131"),H1833='131-CT'!$E$7),"131",""))</f>
        <v/>
      </c>
      <c r="O1833" s="89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24"/>
      <c r="AC1833" s="585"/>
      <c r="AD1833" s="585"/>
    </row>
    <row r="1834" spans="1:30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35"/>
        <v>1</v>
      </c>
      <c r="C1834" s="184">
        <f t="shared" si="134"/>
        <v>0</v>
      </c>
      <c r="D1834" s="184"/>
      <c r="E1834" s="184"/>
      <c r="F1834" s="189"/>
      <c r="G1834" s="595"/>
      <c r="H1834" s="7"/>
      <c r="I1834" s="256"/>
      <c r="J1834" s="256"/>
      <c r="K1834" s="593"/>
      <c r="L1834" s="594"/>
      <c r="M1834" s="594"/>
      <c r="N1834" s="52" t="str">
        <f>IF(AND('331-CT'!$E$7=TH!H1834,OR(L1834="331",M1834="331")),"331",IF(AND(OR(L1834="131",M1834="131"),H1834='131-CT'!$E$7),"131",""))</f>
        <v/>
      </c>
      <c r="O1834" s="89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24"/>
      <c r="AC1834" s="585"/>
      <c r="AD1834" s="585"/>
    </row>
    <row r="1835" spans="1:30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35"/>
        <v>1</v>
      </c>
      <c r="C1835" s="184">
        <f t="shared" si="134"/>
        <v>0</v>
      </c>
      <c r="D1835" s="184"/>
      <c r="E1835" s="191"/>
      <c r="F1835" s="192"/>
      <c r="G1835" s="478"/>
      <c r="H1835" s="45"/>
      <c r="I1835" s="256"/>
      <c r="J1835" s="256"/>
      <c r="K1835" s="593"/>
      <c r="L1835" s="594"/>
      <c r="M1835" s="594"/>
      <c r="N1835" s="52" t="str">
        <f>IF(AND('331-CT'!$E$7=TH!H1835,OR(L1835="331",M1835="331")),"331",IF(AND(OR(L1835="131",M1835="131"),H1835='131-CT'!$E$7),"131",""))</f>
        <v/>
      </c>
      <c r="O1835" s="89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24"/>
      <c r="AC1835" s="585"/>
      <c r="AD1835" s="585"/>
    </row>
    <row r="1836" spans="1:30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35"/>
        <v>1</v>
      </c>
      <c r="C1836" s="184">
        <f t="shared" si="134"/>
        <v>0</v>
      </c>
      <c r="D1836" s="184"/>
      <c r="E1836" s="191"/>
      <c r="F1836" s="192"/>
      <c r="G1836" s="478"/>
      <c r="H1836" s="45"/>
      <c r="I1836" s="256"/>
      <c r="J1836" s="256"/>
      <c r="K1836" s="593"/>
      <c r="L1836" s="594"/>
      <c r="M1836" s="594"/>
      <c r="N1836" s="52" t="str">
        <f>IF(AND('331-CT'!$E$7=TH!H1836,OR(L1836="331",M1836="331")),"331",IF(AND(OR(L1836="131",M1836="131"),H1836='131-CT'!$E$7),"131",""))</f>
        <v/>
      </c>
      <c r="O1836" s="89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24"/>
      <c r="AC1836" s="585"/>
      <c r="AD1836" s="585"/>
    </row>
    <row r="1837" spans="1:30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35"/>
        <v>1</v>
      </c>
      <c r="C1837" s="184">
        <f t="shared" si="134"/>
        <v>0</v>
      </c>
      <c r="D1837" s="184"/>
      <c r="E1837" s="754"/>
      <c r="F1837" s="189"/>
      <c r="G1837" s="40"/>
      <c r="H1837" s="7"/>
      <c r="I1837" s="256"/>
      <c r="J1837" s="256"/>
      <c r="K1837" s="593"/>
      <c r="L1837" s="594"/>
      <c r="M1837" s="594"/>
      <c r="N1837" s="52" t="str">
        <f>IF(AND('331-CT'!$E$7=TH!H1837,OR(L1837="331",M1837="331")),"331",IF(AND(OR(L1837="131",M1837="131"),H1837='131-CT'!$E$7),"131",""))</f>
        <v/>
      </c>
      <c r="O1837" s="89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24"/>
      <c r="AC1837" s="585"/>
    </row>
    <row r="1838" spans="1:30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35"/>
        <v>1</v>
      </c>
      <c r="C1838" s="184">
        <f t="shared" si="134"/>
        <v>0</v>
      </c>
      <c r="D1838" s="184"/>
      <c r="E1838" s="754"/>
      <c r="F1838" s="292"/>
      <c r="G1838" s="40"/>
      <c r="H1838" s="7"/>
      <c r="I1838" s="256"/>
      <c r="J1838" s="256"/>
      <c r="K1838" s="593"/>
      <c r="L1838" s="594"/>
      <c r="M1838" s="594"/>
      <c r="N1838" s="52" t="str">
        <f>IF(AND('331-CT'!$E$7=TH!H1838,OR(L1838="331",M1838="331")),"331",IF(AND(OR(L1838="131",M1838="131"),H1838='131-CT'!$E$7),"131",""))</f>
        <v/>
      </c>
      <c r="O1838" s="89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24"/>
      <c r="AC1838" s="585"/>
      <c r="AD1838" s="585"/>
    </row>
    <row r="1839" spans="1:30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35"/>
        <v>1</v>
      </c>
      <c r="C1839" s="184">
        <f t="shared" si="134"/>
        <v>0</v>
      </c>
      <c r="D1839" s="184"/>
      <c r="E1839" s="754"/>
      <c r="F1839" s="189"/>
      <c r="G1839" s="40"/>
      <c r="H1839" s="7"/>
      <c r="I1839" s="781"/>
      <c r="J1839" s="256"/>
      <c r="K1839" s="593"/>
      <c r="L1839" s="594"/>
      <c r="M1839" s="594"/>
      <c r="N1839" s="52" t="str">
        <f>IF(AND('331-CT'!$E$7=TH!H1839,OR(L1839="331",M1839="331")),"331",IF(AND(OR(L1839="131",M1839="131"),H1839='131-CT'!$E$7),"131",""))</f>
        <v/>
      </c>
      <c r="O1839" s="89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24"/>
      <c r="AC1839" s="585"/>
      <c r="AD1839" s="585"/>
    </row>
    <row r="1840" spans="1:30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35"/>
        <v>1</v>
      </c>
      <c r="C1840" s="184">
        <f t="shared" si="134"/>
        <v>0</v>
      </c>
      <c r="D1840" s="184"/>
      <c r="E1840" s="754"/>
      <c r="F1840" s="40"/>
      <c r="G1840" s="40"/>
      <c r="H1840" s="7"/>
      <c r="I1840" s="256"/>
      <c r="J1840" s="256"/>
      <c r="K1840" s="593"/>
      <c r="L1840" s="594"/>
      <c r="M1840" s="594"/>
      <c r="N1840" s="52" t="str">
        <f>IF(AND('331-CT'!$E$7=TH!H1840,OR(L1840="331",M1840="331")),"331",IF(AND(OR(L1840="131",M1840="131"),H1840='131-CT'!$E$7),"131",""))</f>
        <v/>
      </c>
      <c r="O1840" s="89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24"/>
      <c r="AC1840" s="585"/>
      <c r="AD1840" s="585"/>
    </row>
    <row r="1841" spans="1:30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35"/>
        <v>1</v>
      </c>
      <c r="C1841" s="184">
        <f t="shared" si="134"/>
        <v>0</v>
      </c>
      <c r="D1841" s="184"/>
      <c r="E1841" s="754"/>
      <c r="F1841" s="189"/>
      <c r="G1841" s="40"/>
      <c r="H1841" s="7"/>
      <c r="I1841" s="256"/>
      <c r="J1841" s="256"/>
      <c r="K1841" s="593"/>
      <c r="L1841" s="594"/>
      <c r="M1841" s="594"/>
      <c r="N1841" s="52" t="str">
        <f>IF(AND('331-CT'!$E$7=TH!H1841,OR(L1841="331",M1841="331")),"331",IF(AND(OR(L1841="131",M1841="131"),H1841='131-CT'!$E$7),"131",""))</f>
        <v/>
      </c>
      <c r="O1841" s="89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24"/>
      <c r="AC1841" s="585"/>
    </row>
    <row r="1842" spans="1:30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35"/>
        <v>1</v>
      </c>
      <c r="C1842" s="184">
        <f t="shared" si="134"/>
        <v>0</v>
      </c>
      <c r="D1842" s="184"/>
      <c r="E1842" s="754"/>
      <c r="F1842" s="189"/>
      <c r="G1842" s="40"/>
      <c r="H1842" s="7"/>
      <c r="I1842" s="781"/>
      <c r="J1842" s="256"/>
      <c r="K1842" s="593"/>
      <c r="L1842" s="594"/>
      <c r="M1842" s="594"/>
      <c r="N1842" s="52" t="str">
        <f>IF(AND('331-CT'!$E$7=TH!H1842,OR(L1842="331",M1842="331")),"331",IF(AND(OR(L1842="131",M1842="131"),H1842='131-CT'!$E$7),"131",""))</f>
        <v/>
      </c>
      <c r="O1842" s="89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24"/>
      <c r="AC1842" s="585"/>
      <c r="AD1842" s="585"/>
    </row>
    <row r="1843" spans="1:30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35"/>
        <v>1</v>
      </c>
      <c r="C1843" s="184">
        <f t="shared" si="134"/>
        <v>0</v>
      </c>
      <c r="D1843" s="184"/>
      <c r="E1843" s="754"/>
      <c r="F1843" s="189"/>
      <c r="G1843" s="40"/>
      <c r="H1843" s="7"/>
      <c r="I1843" s="781"/>
      <c r="J1843" s="256"/>
      <c r="K1843" s="593"/>
      <c r="L1843" s="594"/>
      <c r="M1843" s="594"/>
      <c r="N1843" s="52" t="str">
        <f>IF(AND('331-CT'!$E$7=TH!H1843,OR(L1843="331",M1843="331")),"331",IF(AND(OR(L1843="131",M1843="131"),H1843='131-CT'!$E$7),"131",""))</f>
        <v/>
      </c>
      <c r="O1843" s="89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24"/>
      <c r="AC1843" s="585"/>
      <c r="AD1843" s="585"/>
    </row>
    <row r="1844" spans="1:30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35"/>
        <v>1</v>
      </c>
      <c r="C1844" s="184">
        <f t="shared" si="134"/>
        <v>0</v>
      </c>
      <c r="D1844" s="184"/>
      <c r="E1844" s="754"/>
      <c r="F1844" s="189"/>
      <c r="G1844" s="40"/>
      <c r="H1844" s="7"/>
      <c r="I1844" s="781"/>
      <c r="J1844" s="256"/>
      <c r="K1844" s="593"/>
      <c r="L1844" s="594"/>
      <c r="M1844" s="594"/>
      <c r="N1844" s="52" t="str">
        <f>IF(AND('331-CT'!$E$7=TH!H1844,OR(L1844="331",M1844="331")),"331",IF(AND(OR(L1844="131",M1844="131"),H1844='131-CT'!$E$7),"131",""))</f>
        <v/>
      </c>
      <c r="O1844" s="89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24"/>
      <c r="AC1844" s="585"/>
    </row>
    <row r="1845" spans="1:30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35"/>
        <v>1</v>
      </c>
      <c r="C1845" s="184">
        <f t="shared" si="134"/>
        <v>0</v>
      </c>
      <c r="D1845" s="184"/>
      <c r="E1845" s="191"/>
      <c r="F1845" s="192"/>
      <c r="G1845" s="478"/>
      <c r="H1845" s="193"/>
      <c r="I1845" s="256"/>
      <c r="J1845" s="256"/>
      <c r="K1845" s="593"/>
      <c r="L1845" s="594"/>
      <c r="M1845" s="594"/>
      <c r="N1845" s="52" t="str">
        <f>IF(AND('331-CT'!$E$7=TH!H1845,OR(L1845="331",M1845="331")),"331",IF(AND(OR(L1845="131",M1845="131"),H1845='131-CT'!$E$7),"131",""))</f>
        <v/>
      </c>
      <c r="O1845" s="89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24"/>
      <c r="AC1845" s="585"/>
      <c r="AD1845" s="585"/>
    </row>
    <row r="1846" spans="1:30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35"/>
        <v>1</v>
      </c>
      <c r="C1846" s="184">
        <f t="shared" si="134"/>
        <v>0</v>
      </c>
      <c r="D1846" s="184"/>
      <c r="E1846" s="191"/>
      <c r="F1846" s="192"/>
      <c r="G1846" s="478"/>
      <c r="H1846" s="193"/>
      <c r="I1846" s="256"/>
      <c r="J1846" s="256"/>
      <c r="K1846" s="593"/>
      <c r="L1846" s="594"/>
      <c r="M1846" s="594"/>
      <c r="N1846" s="52" t="str">
        <f>IF(AND('331-CT'!$E$7=TH!H1846,OR(L1846="331",M1846="331")),"331",IF(AND(OR(L1846="131",M1846="131"),H1846='131-CT'!$E$7),"131",""))</f>
        <v/>
      </c>
      <c r="O1846" s="89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24"/>
      <c r="AC1846" s="585"/>
      <c r="AD1846" s="585"/>
    </row>
    <row r="1847" spans="1:30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35"/>
        <v>1</v>
      </c>
      <c r="C1847" s="184">
        <f t="shared" si="134"/>
        <v>0</v>
      </c>
      <c r="D1847" s="184"/>
      <c r="E1847" s="191"/>
      <c r="F1847" s="192"/>
      <c r="G1847" s="478"/>
      <c r="H1847" s="193"/>
      <c r="I1847" s="256"/>
      <c r="J1847" s="256"/>
      <c r="K1847" s="593"/>
      <c r="L1847" s="594"/>
      <c r="M1847" s="594"/>
      <c r="N1847" s="52" t="str">
        <f>IF(AND('331-CT'!$E$7=TH!H1847,OR(L1847="331",M1847="331")),"331",IF(AND(OR(L1847="131",M1847="131"),H1847='131-CT'!$E$7),"131",""))</f>
        <v/>
      </c>
      <c r="O1847" s="89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24"/>
      <c r="AC1847" s="585"/>
      <c r="AD1847" s="585"/>
    </row>
    <row r="1848" spans="1:30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35"/>
        <v>1</v>
      </c>
      <c r="C1848" s="184">
        <f t="shared" si="134"/>
        <v>0</v>
      </c>
      <c r="D1848" s="184"/>
      <c r="E1848" s="191"/>
      <c r="F1848" s="192"/>
      <c r="G1848" s="478"/>
      <c r="H1848" s="193"/>
      <c r="I1848" s="256"/>
      <c r="J1848" s="256"/>
      <c r="K1848" s="593"/>
      <c r="L1848" s="594"/>
      <c r="M1848" s="594"/>
      <c r="N1848" s="52" t="str">
        <f>IF(AND('331-CT'!$E$7=TH!H1848,OR(L1848="331",M1848="331")),"331",IF(AND(OR(L1848="131",M1848="131"),H1848='131-CT'!$E$7),"131",""))</f>
        <v/>
      </c>
      <c r="O1848" s="89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24"/>
      <c r="AC1848" s="585"/>
      <c r="AD1848" s="585"/>
    </row>
    <row r="1849" spans="1:30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35"/>
        <v>1</v>
      </c>
      <c r="C1849" s="184">
        <f t="shared" si="134"/>
        <v>0</v>
      </c>
      <c r="D1849" s="184"/>
      <c r="E1849" s="191"/>
      <c r="F1849" s="192"/>
      <c r="G1849" s="478"/>
      <c r="H1849" s="193"/>
      <c r="I1849" s="256"/>
      <c r="J1849" s="256"/>
      <c r="K1849" s="593"/>
      <c r="L1849" s="594"/>
      <c r="M1849" s="594"/>
      <c r="N1849" s="52" t="str">
        <f>IF(AND('331-CT'!$E$7=TH!H1849,OR(L1849="331",M1849="331")),"331",IF(AND(OR(L1849="131",M1849="131"),H1849='131-CT'!$E$7),"131",""))</f>
        <v/>
      </c>
      <c r="O1849" s="89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24"/>
      <c r="AC1849" s="585"/>
      <c r="AD1849" s="585"/>
    </row>
    <row r="1850" spans="1:30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35"/>
        <v>1</v>
      </c>
      <c r="C1850" s="184">
        <f t="shared" si="134"/>
        <v>0</v>
      </c>
      <c r="D1850" s="184"/>
      <c r="E1850" s="191"/>
      <c r="F1850" s="192"/>
      <c r="G1850" s="478"/>
      <c r="H1850" s="193"/>
      <c r="I1850" s="256"/>
      <c r="J1850" s="256"/>
      <c r="K1850" s="593"/>
      <c r="L1850" s="594"/>
      <c r="M1850" s="594"/>
      <c r="N1850" s="52" t="str">
        <f>IF(AND('331-CT'!$E$7=TH!H1850,OR(L1850="331",M1850="331")),"331",IF(AND(OR(L1850="131",M1850="131"),H1850='131-CT'!$E$7),"131",""))</f>
        <v/>
      </c>
      <c r="O1850" s="89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24"/>
      <c r="AC1850" s="585"/>
      <c r="AD1850" s="585"/>
    </row>
    <row r="1851" spans="1:30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35"/>
        <v>1</v>
      </c>
      <c r="C1851" s="184">
        <f t="shared" si="134"/>
        <v>0</v>
      </c>
      <c r="D1851" s="184"/>
      <c r="E1851" s="191"/>
      <c r="F1851" s="192"/>
      <c r="G1851" s="478"/>
      <c r="H1851" s="193"/>
      <c r="I1851" s="256"/>
      <c r="J1851" s="256"/>
      <c r="K1851" s="593"/>
      <c r="L1851" s="594"/>
      <c r="M1851" s="594"/>
      <c r="N1851" s="52" t="str">
        <f>IF(AND('331-CT'!$E$7=TH!H1851,OR(L1851="331",M1851="331")),"331",IF(AND(OR(L1851="131",M1851="131"),H1851='131-CT'!$E$7),"131",""))</f>
        <v/>
      </c>
      <c r="O1851" s="89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24"/>
      <c r="AC1851" s="585"/>
      <c r="AD1851" s="585"/>
    </row>
    <row r="1852" spans="1:30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35"/>
        <v>1</v>
      </c>
      <c r="C1852" s="184">
        <f t="shared" si="134"/>
        <v>0</v>
      </c>
      <c r="D1852" s="184"/>
      <c r="E1852" s="191"/>
      <c r="F1852" s="192"/>
      <c r="G1852" s="478"/>
      <c r="H1852" s="193"/>
      <c r="I1852" s="256"/>
      <c r="J1852" s="256"/>
      <c r="K1852" s="593"/>
      <c r="L1852" s="594"/>
      <c r="M1852" s="594"/>
      <c r="N1852" s="52" t="str">
        <f>IF(AND('331-CT'!$E$7=TH!H1852,OR(L1852="331",M1852="331")),"331",IF(AND(OR(L1852="131",M1852="131"),H1852='131-CT'!$E$7),"131",""))</f>
        <v/>
      </c>
      <c r="O1852" s="89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24"/>
      <c r="AC1852" s="585"/>
      <c r="AD1852" s="585"/>
    </row>
    <row r="1853" spans="1:30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35"/>
        <v>1</v>
      </c>
      <c r="C1853" s="184">
        <f t="shared" si="134"/>
        <v>0</v>
      </c>
      <c r="D1853" s="184"/>
      <c r="E1853" s="191"/>
      <c r="F1853" s="192"/>
      <c r="G1853" s="478"/>
      <c r="H1853" s="193"/>
      <c r="I1853" s="256"/>
      <c r="J1853" s="256"/>
      <c r="K1853" s="593"/>
      <c r="L1853" s="594"/>
      <c r="M1853" s="594"/>
      <c r="N1853" s="52" t="str">
        <f>IF(AND('331-CT'!$E$7=TH!H1853,OR(L1853="331",M1853="331")),"331",IF(AND(OR(L1853="131",M1853="131"),H1853='131-CT'!$E$7),"131",""))</f>
        <v/>
      </c>
      <c r="O1853" s="89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24"/>
      <c r="AC1853" s="585"/>
    </row>
    <row r="1854" spans="1:30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35"/>
        <v>1</v>
      </c>
      <c r="C1854" s="184">
        <f t="shared" si="134"/>
        <v>0</v>
      </c>
      <c r="D1854" s="184"/>
      <c r="E1854" s="37"/>
      <c r="F1854" s="40"/>
      <c r="G1854" s="40"/>
      <c r="H1854" s="7"/>
      <c r="I1854" s="256"/>
      <c r="J1854" s="256"/>
      <c r="K1854" s="593"/>
      <c r="L1854" s="594"/>
      <c r="M1854" s="594"/>
      <c r="N1854" s="52" t="str">
        <f>IF(AND('331-CT'!$E$7=TH!H1854,OR(L1854="331",M1854="331")),"331",IF(AND(OR(L1854="131",M1854="131"),H1854='131-CT'!$E$7),"131",""))</f>
        <v/>
      </c>
      <c r="O1854" s="89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24"/>
      <c r="AC1854" s="585"/>
      <c r="AD1854" s="585"/>
    </row>
    <row r="1855" spans="1:30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35"/>
        <v>1</v>
      </c>
      <c r="C1855" s="184">
        <f t="shared" si="134"/>
        <v>0</v>
      </c>
      <c r="D1855" s="184"/>
      <c r="E1855" s="37"/>
      <c r="F1855" s="40"/>
      <c r="G1855" s="40"/>
      <c r="H1855" s="7"/>
      <c r="I1855" s="256"/>
      <c r="J1855" s="256"/>
      <c r="K1855" s="593"/>
      <c r="L1855" s="594"/>
      <c r="M1855" s="594"/>
      <c r="N1855" s="52" t="str">
        <f>IF(AND('331-CT'!$E$7=TH!H1855,OR(L1855="331",M1855="331")),"331",IF(AND(OR(L1855="131",M1855="131"),H1855='131-CT'!$E$7),"131",""))</f>
        <v/>
      </c>
      <c r="O1855" s="89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24"/>
      <c r="AC1855" s="585"/>
    </row>
    <row r="1856" spans="1:30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35"/>
        <v>1</v>
      </c>
      <c r="C1856" s="184">
        <f t="shared" si="134"/>
        <v>0</v>
      </c>
      <c r="D1856" s="184"/>
      <c r="E1856" s="37"/>
      <c r="F1856" s="192"/>
      <c r="G1856" s="40"/>
      <c r="H1856" s="7"/>
      <c r="I1856" s="256"/>
      <c r="J1856" s="256"/>
      <c r="K1856" s="593"/>
      <c r="L1856" s="594"/>
      <c r="M1856" s="594"/>
      <c r="N1856" s="52" t="str">
        <f>IF(AND('331-CT'!$E$7=TH!H1856,OR(L1856="331",M1856="331")),"331",IF(AND(OR(L1856="131",M1856="131"),H1856='131-CT'!$E$7),"131",""))</f>
        <v/>
      </c>
      <c r="O1856" s="89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24"/>
      <c r="AC1856" s="585"/>
      <c r="AD1856" s="585"/>
    </row>
    <row r="1857" spans="1:30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35"/>
        <v>1</v>
      </c>
      <c r="C1857" s="184">
        <f t="shared" si="134"/>
        <v>0</v>
      </c>
      <c r="D1857" s="184"/>
      <c r="E1857" s="37"/>
      <c r="F1857" s="40"/>
      <c r="G1857" s="40"/>
      <c r="H1857" s="7"/>
      <c r="I1857" s="256"/>
      <c r="J1857" s="256"/>
      <c r="K1857" s="593"/>
      <c r="L1857" s="594"/>
      <c r="M1857" s="594"/>
      <c r="N1857" s="52" t="str">
        <f>IF(AND('331-CT'!$E$7=TH!H1857,OR(L1857="331",M1857="331")),"331",IF(AND(OR(L1857="131",M1857="131"),H1857='131-CT'!$E$7),"131",""))</f>
        <v/>
      </c>
      <c r="O1857" s="89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24"/>
      <c r="AC1857" s="585"/>
      <c r="AD1857" s="585"/>
    </row>
    <row r="1858" spans="1:30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35"/>
        <v>1</v>
      </c>
      <c r="C1858" s="184">
        <f t="shared" si="134"/>
        <v>0</v>
      </c>
      <c r="D1858" s="184"/>
      <c r="E1858" s="37"/>
      <c r="F1858" s="192"/>
      <c r="G1858" s="40"/>
      <c r="H1858" s="7"/>
      <c r="I1858" s="256"/>
      <c r="J1858" s="256"/>
      <c r="K1858" s="593"/>
      <c r="L1858" s="594"/>
      <c r="M1858" s="594"/>
      <c r="N1858" s="52" t="str">
        <f>IF(AND('331-CT'!$E$7=TH!H1858,OR(L1858="331",M1858="331")),"331",IF(AND(OR(L1858="131",M1858="131"),H1858='131-CT'!$E$7),"131",""))</f>
        <v/>
      </c>
      <c r="O1858" s="89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24"/>
      <c r="AC1858" s="585"/>
    </row>
    <row r="1859" spans="1:30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35"/>
        <v>1</v>
      </c>
      <c r="C1859" s="184">
        <f t="shared" si="134"/>
        <v>0</v>
      </c>
      <c r="D1859" s="184"/>
      <c r="E1859" s="37"/>
      <c r="F1859" s="40"/>
      <c r="G1859" s="40"/>
      <c r="H1859" s="7"/>
      <c r="I1859" s="256"/>
      <c r="J1859" s="256"/>
      <c r="K1859" s="593"/>
      <c r="L1859" s="594"/>
      <c r="M1859" s="594"/>
      <c r="N1859" s="52" t="str">
        <f>IF(AND('331-CT'!$E$7=TH!H1859,OR(L1859="331",M1859="331")),"331",IF(AND(OR(L1859="131",M1859="131"),H1859='131-CT'!$E$7),"131",""))</f>
        <v/>
      </c>
      <c r="O1859" s="89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24"/>
      <c r="AC1859" s="585"/>
      <c r="AD1859" s="585"/>
    </row>
    <row r="1860" spans="1:30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35"/>
        <v>1</v>
      </c>
      <c r="C1860" s="184">
        <f t="shared" si="134"/>
        <v>0</v>
      </c>
      <c r="D1860" s="184"/>
      <c r="E1860" s="37"/>
      <c r="F1860" s="40"/>
      <c r="G1860" s="40"/>
      <c r="H1860" s="7"/>
      <c r="I1860" s="256"/>
      <c r="J1860" s="256"/>
      <c r="K1860" s="593"/>
      <c r="L1860" s="594"/>
      <c r="M1860" s="594"/>
      <c r="N1860" s="52" t="str">
        <f>IF(AND('331-CT'!$E$7=TH!H1860,OR(L1860="331",M1860="331")),"331",IF(AND(OR(L1860="131",M1860="131"),H1860='131-CT'!$E$7),"131",""))</f>
        <v/>
      </c>
      <c r="O1860" s="89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24"/>
      <c r="AC1860" s="585"/>
      <c r="AD1860" s="585"/>
    </row>
    <row r="1861" spans="1:30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35"/>
        <v>1</v>
      </c>
      <c r="C1861" s="184">
        <f t="shared" si="134"/>
        <v>0</v>
      </c>
      <c r="D1861" s="184"/>
      <c r="E1861" s="37"/>
      <c r="F1861" s="40"/>
      <c r="G1861" s="40"/>
      <c r="H1861" s="7"/>
      <c r="I1861" s="256"/>
      <c r="J1861" s="256"/>
      <c r="K1861" s="593"/>
      <c r="L1861" s="594"/>
      <c r="M1861" s="594"/>
      <c r="N1861" s="52" t="str">
        <f>IF(AND('331-CT'!$E$7=TH!H1861,OR(L1861="331",M1861="331")),"331",IF(AND(OR(L1861="131",M1861="131"),H1861='131-CT'!$E$7),"131",""))</f>
        <v/>
      </c>
      <c r="O1861" s="89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24"/>
      <c r="AC1861" s="585"/>
      <c r="AD1861" s="585"/>
    </row>
    <row r="1862" spans="1:30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35"/>
        <v>1</v>
      </c>
      <c r="C1862" s="184">
        <f t="shared" si="134"/>
        <v>0</v>
      </c>
      <c r="D1862" s="184"/>
      <c r="E1862" s="37"/>
      <c r="F1862" s="40"/>
      <c r="G1862" s="40"/>
      <c r="H1862" s="7"/>
      <c r="I1862" s="256"/>
      <c r="J1862" s="256"/>
      <c r="K1862" s="593"/>
      <c r="L1862" s="594"/>
      <c r="M1862" s="594"/>
      <c r="N1862" s="52" t="str">
        <f>IF(AND('331-CT'!$E$7=TH!H1862,OR(L1862="331",M1862="331")),"331",IF(AND(OR(L1862="131",M1862="131"),H1862='131-CT'!$E$7),"131",""))</f>
        <v/>
      </c>
      <c r="O1862" s="89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24"/>
      <c r="AC1862" s="585"/>
      <c r="AD1862" s="585"/>
    </row>
    <row r="1863" spans="1:30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35"/>
        <v>1</v>
      </c>
      <c r="C1863" s="184">
        <f t="shared" si="134"/>
        <v>0</v>
      </c>
      <c r="D1863" s="184"/>
      <c r="E1863" s="37"/>
      <c r="F1863" s="40"/>
      <c r="G1863" s="40"/>
      <c r="H1863" s="7"/>
      <c r="I1863" s="256"/>
      <c r="J1863" s="256"/>
      <c r="K1863" s="593"/>
      <c r="L1863" s="594"/>
      <c r="M1863" s="594"/>
      <c r="N1863" s="52" t="str">
        <f>IF(AND('331-CT'!$E$7=TH!H1863,OR(L1863="331",M1863="331")),"331",IF(AND(OR(L1863="131",M1863="131"),H1863='131-CT'!$E$7),"131",""))</f>
        <v/>
      </c>
      <c r="O1863" s="89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24"/>
      <c r="AC1863" s="585"/>
      <c r="AD1863" s="585"/>
    </row>
    <row r="1864" spans="1:30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35"/>
        <v>1</v>
      </c>
      <c r="C1864" s="184">
        <f t="shared" si="134"/>
        <v>0</v>
      </c>
      <c r="D1864" s="184"/>
      <c r="E1864" s="37"/>
      <c r="F1864" s="192"/>
      <c r="G1864" s="40"/>
      <c r="H1864" s="7"/>
      <c r="I1864" s="256"/>
      <c r="J1864" s="256"/>
      <c r="K1864" s="593"/>
      <c r="L1864" s="594"/>
      <c r="M1864" s="594"/>
      <c r="N1864" s="52" t="str">
        <f>IF(AND('331-CT'!$E$7=TH!H1864,OR(L1864="331",M1864="331")),"331",IF(AND(OR(L1864="131",M1864="131"),H1864='131-CT'!$E$7),"131",""))</f>
        <v/>
      </c>
      <c r="O1864" s="89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24"/>
      <c r="AC1864" s="585"/>
      <c r="AD1864" s="585"/>
    </row>
    <row r="1865" spans="1:30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35"/>
        <v>1</v>
      </c>
      <c r="C1865" s="184">
        <f t="shared" si="134"/>
        <v>0</v>
      </c>
      <c r="D1865" s="184"/>
      <c r="E1865" s="37"/>
      <c r="F1865" s="40"/>
      <c r="G1865" s="40"/>
      <c r="H1865" s="7"/>
      <c r="I1865" s="256"/>
      <c r="J1865" s="256"/>
      <c r="K1865" s="593"/>
      <c r="L1865" s="594"/>
      <c r="M1865" s="594"/>
      <c r="N1865" s="52" t="str">
        <f>IF(AND('331-CT'!$E$7=TH!H1865,OR(L1865="331",M1865="331")),"331",IF(AND(OR(L1865="131",M1865="131"),H1865='131-CT'!$E$7),"131",""))</f>
        <v/>
      </c>
      <c r="O1865" s="89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24"/>
      <c r="AC1865" s="585"/>
    </row>
    <row r="1866" spans="1:30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35"/>
        <v>1</v>
      </c>
      <c r="C1866" s="184">
        <f t="shared" si="134"/>
        <v>0</v>
      </c>
      <c r="D1866" s="184"/>
      <c r="E1866" s="37"/>
      <c r="F1866" s="192"/>
      <c r="G1866" s="40"/>
      <c r="H1866" s="7"/>
      <c r="I1866" s="256"/>
      <c r="J1866" s="256"/>
      <c r="K1866" s="593"/>
      <c r="L1866" s="594"/>
      <c r="M1866" s="594"/>
      <c r="N1866" s="52" t="str">
        <f>IF(AND('331-CT'!$E$7=TH!H1866,OR(L1866="331",M1866="331")),"331",IF(AND(OR(L1866="131",M1866="131"),H1866='131-CT'!$E$7),"131",""))</f>
        <v/>
      </c>
      <c r="O1866" s="89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24"/>
      <c r="AC1866" s="585"/>
      <c r="AD1866" s="585"/>
    </row>
    <row r="1867" spans="1:30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35"/>
        <v>1</v>
      </c>
      <c r="C1867" s="184">
        <f t="shared" si="134"/>
        <v>0</v>
      </c>
      <c r="D1867" s="184"/>
      <c r="E1867" s="37"/>
      <c r="F1867" s="40"/>
      <c r="G1867" s="40"/>
      <c r="H1867" s="7"/>
      <c r="I1867" s="256"/>
      <c r="J1867" s="256"/>
      <c r="K1867" s="593"/>
      <c r="L1867" s="594"/>
      <c r="M1867" s="594"/>
      <c r="N1867" s="52" t="str">
        <f>IF(AND('331-CT'!$E$7=TH!H1867,OR(L1867="331",M1867="331")),"331",IF(AND(OR(L1867="131",M1867="131"),H1867='131-CT'!$E$7),"131",""))</f>
        <v/>
      </c>
      <c r="O1867" s="89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24"/>
      <c r="AC1867" s="585"/>
      <c r="AD1867" s="585"/>
    </row>
    <row r="1868" spans="1:30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35"/>
        <v>1</v>
      </c>
      <c r="C1868" s="184">
        <f t="shared" si="134"/>
        <v>0</v>
      </c>
      <c r="D1868" s="184"/>
      <c r="E1868" s="37"/>
      <c r="F1868" s="40"/>
      <c r="G1868" s="40"/>
      <c r="H1868" s="7"/>
      <c r="I1868" s="256"/>
      <c r="J1868" s="256"/>
      <c r="K1868" s="593"/>
      <c r="L1868" s="594"/>
      <c r="M1868" s="594"/>
      <c r="N1868" s="52" t="str">
        <f>IF(AND('331-CT'!$E$7=TH!H1868,OR(L1868="331",M1868="331")),"331",IF(AND(OR(L1868="131",M1868="131"),H1868='131-CT'!$E$7),"131",""))</f>
        <v/>
      </c>
      <c r="O1868" s="89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24"/>
      <c r="AC1868" s="585"/>
      <c r="AD1868" s="585"/>
    </row>
    <row r="1869" spans="1:30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35"/>
        <v>1</v>
      </c>
      <c r="C1869" s="184">
        <f t="shared" si="134"/>
        <v>0</v>
      </c>
      <c r="D1869" s="184"/>
      <c r="E1869" s="37"/>
      <c r="F1869" s="40"/>
      <c r="G1869" s="40"/>
      <c r="H1869" s="7"/>
      <c r="I1869" s="256"/>
      <c r="J1869" s="256"/>
      <c r="K1869" s="593"/>
      <c r="L1869" s="594"/>
      <c r="M1869" s="594"/>
      <c r="N1869" s="52" t="str">
        <f>IF(AND('331-CT'!$E$7=TH!H1869,OR(L1869="331",M1869="331")),"331",IF(AND(OR(L1869="131",M1869="131"),H1869='131-CT'!$E$7),"131",""))</f>
        <v/>
      </c>
      <c r="O1869" s="89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24"/>
      <c r="AC1869" s="585"/>
      <c r="AD1869" s="585"/>
    </row>
    <row r="1870" spans="1:30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35"/>
        <v>1</v>
      </c>
      <c r="C1870" s="184">
        <f t="shared" si="134"/>
        <v>0</v>
      </c>
      <c r="D1870" s="184"/>
      <c r="E1870" s="191"/>
      <c r="F1870" s="192"/>
      <c r="G1870" s="478"/>
      <c r="H1870" s="193"/>
      <c r="I1870" s="256"/>
      <c r="J1870" s="256"/>
      <c r="K1870" s="593"/>
      <c r="L1870" s="594"/>
      <c r="M1870" s="594"/>
      <c r="N1870" s="52" t="str">
        <f>IF(AND('331-CT'!$E$7=TH!H1870,OR(L1870="331",M1870="331")),"331",IF(AND(OR(L1870="131",M1870="131"),H1870='131-CT'!$E$7),"131",""))</f>
        <v/>
      </c>
      <c r="O1870" s="89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24"/>
      <c r="AC1870" s="585"/>
      <c r="AD1870" s="585"/>
    </row>
    <row r="1871" spans="1:30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35"/>
        <v>1</v>
      </c>
      <c r="C1871" s="184">
        <f t="shared" si="134"/>
        <v>0</v>
      </c>
      <c r="D1871" s="184"/>
      <c r="E1871" s="191"/>
      <c r="F1871" s="192"/>
      <c r="G1871" s="478"/>
      <c r="H1871" s="193"/>
      <c r="I1871" s="256"/>
      <c r="J1871" s="256"/>
      <c r="K1871" s="38"/>
      <c r="L1871" s="594"/>
      <c r="M1871" s="594"/>
      <c r="N1871" s="52" t="str">
        <f>IF(AND('331-CT'!$E$7=TH!H1871,OR(L1871="331",M1871="331")),"331",IF(AND(OR(L1871="131",M1871="131"),H1871='131-CT'!$E$7),"131",""))</f>
        <v/>
      </c>
      <c r="O1871" s="89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24"/>
      <c r="AC1871" s="585"/>
    </row>
    <row r="1872" spans="1:30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35"/>
        <v>1</v>
      </c>
      <c r="C1872" s="184">
        <f t="shared" si="134"/>
        <v>0</v>
      </c>
      <c r="D1872" s="184"/>
      <c r="E1872" s="191"/>
      <c r="F1872" s="192"/>
      <c r="G1872" s="475"/>
      <c r="H1872" s="45"/>
      <c r="I1872" s="257"/>
      <c r="J1872" s="256"/>
      <c r="K1872" s="593"/>
      <c r="L1872" s="594"/>
      <c r="M1872" s="594"/>
      <c r="N1872" s="52" t="str">
        <f>IF(AND('331-CT'!$E$7=TH!H1872,OR(L1872="331",M1872="331")),"331",IF(AND(OR(L1872="131",M1872="131"),H1872='131-CT'!$E$7),"131",""))</f>
        <v/>
      </c>
      <c r="O1872" s="89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24"/>
      <c r="AC1872" s="585"/>
      <c r="AD1872" s="585"/>
    </row>
    <row r="1873" spans="1:30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35"/>
        <v>1</v>
      </c>
      <c r="C1873" s="184">
        <f t="shared" si="134"/>
        <v>0</v>
      </c>
      <c r="D1873" s="184"/>
      <c r="E1873" s="191"/>
      <c r="F1873" s="192"/>
      <c r="G1873" s="475"/>
      <c r="H1873" s="45"/>
      <c r="I1873" s="257"/>
      <c r="J1873" s="256"/>
      <c r="K1873" s="593"/>
      <c r="L1873" s="594"/>
      <c r="M1873" s="594"/>
      <c r="N1873" s="52" t="str">
        <f>IF(AND('331-CT'!$E$7=TH!H1873,OR(L1873="331",M1873="331")),"331",IF(AND(OR(L1873="131",M1873="131"),H1873='131-CT'!$E$7),"131",""))</f>
        <v/>
      </c>
      <c r="O1873" s="89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24"/>
      <c r="AC1873" s="585"/>
      <c r="AD1873" s="585"/>
    </row>
    <row r="1874" spans="1:30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35"/>
        <v>1</v>
      </c>
      <c r="C1874" s="184">
        <f t="shared" si="134"/>
        <v>0</v>
      </c>
      <c r="D1874" s="184"/>
      <c r="E1874" s="754"/>
      <c r="F1874" s="189"/>
      <c r="G1874" s="40"/>
      <c r="H1874" s="7"/>
      <c r="I1874" s="256"/>
      <c r="J1874" s="256"/>
      <c r="K1874" s="593"/>
      <c r="L1874" s="594"/>
      <c r="M1874" s="594"/>
      <c r="N1874" s="52" t="str">
        <f>IF(AND('331-CT'!$E$7=TH!H1874,OR(L1874="331",M1874="331")),"331",IF(AND(OR(L1874="131",M1874="131"),H1874='131-CT'!$E$7),"131",""))</f>
        <v/>
      </c>
      <c r="O1874" s="89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24"/>
      <c r="AC1874" s="585"/>
      <c r="AD1874" s="585"/>
    </row>
    <row r="1875" spans="1:30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35"/>
        <v>1</v>
      </c>
      <c r="C1875" s="184">
        <f t="shared" si="134"/>
        <v>0</v>
      </c>
      <c r="D1875" s="184"/>
      <c r="E1875" s="754"/>
      <c r="F1875" s="40"/>
      <c r="G1875" s="40"/>
      <c r="H1875" s="7"/>
      <c r="I1875" s="256"/>
      <c r="J1875" s="256"/>
      <c r="K1875" s="593"/>
      <c r="L1875" s="594"/>
      <c r="M1875" s="594"/>
      <c r="N1875" s="52" t="str">
        <f>IF(AND('331-CT'!$E$7=TH!H1875,OR(L1875="331",M1875="331")),"331",IF(AND(OR(L1875="131",M1875="131"),H1875='131-CT'!$E$7),"131",""))</f>
        <v/>
      </c>
      <c r="O1875" s="89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24"/>
      <c r="AC1875" s="585"/>
      <c r="AD1875" s="585"/>
    </row>
    <row r="1876" spans="1:30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35"/>
        <v>1</v>
      </c>
      <c r="C1876" s="184">
        <f t="shared" si="134"/>
        <v>0</v>
      </c>
      <c r="D1876" s="184"/>
      <c r="E1876" s="754"/>
      <c r="F1876" s="189"/>
      <c r="G1876" s="40"/>
      <c r="H1876" s="7"/>
      <c r="I1876" s="256"/>
      <c r="J1876" s="256"/>
      <c r="K1876" s="593"/>
      <c r="L1876" s="594"/>
      <c r="M1876" s="594"/>
      <c r="N1876" s="52" t="str">
        <f>IF(AND('331-CT'!$E$7=TH!H1876,OR(L1876="331",M1876="331")),"331",IF(AND(OR(L1876="131",M1876="131"),H1876='131-CT'!$E$7),"131",""))</f>
        <v/>
      </c>
      <c r="O1876" s="89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24"/>
      <c r="AC1876" s="585"/>
      <c r="AD1876" s="585"/>
    </row>
    <row r="1877" spans="1:30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35"/>
        <v>1</v>
      </c>
      <c r="C1877" s="184">
        <f t="shared" si="134"/>
        <v>0</v>
      </c>
      <c r="D1877" s="184"/>
      <c r="E1877" s="754"/>
      <c r="F1877" s="292"/>
      <c r="G1877" s="40"/>
      <c r="H1877" s="7"/>
      <c r="I1877" s="256"/>
      <c r="J1877" s="256"/>
      <c r="K1877" s="593"/>
      <c r="L1877" s="594"/>
      <c r="M1877" s="594"/>
      <c r="N1877" s="52" t="str">
        <f>IF(AND('331-CT'!$E$7=TH!H1877,OR(L1877="331",M1877="331")),"331",IF(AND(OR(L1877="131",M1877="131"),H1877='131-CT'!$E$7),"131",""))</f>
        <v/>
      </c>
      <c r="O1877" s="89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24"/>
      <c r="AC1877" s="585"/>
      <c r="AD1877" s="585"/>
    </row>
    <row r="1878" spans="1:30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35"/>
        <v>1</v>
      </c>
      <c r="C1878" s="184">
        <f t="shared" si="134"/>
        <v>0</v>
      </c>
      <c r="D1878" s="184"/>
      <c r="E1878" s="754"/>
      <c r="F1878" s="292"/>
      <c r="G1878" s="40"/>
      <c r="H1878" s="7"/>
      <c r="I1878" s="256"/>
      <c r="J1878" s="256"/>
      <c r="K1878" s="593"/>
      <c r="L1878" s="594"/>
      <c r="M1878" s="594"/>
      <c r="N1878" s="52" t="str">
        <f>IF(AND('331-CT'!$E$7=TH!H1878,OR(L1878="331",M1878="331")),"331",IF(AND(OR(L1878="131",M1878="131"),H1878='131-CT'!$E$7),"131",""))</f>
        <v/>
      </c>
      <c r="O1878" s="89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24"/>
      <c r="AC1878" s="585"/>
      <c r="AD1878" s="585"/>
    </row>
    <row r="1879" spans="1:30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35"/>
        <v>1</v>
      </c>
      <c r="C1879" s="184">
        <f t="shared" ref="C1879:C1942" si="136">E1879</f>
        <v>0</v>
      </c>
      <c r="D1879" s="184"/>
      <c r="E1879" s="754"/>
      <c r="F1879" s="189"/>
      <c r="G1879" s="40"/>
      <c r="H1879" s="7"/>
      <c r="I1879" s="781"/>
      <c r="J1879" s="256"/>
      <c r="K1879" s="593"/>
      <c r="L1879" s="594"/>
      <c r="M1879" s="594"/>
      <c r="N1879" s="52" t="str">
        <f>IF(AND('331-CT'!$E$7=TH!H1879,OR(L1879="331",M1879="331")),"331",IF(AND(OR(L1879="131",M1879="131"),H1879='131-CT'!$E$7),"131",""))</f>
        <v/>
      </c>
      <c r="O1879" s="89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24"/>
      <c r="AC1879" s="585"/>
      <c r="AD1879" s="585"/>
    </row>
    <row r="1880" spans="1:30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35"/>
        <v>1</v>
      </c>
      <c r="C1880" s="184">
        <f t="shared" si="136"/>
        <v>0</v>
      </c>
      <c r="D1880" s="184"/>
      <c r="E1880" s="754"/>
      <c r="F1880" s="189"/>
      <c r="G1880" s="40"/>
      <c r="H1880" s="7"/>
      <c r="I1880" s="256"/>
      <c r="J1880" s="256"/>
      <c r="K1880" s="593"/>
      <c r="L1880" s="594"/>
      <c r="M1880" s="594"/>
      <c r="N1880" s="52" t="str">
        <f>IF(AND('331-CT'!$E$7=TH!H1880,OR(L1880="331",M1880="331")),"331",IF(AND(OR(L1880="131",M1880="131"),H1880='131-CT'!$E$7),"131",""))</f>
        <v/>
      </c>
      <c r="O1880" s="89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24"/>
      <c r="AC1880" s="585"/>
    </row>
    <row r="1881" spans="1:30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35"/>
        <v>1</v>
      </c>
      <c r="C1881" s="184">
        <f t="shared" si="136"/>
        <v>0</v>
      </c>
      <c r="D1881" s="184"/>
      <c r="E1881" s="754"/>
      <c r="F1881" s="189"/>
      <c r="G1881" s="40"/>
      <c r="H1881" s="7"/>
      <c r="I1881" s="781"/>
      <c r="J1881" s="256"/>
      <c r="K1881" s="593"/>
      <c r="L1881" s="594"/>
      <c r="M1881" s="594"/>
      <c r="N1881" s="52" t="str">
        <f>IF(AND('331-CT'!$E$7=TH!H1881,OR(L1881="331",M1881="331")),"331",IF(AND(OR(L1881="131",M1881="131"),H1881='131-CT'!$E$7),"131",""))</f>
        <v/>
      </c>
      <c r="O1881" s="89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24"/>
      <c r="AC1881" s="585"/>
      <c r="AD1881" s="585"/>
    </row>
    <row r="1882" spans="1:30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35"/>
        <v>1</v>
      </c>
      <c r="C1882" s="184">
        <f t="shared" si="136"/>
        <v>0</v>
      </c>
      <c r="D1882" s="184"/>
      <c r="E1882" s="191"/>
      <c r="F1882" s="192"/>
      <c r="G1882" s="478"/>
      <c r="H1882" s="7"/>
      <c r="I1882" s="257"/>
      <c r="J1882" s="257"/>
      <c r="K1882" s="38"/>
      <c r="L1882" s="594"/>
      <c r="M1882" s="594"/>
      <c r="N1882" s="52" t="str">
        <f>IF(AND('331-CT'!$E$7=TH!H1882,OR(L1882="331",M1882="331")),"331",IF(AND(OR(L1882="131",M1882="131"),H1882='131-CT'!$E$7),"131",""))</f>
        <v/>
      </c>
      <c r="O1882" s="89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24"/>
      <c r="AC1882" s="585"/>
    </row>
    <row r="1883" spans="1:30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35"/>
        <v>1</v>
      </c>
      <c r="C1883" s="184">
        <f t="shared" si="136"/>
        <v>0</v>
      </c>
      <c r="D1883" s="184"/>
      <c r="E1883" s="191"/>
      <c r="F1883" s="192"/>
      <c r="G1883" s="478"/>
      <c r="H1883" s="193"/>
      <c r="I1883" s="256"/>
      <c r="J1883" s="256"/>
      <c r="K1883" s="593"/>
      <c r="L1883" s="594"/>
      <c r="M1883" s="594"/>
      <c r="N1883" s="52" t="str">
        <f>IF(AND('331-CT'!$E$7=TH!H1883,OR(L1883="331",M1883="331")),"331",IF(AND(OR(L1883="131",M1883="131"),H1883='131-CT'!$E$7),"131",""))</f>
        <v/>
      </c>
      <c r="O1883" s="89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24"/>
      <c r="AC1883" s="585"/>
      <c r="AD1883" s="585"/>
    </row>
    <row r="1884" spans="1:30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35"/>
        <v>1</v>
      </c>
      <c r="C1884" s="184">
        <f t="shared" si="136"/>
        <v>0</v>
      </c>
      <c r="D1884" s="184"/>
      <c r="E1884" s="191"/>
      <c r="F1884" s="189"/>
      <c r="G1884" s="478"/>
      <c r="H1884" s="7"/>
      <c r="I1884" s="256"/>
      <c r="J1884" s="256"/>
      <c r="K1884" s="593"/>
      <c r="L1884" s="594"/>
      <c r="M1884" s="594"/>
      <c r="N1884" s="52" t="str">
        <f>IF(AND('331-CT'!$E$7=TH!H1884,OR(L1884="331",M1884="331")),"331",IF(AND(OR(L1884="131",M1884="131"),H1884='131-CT'!$E$7),"131",""))</f>
        <v/>
      </c>
      <c r="O1884" s="89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24"/>
      <c r="AC1884" s="585"/>
      <c r="AD1884" s="585"/>
    </row>
    <row r="1885" spans="1:30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35"/>
        <v>1</v>
      </c>
      <c r="C1885" s="184">
        <f t="shared" si="136"/>
        <v>0</v>
      </c>
      <c r="D1885" s="184"/>
      <c r="E1885" s="191"/>
      <c r="F1885" s="189"/>
      <c r="G1885" s="478"/>
      <c r="H1885" s="7"/>
      <c r="I1885" s="256"/>
      <c r="J1885" s="256"/>
      <c r="K1885" s="593"/>
      <c r="L1885" s="594"/>
      <c r="M1885" s="594"/>
      <c r="N1885" s="52" t="str">
        <f>IF(AND('331-CT'!$E$7=TH!H1885,OR(L1885="331",M1885="331")),"331",IF(AND(OR(L1885="131",M1885="131"),H1885='131-CT'!$E$7),"131",""))</f>
        <v/>
      </c>
      <c r="O1885" s="89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24"/>
      <c r="AC1885" s="585"/>
      <c r="AD1885" s="585"/>
    </row>
    <row r="1886" spans="1:30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35"/>
        <v>1</v>
      </c>
      <c r="C1886" s="184">
        <f t="shared" si="136"/>
        <v>0</v>
      </c>
      <c r="D1886" s="184"/>
      <c r="E1886" s="191"/>
      <c r="F1886" s="40"/>
      <c r="G1886" s="478"/>
      <c r="H1886" s="210"/>
      <c r="I1886" s="256"/>
      <c r="J1886" s="256"/>
      <c r="K1886" s="593"/>
      <c r="L1886" s="594"/>
      <c r="M1886" s="594"/>
      <c r="N1886" s="52" t="str">
        <f>IF(AND('331-CT'!$E$7=TH!H1886,OR(L1886="331",M1886="331")),"331",IF(AND(OR(L1886="131",M1886="131"),H1886='131-CT'!$E$7),"131",""))</f>
        <v/>
      </c>
      <c r="O1886" s="89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24"/>
      <c r="AC1886" s="585"/>
      <c r="AD1886" s="585"/>
    </row>
    <row r="1887" spans="1:30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35"/>
        <v>1</v>
      </c>
      <c r="C1887" s="184">
        <f t="shared" si="136"/>
        <v>0</v>
      </c>
      <c r="D1887" s="184"/>
      <c r="E1887" s="191"/>
      <c r="F1887" s="192"/>
      <c r="G1887" s="478"/>
      <c r="H1887" s="210"/>
      <c r="I1887" s="256"/>
      <c r="J1887" s="256"/>
      <c r="K1887" s="593"/>
      <c r="L1887" s="594"/>
      <c r="M1887" s="594"/>
      <c r="N1887" s="52" t="str">
        <f>IF(AND('331-CT'!$E$7=TH!H1887,OR(L1887="331",M1887="331")),"331",IF(AND(OR(L1887="131",M1887="131"),H1887='131-CT'!$E$7),"131",""))</f>
        <v/>
      </c>
      <c r="O1887" s="89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24"/>
      <c r="AC1887" s="585"/>
    </row>
    <row r="1888" spans="1:30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35"/>
        <v>1</v>
      </c>
      <c r="C1888" s="184">
        <f t="shared" si="136"/>
        <v>0</v>
      </c>
      <c r="D1888" s="184"/>
      <c r="E1888" s="191"/>
      <c r="F1888" s="192"/>
      <c r="G1888" s="478"/>
      <c r="H1888" s="193"/>
      <c r="I1888" s="256"/>
      <c r="J1888" s="256"/>
      <c r="K1888" s="593"/>
      <c r="L1888" s="594"/>
      <c r="M1888" s="594"/>
      <c r="N1888" s="52" t="str">
        <f>IF(AND('331-CT'!$E$7=TH!H1888,OR(L1888="331",M1888="331")),"331",IF(AND(OR(L1888="131",M1888="131"),H1888='131-CT'!$E$7),"131",""))</f>
        <v/>
      </c>
      <c r="O1888" s="89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24"/>
      <c r="AC1888" s="585"/>
      <c r="AD1888" s="585"/>
    </row>
    <row r="1889" spans="1:30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35"/>
        <v>1</v>
      </c>
      <c r="C1889" s="184">
        <f t="shared" si="136"/>
        <v>0</v>
      </c>
      <c r="D1889" s="184"/>
      <c r="E1889" s="754"/>
      <c r="F1889" s="40"/>
      <c r="G1889" s="40"/>
      <c r="H1889" s="193"/>
      <c r="I1889" s="256"/>
      <c r="J1889" s="256"/>
      <c r="K1889" s="593"/>
      <c r="L1889" s="594"/>
      <c r="M1889" s="594"/>
      <c r="N1889" s="52" t="str">
        <f>IF(AND('331-CT'!$E$7=TH!H1889,OR(L1889="331",M1889="331")),"331",IF(AND(OR(L1889="131",M1889="131"),H1889='131-CT'!$E$7),"131",""))</f>
        <v/>
      </c>
      <c r="O1889" s="89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24"/>
      <c r="AC1889" s="585"/>
      <c r="AD1889" s="585"/>
    </row>
    <row r="1890" spans="1:30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35"/>
        <v>1</v>
      </c>
      <c r="C1890" s="184">
        <f t="shared" si="136"/>
        <v>0</v>
      </c>
      <c r="D1890" s="184"/>
      <c r="E1890" s="754"/>
      <c r="F1890" s="189"/>
      <c r="G1890" s="40"/>
      <c r="H1890" s="193"/>
      <c r="I1890" s="256"/>
      <c r="J1890" s="256"/>
      <c r="K1890" s="593"/>
      <c r="L1890" s="594"/>
      <c r="M1890" s="594"/>
      <c r="N1890" s="52" t="str">
        <f>IF(AND('331-CT'!$E$7=TH!H1890,OR(L1890="331",M1890="331")),"331",IF(AND(OR(L1890="131",M1890="131"),H1890='131-CT'!$E$7),"131",""))</f>
        <v/>
      </c>
      <c r="O1890" s="89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24"/>
      <c r="AC1890" s="585"/>
    </row>
    <row r="1891" spans="1:30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ref="B1891:B1954" si="137">IF(C1891&lt;&gt;"",MONTH(C1891),"")</f>
        <v>1</v>
      </c>
      <c r="C1891" s="184">
        <f t="shared" si="136"/>
        <v>0</v>
      </c>
      <c r="D1891" s="184"/>
      <c r="E1891" s="754"/>
      <c r="F1891" s="40"/>
      <c r="G1891" s="40"/>
      <c r="H1891" s="7"/>
      <c r="I1891" s="256"/>
      <c r="J1891" s="256"/>
      <c r="K1891" s="593"/>
      <c r="L1891" s="594"/>
      <c r="M1891" s="594"/>
      <c r="N1891" s="52" t="str">
        <f>IF(AND('331-CT'!$E$7=TH!H1891,OR(L1891="331",M1891="331")),"331",IF(AND(OR(L1891="131",M1891="131"),H1891='131-CT'!$E$7),"131",""))</f>
        <v/>
      </c>
      <c r="O1891" s="89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24"/>
      <c r="AC1891" s="585"/>
      <c r="AD1891" s="585"/>
    </row>
    <row r="1892" spans="1:30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37"/>
        <v>1</v>
      </c>
      <c r="C1892" s="184">
        <f t="shared" si="136"/>
        <v>0</v>
      </c>
      <c r="D1892" s="184"/>
      <c r="E1892" s="754"/>
      <c r="F1892" s="40"/>
      <c r="G1892" s="40"/>
      <c r="H1892" s="7"/>
      <c r="I1892" s="256"/>
      <c r="J1892" s="256"/>
      <c r="K1892" s="593"/>
      <c r="L1892" s="594"/>
      <c r="M1892" s="594"/>
      <c r="N1892" s="52" t="str">
        <f>IF(AND('331-CT'!$E$7=TH!H1892,OR(L1892="331",M1892="331")),"331",IF(AND(OR(L1892="131",M1892="131"),H1892='131-CT'!$E$7),"131",""))</f>
        <v/>
      </c>
      <c r="O1892" s="89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24"/>
      <c r="AC1892" s="585"/>
    </row>
    <row r="1893" spans="1:30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37"/>
        <v>1</v>
      </c>
      <c r="C1893" s="184">
        <f t="shared" si="136"/>
        <v>0</v>
      </c>
      <c r="D1893" s="184"/>
      <c r="E1893" s="754"/>
      <c r="F1893" s="189"/>
      <c r="G1893" s="40"/>
      <c r="H1893" s="7"/>
      <c r="I1893" s="256"/>
      <c r="J1893" s="256"/>
      <c r="K1893" s="593"/>
      <c r="L1893" s="594"/>
      <c r="M1893" s="594"/>
      <c r="N1893" s="52" t="str">
        <f>IF(AND('331-CT'!$E$7=TH!H1893,OR(L1893="331",M1893="331")),"331",IF(AND(OR(L1893="131",M1893="131"),H1893='131-CT'!$E$7),"131",""))</f>
        <v/>
      </c>
      <c r="O1893" s="89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24"/>
      <c r="AC1893" s="585"/>
      <c r="AD1893" s="585"/>
    </row>
    <row r="1894" spans="1:30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37"/>
        <v>1</v>
      </c>
      <c r="C1894" s="184">
        <f t="shared" si="136"/>
        <v>0</v>
      </c>
      <c r="D1894" s="184"/>
      <c r="E1894" s="754"/>
      <c r="F1894" s="40"/>
      <c r="G1894" s="40"/>
      <c r="H1894" s="7"/>
      <c r="I1894" s="256"/>
      <c r="J1894" s="256"/>
      <c r="K1894" s="593"/>
      <c r="L1894" s="594"/>
      <c r="M1894" s="594"/>
      <c r="N1894" s="52" t="str">
        <f>IF(AND('331-CT'!$E$7=TH!H1894,OR(L1894="331",M1894="331")),"331",IF(AND(OR(L1894="131",M1894="131"),H1894='131-CT'!$E$7),"131",""))</f>
        <v/>
      </c>
      <c r="O1894" s="89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24"/>
      <c r="AC1894" s="585"/>
    </row>
    <row r="1895" spans="1:30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37"/>
        <v>1</v>
      </c>
      <c r="C1895" s="184">
        <f t="shared" si="136"/>
        <v>0</v>
      </c>
      <c r="D1895" s="184"/>
      <c r="E1895" s="754"/>
      <c r="F1895" s="189"/>
      <c r="G1895" s="40"/>
      <c r="H1895" s="7"/>
      <c r="I1895" s="256"/>
      <c r="J1895" s="256"/>
      <c r="K1895" s="593"/>
      <c r="L1895" s="594"/>
      <c r="M1895" s="594"/>
      <c r="N1895" s="52" t="str">
        <f>IF(AND('331-CT'!$E$7=TH!H1895,OR(L1895="331",M1895="331")),"331",IF(AND(OR(L1895="131",M1895="131"),H1895='131-CT'!$E$7),"131",""))</f>
        <v/>
      </c>
      <c r="O1895" s="89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24"/>
      <c r="AC1895" s="585"/>
      <c r="AD1895" s="585"/>
    </row>
    <row r="1896" spans="1:30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37"/>
        <v>1</v>
      </c>
      <c r="C1896" s="184">
        <f t="shared" si="136"/>
        <v>0</v>
      </c>
      <c r="D1896" s="184"/>
      <c r="E1896" s="37"/>
      <c r="F1896" s="189"/>
      <c r="G1896" s="40"/>
      <c r="H1896" s="7"/>
      <c r="I1896" s="256"/>
      <c r="J1896" s="256"/>
      <c r="K1896" s="593"/>
      <c r="L1896" s="594"/>
      <c r="M1896" s="594"/>
      <c r="N1896" s="52" t="str">
        <f>IF(AND('331-CT'!$E$7=TH!H1896,OR(L1896="331",M1896="331")),"331",IF(AND(OR(L1896="131",M1896="131"),H1896='131-CT'!$E$7),"131",""))</f>
        <v/>
      </c>
      <c r="O1896" s="89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24"/>
      <c r="AC1896" s="585"/>
      <c r="AD1896" s="585"/>
    </row>
    <row r="1897" spans="1:30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37"/>
        <v>1</v>
      </c>
      <c r="C1897" s="184">
        <f t="shared" si="136"/>
        <v>0</v>
      </c>
      <c r="D1897" s="184"/>
      <c r="E1897" s="37"/>
      <c r="F1897" s="192"/>
      <c r="G1897" s="40"/>
      <c r="H1897" s="7"/>
      <c r="I1897" s="256"/>
      <c r="J1897" s="256"/>
      <c r="K1897" s="593"/>
      <c r="L1897" s="594"/>
      <c r="M1897" s="594"/>
      <c r="N1897" s="52" t="str">
        <f>IF(AND('331-CT'!$E$7=TH!H1897,OR(L1897="331",M1897="331")),"331",IF(AND(OR(L1897="131",M1897="131"),H1897='131-CT'!$E$7),"131",""))</f>
        <v/>
      </c>
      <c r="O1897" s="89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24"/>
      <c r="AC1897" s="585"/>
      <c r="AD1897" s="585"/>
    </row>
    <row r="1898" spans="1:30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37"/>
        <v>1</v>
      </c>
      <c r="C1898" s="184">
        <f t="shared" si="136"/>
        <v>0</v>
      </c>
      <c r="D1898" s="184"/>
      <c r="E1898" s="184"/>
      <c r="F1898" s="192"/>
      <c r="G1898" s="595"/>
      <c r="H1898" s="7"/>
      <c r="I1898" s="256"/>
      <c r="J1898" s="256"/>
      <c r="K1898" s="593"/>
      <c r="L1898" s="594"/>
      <c r="M1898" s="594"/>
      <c r="N1898" s="52" t="str">
        <f>IF(AND('331-CT'!$E$7=TH!H1898,OR(L1898="331",M1898="331")),"331",IF(AND(OR(L1898="131",M1898="131"),H1898='131-CT'!$E$7),"131",""))</f>
        <v/>
      </c>
      <c r="O1898" s="89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24"/>
      <c r="AC1898" s="585"/>
      <c r="AD1898" s="585"/>
    </row>
    <row r="1899" spans="1:30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37"/>
        <v>1</v>
      </c>
      <c r="C1899" s="184">
        <f t="shared" si="136"/>
        <v>0</v>
      </c>
      <c r="D1899" s="184"/>
      <c r="E1899" s="191"/>
      <c r="F1899" s="189"/>
      <c r="G1899" s="478"/>
      <c r="H1899" s="7"/>
      <c r="I1899" s="256"/>
      <c r="J1899" s="256"/>
      <c r="K1899" s="593"/>
      <c r="L1899" s="594"/>
      <c r="M1899" s="594"/>
      <c r="N1899" s="52" t="str">
        <f>IF(AND('331-CT'!$E$7=TH!H1899,OR(L1899="331",M1899="331")),"331",IF(AND(OR(L1899="131",M1899="131"),H1899='131-CT'!$E$7),"131",""))</f>
        <v/>
      </c>
      <c r="O1899" s="89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24"/>
      <c r="AC1899" s="585"/>
      <c r="AD1899" s="585"/>
    </row>
    <row r="1900" spans="1:30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37"/>
        <v>1</v>
      </c>
      <c r="C1900" s="184">
        <f t="shared" si="136"/>
        <v>0</v>
      </c>
      <c r="D1900" s="184"/>
      <c r="E1900" s="191"/>
      <c r="F1900" s="189"/>
      <c r="G1900" s="478"/>
      <c r="H1900" s="7"/>
      <c r="I1900" s="256"/>
      <c r="J1900" s="256"/>
      <c r="K1900" s="593"/>
      <c r="L1900" s="594"/>
      <c r="M1900" s="594"/>
      <c r="N1900" s="52" t="str">
        <f>IF(AND('331-CT'!$E$7=TH!H1900,OR(L1900="331",M1900="331")),"331",IF(AND(OR(L1900="131",M1900="131"),H1900='131-CT'!$E$7),"131",""))</f>
        <v/>
      </c>
      <c r="O1900" s="89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24"/>
      <c r="AC1900" s="585"/>
      <c r="AD1900" s="585"/>
    </row>
    <row r="1901" spans="1:30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37"/>
        <v>1</v>
      </c>
      <c r="C1901" s="184">
        <f t="shared" si="136"/>
        <v>0</v>
      </c>
      <c r="D1901" s="184"/>
      <c r="E1901" s="191"/>
      <c r="F1901" s="189"/>
      <c r="G1901" s="478"/>
      <c r="H1901" s="7"/>
      <c r="I1901" s="256"/>
      <c r="J1901" s="256"/>
      <c r="K1901" s="593"/>
      <c r="L1901" s="594"/>
      <c r="M1901" s="594"/>
      <c r="N1901" s="52" t="str">
        <f>IF(AND('331-CT'!$E$7=TH!H1901,OR(L1901="331",M1901="331")),"331",IF(AND(OR(L1901="131",M1901="131"),H1901='131-CT'!$E$7),"131",""))</f>
        <v/>
      </c>
      <c r="O1901" s="89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24"/>
      <c r="AC1901" s="585"/>
      <c r="AD1901" s="585"/>
    </row>
    <row r="1902" spans="1:30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37"/>
        <v>1</v>
      </c>
      <c r="C1902" s="184">
        <f t="shared" si="136"/>
        <v>0</v>
      </c>
      <c r="D1902" s="184"/>
      <c r="E1902" s="191"/>
      <c r="F1902" s="192"/>
      <c r="G1902" s="478"/>
      <c r="H1902" s="7"/>
      <c r="I1902" s="256"/>
      <c r="J1902" s="256"/>
      <c r="K1902" s="593"/>
      <c r="L1902" s="594"/>
      <c r="M1902" s="594"/>
      <c r="N1902" s="52" t="str">
        <f>IF(AND('331-CT'!$E$7=TH!H1902,OR(L1902="331",M1902="331")),"331",IF(AND(OR(L1902="131",M1902="131"),H1902='131-CT'!$E$7),"131",""))</f>
        <v/>
      </c>
      <c r="O1902" s="89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24"/>
      <c r="AC1902" s="585"/>
    </row>
    <row r="1903" spans="1:30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37"/>
        <v>1</v>
      </c>
      <c r="C1903" s="184">
        <f t="shared" si="136"/>
        <v>0</v>
      </c>
      <c r="D1903" s="184"/>
      <c r="E1903" s="191"/>
      <c r="F1903" s="192"/>
      <c r="G1903" s="478"/>
      <c r="H1903" s="210"/>
      <c r="I1903" s="256"/>
      <c r="J1903" s="256"/>
      <c r="K1903" s="593"/>
      <c r="L1903" s="594"/>
      <c r="M1903" s="594"/>
      <c r="N1903" s="52" t="str">
        <f>IF(AND('331-CT'!$E$7=TH!H1903,OR(L1903="331",M1903="331")),"331",IF(AND(OR(L1903="131",M1903="131"),H1903='131-CT'!$E$7),"131",""))</f>
        <v/>
      </c>
      <c r="O1903" s="89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24"/>
      <c r="AC1903" s="585"/>
      <c r="AD1903" s="585"/>
    </row>
    <row r="1904" spans="1:30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37"/>
        <v>1</v>
      </c>
      <c r="C1904" s="184">
        <f t="shared" si="136"/>
        <v>0</v>
      </c>
      <c r="D1904" s="184"/>
      <c r="E1904" s="191"/>
      <c r="F1904" s="192"/>
      <c r="G1904" s="478"/>
      <c r="H1904" s="193"/>
      <c r="I1904" s="256"/>
      <c r="J1904" s="256"/>
      <c r="K1904" s="593"/>
      <c r="L1904" s="594"/>
      <c r="M1904" s="594"/>
      <c r="N1904" s="52" t="str">
        <f>IF(AND('331-CT'!$E$7=TH!H1904,OR(L1904="331",M1904="331")),"331",IF(AND(OR(L1904="131",M1904="131"),H1904='131-CT'!$E$7),"131",""))</f>
        <v/>
      </c>
      <c r="O1904" s="89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24"/>
      <c r="AC1904" s="585"/>
    </row>
    <row r="1905" spans="1:30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37"/>
        <v>1</v>
      </c>
      <c r="C1905" s="184">
        <f t="shared" si="136"/>
        <v>0</v>
      </c>
      <c r="D1905" s="184"/>
      <c r="E1905" s="191"/>
      <c r="F1905" s="192"/>
      <c r="G1905" s="478"/>
      <c r="H1905" s="193"/>
      <c r="I1905" s="256"/>
      <c r="J1905" s="256"/>
      <c r="K1905" s="593"/>
      <c r="L1905" s="594"/>
      <c r="M1905" s="594"/>
      <c r="N1905" s="52" t="str">
        <f>IF(AND('331-CT'!$E$7=TH!H1905,OR(L1905="331",M1905="331")),"331",IF(AND(OR(L1905="131",M1905="131"),H1905='131-CT'!$E$7),"131",""))</f>
        <v/>
      </c>
      <c r="O1905" s="89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24"/>
      <c r="AC1905" s="585"/>
      <c r="AD1905" s="585"/>
    </row>
    <row r="1906" spans="1:30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37"/>
        <v>1</v>
      </c>
      <c r="C1906" s="184">
        <f t="shared" si="136"/>
        <v>0</v>
      </c>
      <c r="D1906" s="184"/>
      <c r="E1906" s="191"/>
      <c r="F1906" s="192"/>
      <c r="G1906" s="478"/>
      <c r="H1906" s="193"/>
      <c r="I1906" s="256"/>
      <c r="J1906" s="256"/>
      <c r="K1906" s="593"/>
      <c r="L1906" s="594"/>
      <c r="M1906" s="594"/>
      <c r="N1906" s="52" t="str">
        <f>IF(AND('331-CT'!$E$7=TH!H1906,OR(L1906="331",M1906="331")),"331",IF(AND(OR(L1906="131",M1906="131"),H1906='131-CT'!$E$7),"131",""))</f>
        <v/>
      </c>
      <c r="O1906" s="89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24"/>
      <c r="AC1906" s="585"/>
      <c r="AD1906" s="585"/>
    </row>
    <row r="1907" spans="1:30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37"/>
        <v>1</v>
      </c>
      <c r="C1907" s="184">
        <f t="shared" si="136"/>
        <v>0</v>
      </c>
      <c r="D1907" s="184"/>
      <c r="E1907" s="191"/>
      <c r="F1907" s="192"/>
      <c r="G1907" s="478"/>
      <c r="H1907" s="193"/>
      <c r="I1907" s="256"/>
      <c r="J1907" s="256"/>
      <c r="K1907" s="593"/>
      <c r="L1907" s="594"/>
      <c r="M1907" s="594"/>
      <c r="N1907" s="52" t="str">
        <f>IF(AND('331-CT'!$E$7=TH!H1907,OR(L1907="331",M1907="331")),"331",IF(AND(OR(L1907="131",M1907="131"),H1907='131-CT'!$E$7),"131",""))</f>
        <v/>
      </c>
      <c r="O1907" s="89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24"/>
      <c r="AC1907" s="585"/>
    </row>
    <row r="1908" spans="1:30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37"/>
        <v>1</v>
      </c>
      <c r="C1908" s="184">
        <f t="shared" si="136"/>
        <v>0</v>
      </c>
      <c r="D1908" s="184"/>
      <c r="E1908" s="191"/>
      <c r="F1908" s="192"/>
      <c r="G1908" s="478"/>
      <c r="H1908" s="193"/>
      <c r="I1908" s="256"/>
      <c r="J1908" s="256"/>
      <c r="K1908" s="593"/>
      <c r="L1908" s="594"/>
      <c r="M1908" s="594"/>
      <c r="N1908" s="52" t="str">
        <f>IF(AND('331-CT'!$E$7=TH!H1908,OR(L1908="331",M1908="331")),"331",IF(AND(OR(L1908="131",M1908="131"),H1908='131-CT'!$E$7),"131",""))</f>
        <v/>
      </c>
      <c r="O1908" s="89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24"/>
      <c r="AC1908" s="585"/>
      <c r="AD1908" s="585"/>
    </row>
    <row r="1909" spans="1:30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37"/>
        <v>1</v>
      </c>
      <c r="C1909" s="184">
        <f t="shared" si="136"/>
        <v>0</v>
      </c>
      <c r="D1909" s="184"/>
      <c r="E1909" s="191"/>
      <c r="F1909" s="192"/>
      <c r="G1909" s="478"/>
      <c r="H1909" s="193"/>
      <c r="I1909" s="256"/>
      <c r="J1909" s="256"/>
      <c r="K1909" s="593"/>
      <c r="L1909" s="594"/>
      <c r="M1909" s="594"/>
      <c r="N1909" s="52" t="str">
        <f>IF(AND('331-CT'!$E$7=TH!H1909,OR(L1909="331",M1909="331")),"331",IF(AND(OR(L1909="131",M1909="131"),H1909='131-CT'!$E$7),"131",""))</f>
        <v/>
      </c>
      <c r="O1909" s="89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24"/>
      <c r="AC1909" s="585"/>
      <c r="AD1909" s="585"/>
    </row>
    <row r="1910" spans="1:30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37"/>
        <v>1</v>
      </c>
      <c r="C1910" s="184">
        <f t="shared" si="136"/>
        <v>0</v>
      </c>
      <c r="D1910" s="184"/>
      <c r="E1910" s="191"/>
      <c r="F1910" s="192"/>
      <c r="G1910" s="478"/>
      <c r="H1910" s="193"/>
      <c r="I1910" s="256"/>
      <c r="J1910" s="256"/>
      <c r="K1910" s="593"/>
      <c r="L1910" s="594"/>
      <c r="M1910" s="594"/>
      <c r="N1910" s="52" t="str">
        <f>IF(AND('331-CT'!$E$7=TH!H1910,OR(L1910="331",M1910="331")),"331",IF(AND(OR(L1910="131",M1910="131"),H1910='131-CT'!$E$7),"131",""))</f>
        <v/>
      </c>
      <c r="O1910" s="89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24"/>
      <c r="AC1910" s="585"/>
      <c r="AD1910" s="585"/>
    </row>
    <row r="1911" spans="1:30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37"/>
        <v>1</v>
      </c>
      <c r="C1911" s="184">
        <f t="shared" si="136"/>
        <v>0</v>
      </c>
      <c r="D1911" s="184"/>
      <c r="E1911" s="37"/>
      <c r="F1911" s="40"/>
      <c r="G1911" s="40"/>
      <c r="H1911" s="7"/>
      <c r="I1911" s="256"/>
      <c r="J1911" s="256"/>
      <c r="K1911" s="593"/>
      <c r="L1911" s="594"/>
      <c r="M1911" s="594"/>
      <c r="N1911" s="52" t="str">
        <f>IF(AND('331-CT'!$E$7=TH!H1911,OR(L1911="331",M1911="331")),"331",IF(AND(OR(L1911="131",M1911="131"),H1911='131-CT'!$E$7),"131",""))</f>
        <v/>
      </c>
      <c r="O1911" s="89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24"/>
      <c r="AC1911" s="585"/>
      <c r="AD1911" s="585"/>
    </row>
    <row r="1912" spans="1:30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37"/>
        <v>1</v>
      </c>
      <c r="C1912" s="184">
        <f t="shared" si="136"/>
        <v>0</v>
      </c>
      <c r="D1912" s="184"/>
      <c r="E1912" s="37"/>
      <c r="F1912" s="40"/>
      <c r="G1912" s="40"/>
      <c r="H1912" s="7"/>
      <c r="I1912" s="256"/>
      <c r="J1912" s="256"/>
      <c r="K1912" s="593"/>
      <c r="L1912" s="594"/>
      <c r="M1912" s="594"/>
      <c r="N1912" s="52" t="str">
        <f>IF(AND('331-CT'!$E$7=TH!H1912,OR(L1912="331",M1912="331")),"331",IF(AND(OR(L1912="131",M1912="131"),H1912='131-CT'!$E$7),"131",""))</f>
        <v/>
      </c>
      <c r="O1912" s="89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24"/>
      <c r="AC1912" s="585"/>
    </row>
    <row r="1913" spans="1:30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37"/>
        <v>1</v>
      </c>
      <c r="C1913" s="184">
        <f t="shared" si="136"/>
        <v>0</v>
      </c>
      <c r="D1913" s="184"/>
      <c r="E1913" s="37"/>
      <c r="F1913" s="40"/>
      <c r="G1913" s="40"/>
      <c r="H1913" s="7"/>
      <c r="I1913" s="256"/>
      <c r="J1913" s="256"/>
      <c r="K1913" s="593"/>
      <c r="L1913" s="594"/>
      <c r="M1913" s="594"/>
      <c r="N1913" s="52" t="str">
        <f>IF(AND('331-CT'!$E$7=TH!H1913,OR(L1913="331",M1913="331")),"331",IF(AND(OR(L1913="131",M1913="131"),H1913='131-CT'!$E$7),"131",""))</f>
        <v/>
      </c>
      <c r="O1913" s="89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24"/>
      <c r="AC1913" s="585"/>
      <c r="AD1913" s="585"/>
    </row>
    <row r="1914" spans="1:30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37"/>
        <v>1</v>
      </c>
      <c r="C1914" s="184">
        <f t="shared" si="136"/>
        <v>0</v>
      </c>
      <c r="D1914" s="184"/>
      <c r="E1914" s="37"/>
      <c r="F1914" s="40"/>
      <c r="G1914" s="40"/>
      <c r="H1914" s="7"/>
      <c r="I1914" s="256"/>
      <c r="J1914" s="256"/>
      <c r="K1914" s="593"/>
      <c r="L1914" s="594"/>
      <c r="M1914" s="594"/>
      <c r="N1914" s="52" t="str">
        <f>IF(AND('331-CT'!$E$7=TH!H1914,OR(L1914="331",M1914="331")),"331",IF(AND(OR(L1914="131",M1914="131"),H1914='131-CT'!$E$7),"131",""))</f>
        <v/>
      </c>
      <c r="O1914" s="89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24"/>
      <c r="AC1914" s="585"/>
      <c r="AD1914" s="585"/>
    </row>
    <row r="1915" spans="1:30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37"/>
        <v>1</v>
      </c>
      <c r="C1915" s="184">
        <f t="shared" si="136"/>
        <v>0</v>
      </c>
      <c r="D1915" s="184"/>
      <c r="E1915" s="37"/>
      <c r="F1915" s="40"/>
      <c r="G1915" s="40"/>
      <c r="H1915" s="7"/>
      <c r="I1915" s="256"/>
      <c r="J1915" s="256"/>
      <c r="K1915" s="593"/>
      <c r="L1915" s="594"/>
      <c r="M1915" s="594"/>
      <c r="N1915" s="52" t="str">
        <f>IF(AND('331-CT'!$E$7=TH!H1915,OR(L1915="331",M1915="331")),"331",IF(AND(OR(L1915="131",M1915="131"),H1915='131-CT'!$E$7),"131",""))</f>
        <v/>
      </c>
      <c r="O1915" s="89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24"/>
      <c r="AC1915" s="585"/>
      <c r="AD1915" s="585"/>
    </row>
    <row r="1916" spans="1:30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37"/>
        <v>1</v>
      </c>
      <c r="C1916" s="184">
        <f t="shared" si="136"/>
        <v>0</v>
      </c>
      <c r="D1916" s="184"/>
      <c r="E1916" s="37"/>
      <c r="F1916" s="40"/>
      <c r="G1916" s="40"/>
      <c r="H1916" s="7"/>
      <c r="I1916" s="256"/>
      <c r="J1916" s="256"/>
      <c r="K1916" s="593"/>
      <c r="L1916" s="594"/>
      <c r="M1916" s="594"/>
      <c r="N1916" s="52" t="str">
        <f>IF(AND('331-CT'!$E$7=TH!H1916,OR(L1916="331",M1916="331")),"331",IF(AND(OR(L1916="131",M1916="131"),H1916='131-CT'!$E$7),"131",""))</f>
        <v/>
      </c>
      <c r="O1916" s="89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24"/>
      <c r="AC1916" s="585"/>
    </row>
    <row r="1917" spans="1:30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37"/>
        <v>1</v>
      </c>
      <c r="C1917" s="184">
        <f t="shared" si="136"/>
        <v>0</v>
      </c>
      <c r="D1917" s="184"/>
      <c r="E1917" s="37"/>
      <c r="F1917" s="40"/>
      <c r="G1917" s="40"/>
      <c r="H1917" s="7"/>
      <c r="I1917" s="256"/>
      <c r="J1917" s="256"/>
      <c r="K1917" s="593"/>
      <c r="L1917" s="594"/>
      <c r="M1917" s="594"/>
      <c r="N1917" s="52" t="str">
        <f>IF(AND('331-CT'!$E$7=TH!H1917,OR(L1917="331",M1917="331")),"331",IF(AND(OR(L1917="131",M1917="131"),H1917='131-CT'!$E$7),"131",""))</f>
        <v/>
      </c>
      <c r="O1917" s="89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24"/>
      <c r="AC1917" s="585"/>
      <c r="AD1917" s="585"/>
    </row>
    <row r="1918" spans="1:30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37"/>
        <v>1</v>
      </c>
      <c r="C1918" s="184">
        <f t="shared" si="136"/>
        <v>0</v>
      </c>
      <c r="D1918" s="184"/>
      <c r="E1918" s="37"/>
      <c r="F1918" s="40"/>
      <c r="G1918" s="40"/>
      <c r="H1918" s="7"/>
      <c r="I1918" s="256"/>
      <c r="J1918" s="256"/>
      <c r="K1918" s="593"/>
      <c r="L1918" s="594"/>
      <c r="M1918" s="594"/>
      <c r="N1918" s="52" t="str">
        <f>IF(AND('331-CT'!$E$7=TH!H1918,OR(L1918="331",M1918="331")),"331",IF(AND(OR(L1918="131",M1918="131"),H1918='131-CT'!$E$7),"131",""))</f>
        <v/>
      </c>
      <c r="O1918" s="89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24"/>
      <c r="AC1918" s="585"/>
    </row>
    <row r="1919" spans="1:30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37"/>
        <v>1</v>
      </c>
      <c r="C1919" s="184">
        <f t="shared" si="136"/>
        <v>0</v>
      </c>
      <c r="D1919" s="184"/>
      <c r="E1919" s="37"/>
      <c r="F1919" s="40"/>
      <c r="G1919" s="40"/>
      <c r="H1919" s="7"/>
      <c r="I1919" s="256"/>
      <c r="J1919" s="256"/>
      <c r="K1919" s="593"/>
      <c r="L1919" s="594"/>
      <c r="M1919" s="594"/>
      <c r="N1919" s="52" t="str">
        <f>IF(AND('331-CT'!$E$7=TH!H1919,OR(L1919="331",M1919="331")),"331",IF(AND(OR(L1919="131",M1919="131"),H1919='131-CT'!$E$7),"131",""))</f>
        <v/>
      </c>
      <c r="O1919" s="89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24"/>
      <c r="AC1919" s="585"/>
      <c r="AD1919" s="585"/>
    </row>
    <row r="1920" spans="1:30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37"/>
        <v>1</v>
      </c>
      <c r="C1920" s="184">
        <f t="shared" si="136"/>
        <v>0</v>
      </c>
      <c r="D1920" s="184"/>
      <c r="E1920" s="37"/>
      <c r="F1920" s="40"/>
      <c r="G1920" s="40"/>
      <c r="H1920" s="7"/>
      <c r="I1920" s="256"/>
      <c r="J1920" s="256"/>
      <c r="K1920" s="593"/>
      <c r="L1920" s="594"/>
      <c r="M1920" s="594"/>
      <c r="N1920" s="52" t="str">
        <f>IF(AND('331-CT'!$E$7=TH!H1920,OR(L1920="331",M1920="331")),"331",IF(AND(OR(L1920="131",M1920="131"),H1920='131-CT'!$E$7),"131",""))</f>
        <v/>
      </c>
      <c r="O1920" s="89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24"/>
      <c r="AC1920" s="585"/>
    </row>
    <row r="1921" spans="1:30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37"/>
        <v>1</v>
      </c>
      <c r="C1921" s="184">
        <f t="shared" si="136"/>
        <v>0</v>
      </c>
      <c r="D1921" s="184"/>
      <c r="E1921" s="37"/>
      <c r="F1921" s="40"/>
      <c r="G1921" s="40"/>
      <c r="H1921" s="7"/>
      <c r="I1921" s="256"/>
      <c r="J1921" s="256"/>
      <c r="K1921" s="593"/>
      <c r="L1921" s="594"/>
      <c r="M1921" s="594"/>
      <c r="N1921" s="52" t="str">
        <f>IF(AND('331-CT'!$E$7=TH!H1921,OR(L1921="331",M1921="331")),"331",IF(AND(OR(L1921="131",M1921="131"),H1921='131-CT'!$E$7),"131",""))</f>
        <v/>
      </c>
      <c r="O1921" s="89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24"/>
      <c r="AC1921" s="585"/>
      <c r="AD1921" s="585"/>
    </row>
    <row r="1922" spans="1:30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37"/>
        <v>1</v>
      </c>
      <c r="C1922" s="184">
        <f t="shared" si="136"/>
        <v>0</v>
      </c>
      <c r="D1922" s="184"/>
      <c r="E1922" s="37"/>
      <c r="F1922" s="40"/>
      <c r="G1922" s="40"/>
      <c r="H1922" s="7"/>
      <c r="I1922" s="256"/>
      <c r="J1922" s="256"/>
      <c r="K1922" s="593"/>
      <c r="L1922" s="594"/>
      <c r="M1922" s="594"/>
      <c r="N1922" s="52" t="str">
        <f>IF(AND('331-CT'!$E$7=TH!H1922,OR(L1922="331",M1922="331")),"331",IF(AND(OR(L1922="131",M1922="131"),H1922='131-CT'!$E$7),"131",""))</f>
        <v/>
      </c>
      <c r="O1922" s="89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24"/>
      <c r="AC1922" s="585"/>
      <c r="AD1922" s="585"/>
    </row>
    <row r="1923" spans="1:30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37"/>
        <v>1</v>
      </c>
      <c r="C1923" s="184">
        <f t="shared" si="136"/>
        <v>0</v>
      </c>
      <c r="D1923" s="184"/>
      <c r="E1923" s="37"/>
      <c r="F1923" s="40"/>
      <c r="G1923" s="40"/>
      <c r="H1923" s="7"/>
      <c r="I1923" s="256"/>
      <c r="J1923" s="256"/>
      <c r="K1923" s="593"/>
      <c r="L1923" s="594"/>
      <c r="M1923" s="594"/>
      <c r="N1923" s="52" t="str">
        <f>IF(AND('331-CT'!$E$7=TH!H1923,OR(L1923="331",M1923="331")),"331",IF(AND(OR(L1923="131",M1923="131"),H1923='131-CT'!$E$7),"131",""))</f>
        <v/>
      </c>
      <c r="O1923" s="89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24"/>
      <c r="AC1923" s="585"/>
      <c r="AD1923" s="585"/>
    </row>
    <row r="1924" spans="1:30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37"/>
        <v>1</v>
      </c>
      <c r="C1924" s="184">
        <f t="shared" si="136"/>
        <v>0</v>
      </c>
      <c r="D1924" s="184"/>
      <c r="E1924" s="37"/>
      <c r="F1924" s="40"/>
      <c r="G1924" s="40"/>
      <c r="H1924" s="7"/>
      <c r="I1924" s="256"/>
      <c r="J1924" s="256"/>
      <c r="K1924" s="593"/>
      <c r="L1924" s="594"/>
      <c r="M1924" s="594"/>
      <c r="N1924" s="52" t="str">
        <f>IF(AND('331-CT'!$E$7=TH!H1924,OR(L1924="331",M1924="331")),"331",IF(AND(OR(L1924="131",M1924="131"),H1924='131-CT'!$E$7),"131",""))</f>
        <v/>
      </c>
      <c r="O1924" s="89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24"/>
      <c r="AC1924" s="585"/>
    </row>
    <row r="1925" spans="1:30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37"/>
        <v>1</v>
      </c>
      <c r="C1925" s="184">
        <f t="shared" si="136"/>
        <v>0</v>
      </c>
      <c r="D1925" s="184"/>
      <c r="E1925" s="37"/>
      <c r="F1925" s="189"/>
      <c r="G1925" s="40"/>
      <c r="H1925" s="7"/>
      <c r="I1925" s="256"/>
      <c r="J1925" s="256"/>
      <c r="K1925" s="593"/>
      <c r="L1925" s="594"/>
      <c r="M1925" s="594"/>
      <c r="N1925" s="52" t="str">
        <f>IF(AND('331-CT'!$E$7=TH!H1925,OR(L1925="331",M1925="331")),"331",IF(AND(OR(L1925="131",M1925="131"),H1925='131-CT'!$E$7),"131",""))</f>
        <v/>
      </c>
      <c r="O1925" s="89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24"/>
      <c r="AC1925" s="585"/>
      <c r="AD1925" s="585"/>
    </row>
    <row r="1926" spans="1:30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37"/>
        <v>1</v>
      </c>
      <c r="C1926" s="184">
        <f t="shared" si="136"/>
        <v>0</v>
      </c>
      <c r="D1926" s="184"/>
      <c r="E1926" s="37"/>
      <c r="F1926" s="40"/>
      <c r="G1926" s="40"/>
      <c r="H1926" s="7"/>
      <c r="I1926" s="256"/>
      <c r="J1926" s="256"/>
      <c r="K1926" s="593"/>
      <c r="L1926" s="594"/>
      <c r="M1926" s="594"/>
      <c r="N1926" s="52" t="str">
        <f>IF(AND('331-CT'!$E$7=TH!H1926,OR(L1926="331",M1926="331")),"331",IF(AND(OR(L1926="131",M1926="131"),H1926='131-CT'!$E$7),"131",""))</f>
        <v/>
      </c>
      <c r="O1926" s="89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24"/>
      <c r="AC1926" s="585"/>
      <c r="AD1926" s="585"/>
    </row>
    <row r="1927" spans="1:30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37"/>
        <v>1</v>
      </c>
      <c r="C1927" s="184">
        <f t="shared" si="136"/>
        <v>0</v>
      </c>
      <c r="D1927" s="184"/>
      <c r="E1927" s="37"/>
      <c r="F1927" s="192"/>
      <c r="G1927" s="40"/>
      <c r="H1927" s="7"/>
      <c r="I1927" s="256"/>
      <c r="J1927" s="256"/>
      <c r="K1927" s="593"/>
      <c r="L1927" s="594"/>
      <c r="M1927" s="594"/>
      <c r="N1927" s="52" t="str">
        <f>IF(AND('331-CT'!$E$7=TH!H1927,OR(L1927="331",M1927="331")),"331",IF(AND(OR(L1927="131",M1927="131"),H1927='131-CT'!$E$7),"131",""))</f>
        <v/>
      </c>
      <c r="O1927" s="89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24"/>
      <c r="AC1927" s="585"/>
      <c r="AD1927" s="585"/>
    </row>
    <row r="1928" spans="1:30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37"/>
        <v>1</v>
      </c>
      <c r="C1928" s="184">
        <f t="shared" si="136"/>
        <v>0</v>
      </c>
      <c r="D1928" s="184"/>
      <c r="E1928" s="37"/>
      <c r="F1928" s="40"/>
      <c r="G1928" s="40"/>
      <c r="H1928" s="7"/>
      <c r="I1928" s="256"/>
      <c r="J1928" s="256"/>
      <c r="K1928" s="593"/>
      <c r="L1928" s="594"/>
      <c r="M1928" s="594"/>
      <c r="N1928" s="52" t="str">
        <f>IF(AND('331-CT'!$E$7=TH!H1928,OR(L1928="331",M1928="331")),"331",IF(AND(OR(L1928="131",M1928="131"),H1928='131-CT'!$E$7),"131",""))</f>
        <v/>
      </c>
      <c r="O1928" s="89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24"/>
      <c r="AC1928" s="585"/>
    </row>
    <row r="1929" spans="1:30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37"/>
        <v>1</v>
      </c>
      <c r="C1929" s="184">
        <f t="shared" si="136"/>
        <v>0</v>
      </c>
      <c r="D1929" s="184"/>
      <c r="E1929" s="191"/>
      <c r="F1929" s="192"/>
      <c r="G1929" s="478"/>
      <c r="H1929" s="193"/>
      <c r="I1929" s="256"/>
      <c r="J1929" s="256"/>
      <c r="K1929" s="593"/>
      <c r="L1929" s="594"/>
      <c r="M1929" s="594"/>
      <c r="N1929" s="52" t="str">
        <f>IF(AND('331-CT'!$E$7=TH!H1929,OR(L1929="331",M1929="331")),"331",IF(AND(OR(L1929="131",M1929="131"),H1929='131-CT'!$E$7),"131",""))</f>
        <v/>
      </c>
      <c r="O1929" s="89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24"/>
      <c r="AC1929" s="585"/>
      <c r="AD1929" s="585"/>
    </row>
    <row r="1930" spans="1:30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37"/>
        <v>1</v>
      </c>
      <c r="C1930" s="184">
        <f t="shared" si="136"/>
        <v>0</v>
      </c>
      <c r="D1930" s="184"/>
      <c r="E1930" s="191"/>
      <c r="F1930" s="192"/>
      <c r="G1930" s="478"/>
      <c r="H1930" s="193"/>
      <c r="I1930" s="256"/>
      <c r="J1930" s="256"/>
      <c r="K1930" s="593"/>
      <c r="L1930" s="594"/>
      <c r="M1930" s="594"/>
      <c r="N1930" s="52" t="str">
        <f>IF(AND('331-CT'!$E$7=TH!H1930,OR(L1930="331",M1930="331")),"331",IF(AND(OR(L1930="131",M1930="131"),H1930='131-CT'!$E$7),"131",""))</f>
        <v/>
      </c>
      <c r="O1930" s="89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24"/>
      <c r="AC1930" s="585"/>
    </row>
    <row r="1931" spans="1:30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37"/>
        <v>1</v>
      </c>
      <c r="C1931" s="184">
        <f t="shared" si="136"/>
        <v>0</v>
      </c>
      <c r="D1931" s="184"/>
      <c r="E1931" s="191"/>
      <c r="F1931" s="192"/>
      <c r="G1931" s="478"/>
      <c r="H1931" s="193"/>
      <c r="I1931" s="256"/>
      <c r="J1931" s="256"/>
      <c r="K1931" s="593"/>
      <c r="L1931" s="594"/>
      <c r="M1931" s="594"/>
      <c r="N1931" s="52" t="str">
        <f>IF(AND('331-CT'!$E$7=TH!H1931,OR(L1931="331",M1931="331")),"331",IF(AND(OR(L1931="131",M1931="131"),H1931='131-CT'!$E$7),"131",""))</f>
        <v/>
      </c>
      <c r="O1931" s="89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24"/>
      <c r="AC1931" s="585"/>
      <c r="AD1931" s="585"/>
    </row>
    <row r="1932" spans="1:30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37"/>
        <v>1</v>
      </c>
      <c r="C1932" s="184">
        <f t="shared" si="136"/>
        <v>0</v>
      </c>
      <c r="D1932" s="184"/>
      <c r="E1932" s="191"/>
      <c r="F1932" s="192"/>
      <c r="G1932" s="478"/>
      <c r="H1932" s="193"/>
      <c r="I1932" s="256"/>
      <c r="J1932" s="256"/>
      <c r="K1932" s="593"/>
      <c r="L1932" s="594"/>
      <c r="M1932" s="594"/>
      <c r="N1932" s="52" t="str">
        <f>IF(AND('331-CT'!$E$7=TH!H1932,OR(L1932="331",M1932="331")),"331",IF(AND(OR(L1932="131",M1932="131"),H1932='131-CT'!$E$7),"131",""))</f>
        <v/>
      </c>
      <c r="O1932" s="89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24"/>
      <c r="AC1932" s="585"/>
      <c r="AD1932" s="585"/>
    </row>
    <row r="1933" spans="1:30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37"/>
        <v>1</v>
      </c>
      <c r="C1933" s="184">
        <f t="shared" si="136"/>
        <v>0</v>
      </c>
      <c r="D1933" s="184"/>
      <c r="E1933" s="191"/>
      <c r="F1933" s="192"/>
      <c r="G1933" s="478"/>
      <c r="H1933" s="193"/>
      <c r="I1933" s="256"/>
      <c r="J1933" s="256"/>
      <c r="K1933" s="593"/>
      <c r="L1933" s="594"/>
      <c r="M1933" s="594"/>
      <c r="N1933" s="52" t="str">
        <f>IF(AND('331-CT'!$E$7=TH!H1933,OR(L1933="331",M1933="331")),"331",IF(AND(OR(L1933="131",M1933="131"),H1933='131-CT'!$E$7),"131",""))</f>
        <v/>
      </c>
      <c r="O1933" s="89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24"/>
      <c r="AC1933" s="585"/>
      <c r="AD1933" s="585"/>
    </row>
    <row r="1934" spans="1:30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37"/>
        <v>1</v>
      </c>
      <c r="C1934" s="184">
        <f t="shared" si="136"/>
        <v>0</v>
      </c>
      <c r="D1934" s="184"/>
      <c r="E1934" s="191"/>
      <c r="F1934" s="189"/>
      <c r="G1934" s="478"/>
      <c r="H1934" s="193"/>
      <c r="I1934" s="256"/>
      <c r="J1934" s="256"/>
      <c r="K1934" s="593"/>
      <c r="L1934" s="594"/>
      <c r="M1934" s="594"/>
      <c r="N1934" s="52" t="str">
        <f>IF(AND('331-CT'!$E$7=TH!H1934,OR(L1934="331",M1934="331")),"331",IF(AND(OR(L1934="131",M1934="131"),H1934='131-CT'!$E$7),"131",""))</f>
        <v/>
      </c>
      <c r="O1934" s="89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24"/>
      <c r="AC1934" s="585"/>
    </row>
    <row r="1935" spans="1:30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37"/>
        <v>1</v>
      </c>
      <c r="C1935" s="184">
        <f t="shared" si="136"/>
        <v>0</v>
      </c>
      <c r="D1935" s="184"/>
      <c r="E1935" s="191"/>
      <c r="F1935" s="192"/>
      <c r="G1935" s="478"/>
      <c r="H1935" s="193"/>
      <c r="I1935" s="256"/>
      <c r="J1935" s="256"/>
      <c r="K1935" s="593"/>
      <c r="L1935" s="594"/>
      <c r="M1935" s="594"/>
      <c r="N1935" s="52" t="str">
        <f>IF(AND('331-CT'!$E$7=TH!H1935,OR(L1935="331",M1935="331")),"331",IF(AND(OR(L1935="131",M1935="131"),H1935='131-CT'!$E$7),"131",""))</f>
        <v/>
      </c>
      <c r="O1935" s="89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24"/>
      <c r="AC1935" s="585"/>
      <c r="AD1935" s="585"/>
    </row>
    <row r="1936" spans="1:30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37"/>
        <v>1</v>
      </c>
      <c r="C1936" s="184">
        <f t="shared" si="136"/>
        <v>0</v>
      </c>
      <c r="D1936" s="184"/>
      <c r="E1936" s="191"/>
      <c r="F1936" s="192"/>
      <c r="G1936" s="478"/>
      <c r="H1936" s="193"/>
      <c r="I1936" s="256"/>
      <c r="J1936" s="256"/>
      <c r="K1936" s="593"/>
      <c r="L1936" s="594"/>
      <c r="M1936" s="594"/>
      <c r="N1936" s="52" t="str">
        <f>IF(AND('331-CT'!$E$7=TH!H1936,OR(L1936="331",M1936="331")),"331",IF(AND(OR(L1936="131",M1936="131"),H1936='131-CT'!$E$7),"131",""))</f>
        <v/>
      </c>
      <c r="O1936" s="89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24"/>
      <c r="AC1936" s="585"/>
    </row>
    <row r="1937" spans="1:30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37"/>
        <v>1</v>
      </c>
      <c r="C1937" s="184">
        <f t="shared" si="136"/>
        <v>0</v>
      </c>
      <c r="D1937" s="184"/>
      <c r="E1937" s="191"/>
      <c r="F1937" s="192"/>
      <c r="G1937" s="478"/>
      <c r="H1937" s="193"/>
      <c r="I1937" s="256"/>
      <c r="J1937" s="256"/>
      <c r="K1937" s="593"/>
      <c r="L1937" s="594"/>
      <c r="M1937" s="594"/>
      <c r="N1937" s="52" t="str">
        <f>IF(AND('331-CT'!$E$7=TH!H1937,OR(L1937="331",M1937="331")),"331",IF(AND(OR(L1937="131",M1937="131"),H1937='131-CT'!$E$7),"131",""))</f>
        <v/>
      </c>
      <c r="O1937" s="89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24"/>
      <c r="AC1937" s="585"/>
      <c r="AD1937" s="585"/>
    </row>
    <row r="1938" spans="1:30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37"/>
        <v>1</v>
      </c>
      <c r="C1938" s="184">
        <f t="shared" si="136"/>
        <v>0</v>
      </c>
      <c r="D1938" s="184"/>
      <c r="E1938" s="754"/>
      <c r="F1938" s="189"/>
      <c r="G1938" s="40"/>
      <c r="H1938" s="7"/>
      <c r="I1938" s="256"/>
      <c r="J1938" s="256"/>
      <c r="K1938" s="593"/>
      <c r="L1938" s="594"/>
      <c r="M1938" s="594"/>
      <c r="N1938" s="52" t="str">
        <f>IF(AND('331-CT'!$E$7=TH!H1938,OR(L1938="331",M1938="331")),"331",IF(AND(OR(L1938="131",M1938="131"),H1938='131-CT'!$E$7),"131",""))</f>
        <v/>
      </c>
      <c r="O1938" s="89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4"/>
      <c r="AC1938" s="585"/>
      <c r="AD1938" s="585"/>
    </row>
    <row r="1939" spans="1:30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37"/>
        <v>1</v>
      </c>
      <c r="C1939" s="184">
        <f t="shared" si="136"/>
        <v>0</v>
      </c>
      <c r="D1939" s="184"/>
      <c r="E1939" s="754"/>
      <c r="F1939" s="292"/>
      <c r="G1939" s="40"/>
      <c r="H1939" s="7"/>
      <c r="I1939" s="256"/>
      <c r="J1939" s="256"/>
      <c r="K1939" s="593"/>
      <c r="L1939" s="594"/>
      <c r="M1939" s="594"/>
      <c r="N1939" s="52" t="str">
        <f>IF(AND('331-CT'!$E$7=TH!H1939,OR(L1939="331",M1939="331")),"331",IF(AND(OR(L1939="131",M1939="131"),H1939='131-CT'!$E$7),"131",""))</f>
        <v/>
      </c>
      <c r="O1939" s="89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4"/>
      <c r="AC1939" s="585"/>
      <c r="AD1939" s="585"/>
    </row>
    <row r="1940" spans="1:30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37"/>
        <v>1</v>
      </c>
      <c r="C1940" s="184">
        <f t="shared" si="136"/>
        <v>0</v>
      </c>
      <c r="D1940" s="184"/>
      <c r="E1940" s="754"/>
      <c r="F1940" s="40"/>
      <c r="G1940" s="40"/>
      <c r="H1940" s="7"/>
      <c r="I1940" s="256"/>
      <c r="J1940" s="256"/>
      <c r="K1940" s="593"/>
      <c r="L1940" s="594"/>
      <c r="M1940" s="594"/>
      <c r="N1940" s="52" t="str">
        <f>IF(AND('331-CT'!$E$7=TH!H1940,OR(L1940="331",M1940="331")),"331",IF(AND(OR(L1940="131",M1940="131"),H1940='131-CT'!$E$7),"131",""))</f>
        <v/>
      </c>
      <c r="O1940" s="89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4"/>
      <c r="AC1940" s="585"/>
    </row>
    <row r="1941" spans="1:30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37"/>
        <v>1</v>
      </c>
      <c r="C1941" s="184">
        <f t="shared" si="136"/>
        <v>0</v>
      </c>
      <c r="D1941" s="184"/>
      <c r="E1941" s="754"/>
      <c r="F1941" s="189"/>
      <c r="G1941" s="40"/>
      <c r="H1941" s="7"/>
      <c r="I1941" s="256"/>
      <c r="J1941" s="256"/>
      <c r="K1941" s="593"/>
      <c r="L1941" s="594"/>
      <c r="M1941" s="594"/>
      <c r="N1941" s="52" t="str">
        <f>IF(AND('331-CT'!$E$7=TH!H1941,OR(L1941="331",M1941="331")),"331",IF(AND(OR(L1941="131",M1941="131"),H1941='131-CT'!$E$7),"131",""))</f>
        <v/>
      </c>
      <c r="O1941" s="89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4"/>
      <c r="AC1941" s="585"/>
      <c r="AD1941" s="585"/>
    </row>
    <row r="1942" spans="1:30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37"/>
        <v>1</v>
      </c>
      <c r="C1942" s="184">
        <f t="shared" si="136"/>
        <v>0</v>
      </c>
      <c r="D1942" s="184"/>
      <c r="E1942" s="37"/>
      <c r="F1942" s="192"/>
      <c r="G1942" s="40"/>
      <c r="H1942" s="7"/>
      <c r="I1942" s="256"/>
      <c r="J1942" s="256"/>
      <c r="K1942" s="593"/>
      <c r="L1942" s="594"/>
      <c r="M1942" s="594"/>
      <c r="N1942" s="52" t="str">
        <f>IF(AND('331-CT'!$E$7=TH!H1942,OR(L1942="331",M1942="331")),"331",IF(AND(OR(L1942="131",M1942="131"),H1942='131-CT'!$E$7),"131",""))</f>
        <v/>
      </c>
      <c r="O1942" s="89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4"/>
      <c r="AC1942" s="585"/>
      <c r="AD1942" s="585"/>
    </row>
    <row r="1943" spans="1:30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37"/>
        <v>1</v>
      </c>
      <c r="C1943" s="184">
        <f t="shared" ref="C1943:C2006" si="138">E1943</f>
        <v>0</v>
      </c>
      <c r="D1943" s="184"/>
      <c r="E1943" s="37"/>
      <c r="F1943" s="192"/>
      <c r="G1943" s="40"/>
      <c r="H1943" s="7"/>
      <c r="I1943" s="256"/>
      <c r="J1943" s="256"/>
      <c r="K1943" s="593"/>
      <c r="L1943" s="594"/>
      <c r="M1943" s="594"/>
      <c r="N1943" s="52" t="str">
        <f>IF(AND('331-CT'!$E$7=TH!H1943,OR(L1943="331",M1943="331")),"331",IF(AND(OR(L1943="131",M1943="131"),H1943='131-CT'!$E$7),"131",""))</f>
        <v/>
      </c>
      <c r="O1943" s="89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4"/>
      <c r="AC1943" s="585"/>
    </row>
    <row r="1944" spans="1:30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37"/>
        <v>1</v>
      </c>
      <c r="C1944" s="184">
        <f t="shared" si="138"/>
        <v>0</v>
      </c>
      <c r="D1944" s="184"/>
      <c r="E1944" s="37"/>
      <c r="F1944" s="189"/>
      <c r="G1944" s="40"/>
      <c r="H1944" s="7"/>
      <c r="I1944" s="256"/>
      <c r="J1944" s="256"/>
      <c r="K1944" s="593"/>
      <c r="L1944" s="594"/>
      <c r="M1944" s="594"/>
      <c r="N1944" s="52" t="str">
        <f>IF(AND('331-CT'!$E$7=TH!H1944,OR(L1944="331",M1944="331")),"331",IF(AND(OR(L1944="131",M1944="131"),H1944='131-CT'!$E$7),"131",""))</f>
        <v/>
      </c>
      <c r="O1944" s="89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4"/>
      <c r="AC1944" s="585"/>
      <c r="AD1944" s="585"/>
    </row>
    <row r="1945" spans="1:30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37"/>
        <v>1</v>
      </c>
      <c r="C1945" s="184">
        <f t="shared" si="138"/>
        <v>0</v>
      </c>
      <c r="D1945" s="184"/>
      <c r="E1945" s="37"/>
      <c r="F1945" s="189"/>
      <c r="G1945" s="40"/>
      <c r="H1945" s="7"/>
      <c r="I1945" s="256"/>
      <c r="J1945" s="256"/>
      <c r="K1945" s="593"/>
      <c r="L1945" s="594"/>
      <c r="M1945" s="594"/>
      <c r="N1945" s="52" t="str">
        <f>IF(AND('331-CT'!$E$7=TH!H1945,OR(L1945="331",M1945="331")),"331",IF(AND(OR(L1945="131",M1945="131"),H1945='131-CT'!$E$7),"131",""))</f>
        <v/>
      </c>
      <c r="O1945" s="89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4"/>
      <c r="AC1945" s="585"/>
      <c r="AD1945" s="585"/>
    </row>
    <row r="1946" spans="1:30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37"/>
        <v>1</v>
      </c>
      <c r="C1946" s="184">
        <f t="shared" si="138"/>
        <v>0</v>
      </c>
      <c r="D1946" s="184"/>
      <c r="E1946" s="37"/>
      <c r="F1946" s="189"/>
      <c r="G1946" s="40"/>
      <c r="H1946" s="7"/>
      <c r="I1946" s="256"/>
      <c r="J1946" s="256"/>
      <c r="K1946" s="593"/>
      <c r="L1946" s="594"/>
      <c r="M1946" s="594"/>
      <c r="N1946" s="52" t="str">
        <f>IF(AND('331-CT'!$E$7=TH!H1946,OR(L1946="331",M1946="331")),"331",IF(AND(OR(L1946="131",M1946="131"),H1946='131-CT'!$E$7),"131",""))</f>
        <v/>
      </c>
      <c r="O1946" s="89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4"/>
      <c r="AC1946" s="585"/>
      <c r="AD1946" s="585"/>
    </row>
    <row r="1947" spans="1:30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37"/>
        <v>1</v>
      </c>
      <c r="C1947" s="184">
        <f t="shared" si="138"/>
        <v>0</v>
      </c>
      <c r="D1947" s="184"/>
      <c r="E1947" s="37"/>
      <c r="F1947" s="189"/>
      <c r="G1947" s="40"/>
      <c r="H1947" s="7"/>
      <c r="I1947" s="256"/>
      <c r="J1947" s="256"/>
      <c r="K1947" s="593"/>
      <c r="L1947" s="594"/>
      <c r="M1947" s="594"/>
      <c r="N1947" s="52" t="str">
        <f>IF(AND('331-CT'!$E$7=TH!H1947,OR(L1947="331",M1947="331")),"331",IF(AND(OR(L1947="131",M1947="131"),H1947='131-CT'!$E$7),"131",""))</f>
        <v/>
      </c>
      <c r="O1947" s="89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4"/>
      <c r="AC1947" s="585"/>
      <c r="AD1947" s="585"/>
    </row>
    <row r="1948" spans="1:30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37"/>
        <v>1</v>
      </c>
      <c r="C1948" s="184">
        <f t="shared" si="138"/>
        <v>0</v>
      </c>
      <c r="D1948" s="184"/>
      <c r="E1948" s="37"/>
      <c r="F1948" s="40"/>
      <c r="G1948" s="40"/>
      <c r="H1948" s="7"/>
      <c r="I1948" s="256"/>
      <c r="J1948" s="256"/>
      <c r="K1948" s="593"/>
      <c r="L1948" s="594"/>
      <c r="M1948" s="594"/>
      <c r="N1948" s="52" t="str">
        <f>IF(AND('331-CT'!$E$7=TH!H1948,OR(L1948="331",M1948="331")),"331",IF(AND(OR(L1948="131",M1948="131"),H1948='131-CT'!$E$7),"131",""))</f>
        <v/>
      </c>
      <c r="O1948" s="89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4"/>
      <c r="AC1948" s="585"/>
    </row>
    <row r="1949" spans="1:30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37"/>
        <v>1</v>
      </c>
      <c r="C1949" s="184">
        <f t="shared" si="138"/>
        <v>0</v>
      </c>
      <c r="D1949" s="184"/>
      <c r="E1949" s="37"/>
      <c r="F1949" s="40"/>
      <c r="G1949" s="40"/>
      <c r="H1949" s="7"/>
      <c r="I1949" s="256"/>
      <c r="J1949" s="256"/>
      <c r="K1949" s="593"/>
      <c r="L1949" s="594"/>
      <c r="M1949" s="594"/>
      <c r="N1949" s="52" t="str">
        <f>IF(AND('331-CT'!$E$7=TH!H1949,OR(L1949="331",M1949="331")),"331",IF(AND(OR(L1949="131",M1949="131"),H1949='131-CT'!$E$7),"131",""))</f>
        <v/>
      </c>
      <c r="O1949" s="89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4"/>
      <c r="AC1949" s="585"/>
      <c r="AD1949" s="585"/>
    </row>
    <row r="1950" spans="1:30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37"/>
        <v>1</v>
      </c>
      <c r="C1950" s="184">
        <f t="shared" si="138"/>
        <v>0</v>
      </c>
      <c r="D1950" s="184"/>
      <c r="E1950" s="37"/>
      <c r="F1950" s="192"/>
      <c r="G1950" s="40"/>
      <c r="H1950" s="7"/>
      <c r="I1950" s="256"/>
      <c r="J1950" s="256"/>
      <c r="K1950" s="593"/>
      <c r="L1950" s="594"/>
      <c r="M1950" s="594"/>
      <c r="N1950" s="52" t="str">
        <f>IF(AND('331-CT'!$E$7=TH!H1950,OR(L1950="331",M1950="331")),"331",IF(AND(OR(L1950="131",M1950="131"),H1950='131-CT'!$E$7),"131",""))</f>
        <v/>
      </c>
      <c r="O1950" s="89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4"/>
      <c r="AC1950" s="585"/>
    </row>
    <row r="1951" spans="1:30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37"/>
        <v>1</v>
      </c>
      <c r="C1951" s="184">
        <f t="shared" si="138"/>
        <v>0</v>
      </c>
      <c r="D1951" s="184"/>
      <c r="E1951" s="37"/>
      <c r="F1951" s="189"/>
      <c r="G1951" s="40"/>
      <c r="H1951" s="7"/>
      <c r="I1951" s="256"/>
      <c r="J1951" s="256"/>
      <c r="K1951" s="593"/>
      <c r="L1951" s="594"/>
      <c r="M1951" s="594"/>
      <c r="N1951" s="52" t="str">
        <f>IF(AND('331-CT'!$E$7=TH!H1951,OR(L1951="331",M1951="331")),"331",IF(AND(OR(L1951="131",M1951="131"),H1951='131-CT'!$E$7),"131",""))</f>
        <v/>
      </c>
      <c r="O1951" s="89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4"/>
      <c r="AC1951" s="585"/>
      <c r="AD1951" s="585"/>
    </row>
    <row r="1952" spans="1:30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37"/>
        <v>1</v>
      </c>
      <c r="C1952" s="184">
        <f t="shared" si="138"/>
        <v>0</v>
      </c>
      <c r="D1952" s="184"/>
      <c r="E1952" s="37"/>
      <c r="F1952" s="40"/>
      <c r="G1952" s="40"/>
      <c r="H1952" s="7"/>
      <c r="I1952" s="256"/>
      <c r="J1952" s="256"/>
      <c r="K1952" s="593"/>
      <c r="L1952" s="594"/>
      <c r="M1952" s="594"/>
      <c r="N1952" s="52" t="str">
        <f>IF(AND('331-CT'!$E$7=TH!H1952,OR(L1952="331",M1952="331")),"331",IF(AND(OR(L1952="131",M1952="131"),H1952='131-CT'!$E$7),"131",""))</f>
        <v/>
      </c>
      <c r="O1952" s="89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4"/>
      <c r="AC1952" s="585"/>
      <c r="AD1952" s="585"/>
    </row>
    <row r="1953" spans="1:30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37"/>
        <v>1</v>
      </c>
      <c r="C1953" s="184">
        <f t="shared" si="138"/>
        <v>0</v>
      </c>
      <c r="D1953" s="184"/>
      <c r="E1953" s="37"/>
      <c r="F1953" s="40"/>
      <c r="G1953" s="40"/>
      <c r="H1953" s="7"/>
      <c r="I1953" s="256"/>
      <c r="J1953" s="256"/>
      <c r="K1953" s="593"/>
      <c r="L1953" s="594"/>
      <c r="M1953" s="594"/>
      <c r="N1953" s="52" t="str">
        <f>IF(AND('331-CT'!$E$7=TH!H1953,OR(L1953="331",M1953="331")),"331",IF(AND(OR(L1953="131",M1953="131"),H1953='131-CT'!$E$7),"131",""))</f>
        <v/>
      </c>
      <c r="O1953" s="89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4"/>
      <c r="AC1953" s="585"/>
    </row>
    <row r="1954" spans="1:30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37"/>
        <v>1</v>
      </c>
      <c r="C1954" s="184">
        <f t="shared" si="138"/>
        <v>0</v>
      </c>
      <c r="D1954" s="184"/>
      <c r="E1954" s="37"/>
      <c r="F1954" s="192"/>
      <c r="G1954" s="40"/>
      <c r="H1954" s="7"/>
      <c r="I1954" s="256"/>
      <c r="J1954" s="256"/>
      <c r="K1954" s="593"/>
      <c r="L1954" s="594"/>
      <c r="M1954" s="594"/>
      <c r="N1954" s="52" t="str">
        <f>IF(AND('331-CT'!$E$7=TH!H1954,OR(L1954="331",M1954="331")),"331",IF(AND(OR(L1954="131",M1954="131"),H1954='131-CT'!$E$7),"131",""))</f>
        <v/>
      </c>
      <c r="O1954" s="89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4"/>
      <c r="AC1954" s="585"/>
      <c r="AD1954" s="585"/>
    </row>
    <row r="1955" spans="1:30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ref="B1955:B2018" si="139">IF(C1955&lt;&gt;"",MONTH(C1955),"")</f>
        <v>1</v>
      </c>
      <c r="C1955" s="184">
        <f t="shared" si="138"/>
        <v>0</v>
      </c>
      <c r="D1955" s="184"/>
      <c r="E1955" s="37"/>
      <c r="F1955" s="189"/>
      <c r="G1955" s="40"/>
      <c r="H1955" s="7"/>
      <c r="I1955" s="256"/>
      <c r="J1955" s="256"/>
      <c r="K1955" s="593"/>
      <c r="L1955" s="594"/>
      <c r="M1955" s="594"/>
      <c r="N1955" s="52" t="str">
        <f>IF(AND('331-CT'!$E$7=TH!H1955,OR(L1955="331",M1955="331")),"331",IF(AND(OR(L1955="131",M1955="131"),H1955='131-CT'!$E$7),"131",""))</f>
        <v/>
      </c>
      <c r="O1955" s="89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4"/>
      <c r="AC1955" s="585"/>
    </row>
    <row r="1956" spans="1:30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39"/>
        <v>1</v>
      </c>
      <c r="C1956" s="184">
        <f t="shared" si="138"/>
        <v>0</v>
      </c>
      <c r="D1956" s="184"/>
      <c r="E1956" s="37"/>
      <c r="F1956" s="40"/>
      <c r="G1956" s="40"/>
      <c r="H1956" s="7"/>
      <c r="I1956" s="256"/>
      <c r="J1956" s="256"/>
      <c r="K1956" s="593"/>
      <c r="L1956" s="594"/>
      <c r="M1956" s="594"/>
      <c r="N1956" s="52" t="str">
        <f>IF(AND('331-CT'!$E$7=TH!H1956,OR(L1956="331",M1956="331")),"331",IF(AND(OR(L1956="131",M1956="131"),H1956='131-CT'!$E$7),"131",""))</f>
        <v/>
      </c>
      <c r="O1956" s="89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4"/>
      <c r="AC1956" s="585"/>
      <c r="AD1956" s="585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39"/>
        <v>1</v>
      </c>
      <c r="C1957" s="184">
        <f t="shared" si="138"/>
        <v>0</v>
      </c>
      <c r="D1957" s="184"/>
      <c r="E1957" s="37"/>
      <c r="F1957" s="40"/>
      <c r="G1957" s="40"/>
      <c r="H1957" s="7"/>
      <c r="I1957" s="256"/>
      <c r="J1957" s="256"/>
      <c r="K1957" s="593"/>
      <c r="L1957" s="594"/>
      <c r="M1957" s="594"/>
      <c r="N1957" s="52" t="str">
        <f>IF(AND('331-CT'!$E$7=TH!H1957,OR(L1957="331",M1957="331")),"331",IF(AND(OR(L1957="131",M1957="131"),H1957='131-CT'!$E$7),"131",""))</f>
        <v/>
      </c>
      <c r="O1957" s="89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4"/>
      <c r="AC1957" s="585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39"/>
        <v>1</v>
      </c>
      <c r="C1958" s="184">
        <f t="shared" si="138"/>
        <v>0</v>
      </c>
      <c r="D1958" s="184"/>
      <c r="E1958" s="191"/>
      <c r="F1958" s="192"/>
      <c r="G1958" s="478"/>
      <c r="H1958" s="193"/>
      <c r="I1958" s="256"/>
      <c r="J1958" s="256"/>
      <c r="K1958" s="593"/>
      <c r="L1958" s="594"/>
      <c r="M1958" s="594"/>
      <c r="N1958" s="52" t="str">
        <f>IF(AND('331-CT'!$E$7=TH!H1958,OR(L1958="331",M1958="331")),"331",IF(AND(OR(L1958="131",M1958="131"),H1958='131-CT'!$E$7),"131",""))</f>
        <v/>
      </c>
      <c r="O1958" s="89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4"/>
      <c r="AC1958" s="585"/>
      <c r="AD1958" s="585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39"/>
        <v>1</v>
      </c>
      <c r="C1959" s="184">
        <f t="shared" si="138"/>
        <v>0</v>
      </c>
      <c r="D1959" s="184"/>
      <c r="E1959" s="191"/>
      <c r="F1959" s="192"/>
      <c r="G1959" s="478"/>
      <c r="H1959" s="193"/>
      <c r="I1959" s="256"/>
      <c r="J1959" s="256"/>
      <c r="K1959" s="593"/>
      <c r="L1959" s="594"/>
      <c r="M1959" s="594"/>
      <c r="N1959" s="52" t="str">
        <f>IF(AND('331-CT'!$E$7=TH!H1959,OR(L1959="331",M1959="331")),"331",IF(AND(OR(L1959="131",M1959="131"),H1959='131-CT'!$E$7),"131",""))</f>
        <v/>
      </c>
      <c r="O1959" s="89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4"/>
      <c r="AC1959" s="585"/>
      <c r="AD1959" s="585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39"/>
        <v>1</v>
      </c>
      <c r="C1960" s="184">
        <f t="shared" si="138"/>
        <v>0</v>
      </c>
      <c r="D1960" s="184"/>
      <c r="E1960" s="191"/>
      <c r="F1960" s="192"/>
      <c r="G1960" s="478"/>
      <c r="H1960" s="193"/>
      <c r="I1960" s="256"/>
      <c r="J1960" s="256"/>
      <c r="K1960" s="593"/>
      <c r="L1960" s="594"/>
      <c r="M1960" s="594"/>
      <c r="N1960" s="52" t="str">
        <f>IF(AND('331-CT'!$E$7=TH!H1960,OR(L1960="331",M1960="331")),"331",IF(AND(OR(L1960="131",M1960="131"),H1960='131-CT'!$E$7),"131",""))</f>
        <v/>
      </c>
      <c r="O1960" s="89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4"/>
      <c r="AC1960" s="585"/>
      <c r="AD1960" s="585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39"/>
        <v>1</v>
      </c>
      <c r="C1961" s="184">
        <f t="shared" si="138"/>
        <v>0</v>
      </c>
      <c r="D1961" s="184"/>
      <c r="E1961" s="191"/>
      <c r="F1961" s="192"/>
      <c r="G1961" s="478"/>
      <c r="H1961" s="193"/>
      <c r="I1961" s="256"/>
      <c r="J1961" s="256"/>
      <c r="K1961" s="593"/>
      <c r="L1961" s="594"/>
      <c r="M1961" s="594"/>
      <c r="N1961" s="52" t="str">
        <f>IF(AND('331-CT'!$E$7=TH!H1961,OR(L1961="331",M1961="331")),"331",IF(AND(OR(L1961="131",M1961="131"),H1961='131-CT'!$E$7),"131",""))</f>
        <v/>
      </c>
      <c r="O1961" s="89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4"/>
      <c r="AC1961" s="585"/>
      <c r="AD1961" s="585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39"/>
        <v>1</v>
      </c>
      <c r="C1962" s="184">
        <f t="shared" si="138"/>
        <v>0</v>
      </c>
      <c r="D1962" s="184"/>
      <c r="E1962" s="191"/>
      <c r="F1962" s="192"/>
      <c r="G1962" s="478"/>
      <c r="H1962" s="193"/>
      <c r="I1962" s="256"/>
      <c r="J1962" s="256"/>
      <c r="K1962" s="593"/>
      <c r="L1962" s="594"/>
      <c r="M1962" s="594"/>
      <c r="N1962" s="52" t="str">
        <f>IF(AND('331-CT'!$E$7=TH!H1962,OR(L1962="331",M1962="331")),"331",IF(AND(OR(L1962="131",M1962="131"),H1962='131-CT'!$E$7),"131",""))</f>
        <v/>
      </c>
      <c r="O1962" s="89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4"/>
      <c r="AC1962" s="585"/>
      <c r="AD1962" s="585"/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39"/>
        <v>1</v>
      </c>
      <c r="C1963" s="184">
        <f t="shared" si="138"/>
        <v>0</v>
      </c>
      <c r="D1963" s="184"/>
      <c r="E1963" s="191"/>
      <c r="F1963" s="192"/>
      <c r="G1963" s="478"/>
      <c r="H1963" s="193"/>
      <c r="I1963" s="256"/>
      <c r="J1963" s="256"/>
      <c r="K1963" s="593"/>
      <c r="L1963" s="594"/>
      <c r="M1963" s="594"/>
      <c r="N1963" s="52" t="str">
        <f>IF(AND('331-CT'!$E$7=TH!H1963,OR(L1963="331",M1963="331")),"331",IF(AND(OR(L1963="131",M1963="131"),H1963='131-CT'!$E$7),"131",""))</f>
        <v/>
      </c>
      <c r="O1963" s="89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4"/>
      <c r="AC1963" s="585"/>
      <c r="AD1963" s="585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39"/>
        <v>1</v>
      </c>
      <c r="C1964" s="184">
        <f t="shared" si="138"/>
        <v>0</v>
      </c>
      <c r="D1964" s="184"/>
      <c r="E1964" s="191"/>
      <c r="F1964" s="192"/>
      <c r="G1964" s="478"/>
      <c r="H1964" s="193"/>
      <c r="I1964" s="256"/>
      <c r="J1964" s="256"/>
      <c r="K1964" s="593"/>
      <c r="L1964" s="594"/>
      <c r="M1964" s="594"/>
      <c r="N1964" s="52" t="str">
        <f>IF(AND('331-CT'!$E$7=TH!H1964,OR(L1964="331",M1964="331")),"331",IF(AND(OR(L1964="131",M1964="131"),H1964='131-CT'!$E$7),"131",""))</f>
        <v/>
      </c>
      <c r="O1964" s="89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4"/>
      <c r="AC1964" s="585"/>
      <c r="AD1964" s="585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39"/>
        <v>1</v>
      </c>
      <c r="C1965" s="184">
        <f t="shared" si="138"/>
        <v>0</v>
      </c>
      <c r="D1965" s="184"/>
      <c r="E1965" s="191"/>
      <c r="F1965" s="192"/>
      <c r="G1965" s="478"/>
      <c r="H1965" s="193"/>
      <c r="I1965" s="256"/>
      <c r="J1965" s="256"/>
      <c r="K1965" s="593"/>
      <c r="L1965" s="594"/>
      <c r="M1965" s="594"/>
      <c r="N1965" s="52" t="str">
        <f>IF(AND('331-CT'!$E$7=TH!H1965,OR(L1965="331",M1965="331")),"331",IF(AND(OR(L1965="131",M1965="131"),H1965='131-CT'!$E$7),"131",""))</f>
        <v/>
      </c>
      <c r="O1965" s="89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4"/>
      <c r="AC1965" s="585"/>
      <c r="AD1965" s="585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39"/>
        <v>1</v>
      </c>
      <c r="C1966" s="184">
        <f t="shared" si="138"/>
        <v>0</v>
      </c>
      <c r="D1966" s="184"/>
      <c r="E1966" s="191"/>
      <c r="F1966" s="192"/>
      <c r="G1966" s="478"/>
      <c r="H1966" s="193"/>
      <c r="I1966" s="256"/>
      <c r="J1966" s="256"/>
      <c r="K1966" s="593"/>
      <c r="L1966" s="594"/>
      <c r="M1966" s="594"/>
      <c r="N1966" s="52" t="str">
        <f>IF(AND('331-CT'!$E$7=TH!H1966,OR(L1966="331",M1966="331")),"331",IF(AND(OR(L1966="131",M1966="131"),H1966='131-CT'!$E$7),"131",""))</f>
        <v/>
      </c>
      <c r="O1966" s="89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4"/>
      <c r="AC1966" s="585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39"/>
        <v>1</v>
      </c>
      <c r="C1967" s="184">
        <f t="shared" si="138"/>
        <v>0</v>
      </c>
      <c r="D1967" s="184"/>
      <c r="E1967" s="37"/>
      <c r="F1967" s="40"/>
      <c r="G1967" s="40"/>
      <c r="H1967" s="7"/>
      <c r="I1967" s="256"/>
      <c r="J1967" s="256"/>
      <c r="K1967" s="593"/>
      <c r="L1967" s="594"/>
      <c r="M1967" s="594"/>
      <c r="N1967" s="52" t="str">
        <f>IF(AND('331-CT'!$E$7=TH!H1967,OR(L1967="331",M1967="331")),"331",IF(AND(OR(L1967="131",M1967="131"),H1967='131-CT'!$E$7),"131",""))</f>
        <v/>
      </c>
      <c r="O1967" s="89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4"/>
      <c r="AC1967" s="585"/>
      <c r="AD1967" s="585"/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39"/>
        <v>1</v>
      </c>
      <c r="C1968" s="184">
        <f t="shared" si="138"/>
        <v>0</v>
      </c>
      <c r="D1968" s="184"/>
      <c r="E1968" s="37"/>
      <c r="F1968" s="40"/>
      <c r="G1968" s="40"/>
      <c r="H1968" s="7"/>
      <c r="I1968" s="256"/>
      <c r="J1968" s="256"/>
      <c r="K1968" s="593"/>
      <c r="L1968" s="594"/>
      <c r="M1968" s="594"/>
      <c r="N1968" s="52" t="str">
        <f>IF(AND('331-CT'!$E$7=TH!H1968,OR(L1968="331",M1968="331")),"331",IF(AND(OR(L1968="131",M1968="131"),H1968='131-CT'!$E$7),"131",""))</f>
        <v/>
      </c>
      <c r="O1968" s="89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4"/>
      <c r="AC1968" s="585"/>
      <c r="AD1968" s="585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39"/>
        <v>1</v>
      </c>
      <c r="C1969" s="184">
        <f t="shared" si="138"/>
        <v>0</v>
      </c>
      <c r="D1969" s="184"/>
      <c r="E1969" s="37"/>
      <c r="F1969" s="40"/>
      <c r="G1969" s="40"/>
      <c r="H1969" s="7"/>
      <c r="I1969" s="256"/>
      <c r="J1969" s="256"/>
      <c r="K1969" s="593"/>
      <c r="L1969" s="594"/>
      <c r="M1969" s="594"/>
      <c r="N1969" s="52" t="str">
        <f>IF(AND('331-CT'!$E$7=TH!H1969,OR(L1969="331",M1969="331")),"331",IF(AND(OR(L1969="131",M1969="131"),H1969='131-CT'!$E$7),"131",""))</f>
        <v/>
      </c>
      <c r="O1969" s="89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4"/>
      <c r="AC1969" s="585"/>
      <c r="AD1969" s="585"/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39"/>
        <v>1</v>
      </c>
      <c r="C1970" s="184">
        <f t="shared" si="138"/>
        <v>0</v>
      </c>
      <c r="D1970" s="184"/>
      <c r="E1970" s="37"/>
      <c r="F1970" s="192"/>
      <c r="G1970" s="40"/>
      <c r="H1970" s="7"/>
      <c r="I1970" s="256"/>
      <c r="J1970" s="256"/>
      <c r="K1970" s="593"/>
      <c r="L1970" s="594"/>
      <c r="M1970" s="594"/>
      <c r="N1970" s="52" t="str">
        <f>IF(AND('331-CT'!$E$7=TH!H1970,OR(L1970="331",M1970="331")),"331",IF(AND(OR(L1970="131",M1970="131"),H1970='131-CT'!$E$7),"131",""))</f>
        <v/>
      </c>
      <c r="O1970" s="89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4"/>
      <c r="AC1970" s="585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39"/>
        <v>1</v>
      </c>
      <c r="C1971" s="184">
        <f t="shared" si="138"/>
        <v>0</v>
      </c>
      <c r="D1971" s="184"/>
      <c r="E1971" s="37"/>
      <c r="F1971" s="40"/>
      <c r="G1971" s="40"/>
      <c r="H1971" s="7"/>
      <c r="I1971" s="256"/>
      <c r="J1971" s="256"/>
      <c r="K1971" s="593"/>
      <c r="L1971" s="594"/>
      <c r="M1971" s="594"/>
      <c r="N1971" s="52" t="str">
        <f>IF(AND('331-CT'!$E$7=TH!H1971,OR(L1971="331",M1971="331")),"331",IF(AND(OR(L1971="131",M1971="131"),H1971='131-CT'!$E$7),"131",""))</f>
        <v/>
      </c>
      <c r="O1971" s="89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4"/>
      <c r="AC1971" s="585"/>
      <c r="AD1971" s="585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39"/>
        <v>1</v>
      </c>
      <c r="C1972" s="184">
        <f t="shared" si="138"/>
        <v>0</v>
      </c>
      <c r="D1972" s="184"/>
      <c r="E1972" s="37"/>
      <c r="F1972" s="40"/>
      <c r="G1972" s="40"/>
      <c r="H1972" s="7"/>
      <c r="I1972" s="256"/>
      <c r="J1972" s="256"/>
      <c r="K1972" s="593"/>
      <c r="L1972" s="594"/>
      <c r="M1972" s="594"/>
      <c r="N1972" s="52" t="str">
        <f>IF(AND('331-CT'!$E$7=TH!H1972,OR(L1972="331",M1972="331")),"331",IF(AND(OR(L1972="131",M1972="131"),H1972='131-CT'!$E$7),"131",""))</f>
        <v/>
      </c>
      <c r="O1972" s="89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4"/>
      <c r="AC1972" s="585"/>
      <c r="AD1972" s="585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39"/>
        <v>1</v>
      </c>
      <c r="C1973" s="184">
        <f t="shared" si="138"/>
        <v>0</v>
      </c>
      <c r="D1973" s="184"/>
      <c r="E1973" s="37"/>
      <c r="F1973" s="40"/>
      <c r="G1973" s="40"/>
      <c r="H1973" s="7"/>
      <c r="I1973" s="256"/>
      <c r="J1973" s="256"/>
      <c r="K1973" s="593"/>
      <c r="L1973" s="594"/>
      <c r="M1973" s="594"/>
      <c r="N1973" s="52" t="str">
        <f>IF(AND('331-CT'!$E$7=TH!H1973,OR(L1973="331",M1973="331")),"331",IF(AND(OR(L1973="131",M1973="131"),H1973='131-CT'!$E$7),"131",""))</f>
        <v/>
      </c>
      <c r="O1973" s="89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4"/>
      <c r="AC1973" s="585"/>
      <c r="AD1973" s="585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39"/>
        <v>1</v>
      </c>
      <c r="C1974" s="184">
        <f t="shared" si="138"/>
        <v>0</v>
      </c>
      <c r="D1974" s="184"/>
      <c r="E1974" s="37"/>
      <c r="F1974" s="40"/>
      <c r="G1974" s="40"/>
      <c r="H1974" s="7"/>
      <c r="I1974" s="256"/>
      <c r="J1974" s="256"/>
      <c r="K1974" s="593"/>
      <c r="L1974" s="594"/>
      <c r="M1974" s="594"/>
      <c r="N1974" s="52" t="str">
        <f>IF(AND('331-CT'!$E$7=TH!H1974,OR(L1974="331",M1974="331")),"331",IF(AND(OR(L1974="131",M1974="131"),H1974='131-CT'!$E$7),"131",""))</f>
        <v/>
      </c>
      <c r="O1974" s="89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4"/>
      <c r="AC1974" s="585"/>
    </row>
    <row r="1975" spans="1:30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39"/>
        <v>1</v>
      </c>
      <c r="C1975" s="184">
        <f t="shared" si="138"/>
        <v>0</v>
      </c>
      <c r="D1975" s="184"/>
      <c r="E1975" s="37"/>
      <c r="F1975" s="40"/>
      <c r="G1975" s="40"/>
      <c r="H1975" s="7"/>
      <c r="I1975" s="256"/>
      <c r="J1975" s="256"/>
      <c r="K1975" s="593"/>
      <c r="L1975" s="594"/>
      <c r="M1975" s="594"/>
      <c r="N1975" s="52" t="str">
        <f>IF(AND('331-CT'!$E$7=TH!H1975,OR(L1975="331",M1975="331")),"331",IF(AND(OR(L1975="131",M1975="131"),H1975='131-CT'!$E$7),"131",""))</f>
        <v/>
      </c>
      <c r="O1975" s="89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4"/>
      <c r="AC1975" s="585"/>
      <c r="AD1975" s="585"/>
    </row>
    <row r="1976" spans="1:30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39"/>
        <v>1</v>
      </c>
      <c r="C1976" s="184">
        <f t="shared" si="138"/>
        <v>0</v>
      </c>
      <c r="D1976" s="184"/>
      <c r="E1976" s="37"/>
      <c r="F1976" s="40"/>
      <c r="G1976" s="40"/>
      <c r="H1976" s="7"/>
      <c r="I1976" s="256"/>
      <c r="J1976" s="256"/>
      <c r="K1976" s="593"/>
      <c r="L1976" s="594"/>
      <c r="M1976" s="594"/>
      <c r="N1976" s="52" t="str">
        <f>IF(AND('331-CT'!$E$7=TH!H1976,OR(L1976="331",M1976="331")),"331",IF(AND(OR(L1976="131",M1976="131"),H1976='131-CT'!$E$7),"131",""))</f>
        <v/>
      </c>
      <c r="O1976" s="89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4"/>
      <c r="AC1976" s="585"/>
      <c r="AD1976" s="585"/>
    </row>
    <row r="1977" spans="1:30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39"/>
        <v>1</v>
      </c>
      <c r="C1977" s="184">
        <f t="shared" si="138"/>
        <v>0</v>
      </c>
      <c r="D1977" s="184"/>
      <c r="E1977" s="191"/>
      <c r="F1977" s="192"/>
      <c r="G1977" s="478"/>
      <c r="H1977" s="777"/>
      <c r="I1977" s="256"/>
      <c r="J1977" s="256"/>
      <c r="K1977" s="593"/>
      <c r="L1977" s="594"/>
      <c r="M1977" s="594"/>
      <c r="N1977" s="52" t="str">
        <f>IF(AND('331-CT'!$E$7=TH!H1977,OR(L1977="331",M1977="331")),"331",IF(AND(OR(L1977="131",M1977="131"),H1977='131-CT'!$E$7),"131",""))</f>
        <v/>
      </c>
      <c r="O1977" s="89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4"/>
      <c r="AC1977" s="585"/>
      <c r="AD1977" s="585"/>
    </row>
    <row r="1978" spans="1:30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39"/>
        <v>1</v>
      </c>
      <c r="C1978" s="184">
        <f t="shared" si="138"/>
        <v>0</v>
      </c>
      <c r="D1978" s="184"/>
      <c r="E1978" s="191"/>
      <c r="F1978" s="192"/>
      <c r="G1978" s="478"/>
      <c r="H1978" s="777"/>
      <c r="I1978" s="256"/>
      <c r="J1978" s="256"/>
      <c r="K1978" s="593"/>
      <c r="L1978" s="594"/>
      <c r="M1978" s="594"/>
      <c r="N1978" s="52" t="str">
        <f>IF(AND('331-CT'!$E$7=TH!H1978,OR(L1978="331",M1978="331")),"331",IF(AND(OR(L1978="131",M1978="131"),H1978='131-CT'!$E$7),"131",""))</f>
        <v/>
      </c>
      <c r="O1978" s="89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4"/>
      <c r="AC1978" s="585"/>
      <c r="AD1978" s="585"/>
    </row>
    <row r="1979" spans="1:30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39"/>
        <v>1</v>
      </c>
      <c r="C1979" s="184">
        <f t="shared" si="138"/>
        <v>0</v>
      </c>
      <c r="D1979" s="184"/>
      <c r="E1979" s="191"/>
      <c r="F1979" s="192"/>
      <c r="G1979" s="478"/>
      <c r="H1979" s="777"/>
      <c r="I1979" s="256"/>
      <c r="J1979" s="256"/>
      <c r="K1979" s="593"/>
      <c r="L1979" s="594"/>
      <c r="M1979" s="594"/>
      <c r="N1979" s="52" t="str">
        <f>IF(AND('331-CT'!$E$7=TH!H1979,OR(L1979="331",M1979="331")),"331",IF(AND(OR(L1979="131",M1979="131"),H1979='131-CT'!$E$7),"131",""))</f>
        <v/>
      </c>
      <c r="O1979" s="89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4"/>
      <c r="AC1979" s="585"/>
      <c r="AD1979" s="585"/>
    </row>
    <row r="1980" spans="1:30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39"/>
        <v>1</v>
      </c>
      <c r="C1980" s="184">
        <f t="shared" si="138"/>
        <v>0</v>
      </c>
      <c r="D1980" s="184"/>
      <c r="E1980" s="191"/>
      <c r="F1980" s="192"/>
      <c r="G1980" s="478"/>
      <c r="H1980" s="777"/>
      <c r="I1980" s="256"/>
      <c r="J1980" s="256"/>
      <c r="K1980" s="593"/>
      <c r="L1980" s="594"/>
      <c r="M1980" s="594"/>
      <c r="N1980" s="52" t="str">
        <f>IF(AND('331-CT'!$E$7=TH!H1980,OR(L1980="331",M1980="331")),"331",IF(AND(OR(L1980="131",M1980="131"),H1980='131-CT'!$E$7),"131",""))</f>
        <v/>
      </c>
      <c r="O1980" s="89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4"/>
      <c r="AC1980" s="585"/>
      <c r="AD1980" s="585"/>
    </row>
    <row r="1981" spans="1:30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39"/>
        <v>1</v>
      </c>
      <c r="C1981" s="184">
        <f t="shared" si="138"/>
        <v>0</v>
      </c>
      <c r="D1981" s="184"/>
      <c r="E1981" s="191"/>
      <c r="F1981" s="192"/>
      <c r="G1981" s="478"/>
      <c r="H1981" s="77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4"/>
      <c r="AC1981" s="585"/>
      <c r="AD1981" s="585"/>
    </row>
    <row r="1982" spans="1:30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39"/>
        <v>1</v>
      </c>
      <c r="C1982" s="184">
        <f t="shared" si="138"/>
        <v>0</v>
      </c>
      <c r="D1982" s="184"/>
      <c r="E1982" s="191"/>
      <c r="F1982" s="192"/>
      <c r="G1982" s="478"/>
      <c r="H1982" s="77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4"/>
      <c r="AC1982" s="585"/>
      <c r="AD1982" s="585"/>
    </row>
    <row r="1983" spans="1:30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39"/>
        <v>1</v>
      </c>
      <c r="C1983" s="184">
        <f t="shared" si="138"/>
        <v>0</v>
      </c>
      <c r="D1983" s="184"/>
      <c r="E1983" s="191"/>
      <c r="F1983" s="192"/>
      <c r="G1983" s="478"/>
      <c r="H1983" s="777"/>
      <c r="I1983" s="256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4"/>
      <c r="AC1983" s="585"/>
    </row>
    <row r="1984" spans="1:30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39"/>
        <v>1</v>
      </c>
      <c r="C1984" s="184">
        <f t="shared" si="138"/>
        <v>0</v>
      </c>
      <c r="D1984" s="191"/>
      <c r="E1984" s="191"/>
      <c r="F1984" s="192"/>
      <c r="G1984" s="478"/>
      <c r="H1984" s="7"/>
      <c r="I1984" s="256"/>
      <c r="J1984" s="256"/>
      <c r="K1984" s="593"/>
      <c r="L1984" s="194"/>
      <c r="M1984" s="194"/>
      <c r="N1984" s="52" t="str">
        <f>IF(AND('331-CT'!$E$7=TH!H1984,OR(L1984="331",M1984="331")),"331",IF(AND(OR(L1984="131",M1984="131"),H1984='131-CT'!$E$7),"131",""))</f>
        <v/>
      </c>
      <c r="O1984" s="89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39"/>
        <v>1</v>
      </c>
      <c r="C1985" s="184">
        <f t="shared" si="138"/>
        <v>0</v>
      </c>
      <c r="D1985" s="191"/>
      <c r="E1985" s="191"/>
      <c r="F1985" s="192"/>
      <c r="G1985" s="478"/>
      <c r="H1985" s="7"/>
      <c r="I1985" s="256"/>
      <c r="J1985" s="256"/>
      <c r="K1985" s="593"/>
      <c r="L1985" s="194"/>
      <c r="M1985" s="194"/>
      <c r="N1985" s="52" t="str">
        <f>IF(AND('331-CT'!$E$7=TH!H1985,OR(L1985="331",M1985="331")),"331",IF(AND(OR(L1985="131",M1985="131"),H1985='131-CT'!$E$7),"131",""))</f>
        <v/>
      </c>
      <c r="O1985" s="89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39"/>
        <v>1</v>
      </c>
      <c r="C1986" s="184">
        <f t="shared" si="138"/>
        <v>0</v>
      </c>
      <c r="D1986" s="191"/>
      <c r="E1986" s="191"/>
      <c r="F1986" s="192"/>
      <c r="G1986" s="478"/>
      <c r="H1986" s="7"/>
      <c r="I1986" s="256"/>
      <c r="J1986" s="256"/>
      <c r="K1986" s="593"/>
      <c r="L1986" s="194"/>
      <c r="M1986" s="194"/>
      <c r="N1986" s="52" t="str">
        <f>IF(AND('331-CT'!$E$7=TH!H1986,OR(L1986="331",M1986="331")),"331",IF(AND(OR(L1986="131",M1986="131"),H1986='131-CT'!$E$7),"131",""))</f>
        <v/>
      </c>
      <c r="O1986" s="89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39"/>
        <v>1</v>
      </c>
      <c r="C1987" s="184">
        <f t="shared" si="138"/>
        <v>0</v>
      </c>
      <c r="D1987" s="191"/>
      <c r="E1987" s="191"/>
      <c r="F1987" s="192"/>
      <c r="G1987" s="478"/>
      <c r="H1987" s="7"/>
      <c r="I1987" s="256"/>
      <c r="J1987" s="256"/>
      <c r="K1987" s="593"/>
      <c r="L1987" s="194"/>
      <c r="M1987" s="194"/>
      <c r="N1987" s="52" t="str">
        <f>IF(AND('331-CT'!$E$7=TH!H1987,OR(L1987="331",M1987="331")),"331",IF(AND(OR(L1987="131",M1987="131"),H1987='131-CT'!$E$7),"131",""))</f>
        <v/>
      </c>
      <c r="O1987" s="89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39"/>
        <v>1</v>
      </c>
      <c r="C1988" s="184">
        <f t="shared" si="138"/>
        <v>0</v>
      </c>
      <c r="D1988" s="191"/>
      <c r="E1988" s="191"/>
      <c r="F1988" s="192"/>
      <c r="G1988" s="478"/>
      <c r="H1988" s="7"/>
      <c r="I1988" s="256"/>
      <c r="J1988" s="256"/>
      <c r="K1988" s="593"/>
      <c r="L1988" s="194"/>
      <c r="M1988" s="194"/>
      <c r="N1988" s="52" t="str">
        <f>IF(AND('331-CT'!$E$7=TH!H1988,OR(L1988="331",M1988="331")),"331",IF(AND(OR(L1988="131",M1988="131"),H1988='131-CT'!$E$7),"131",""))</f>
        <v/>
      </c>
      <c r="O1988" s="89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39"/>
        <v>1</v>
      </c>
      <c r="C1989" s="184">
        <f t="shared" si="138"/>
        <v>0</v>
      </c>
      <c r="D1989" s="191"/>
      <c r="E1989" s="191"/>
      <c r="F1989" s="192"/>
      <c r="G1989" s="478"/>
      <c r="H1989" s="7"/>
      <c r="I1989" s="256"/>
      <c r="J1989" s="256"/>
      <c r="K1989" s="593"/>
      <c r="L1989" s="194"/>
      <c r="M1989" s="194"/>
      <c r="N1989" s="52" t="str">
        <f>IF(AND('331-CT'!$E$7=TH!H1989,OR(L1989="331",M1989="331")),"331",IF(AND(OR(L1989="131",M1989="131"),H1989='131-CT'!$E$7),"131",""))</f>
        <v/>
      </c>
      <c r="O1989" s="89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39"/>
        <v>1</v>
      </c>
      <c r="C1990" s="184">
        <f t="shared" si="138"/>
        <v>0</v>
      </c>
      <c r="D1990" s="191"/>
      <c r="E1990" s="191"/>
      <c r="F1990" s="192"/>
      <c r="G1990" s="478"/>
      <c r="H1990" s="7"/>
      <c r="I1990" s="256"/>
      <c r="J1990" s="256"/>
      <c r="K1990" s="593"/>
      <c r="L1990" s="194"/>
      <c r="M1990" s="194"/>
      <c r="N1990" s="52" t="str">
        <f>IF(AND('331-CT'!$E$7=TH!H1990,OR(L1990="331",M1990="331")),"331",IF(AND(OR(L1990="131",M1990="131"),H1990='131-CT'!$E$7),"131",""))</f>
        <v/>
      </c>
      <c r="O1990" s="89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39"/>
        <v>1</v>
      </c>
      <c r="C1991" s="184">
        <f t="shared" si="138"/>
        <v>0</v>
      </c>
      <c r="D1991" s="191"/>
      <c r="E1991" s="191"/>
      <c r="F1991" s="192"/>
      <c r="G1991" s="478"/>
      <c r="H1991" s="777"/>
      <c r="I1991" s="256"/>
      <c r="J1991" s="256"/>
      <c r="K1991" s="593"/>
      <c r="L1991" s="194"/>
      <c r="M1991" s="194"/>
      <c r="N1991" s="52" t="str">
        <f>IF(AND('331-CT'!$E$7=TH!H1991,OR(L1991="331",M1991="331")),"331",IF(AND(OR(L1991="131",M1991="131"),H1991='131-CT'!$E$7),"131",""))</f>
        <v/>
      </c>
      <c r="O1991" s="89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39"/>
        <v>1</v>
      </c>
      <c r="C1992" s="184">
        <f t="shared" si="138"/>
        <v>0</v>
      </c>
      <c r="D1992" s="191"/>
      <c r="E1992" s="37"/>
      <c r="F1992" s="192"/>
      <c r="G1992" s="478"/>
      <c r="H1992" s="7"/>
      <c r="I1992" s="256"/>
      <c r="J1992" s="256"/>
      <c r="K1992" s="593"/>
      <c r="L1992" s="194"/>
      <c r="M1992" s="194"/>
      <c r="N1992" s="52" t="str">
        <f>IF(AND('331-CT'!$E$7=TH!H1992,OR(L1992="331",M1992="331")),"331",IF(AND(OR(L1992="131",M1992="131"),H1992='131-CT'!$E$7),"131",""))</f>
        <v/>
      </c>
      <c r="O1992" s="89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39"/>
        <v>1</v>
      </c>
      <c r="C1993" s="184">
        <f t="shared" si="138"/>
        <v>0</v>
      </c>
      <c r="D1993" s="191"/>
      <c r="E1993" s="37"/>
      <c r="F1993" s="192"/>
      <c r="G1993" s="478"/>
      <c r="H1993" s="7"/>
      <c r="I1993" s="256"/>
      <c r="J1993" s="256"/>
      <c r="K1993" s="593"/>
      <c r="L1993" s="194"/>
      <c r="M1993" s="194"/>
      <c r="N1993" s="52" t="str">
        <f>IF(AND('331-CT'!$E$7=TH!H1993,OR(L1993="331",M1993="331")),"331",IF(AND(OR(L1993="131",M1993="131"),H1993='131-CT'!$E$7),"131",""))</f>
        <v/>
      </c>
      <c r="O1993" s="89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39"/>
        <v>1</v>
      </c>
      <c r="C1994" s="184">
        <f t="shared" si="138"/>
        <v>0</v>
      </c>
      <c r="D1994" s="191"/>
      <c r="E1994" s="37"/>
      <c r="F1994" s="192"/>
      <c r="G1994" s="478"/>
      <c r="H1994" s="7"/>
      <c r="I1994" s="256"/>
      <c r="J1994" s="256"/>
      <c r="K1994" s="593"/>
      <c r="L1994" s="194"/>
      <c r="M1994" s="194"/>
      <c r="N1994" s="52" t="str">
        <f>IF(AND('331-CT'!$E$7=TH!H1994,OR(L1994="331",M1994="331")),"331",IF(AND(OR(L1994="131",M1994="131"),H1994='131-CT'!$E$7),"131",""))</f>
        <v/>
      </c>
      <c r="O1994" s="89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39"/>
        <v>1</v>
      </c>
      <c r="C1995" s="184">
        <f t="shared" si="138"/>
        <v>0</v>
      </c>
      <c r="D1995" s="191"/>
      <c r="E1995" s="37"/>
      <c r="F1995" s="192"/>
      <c r="G1995" s="478"/>
      <c r="H1995" s="7"/>
      <c r="I1995" s="256"/>
      <c r="J1995" s="256"/>
      <c r="K1995" s="593"/>
      <c r="L1995" s="194"/>
      <c r="M1995" s="194"/>
      <c r="N1995" s="52" t="str">
        <f>IF(AND('331-CT'!$E$7=TH!H1995,OR(L1995="331",M1995="331")),"331",IF(AND(OR(L1995="131",M1995="131"),H1995='131-CT'!$E$7),"131",""))</f>
        <v/>
      </c>
      <c r="O1995" s="89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39"/>
        <v>1</v>
      </c>
      <c r="C1996" s="184">
        <f t="shared" si="138"/>
        <v>0</v>
      </c>
      <c r="D1996" s="191"/>
      <c r="E1996" s="37"/>
      <c r="F1996" s="192"/>
      <c r="G1996" s="478"/>
      <c r="H1996" s="45"/>
      <c r="I1996" s="256"/>
      <c r="J1996" s="256"/>
      <c r="K1996" s="593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89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39"/>
        <v>1</v>
      </c>
      <c r="C1997" s="184">
        <f t="shared" si="138"/>
        <v>0</v>
      </c>
      <c r="D1997" s="191"/>
      <c r="E1997" s="37"/>
      <c r="F1997" s="192"/>
      <c r="G1997" s="478"/>
      <c r="H1997" s="7"/>
      <c r="I1997" s="256"/>
      <c r="J1997" s="256"/>
      <c r="K1997" s="593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89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39"/>
        <v>1</v>
      </c>
      <c r="C1998" s="184">
        <f t="shared" si="138"/>
        <v>0</v>
      </c>
      <c r="D1998" s="191"/>
      <c r="E1998" s="37"/>
      <c r="F1998" s="192"/>
      <c r="G1998" s="478"/>
      <c r="H1998" s="7"/>
      <c r="I1998" s="256"/>
      <c r="J1998" s="256"/>
      <c r="K1998" s="593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89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39"/>
        <v>1</v>
      </c>
      <c r="C1999" s="184">
        <f t="shared" si="138"/>
        <v>0</v>
      </c>
      <c r="D1999" s="191"/>
      <c r="E1999" s="37"/>
      <c r="F1999" s="192"/>
      <c r="G1999" s="478"/>
      <c r="H1999" s="7"/>
      <c r="I1999" s="256"/>
      <c r="J1999" s="256"/>
      <c r="K1999" s="593"/>
      <c r="L1999" s="194"/>
      <c r="M1999" s="194"/>
      <c r="N1999" s="52" t="str">
        <f>IF(AND('331-CT'!$E$7=TH!H1999,OR(L1999="331",M1999="331")),"331",IF(AND(OR(L1999="131",M1999="131"),H1999='131-CT'!$E$7),"131",""))</f>
        <v/>
      </c>
      <c r="O1999" s="89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39"/>
        <v>1</v>
      </c>
      <c r="C2000" s="184">
        <f t="shared" si="138"/>
        <v>0</v>
      </c>
      <c r="D2000" s="191"/>
      <c r="E2000" s="37"/>
      <c r="F2000" s="192"/>
      <c r="G2000" s="478"/>
      <c r="H2000" s="7"/>
      <c r="I2000" s="256"/>
      <c r="J2000" s="256"/>
      <c r="K2000" s="593"/>
      <c r="L2000" s="194"/>
      <c r="M2000" s="194"/>
      <c r="N2000" s="52" t="str">
        <f>IF(AND('331-CT'!$E$7=TH!H2000,OR(L2000="331",M2000="331")),"331",IF(AND(OR(L2000="131",M2000="131"),H2000='131-CT'!$E$7),"131",""))</f>
        <v/>
      </c>
      <c r="O2000" s="89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39"/>
        <v>1</v>
      </c>
      <c r="C2001" s="184">
        <f t="shared" si="138"/>
        <v>0</v>
      </c>
      <c r="D2001" s="191"/>
      <c r="E2001" s="37"/>
      <c r="F2001" s="192"/>
      <c r="G2001" s="478"/>
      <c r="H2001" s="7"/>
      <c r="I2001" s="256"/>
      <c r="J2001" s="256"/>
      <c r="K2001" s="593"/>
      <c r="L2001" s="194"/>
      <c r="M2001" s="194"/>
      <c r="N2001" s="52" t="str">
        <f>IF(AND('331-CT'!$E$7=TH!H2001,OR(L2001="331",M2001="331")),"331",IF(AND(OR(L2001="131",M2001="131"),H2001='131-CT'!$E$7),"131",""))</f>
        <v/>
      </c>
      <c r="O2001" s="89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39"/>
        <v>1</v>
      </c>
      <c r="C2002" s="184">
        <f t="shared" si="138"/>
        <v>0</v>
      </c>
      <c r="D2002" s="191"/>
      <c r="E2002" s="37"/>
      <c r="F2002" s="192"/>
      <c r="G2002" s="478"/>
      <c r="H2002" s="7"/>
      <c r="I2002" s="256"/>
      <c r="J2002" s="256"/>
      <c r="K2002" s="593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89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39"/>
        <v>1</v>
      </c>
      <c r="C2003" s="184">
        <f t="shared" si="138"/>
        <v>0</v>
      </c>
      <c r="D2003" s="191"/>
      <c r="E2003" s="37"/>
      <c r="F2003" s="192"/>
      <c r="G2003" s="478"/>
      <c r="H2003" s="7"/>
      <c r="I2003" s="256"/>
      <c r="J2003" s="256"/>
      <c r="K2003" s="593"/>
      <c r="L2003" s="194"/>
      <c r="M2003" s="194"/>
      <c r="N2003" s="52" t="str">
        <f>IF(AND('331-CT'!$E$7=TH!H2003,OR(L2003="331",M2003="331")),"331",IF(AND(OR(L2003="131",M2003="131"),H2003='131-CT'!$E$7),"131",""))</f>
        <v/>
      </c>
      <c r="O2003" s="89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39"/>
        <v>1</v>
      </c>
      <c r="C2004" s="184">
        <f t="shared" si="138"/>
        <v>0</v>
      </c>
      <c r="D2004" s="191"/>
      <c r="E2004" s="37"/>
      <c r="F2004" s="192"/>
      <c r="G2004" s="478"/>
      <c r="H2004" s="7"/>
      <c r="I2004" s="256"/>
      <c r="J2004" s="256"/>
      <c r="K2004" s="593"/>
      <c r="L2004" s="194"/>
      <c r="M2004" s="194"/>
      <c r="N2004" s="52" t="str">
        <f>IF(AND('331-CT'!$E$7=TH!H2004,OR(L2004="331",M2004="331")),"331",IF(AND(OR(L2004="131",M2004="131"),H2004='131-CT'!$E$7),"131",""))</f>
        <v/>
      </c>
      <c r="O2004" s="89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39"/>
        <v>1</v>
      </c>
      <c r="C2005" s="184">
        <f t="shared" si="138"/>
        <v>0</v>
      </c>
      <c r="D2005" s="191"/>
      <c r="E2005" s="37"/>
      <c r="F2005" s="192"/>
      <c r="G2005" s="478"/>
      <c r="H2005" s="7"/>
      <c r="I2005" s="256"/>
      <c r="J2005" s="256"/>
      <c r="K2005" s="593"/>
      <c r="L2005" s="194"/>
      <c r="M2005" s="194"/>
      <c r="N2005" s="52" t="str">
        <f>IF(AND('331-CT'!$E$7=TH!H2005,OR(L2005="331",M2005="331")),"331",IF(AND(OR(L2005="131",M2005="131"),H2005='131-CT'!$E$7),"131",""))</f>
        <v/>
      </c>
      <c r="O2005" s="89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39"/>
        <v>1</v>
      </c>
      <c r="C2006" s="184">
        <f t="shared" si="138"/>
        <v>0</v>
      </c>
      <c r="D2006" s="191"/>
      <c r="E2006" s="37"/>
      <c r="F2006" s="192"/>
      <c r="G2006" s="478"/>
      <c r="H2006" s="7"/>
      <c r="I2006" s="256"/>
      <c r="J2006" s="256"/>
      <c r="K2006" s="593"/>
      <c r="L2006" s="194"/>
      <c r="M2006" s="194"/>
      <c r="N2006" s="52" t="str">
        <f>IF(AND('331-CT'!$E$7=TH!H2006,OR(L2006="331",M2006="331")),"331",IF(AND(OR(L2006="131",M2006="131"),H2006='131-CT'!$E$7),"131",""))</f>
        <v/>
      </c>
      <c r="O2006" s="89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39"/>
        <v>1</v>
      </c>
      <c r="C2007" s="184">
        <f t="shared" ref="C2007:C2070" si="140">E2007</f>
        <v>0</v>
      </c>
      <c r="D2007" s="191"/>
      <c r="E2007" s="37"/>
      <c r="F2007" s="192"/>
      <c r="G2007" s="478"/>
      <c r="H2007" s="7"/>
      <c r="I2007" s="256"/>
      <c r="J2007" s="256"/>
      <c r="K2007" s="593"/>
      <c r="L2007" s="194"/>
      <c r="M2007" s="194"/>
      <c r="N2007" s="52" t="str">
        <f>IF(AND('331-CT'!$E$7=TH!H2007,OR(L2007="331",M2007="331")),"331",IF(AND(OR(L2007="131",M2007="131"),H2007='131-CT'!$E$7),"131",""))</f>
        <v/>
      </c>
      <c r="O2007" s="89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39"/>
        <v>1</v>
      </c>
      <c r="C2008" s="184">
        <f t="shared" si="140"/>
        <v>0</v>
      </c>
      <c r="D2008" s="191"/>
      <c r="E2008" s="37"/>
      <c r="F2008" s="192"/>
      <c r="G2008" s="478"/>
      <c r="H2008" s="7"/>
      <c r="I2008" s="256"/>
      <c r="J2008" s="256"/>
      <c r="K2008" s="593"/>
      <c r="L2008" s="194"/>
      <c r="M2008" s="194"/>
      <c r="N2008" s="52" t="str">
        <f>IF(AND('331-CT'!$E$7=TH!H2008,OR(L2008="331",M2008="331")),"331",IF(AND(OR(L2008="131",M2008="131"),H2008='131-CT'!$E$7),"131",""))</f>
        <v/>
      </c>
      <c r="O2008" s="89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39"/>
        <v>1</v>
      </c>
      <c r="C2009" s="184">
        <f t="shared" si="140"/>
        <v>0</v>
      </c>
      <c r="D2009" s="191"/>
      <c r="E2009" s="37"/>
      <c r="F2009" s="192"/>
      <c r="G2009" s="478"/>
      <c r="H2009" s="7"/>
      <c r="I2009" s="256"/>
      <c r="J2009" s="256"/>
      <c r="K2009" s="593"/>
      <c r="L2009" s="194"/>
      <c r="M2009" s="194"/>
      <c r="N2009" s="52" t="str">
        <f>IF(AND('331-CT'!$E$7=TH!H2009,OR(L2009="331",M2009="331")),"331",IF(AND(OR(L2009="131",M2009="131"),H2009='131-CT'!$E$7),"131",""))</f>
        <v/>
      </c>
      <c r="O2009" s="89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39"/>
        <v>1</v>
      </c>
      <c r="C2010" s="184">
        <f t="shared" si="140"/>
        <v>0</v>
      </c>
      <c r="D2010" s="191"/>
      <c r="E2010" s="37"/>
      <c r="F2010" s="192"/>
      <c r="G2010" s="478"/>
      <c r="H2010" s="7"/>
      <c r="I2010" s="256"/>
      <c r="J2010" s="256"/>
      <c r="K2010" s="593"/>
      <c r="L2010" s="194"/>
      <c r="M2010" s="194"/>
      <c r="N2010" s="52" t="str">
        <f>IF(AND('331-CT'!$E$7=TH!H2010,OR(L2010="331",M2010="331")),"331",IF(AND(OR(L2010="131",M2010="131"),H2010='131-CT'!$E$7),"131",""))</f>
        <v/>
      </c>
      <c r="O2010" s="89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39"/>
        <v>1</v>
      </c>
      <c r="C2011" s="184">
        <f t="shared" si="140"/>
        <v>0</v>
      </c>
      <c r="D2011" s="191"/>
      <c r="E2011" s="37"/>
      <c r="F2011" s="192"/>
      <c r="G2011" s="478"/>
      <c r="H2011" s="7"/>
      <c r="I2011" s="256"/>
      <c r="J2011" s="256"/>
      <c r="K2011" s="593"/>
      <c r="L2011" s="194"/>
      <c r="M2011" s="194"/>
      <c r="N2011" s="52" t="str">
        <f>IF(AND('331-CT'!$E$7=TH!H2011,OR(L2011="331",M2011="331")),"331",IF(AND(OR(L2011="131",M2011="131"),H2011='131-CT'!$E$7),"131",""))</f>
        <v/>
      </c>
      <c r="O2011" s="89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39"/>
        <v>1</v>
      </c>
      <c r="C2012" s="184">
        <f t="shared" si="140"/>
        <v>0</v>
      </c>
      <c r="D2012" s="191"/>
      <c r="E2012" s="37"/>
      <c r="F2012" s="192"/>
      <c r="G2012" s="478"/>
      <c r="H2012" s="7"/>
      <c r="I2012" s="256"/>
      <c r="J2012" s="256"/>
      <c r="K2012" s="593"/>
      <c r="L2012" s="194"/>
      <c r="M2012" s="194"/>
      <c r="N2012" s="52" t="str">
        <f>IF(AND('331-CT'!$E$7=TH!H2012,OR(L2012="331",M2012="331")),"331",IF(AND(OR(L2012="131",M2012="131"),H2012='131-CT'!$E$7),"131",""))</f>
        <v/>
      </c>
      <c r="O2012" s="89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39"/>
        <v>1</v>
      </c>
      <c r="C2013" s="184">
        <f t="shared" si="140"/>
        <v>0</v>
      </c>
      <c r="D2013" s="191"/>
      <c r="E2013" s="37"/>
      <c r="F2013" s="192"/>
      <c r="G2013" s="478"/>
      <c r="H2013" s="45"/>
      <c r="I2013" s="256"/>
      <c r="J2013" s="256"/>
      <c r="K2013" s="593"/>
      <c r="L2013" s="194"/>
      <c r="M2013" s="194"/>
      <c r="N2013" s="52" t="str">
        <f>IF(AND('331-CT'!$E$7=TH!H2013,OR(L2013="331",M2013="331")),"331",IF(AND(OR(L2013="131",M2013="131"),H2013='131-CT'!$E$7),"131",""))</f>
        <v/>
      </c>
      <c r="O2013" s="89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39"/>
        <v>1</v>
      </c>
      <c r="C2014" s="184">
        <f t="shared" si="140"/>
        <v>0</v>
      </c>
      <c r="D2014" s="191"/>
      <c r="E2014" s="37"/>
      <c r="F2014" s="192"/>
      <c r="G2014" s="478"/>
      <c r="H2014" s="7"/>
      <c r="I2014" s="256"/>
      <c r="J2014" s="256"/>
      <c r="K2014" s="593"/>
      <c r="L2014" s="194"/>
      <c r="M2014" s="194"/>
      <c r="N2014" s="52" t="str">
        <f>IF(AND('331-CT'!$E$7=TH!H2014,OR(L2014="331",M2014="331")),"331",IF(AND(OR(L2014="131",M2014="131"),H2014='131-CT'!$E$7),"131",""))</f>
        <v/>
      </c>
      <c r="O2014" s="89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39"/>
        <v>1</v>
      </c>
      <c r="C2015" s="184">
        <f t="shared" si="140"/>
        <v>0</v>
      </c>
      <c r="D2015" s="191"/>
      <c r="E2015" s="37"/>
      <c r="F2015" s="192"/>
      <c r="G2015" s="478"/>
      <c r="H2015" s="7"/>
      <c r="I2015" s="256"/>
      <c r="J2015" s="256"/>
      <c r="K2015" s="593"/>
      <c r="L2015" s="194"/>
      <c r="M2015" s="194"/>
      <c r="N2015" s="52" t="str">
        <f>IF(AND('331-CT'!$E$7=TH!H2015,OR(L2015="331",M2015="331")),"331",IF(AND(OR(L2015="131",M2015="131"),H2015='131-CT'!$E$7),"131",""))</f>
        <v/>
      </c>
      <c r="O2015" s="89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39"/>
        <v>1</v>
      </c>
      <c r="C2016" s="184">
        <f t="shared" si="140"/>
        <v>0</v>
      </c>
      <c r="D2016" s="191"/>
      <c r="E2016" s="37"/>
      <c r="F2016" s="192"/>
      <c r="G2016" s="478"/>
      <c r="H2016" s="7"/>
      <c r="I2016" s="256"/>
      <c r="J2016" s="256"/>
      <c r="K2016" s="593"/>
      <c r="L2016" s="194"/>
      <c r="M2016" s="194"/>
      <c r="N2016" s="52" t="str">
        <f>IF(AND('331-CT'!$E$7=TH!H2016,OR(L2016="331",M2016="331")),"331",IF(AND(OR(L2016="131",M2016="131"),H2016='131-CT'!$E$7),"131",""))</f>
        <v/>
      </c>
      <c r="O2016" s="89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4"/>
    </row>
    <row r="2017" spans="1:29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39"/>
        <v>1</v>
      </c>
      <c r="C2017" s="184">
        <f t="shared" si="140"/>
        <v>0</v>
      </c>
      <c r="D2017" s="191"/>
      <c r="E2017" s="37"/>
      <c r="F2017" s="192"/>
      <c r="G2017" s="478"/>
      <c r="H2017" s="7"/>
      <c r="I2017" s="256"/>
      <c r="J2017" s="256"/>
      <c r="K2017" s="593"/>
      <c r="L2017" s="194"/>
      <c r="M2017" s="194"/>
      <c r="N2017" s="52" t="str">
        <f>IF(AND('331-CT'!$E$7=TH!H2017,OR(L2017="331",M2017="331")),"331",IF(AND(OR(L2017="131",M2017="131"),H2017='131-CT'!$E$7),"131",""))</f>
        <v/>
      </c>
      <c r="O2017" s="89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4"/>
    </row>
    <row r="2018" spans="1:29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39"/>
        <v>1</v>
      </c>
      <c r="C2018" s="184">
        <f t="shared" si="140"/>
        <v>0</v>
      </c>
      <c r="D2018" s="191"/>
      <c r="E2018" s="37"/>
      <c r="F2018" s="192"/>
      <c r="G2018" s="478"/>
      <c r="H2018" s="7"/>
      <c r="I2018" s="256"/>
      <c r="J2018" s="256"/>
      <c r="K2018" s="593"/>
      <c r="L2018" s="194"/>
      <c r="M2018" s="194"/>
      <c r="N2018" s="52" t="str">
        <f>IF(AND('331-CT'!$E$7=TH!H2018,OR(L2018="331",M2018="331")),"331",IF(AND(OR(L2018="131",M2018="131"),H2018='131-CT'!$E$7),"131",""))</f>
        <v/>
      </c>
      <c r="O2018" s="89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4"/>
    </row>
    <row r="2019" spans="1:29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ref="B2019:B2082" si="141">IF(C2019&lt;&gt;"",MONTH(C2019),"")</f>
        <v>1</v>
      </c>
      <c r="C2019" s="184">
        <f t="shared" si="140"/>
        <v>0</v>
      </c>
      <c r="D2019" s="191"/>
      <c r="E2019" s="37"/>
      <c r="F2019" s="192"/>
      <c r="G2019" s="478"/>
      <c r="H2019" s="7"/>
      <c r="I2019" s="256"/>
      <c r="J2019" s="256"/>
      <c r="K2019" s="593"/>
      <c r="L2019" s="194"/>
      <c r="M2019" s="194"/>
      <c r="N2019" s="52" t="str">
        <f>IF(AND('331-CT'!$E$7=TH!H2019,OR(L2019="331",M2019="331")),"331",IF(AND(OR(L2019="131",M2019="131"),H2019='131-CT'!$E$7),"131",""))</f>
        <v/>
      </c>
      <c r="O2019" s="89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4"/>
    </row>
    <row r="2020" spans="1:29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1"/>
        <v>1</v>
      </c>
      <c r="C2020" s="184">
        <f t="shared" si="140"/>
        <v>0</v>
      </c>
      <c r="D2020" s="191"/>
      <c r="E2020" s="37"/>
      <c r="F2020" s="192"/>
      <c r="G2020" s="478"/>
      <c r="H2020" s="7"/>
      <c r="I2020" s="256"/>
      <c r="J2020" s="256"/>
      <c r="K2020" s="593"/>
      <c r="L2020" s="194"/>
      <c r="M2020" s="194"/>
      <c r="N2020" s="52" t="str">
        <f>IF(AND('331-CT'!$E$7=TH!H2020,OR(L2020="331",M2020="331")),"331",IF(AND(OR(L2020="131",M2020="131"),H2020='131-CT'!$E$7),"131",""))</f>
        <v/>
      </c>
      <c r="O2020" s="89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4"/>
    </row>
    <row r="2021" spans="1:29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1"/>
        <v>1</v>
      </c>
      <c r="C2021" s="184">
        <f t="shared" si="140"/>
        <v>0</v>
      </c>
      <c r="D2021" s="191"/>
      <c r="E2021" s="37"/>
      <c r="F2021" s="192"/>
      <c r="G2021" s="478"/>
      <c r="H2021" s="7"/>
      <c r="I2021" s="256"/>
      <c r="J2021" s="256"/>
      <c r="K2021" s="593"/>
      <c r="L2021" s="194"/>
      <c r="M2021" s="194"/>
      <c r="N2021" s="52" t="str">
        <f>IF(AND('331-CT'!$E$7=TH!H2021,OR(L2021="331",M2021="331")),"331",IF(AND(OR(L2021="131",M2021="131"),H2021='131-CT'!$E$7),"131",""))</f>
        <v/>
      </c>
      <c r="O2021" s="89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4"/>
    </row>
    <row r="2022" spans="1:29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1"/>
        <v>1</v>
      </c>
      <c r="C2022" s="184">
        <f t="shared" si="140"/>
        <v>0</v>
      </c>
      <c r="D2022" s="191"/>
      <c r="E2022" s="37"/>
      <c r="F2022" s="192"/>
      <c r="G2022" s="478"/>
      <c r="H2022" s="7"/>
      <c r="I2022" s="256"/>
      <c r="J2022" s="256"/>
      <c r="K2022" s="593"/>
      <c r="L2022" s="194"/>
      <c r="M2022" s="194"/>
      <c r="N2022" s="52" t="str">
        <f>IF(AND('331-CT'!$E$7=TH!H2022,OR(L2022="331",M2022="331")),"331",IF(AND(OR(L2022="131",M2022="131"),H2022='131-CT'!$E$7),"131",""))</f>
        <v/>
      </c>
      <c r="O2022" s="89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4"/>
    </row>
    <row r="2023" spans="1:29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1"/>
        <v>1</v>
      </c>
      <c r="C2023" s="184">
        <f t="shared" si="140"/>
        <v>0</v>
      </c>
      <c r="D2023" s="191"/>
      <c r="E2023" s="37"/>
      <c r="F2023" s="192"/>
      <c r="G2023" s="478"/>
      <c r="H2023" s="7"/>
      <c r="I2023" s="256"/>
      <c r="J2023" s="256"/>
      <c r="K2023" s="593"/>
      <c r="L2023" s="194"/>
      <c r="M2023" s="194"/>
      <c r="N2023" s="52" t="str">
        <f>IF(AND('331-CT'!$E$7=TH!H2023,OR(L2023="331",M2023="331")),"331",IF(AND(OR(L2023="131",M2023="131"),H2023='131-CT'!$E$7),"131",""))</f>
        <v/>
      </c>
      <c r="O2023" s="89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4"/>
    </row>
    <row r="2024" spans="1:29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41"/>
        <v>1</v>
      </c>
      <c r="C2024" s="184">
        <f t="shared" si="140"/>
        <v>0</v>
      </c>
      <c r="D2024" s="184"/>
      <c r="E2024" s="191"/>
      <c r="F2024" s="189"/>
      <c r="G2024" s="478"/>
      <c r="H2024" s="7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4"/>
    </row>
    <row r="2025" spans="1:29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1"/>
        <v>1</v>
      </c>
      <c r="C2025" s="184">
        <f t="shared" si="140"/>
        <v>0</v>
      </c>
      <c r="D2025" s="184"/>
      <c r="E2025" s="191"/>
      <c r="F2025" s="189"/>
      <c r="G2025" s="478"/>
      <c r="H2025" s="7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4"/>
      <c r="AC2025" s="585"/>
    </row>
    <row r="2026" spans="1:29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1"/>
        <v>1</v>
      </c>
      <c r="C2026" s="184">
        <f t="shared" si="140"/>
        <v>0</v>
      </c>
      <c r="D2026" s="184"/>
      <c r="E2026" s="191"/>
      <c r="F2026" s="189"/>
      <c r="G2026" s="478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4"/>
    </row>
    <row r="2027" spans="1:29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1"/>
        <v>1</v>
      </c>
      <c r="C2027" s="184">
        <f t="shared" si="140"/>
        <v>0</v>
      </c>
      <c r="D2027" s="184"/>
      <c r="E2027" s="191"/>
      <c r="F2027" s="189"/>
      <c r="G2027" s="478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4"/>
    </row>
    <row r="2028" spans="1:29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1"/>
        <v>1</v>
      </c>
      <c r="C2028" s="184">
        <f t="shared" si="140"/>
        <v>0</v>
      </c>
      <c r="D2028" s="184"/>
      <c r="E2028" s="191"/>
      <c r="F2028" s="189"/>
      <c r="G2028" s="478"/>
      <c r="H2028" s="7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4"/>
    </row>
    <row r="2029" spans="1:29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1"/>
        <v>1</v>
      </c>
      <c r="C2029" s="184">
        <f t="shared" si="140"/>
        <v>0</v>
      </c>
      <c r="D2029" s="184"/>
      <c r="E2029" s="191"/>
      <c r="F2029" s="189"/>
      <c r="G2029" s="478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4"/>
    </row>
    <row r="2030" spans="1:29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1"/>
        <v>1</v>
      </c>
      <c r="C2030" s="184">
        <f t="shared" si="140"/>
        <v>0</v>
      </c>
      <c r="D2030" s="184"/>
      <c r="E2030" s="191"/>
      <c r="F2030" s="189"/>
      <c r="G2030" s="478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4"/>
      <c r="AC2030" s="585"/>
    </row>
    <row r="2031" spans="1:29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1"/>
        <v>1</v>
      </c>
      <c r="C2031" s="184">
        <f t="shared" si="140"/>
        <v>0</v>
      </c>
      <c r="D2031" s="184"/>
      <c r="E2031" s="191"/>
      <c r="F2031" s="189"/>
      <c r="G2031" s="478"/>
      <c r="H2031" s="7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4"/>
    </row>
    <row r="2032" spans="1:29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1"/>
        <v>1</v>
      </c>
      <c r="C2032" s="184">
        <f t="shared" si="140"/>
        <v>0</v>
      </c>
      <c r="D2032" s="184"/>
      <c r="E2032" s="191"/>
      <c r="F2032" s="189"/>
      <c r="G2032" s="478"/>
      <c r="H2032" s="7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4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1"/>
        <v>1</v>
      </c>
      <c r="C2033" s="184">
        <f t="shared" si="140"/>
        <v>0</v>
      </c>
      <c r="D2033" s="184"/>
      <c r="E2033" s="191"/>
      <c r="F2033" s="189"/>
      <c r="G2033" s="478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4"/>
      <c r="AC2033" s="585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1"/>
        <v>1</v>
      </c>
      <c r="C2034" s="184">
        <f t="shared" si="140"/>
        <v>0</v>
      </c>
      <c r="D2034" s="184"/>
      <c r="E2034" s="191"/>
      <c r="F2034" s="189"/>
      <c r="G2034" s="478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4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1"/>
        <v>1</v>
      </c>
      <c r="C2035" s="184">
        <f t="shared" si="140"/>
        <v>0</v>
      </c>
      <c r="D2035" s="184"/>
      <c r="E2035" s="191"/>
      <c r="F2035" s="189"/>
      <c r="G2035" s="478"/>
      <c r="H2035" s="7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4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1"/>
        <v>1</v>
      </c>
      <c r="C2036" s="184">
        <f t="shared" si="140"/>
        <v>0</v>
      </c>
      <c r="D2036" s="184"/>
      <c r="E2036" s="191"/>
      <c r="F2036" s="189"/>
      <c r="G2036" s="478"/>
      <c r="H2036" s="7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4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41"/>
        <v>1</v>
      </c>
      <c r="C2037" s="184">
        <f t="shared" si="140"/>
        <v>0</v>
      </c>
      <c r="D2037" s="184"/>
      <c r="E2037" s="191"/>
      <c r="F2037" s="189"/>
      <c r="G2037" s="478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4"/>
      <c r="AC2037" s="585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41"/>
        <v>1</v>
      </c>
      <c r="C2038" s="184">
        <f t="shared" si="140"/>
        <v>0</v>
      </c>
      <c r="D2038" s="184"/>
      <c r="E2038" s="191"/>
      <c r="F2038" s="189"/>
      <c r="G2038" s="478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4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1"/>
        <v>1</v>
      </c>
      <c r="C2039" s="184">
        <f t="shared" si="140"/>
        <v>0</v>
      </c>
      <c r="D2039" s="184"/>
      <c r="E2039" s="191"/>
      <c r="F2039" s="189"/>
      <c r="G2039" s="478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4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41"/>
        <v>1</v>
      </c>
      <c r="C2040" s="184">
        <f t="shared" si="140"/>
        <v>0</v>
      </c>
      <c r="D2040" s="184"/>
      <c r="E2040" s="191"/>
      <c r="F2040" s="189"/>
      <c r="G2040" s="478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4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1"/>
        <v>1</v>
      </c>
      <c r="C2041" s="184">
        <f t="shared" si="140"/>
        <v>0</v>
      </c>
      <c r="D2041" s="184"/>
      <c r="E2041" s="191"/>
      <c r="F2041" s="189"/>
      <c r="G2041" s="478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4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1"/>
        <v>1</v>
      </c>
      <c r="C2042" s="184">
        <f t="shared" si="140"/>
        <v>0</v>
      </c>
      <c r="D2042" s="184"/>
      <c r="E2042" s="191"/>
      <c r="F2042" s="189"/>
      <c r="G2042" s="478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4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41"/>
        <v>1</v>
      </c>
      <c r="C2043" s="184">
        <f t="shared" si="140"/>
        <v>0</v>
      </c>
      <c r="D2043" s="184"/>
      <c r="E2043" s="191"/>
      <c r="F2043" s="189"/>
      <c r="G2043" s="478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4"/>
      <c r="AC2043" s="585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41"/>
        <v>1</v>
      </c>
      <c r="C2044" s="184">
        <f t="shared" si="140"/>
        <v>0</v>
      </c>
      <c r="D2044" s="184"/>
      <c r="E2044" s="191"/>
      <c r="F2044" s="189"/>
      <c r="G2044" s="478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4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41"/>
        <v>1</v>
      </c>
      <c r="C2045" s="184">
        <f t="shared" si="140"/>
        <v>0</v>
      </c>
      <c r="D2045" s="184"/>
      <c r="E2045" s="191"/>
      <c r="F2045" s="189"/>
      <c r="G2045" s="478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4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41"/>
        <v>1</v>
      </c>
      <c r="C2046" s="184">
        <f t="shared" si="140"/>
        <v>0</v>
      </c>
      <c r="D2046" s="184"/>
      <c r="E2046" s="191"/>
      <c r="F2046" s="189"/>
      <c r="G2046" s="478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4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41"/>
        <v>1</v>
      </c>
      <c r="C2047" s="184">
        <f t="shared" si="140"/>
        <v>0</v>
      </c>
      <c r="D2047" s="184"/>
      <c r="E2047" s="191"/>
      <c r="F2047" s="189"/>
      <c r="G2047" s="478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4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41"/>
        <v>1</v>
      </c>
      <c r="C2048" s="184">
        <f t="shared" si="140"/>
        <v>0</v>
      </c>
      <c r="D2048" s="184"/>
      <c r="E2048" s="191"/>
      <c r="F2048" s="189"/>
      <c r="G2048" s="478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4"/>
    </row>
    <row r="2049" spans="1:29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41"/>
        <v>1</v>
      </c>
      <c r="C2049" s="184">
        <f t="shared" si="140"/>
        <v>0</v>
      </c>
      <c r="D2049" s="184"/>
      <c r="E2049" s="191"/>
      <c r="F2049" s="189"/>
      <c r="G2049" s="478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4"/>
    </row>
    <row r="2050" spans="1:29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41"/>
        <v>1</v>
      </c>
      <c r="C2050" s="184">
        <f t="shared" si="140"/>
        <v>0</v>
      </c>
      <c r="D2050" s="184"/>
      <c r="E2050" s="191"/>
      <c r="F2050" s="189"/>
      <c r="G2050" s="478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4"/>
      <c r="AC2050" s="585"/>
    </row>
    <row r="2051" spans="1:29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41"/>
        <v>1</v>
      </c>
      <c r="C2051" s="184">
        <f t="shared" si="140"/>
        <v>0</v>
      </c>
      <c r="D2051" s="184"/>
      <c r="E2051" s="191"/>
      <c r="F2051" s="189"/>
      <c r="G2051" s="478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4"/>
      <c r="AC2051" s="585"/>
    </row>
    <row r="2052" spans="1:29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41"/>
        <v>1</v>
      </c>
      <c r="C2052" s="184">
        <f t="shared" si="140"/>
        <v>0</v>
      </c>
      <c r="D2052" s="184"/>
      <c r="E2052" s="191"/>
      <c r="F2052" s="189"/>
      <c r="G2052" s="478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4"/>
    </row>
    <row r="2053" spans="1:29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41"/>
        <v>1</v>
      </c>
      <c r="C2053" s="184">
        <f t="shared" si="140"/>
        <v>0</v>
      </c>
      <c r="D2053" s="184"/>
      <c r="E2053" s="191"/>
      <c r="F2053" s="189"/>
      <c r="G2053" s="478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4"/>
    </row>
    <row r="2054" spans="1:29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41"/>
        <v>1</v>
      </c>
      <c r="C2054" s="184">
        <f t="shared" si="140"/>
        <v>0</v>
      </c>
      <c r="D2054" s="184"/>
      <c r="E2054" s="191"/>
      <c r="F2054" s="189"/>
      <c r="G2054" s="478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4"/>
      <c r="AC2054" s="585"/>
    </row>
    <row r="2055" spans="1:29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41"/>
        <v>1</v>
      </c>
      <c r="C2055" s="184">
        <f t="shared" si="140"/>
        <v>0</v>
      </c>
      <c r="D2055" s="184"/>
      <c r="E2055" s="191"/>
      <c r="F2055" s="189"/>
      <c r="G2055" s="478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4"/>
    </row>
    <row r="2056" spans="1:29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41"/>
        <v>1</v>
      </c>
      <c r="C2056" s="184">
        <f t="shared" si="140"/>
        <v>0</v>
      </c>
      <c r="D2056" s="184"/>
      <c r="E2056" s="191"/>
      <c r="F2056" s="192"/>
      <c r="G2056" s="478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4"/>
    </row>
    <row r="2057" spans="1:29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41"/>
        <v>1</v>
      </c>
      <c r="C2057" s="184">
        <f t="shared" si="140"/>
        <v>0</v>
      </c>
      <c r="D2057" s="184"/>
      <c r="E2057" s="191"/>
      <c r="F2057" s="192"/>
      <c r="G2057" s="478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4"/>
    </row>
    <row r="2058" spans="1:29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41"/>
        <v>1</v>
      </c>
      <c r="C2058" s="184">
        <f t="shared" si="140"/>
        <v>0</v>
      </c>
      <c r="D2058" s="184"/>
      <c r="E2058" s="191"/>
      <c r="F2058" s="192"/>
      <c r="G2058" s="478"/>
      <c r="H2058" s="7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4"/>
    </row>
    <row r="2059" spans="1:29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41"/>
        <v>1</v>
      </c>
      <c r="C2059" s="184">
        <f t="shared" si="140"/>
        <v>0</v>
      </c>
      <c r="D2059" s="184"/>
      <c r="E2059" s="191"/>
      <c r="F2059" s="192"/>
      <c r="G2059" s="478"/>
      <c r="H2059" s="7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4"/>
    </row>
    <row r="2060" spans="1:29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41"/>
        <v>1</v>
      </c>
      <c r="C2060" s="184">
        <f t="shared" si="140"/>
        <v>0</v>
      </c>
      <c r="D2060" s="184"/>
      <c r="E2060" s="191"/>
      <c r="F2060" s="192"/>
      <c r="G2060" s="478"/>
      <c r="H2060" s="7"/>
      <c r="I2060" s="256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4"/>
    </row>
    <row r="2061" spans="1:29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41"/>
        <v>1</v>
      </c>
      <c r="C2061" s="184">
        <f t="shared" si="140"/>
        <v>0</v>
      </c>
      <c r="D2061" s="184"/>
      <c r="E2061" s="191"/>
      <c r="F2061" s="192"/>
      <c r="G2061" s="478"/>
      <c r="H2061" s="7"/>
      <c r="I2061" s="256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4"/>
    </row>
    <row r="2062" spans="1:29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41"/>
        <v>1</v>
      </c>
      <c r="C2062" s="184">
        <f t="shared" si="140"/>
        <v>0</v>
      </c>
      <c r="D2062" s="184"/>
      <c r="E2062" s="191"/>
      <c r="F2062" s="192"/>
      <c r="G2062" s="478"/>
      <c r="H2062" s="7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4"/>
    </row>
    <row r="2063" spans="1:29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41"/>
        <v>1</v>
      </c>
      <c r="C2063" s="184">
        <f t="shared" si="140"/>
        <v>0</v>
      </c>
      <c r="D2063" s="184"/>
      <c r="E2063" s="191"/>
      <c r="F2063" s="192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4"/>
    </row>
    <row r="2064" spans="1:29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41"/>
        <v>1</v>
      </c>
      <c r="C2064" s="184">
        <f t="shared" si="140"/>
        <v>0</v>
      </c>
      <c r="D2064" s="184"/>
      <c r="E2064" s="191"/>
      <c r="F2064" s="192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41"/>
        <v>1</v>
      </c>
      <c r="C2065" s="184">
        <f t="shared" si="140"/>
        <v>0</v>
      </c>
      <c r="D2065" s="184"/>
      <c r="E2065" s="191"/>
      <c r="F2065" s="192"/>
      <c r="G2065" s="478"/>
      <c r="H2065" s="45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41"/>
        <v>1</v>
      </c>
      <c r="C2066" s="184">
        <f t="shared" si="140"/>
        <v>0</v>
      </c>
      <c r="D2066" s="184"/>
      <c r="E2066" s="191"/>
      <c r="F2066" s="192"/>
      <c r="G2066" s="478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41"/>
        <v>1</v>
      </c>
      <c r="C2067" s="184">
        <f t="shared" si="140"/>
        <v>0</v>
      </c>
      <c r="D2067" s="184"/>
      <c r="E2067" s="191"/>
      <c r="F2067" s="192"/>
      <c r="G2067" s="478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41"/>
        <v>1</v>
      </c>
      <c r="C2068" s="184">
        <f t="shared" si="140"/>
        <v>0</v>
      </c>
      <c r="D2068" s="184"/>
      <c r="E2068" s="191"/>
      <c r="F2068" s="192"/>
      <c r="G2068" s="478"/>
      <c r="H2068" s="7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41"/>
        <v>1</v>
      </c>
      <c r="C2069" s="184">
        <f t="shared" si="140"/>
        <v>0</v>
      </c>
      <c r="D2069" s="184"/>
      <c r="E2069" s="191"/>
      <c r="F2069" s="192"/>
      <c r="G2069" s="478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41"/>
        <v>1</v>
      </c>
      <c r="C2070" s="184">
        <f t="shared" si="140"/>
        <v>0</v>
      </c>
      <c r="D2070" s="184"/>
      <c r="E2070" s="191"/>
      <c r="F2070" s="192"/>
      <c r="G2070" s="478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41"/>
        <v>1</v>
      </c>
      <c r="C2071" s="184">
        <f t="shared" ref="C2071:C2134" si="142">E2071</f>
        <v>0</v>
      </c>
      <c r="D2071" s="184"/>
      <c r="E2071" s="191"/>
      <c r="F2071" s="192"/>
      <c r="G2071" s="478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41"/>
        <v>1</v>
      </c>
      <c r="C2072" s="184">
        <f t="shared" si="142"/>
        <v>0</v>
      </c>
      <c r="D2072" s="184"/>
      <c r="E2072" s="191"/>
      <c r="F2072" s="192"/>
      <c r="G2072" s="478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41"/>
        <v>1</v>
      </c>
      <c r="C2073" s="184">
        <f t="shared" si="142"/>
        <v>0</v>
      </c>
      <c r="D2073" s="184"/>
      <c r="E2073" s="191"/>
      <c r="F2073" s="192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41"/>
        <v>1</v>
      </c>
      <c r="C2074" s="184">
        <f t="shared" si="142"/>
        <v>0</v>
      </c>
      <c r="D2074" s="184"/>
      <c r="E2074" s="191"/>
      <c r="F2074" s="192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41"/>
        <v>1</v>
      </c>
      <c r="C2075" s="184">
        <f t="shared" si="142"/>
        <v>0</v>
      </c>
      <c r="D2075" s="184"/>
      <c r="E2075" s="191"/>
      <c r="F2075" s="192"/>
      <c r="G2075" s="478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41"/>
        <v>1</v>
      </c>
      <c r="C2076" s="184">
        <f t="shared" si="142"/>
        <v>0</v>
      </c>
      <c r="D2076" s="184"/>
      <c r="E2076" s="191"/>
      <c r="F2076" s="192"/>
      <c r="G2076" s="478"/>
      <c r="H2076" s="7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41"/>
        <v>1</v>
      </c>
      <c r="C2077" s="184">
        <f t="shared" si="142"/>
        <v>0</v>
      </c>
      <c r="D2077" s="184"/>
      <c r="E2077" s="191"/>
      <c r="F2077" s="192"/>
      <c r="G2077" s="478"/>
      <c r="H2077" s="7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41"/>
        <v>1</v>
      </c>
      <c r="C2078" s="184">
        <f t="shared" si="142"/>
        <v>0</v>
      </c>
      <c r="D2078" s="184"/>
      <c r="E2078" s="191"/>
      <c r="F2078" s="192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41"/>
        <v>1</v>
      </c>
      <c r="C2079" s="184">
        <f t="shared" si="142"/>
        <v>0</v>
      </c>
      <c r="D2079" s="184"/>
      <c r="E2079" s="191"/>
      <c r="F2079" s="192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41"/>
        <v>1</v>
      </c>
      <c r="C2080" s="184">
        <f t="shared" si="142"/>
        <v>0</v>
      </c>
      <c r="D2080" s="184"/>
      <c r="E2080" s="191"/>
      <c r="F2080" s="192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41"/>
        <v>1</v>
      </c>
      <c r="C2081" s="184">
        <f t="shared" si="142"/>
        <v>0</v>
      </c>
      <c r="D2081" s="184"/>
      <c r="E2081" s="191"/>
      <c r="F2081" s="192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41"/>
        <v>1</v>
      </c>
      <c r="C2082" s="184">
        <f t="shared" si="142"/>
        <v>0</v>
      </c>
      <c r="D2082" s="184"/>
      <c r="E2082" s="191"/>
      <c r="F2082" s="192"/>
      <c r="G2082" s="478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ref="B2083:B2146" si="143">IF(C2083&lt;&gt;"",MONTH(C2083),"")</f>
        <v>1</v>
      </c>
      <c r="C2083" s="184">
        <f t="shared" si="142"/>
        <v>0</v>
      </c>
      <c r="D2083" s="184"/>
      <c r="E2083" s="191"/>
      <c r="F2083" s="192"/>
      <c r="G2083" s="478"/>
      <c r="H2083" s="45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43"/>
        <v>1</v>
      </c>
      <c r="C2084" s="184">
        <f t="shared" si="142"/>
        <v>0</v>
      </c>
      <c r="D2084" s="184"/>
      <c r="E2084" s="191"/>
      <c r="F2084" s="192"/>
      <c r="G2084" s="478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43"/>
        <v>1</v>
      </c>
      <c r="C2085" s="184">
        <f t="shared" si="142"/>
        <v>0</v>
      </c>
      <c r="D2085" s="184"/>
      <c r="E2085" s="191"/>
      <c r="F2085" s="192"/>
      <c r="G2085" s="478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43"/>
        <v>1</v>
      </c>
      <c r="C2086" s="184">
        <f t="shared" si="142"/>
        <v>0</v>
      </c>
      <c r="D2086" s="184"/>
      <c r="E2086" s="191"/>
      <c r="F2086" s="192"/>
      <c r="G2086" s="478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43"/>
        <v>1</v>
      </c>
      <c r="C2087" s="184">
        <f t="shared" si="142"/>
        <v>0</v>
      </c>
      <c r="D2087" s="184"/>
      <c r="E2087" s="191"/>
      <c r="F2087" s="192"/>
      <c r="G2087" s="478"/>
      <c r="H2087" s="45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43"/>
        <v>1</v>
      </c>
      <c r="C2088" s="184">
        <f t="shared" si="142"/>
        <v>0</v>
      </c>
      <c r="D2088" s="184"/>
      <c r="E2088" s="191"/>
      <c r="F2088" s="192"/>
      <c r="G2088" s="478"/>
      <c r="H2088" s="45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43"/>
        <v>1</v>
      </c>
      <c r="C2089" s="184">
        <f t="shared" si="142"/>
        <v>0</v>
      </c>
      <c r="D2089" s="184"/>
      <c r="E2089" s="191"/>
      <c r="F2089" s="192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43"/>
        <v>1</v>
      </c>
      <c r="C2090" s="184">
        <f t="shared" si="142"/>
        <v>0</v>
      </c>
      <c r="D2090" s="184"/>
      <c r="E2090" s="191"/>
      <c r="F2090" s="192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43"/>
        <v>1</v>
      </c>
      <c r="C2091" s="184">
        <f t="shared" si="142"/>
        <v>0</v>
      </c>
      <c r="D2091" s="184"/>
      <c r="E2091" s="191"/>
      <c r="F2091" s="192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43"/>
        <v>1</v>
      </c>
      <c r="C2092" s="184">
        <f t="shared" si="142"/>
        <v>0</v>
      </c>
      <c r="D2092" s="184"/>
      <c r="E2092" s="191"/>
      <c r="F2092" s="192"/>
      <c r="G2092" s="478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43"/>
        <v>1</v>
      </c>
      <c r="C2093" s="184">
        <f t="shared" si="142"/>
        <v>0</v>
      </c>
      <c r="D2093" s="184"/>
      <c r="E2093" s="191"/>
      <c r="F2093" s="192"/>
      <c r="G2093" s="478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43"/>
        <v>1</v>
      </c>
      <c r="C2094" s="184">
        <f t="shared" si="142"/>
        <v>0</v>
      </c>
      <c r="D2094" s="184"/>
      <c r="E2094" s="191"/>
      <c r="F2094" s="192"/>
      <c r="G2094" s="478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43"/>
        <v>1</v>
      </c>
      <c r="C2095" s="184">
        <f t="shared" si="142"/>
        <v>0</v>
      </c>
      <c r="D2095" s="184"/>
      <c r="E2095" s="191"/>
      <c r="F2095" s="192"/>
      <c r="G2095" s="478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43"/>
        <v>1</v>
      </c>
      <c r="C2096" s="184">
        <f t="shared" si="142"/>
        <v>0</v>
      </c>
      <c r="D2096" s="184"/>
      <c r="E2096" s="191"/>
      <c r="F2096" s="189"/>
      <c r="G2096" s="478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4"/>
    </row>
    <row r="2097" spans="1:29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43"/>
        <v>1</v>
      </c>
      <c r="C2097" s="184">
        <f t="shared" si="142"/>
        <v>0</v>
      </c>
      <c r="D2097" s="184"/>
      <c r="E2097" s="191"/>
      <c r="F2097" s="189"/>
      <c r="G2097" s="478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4"/>
      <c r="AC2097" s="585"/>
    </row>
    <row r="2098" spans="1:29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43"/>
        <v>1</v>
      </c>
      <c r="C2098" s="184">
        <f t="shared" si="142"/>
        <v>0</v>
      </c>
      <c r="D2098" s="184"/>
      <c r="E2098" s="191"/>
      <c r="F2098" s="189"/>
      <c r="G2098" s="478"/>
      <c r="H2098" s="7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4"/>
    </row>
    <row r="2099" spans="1:29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43"/>
        <v>1</v>
      </c>
      <c r="C2099" s="184">
        <f t="shared" si="142"/>
        <v>0</v>
      </c>
      <c r="D2099" s="184"/>
      <c r="E2099" s="191"/>
      <c r="F2099" s="189"/>
      <c r="G2099" s="478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4"/>
      <c r="AC2099" s="585"/>
    </row>
    <row r="2100" spans="1:29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43"/>
        <v>1</v>
      </c>
      <c r="C2100" s="184">
        <f t="shared" si="142"/>
        <v>0</v>
      </c>
      <c r="D2100" s="184"/>
      <c r="E2100" s="191"/>
      <c r="F2100" s="189"/>
      <c r="G2100" s="478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4"/>
    </row>
    <row r="2101" spans="1:29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43"/>
        <v>1</v>
      </c>
      <c r="C2101" s="184">
        <f t="shared" si="142"/>
        <v>0</v>
      </c>
      <c r="D2101" s="184"/>
      <c r="E2101" s="191"/>
      <c r="F2101" s="189"/>
      <c r="G2101" s="478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4"/>
    </row>
    <row r="2102" spans="1:29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43"/>
        <v>1</v>
      </c>
      <c r="C2102" s="184">
        <f t="shared" si="142"/>
        <v>0</v>
      </c>
      <c r="D2102" s="184"/>
      <c r="E2102" s="191"/>
      <c r="F2102" s="189"/>
      <c r="G2102" s="478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4"/>
    </row>
    <row r="2103" spans="1:29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43"/>
        <v>1</v>
      </c>
      <c r="C2103" s="184">
        <f t="shared" si="142"/>
        <v>0</v>
      </c>
      <c r="D2103" s="184"/>
      <c r="E2103" s="191"/>
      <c r="F2103" s="189"/>
      <c r="G2103" s="478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4"/>
    </row>
    <row r="2104" spans="1:29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43"/>
        <v>1</v>
      </c>
      <c r="C2104" s="184">
        <f t="shared" si="142"/>
        <v>0</v>
      </c>
      <c r="D2104" s="184"/>
      <c r="E2104" s="191"/>
      <c r="F2104" s="189"/>
      <c r="G2104" s="478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4"/>
    </row>
    <row r="2105" spans="1:29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43"/>
        <v>1</v>
      </c>
      <c r="C2105" s="184">
        <f t="shared" si="142"/>
        <v>0</v>
      </c>
      <c r="D2105" s="184"/>
      <c r="E2105" s="191"/>
      <c r="F2105" s="189"/>
      <c r="G2105" s="478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4"/>
    </row>
    <row r="2106" spans="1:29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43"/>
        <v>1</v>
      </c>
      <c r="C2106" s="184">
        <f t="shared" si="142"/>
        <v>0</v>
      </c>
      <c r="D2106" s="184"/>
      <c r="E2106" s="191"/>
      <c r="F2106" s="189"/>
      <c r="G2106" s="478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4"/>
    </row>
    <row r="2107" spans="1:29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43"/>
        <v>1</v>
      </c>
      <c r="C2107" s="184">
        <f t="shared" si="142"/>
        <v>0</v>
      </c>
      <c r="D2107" s="184"/>
      <c r="E2107" s="191"/>
      <c r="F2107" s="189"/>
      <c r="G2107" s="478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4"/>
    </row>
    <row r="2108" spans="1:29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43"/>
        <v>1</v>
      </c>
      <c r="C2108" s="184">
        <f t="shared" si="142"/>
        <v>0</v>
      </c>
      <c r="D2108" s="184"/>
      <c r="E2108" s="191"/>
      <c r="F2108" s="189"/>
      <c r="G2108" s="478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4"/>
    </row>
    <row r="2109" spans="1:29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43"/>
        <v>1</v>
      </c>
      <c r="C2109" s="184">
        <f t="shared" si="142"/>
        <v>0</v>
      </c>
      <c r="D2109" s="184"/>
      <c r="E2109" s="191"/>
      <c r="F2109" s="189"/>
      <c r="G2109" s="478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4"/>
    </row>
    <row r="2110" spans="1:29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43"/>
        <v>1</v>
      </c>
      <c r="C2110" s="184">
        <f t="shared" si="142"/>
        <v>0</v>
      </c>
      <c r="D2110" s="184"/>
      <c r="E2110" s="191"/>
      <c r="F2110" s="189"/>
      <c r="G2110" s="478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4"/>
    </row>
    <row r="2111" spans="1:29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43"/>
        <v>1</v>
      </c>
      <c r="C2111" s="184">
        <f t="shared" si="142"/>
        <v>0</v>
      </c>
      <c r="D2111" s="184"/>
      <c r="E2111" s="191"/>
      <c r="F2111" s="189"/>
      <c r="G2111" s="478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4"/>
    </row>
    <row r="2112" spans="1:29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43"/>
        <v>1</v>
      </c>
      <c r="C2112" s="184">
        <f t="shared" si="142"/>
        <v>0</v>
      </c>
      <c r="D2112" s="184"/>
      <c r="E2112" s="191"/>
      <c r="F2112" s="189"/>
      <c r="G2112" s="478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4"/>
    </row>
    <row r="2113" spans="1:29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43"/>
        <v>1</v>
      </c>
      <c r="C2113" s="184">
        <f t="shared" si="142"/>
        <v>0</v>
      </c>
      <c r="D2113" s="184"/>
      <c r="E2113" s="191"/>
      <c r="F2113" s="189"/>
      <c r="G2113" s="478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4"/>
    </row>
    <row r="2114" spans="1:29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43"/>
        <v>1</v>
      </c>
      <c r="C2114" s="184">
        <f t="shared" si="142"/>
        <v>0</v>
      </c>
      <c r="D2114" s="184"/>
      <c r="E2114" s="191"/>
      <c r="F2114" s="189"/>
      <c r="G2114" s="478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4"/>
      <c r="AC2114" s="585"/>
    </row>
    <row r="2115" spans="1:29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43"/>
        <v>1</v>
      </c>
      <c r="C2115" s="184">
        <f t="shared" si="142"/>
        <v>0</v>
      </c>
      <c r="D2115" s="184"/>
      <c r="E2115" s="191"/>
      <c r="F2115" s="189"/>
      <c r="G2115" s="478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4"/>
    </row>
    <row r="2116" spans="1:29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43"/>
        <v>1</v>
      </c>
      <c r="C2116" s="184">
        <f t="shared" si="142"/>
        <v>0</v>
      </c>
      <c r="D2116" s="184"/>
      <c r="E2116" s="191"/>
      <c r="F2116" s="189"/>
      <c r="G2116" s="478"/>
      <c r="H2116" s="7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4"/>
    </row>
    <row r="2117" spans="1:29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43"/>
        <v>1</v>
      </c>
      <c r="C2117" s="184">
        <f t="shared" si="142"/>
        <v>0</v>
      </c>
      <c r="D2117" s="184"/>
      <c r="E2117" s="191"/>
      <c r="F2117" s="189"/>
      <c r="G2117" s="478"/>
      <c r="H2117" s="7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4"/>
    </row>
    <row r="2118" spans="1:29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43"/>
        <v>1</v>
      </c>
      <c r="C2118" s="184">
        <f t="shared" si="142"/>
        <v>0</v>
      </c>
      <c r="D2118" s="184"/>
      <c r="E2118" s="191"/>
      <c r="F2118" s="189"/>
      <c r="G2118" s="478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4"/>
    </row>
    <row r="2119" spans="1:29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43"/>
        <v>1</v>
      </c>
      <c r="C2119" s="184">
        <f t="shared" si="142"/>
        <v>0</v>
      </c>
      <c r="D2119" s="184"/>
      <c r="E2119" s="191"/>
      <c r="F2119" s="189"/>
      <c r="G2119" s="478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4"/>
    </row>
    <row r="2120" spans="1:29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43"/>
        <v>1</v>
      </c>
      <c r="C2120" s="184">
        <f t="shared" si="142"/>
        <v>0</v>
      </c>
      <c r="D2120" s="184"/>
      <c r="E2120" s="191"/>
      <c r="F2120" s="189"/>
      <c r="G2120" s="478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4"/>
    </row>
    <row r="2121" spans="1:29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43"/>
        <v>1</v>
      </c>
      <c r="C2121" s="184">
        <f t="shared" si="142"/>
        <v>0</v>
      </c>
      <c r="D2121" s="184"/>
      <c r="E2121" s="191"/>
      <c r="F2121" s="189"/>
      <c r="G2121" s="478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4"/>
    </row>
    <row r="2122" spans="1:29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43"/>
        <v>1</v>
      </c>
      <c r="C2122" s="184">
        <f t="shared" si="142"/>
        <v>0</v>
      </c>
      <c r="D2122" s="184"/>
      <c r="E2122" s="191"/>
      <c r="F2122" s="189"/>
      <c r="G2122" s="478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4"/>
      <c r="AC2122" s="585"/>
    </row>
    <row r="2123" spans="1:29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43"/>
        <v>1</v>
      </c>
      <c r="C2123" s="184">
        <f t="shared" si="142"/>
        <v>0</v>
      </c>
      <c r="D2123" s="184"/>
      <c r="E2123" s="191"/>
      <c r="F2123" s="189"/>
      <c r="G2123" s="478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4"/>
    </row>
    <row r="2124" spans="1:29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43"/>
        <v>1</v>
      </c>
      <c r="C2124" s="184">
        <f t="shared" si="142"/>
        <v>0</v>
      </c>
      <c r="D2124" s="184"/>
      <c r="E2124" s="191"/>
      <c r="F2124" s="189"/>
      <c r="G2124" s="478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4"/>
    </row>
    <row r="2125" spans="1:29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43"/>
        <v>1</v>
      </c>
      <c r="C2125" s="184">
        <f t="shared" si="142"/>
        <v>0</v>
      </c>
      <c r="D2125" s="184"/>
      <c r="E2125" s="191"/>
      <c r="F2125" s="189"/>
      <c r="G2125" s="478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4"/>
      <c r="AC2125" s="585"/>
    </row>
    <row r="2126" spans="1:29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43"/>
        <v>1</v>
      </c>
      <c r="C2126" s="184">
        <f t="shared" si="142"/>
        <v>0</v>
      </c>
      <c r="D2126" s="184"/>
      <c r="E2126" s="191"/>
      <c r="F2126" s="189"/>
      <c r="G2126" s="478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4"/>
    </row>
    <row r="2127" spans="1:29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43"/>
        <v>1</v>
      </c>
      <c r="C2127" s="184">
        <f t="shared" si="142"/>
        <v>0</v>
      </c>
      <c r="D2127" s="184"/>
      <c r="E2127" s="191"/>
      <c r="F2127" s="189"/>
      <c r="G2127" s="478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4"/>
    </row>
    <row r="2128" spans="1:29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43"/>
        <v>1</v>
      </c>
      <c r="C2128" s="184">
        <f t="shared" si="142"/>
        <v>0</v>
      </c>
      <c r="D2128" s="184"/>
      <c r="E2128" s="191"/>
      <c r="F2128" s="189"/>
      <c r="G2128" s="478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4"/>
      <c r="AC2128" s="585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43"/>
        <v>1</v>
      </c>
      <c r="C2129" s="184">
        <f t="shared" si="142"/>
        <v>0</v>
      </c>
      <c r="D2129" s="184"/>
      <c r="E2129" s="191"/>
      <c r="F2129" s="189"/>
      <c r="G2129" s="478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43"/>
        <v>1</v>
      </c>
      <c r="C2130" s="184">
        <f t="shared" si="142"/>
        <v>0</v>
      </c>
      <c r="D2130" s="184"/>
      <c r="E2130" s="191"/>
      <c r="F2130" s="189"/>
      <c r="G2130" s="478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43"/>
        <v>1</v>
      </c>
      <c r="C2131" s="184">
        <f t="shared" si="142"/>
        <v>0</v>
      </c>
      <c r="D2131" s="184"/>
      <c r="E2131" s="191"/>
      <c r="F2131" s="189"/>
      <c r="G2131" s="478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43"/>
        <v>1</v>
      </c>
      <c r="C2132" s="184">
        <f t="shared" si="142"/>
        <v>0</v>
      </c>
      <c r="D2132" s="184"/>
      <c r="E2132" s="191"/>
      <c r="F2132" s="189"/>
      <c r="G2132" s="478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43"/>
        <v>1</v>
      </c>
      <c r="C2133" s="184">
        <f t="shared" si="142"/>
        <v>0</v>
      </c>
      <c r="D2133" s="184"/>
      <c r="E2133" s="191"/>
      <c r="F2133" s="189"/>
      <c r="G2133" s="478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143"/>
        <v>1</v>
      </c>
      <c r="C2134" s="184">
        <f t="shared" si="142"/>
        <v>0</v>
      </c>
      <c r="D2134" s="184"/>
      <c r="E2134" s="191"/>
      <c r="F2134" s="189"/>
      <c r="G2134" s="478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43"/>
        <v>1</v>
      </c>
      <c r="C2135" s="184">
        <f t="shared" ref="C2135:C2198" si="144">E2135</f>
        <v>0</v>
      </c>
      <c r="D2135" s="184"/>
      <c r="E2135" s="191"/>
      <c r="F2135" s="189"/>
      <c r="G2135" s="478"/>
      <c r="H2135" s="7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43"/>
        <v>1</v>
      </c>
      <c r="C2136" s="184">
        <f t="shared" si="144"/>
        <v>0</v>
      </c>
      <c r="D2136" s="184"/>
      <c r="E2136" s="191"/>
      <c r="F2136" s="189"/>
      <c r="G2136" s="478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4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43"/>
        <v>1</v>
      </c>
      <c r="C2137" s="184">
        <f t="shared" si="144"/>
        <v>0</v>
      </c>
      <c r="D2137" s="184"/>
      <c r="E2137" s="191"/>
      <c r="F2137" s="189"/>
      <c r="G2137" s="478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43"/>
        <v>1</v>
      </c>
      <c r="C2138" s="184">
        <f t="shared" si="144"/>
        <v>0</v>
      </c>
      <c r="D2138" s="184"/>
      <c r="E2138" s="191"/>
      <c r="F2138" s="189"/>
      <c r="G2138" s="478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43"/>
        <v>1</v>
      </c>
      <c r="C2139" s="184">
        <f t="shared" si="144"/>
        <v>0</v>
      </c>
      <c r="D2139" s="184"/>
      <c r="E2139" s="191"/>
      <c r="F2139" s="189"/>
      <c r="G2139" s="478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43"/>
        <v>1</v>
      </c>
      <c r="C2140" s="184">
        <f t="shared" si="144"/>
        <v>0</v>
      </c>
      <c r="D2140" s="184"/>
      <c r="E2140" s="191"/>
      <c r="F2140" s="189"/>
      <c r="G2140" s="478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43"/>
        <v>1</v>
      </c>
      <c r="C2141" s="184">
        <f t="shared" si="144"/>
        <v>0</v>
      </c>
      <c r="D2141" s="184"/>
      <c r="E2141" s="191"/>
      <c r="F2141" s="189"/>
      <c r="G2141" s="478"/>
      <c r="H2141" s="45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43"/>
        <v>1</v>
      </c>
      <c r="C2142" s="184">
        <f t="shared" si="144"/>
        <v>0</v>
      </c>
      <c r="D2142" s="184"/>
      <c r="E2142" s="191"/>
      <c r="F2142" s="189"/>
      <c r="G2142" s="478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43"/>
        <v>1</v>
      </c>
      <c r="C2143" s="184">
        <f t="shared" si="144"/>
        <v>0</v>
      </c>
      <c r="D2143" s="184"/>
      <c r="E2143" s="191"/>
      <c r="F2143" s="189"/>
      <c r="G2143" s="478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43"/>
        <v>1</v>
      </c>
      <c r="C2144" s="184">
        <f t="shared" si="144"/>
        <v>0</v>
      </c>
      <c r="D2144" s="184"/>
      <c r="E2144" s="191"/>
      <c r="F2144" s="189"/>
      <c r="G2144" s="478"/>
      <c r="H2144" s="193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4"/>
    </row>
    <row r="2145" spans="1:29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43"/>
        <v>1</v>
      </c>
      <c r="C2145" s="184">
        <f t="shared" si="144"/>
        <v>0</v>
      </c>
      <c r="D2145" s="184"/>
      <c r="E2145" s="191"/>
      <c r="F2145" s="189"/>
      <c r="G2145" s="478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4"/>
    </row>
    <row r="2146" spans="1:29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43"/>
        <v>1</v>
      </c>
      <c r="C2146" s="184">
        <f t="shared" si="144"/>
        <v>0</v>
      </c>
      <c r="D2146" s="184"/>
      <c r="E2146" s="191"/>
      <c r="F2146" s="189"/>
      <c r="G2146" s="478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4"/>
    </row>
    <row r="2147" spans="1:29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ref="B2147:B2210" si="145">IF(C2147&lt;&gt;"",MONTH(C2147),"")</f>
        <v>1</v>
      </c>
      <c r="C2147" s="184">
        <f t="shared" si="144"/>
        <v>0</v>
      </c>
      <c r="D2147" s="184"/>
      <c r="E2147" s="191"/>
      <c r="F2147" s="189"/>
      <c r="G2147" s="478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4"/>
    </row>
    <row r="2148" spans="1:29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45"/>
        <v>1</v>
      </c>
      <c r="C2148" s="184">
        <f t="shared" si="144"/>
        <v>0</v>
      </c>
      <c r="D2148" s="184"/>
      <c r="E2148" s="191"/>
      <c r="F2148" s="189"/>
      <c r="G2148" s="478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4"/>
    </row>
    <row r="2149" spans="1:29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45"/>
        <v>1</v>
      </c>
      <c r="C2149" s="184">
        <f t="shared" si="144"/>
        <v>0</v>
      </c>
      <c r="D2149" s="184"/>
      <c r="E2149" s="191"/>
      <c r="F2149" s="189"/>
      <c r="G2149" s="478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4"/>
    </row>
    <row r="2150" spans="1:29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45"/>
        <v>1</v>
      </c>
      <c r="C2150" s="184">
        <f t="shared" si="144"/>
        <v>0</v>
      </c>
      <c r="D2150" s="184"/>
      <c r="E2150" s="191"/>
      <c r="F2150" s="189"/>
      <c r="G2150" s="478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4"/>
    </row>
    <row r="2151" spans="1:29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45"/>
        <v>1</v>
      </c>
      <c r="C2151" s="184">
        <f t="shared" si="144"/>
        <v>0</v>
      </c>
      <c r="D2151" s="184"/>
      <c r="E2151" s="191"/>
      <c r="F2151" s="189"/>
      <c r="G2151" s="478"/>
      <c r="H2151" s="7"/>
      <c r="I2151" s="256"/>
      <c r="J2151" s="256"/>
      <c r="K2151" s="593"/>
      <c r="L2151" s="594"/>
      <c r="M2151" s="594"/>
      <c r="N2151" s="52" t="str">
        <f>IF(AND('331-CT'!$E$7=TH!H2151,OR(L2151="331",M2151="331")),"331",IF(AND(OR(L2151="131",M2151="131"),H2151='131-CT'!$E$7),"131",""))</f>
        <v/>
      </c>
      <c r="O2151" s="89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24"/>
    </row>
    <row r="2152" spans="1:29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45"/>
        <v>1</v>
      </c>
      <c r="C2152" s="184">
        <f t="shared" si="144"/>
        <v>0</v>
      </c>
      <c r="D2152" s="184"/>
      <c r="E2152" s="191"/>
      <c r="F2152" s="189"/>
      <c r="G2152" s="478"/>
      <c r="H2152" s="7"/>
      <c r="I2152" s="256"/>
      <c r="J2152" s="256"/>
      <c r="K2152" s="593"/>
      <c r="L2152" s="594"/>
      <c r="M2152" s="594"/>
      <c r="N2152" s="52" t="str">
        <f>IF(AND('331-CT'!$E$7=TH!H2152,OR(L2152="331",M2152="331")),"331",IF(AND(OR(L2152="131",M2152="131"),H2152='131-CT'!$E$7),"131",""))</f>
        <v/>
      </c>
      <c r="O2152" s="89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24"/>
    </row>
    <row r="2153" spans="1:29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45"/>
        <v>1</v>
      </c>
      <c r="C2153" s="184">
        <f t="shared" si="144"/>
        <v>0</v>
      </c>
      <c r="D2153" s="184"/>
      <c r="E2153" s="191"/>
      <c r="F2153" s="189"/>
      <c r="G2153" s="478"/>
      <c r="H2153" s="7"/>
      <c r="I2153" s="256"/>
      <c r="J2153" s="256"/>
      <c r="K2153" s="593"/>
      <c r="L2153" s="594"/>
      <c r="M2153" s="594"/>
      <c r="N2153" s="52" t="str">
        <f>IF(AND('331-CT'!$E$7=TH!H2153,OR(L2153="331",M2153="331")),"331",IF(AND(OR(L2153="131",M2153="131"),H2153='131-CT'!$E$7),"131",""))</f>
        <v/>
      </c>
      <c r="O2153" s="89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24"/>
    </row>
    <row r="2154" spans="1:29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45"/>
        <v>1</v>
      </c>
      <c r="C2154" s="184">
        <f t="shared" si="144"/>
        <v>0</v>
      </c>
      <c r="D2154" s="184"/>
      <c r="E2154" s="191"/>
      <c r="F2154" s="189"/>
      <c r="G2154" s="478"/>
      <c r="H2154" s="7"/>
      <c r="I2154" s="256"/>
      <c r="J2154" s="256"/>
      <c r="K2154" s="593"/>
      <c r="L2154" s="594"/>
      <c r="M2154" s="594"/>
      <c r="N2154" s="52" t="str">
        <f>IF(AND('331-CT'!$E$7=TH!H2154,OR(L2154="331",M2154="331")),"331",IF(AND(OR(L2154="131",M2154="131"),H2154='131-CT'!$E$7),"131",""))</f>
        <v/>
      </c>
      <c r="O2154" s="89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24"/>
    </row>
    <row r="2155" spans="1:29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45"/>
        <v>1</v>
      </c>
      <c r="C2155" s="184">
        <f t="shared" si="144"/>
        <v>0</v>
      </c>
      <c r="D2155" s="184"/>
      <c r="E2155" s="191"/>
      <c r="F2155" s="189"/>
      <c r="G2155" s="478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4"/>
    </row>
    <row r="2156" spans="1:29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45"/>
        <v>1</v>
      </c>
      <c r="C2156" s="184">
        <f t="shared" si="144"/>
        <v>0</v>
      </c>
      <c r="D2156" s="184"/>
      <c r="E2156" s="191"/>
      <c r="F2156" s="189"/>
      <c r="G2156" s="478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4"/>
    </row>
    <row r="2157" spans="1:29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45"/>
        <v>1</v>
      </c>
      <c r="C2157" s="184">
        <f t="shared" si="144"/>
        <v>0</v>
      </c>
      <c r="D2157" s="184"/>
      <c r="E2157" s="191"/>
      <c r="F2157" s="189"/>
      <c r="G2157" s="478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4"/>
    </row>
    <row r="2158" spans="1:29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45"/>
        <v>1</v>
      </c>
      <c r="C2158" s="184">
        <f t="shared" si="144"/>
        <v>0</v>
      </c>
      <c r="D2158" s="184"/>
      <c r="E2158" s="191"/>
      <c r="F2158" s="189"/>
      <c r="G2158" s="478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4"/>
    </row>
    <row r="2159" spans="1:29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45"/>
        <v>1</v>
      </c>
      <c r="C2159" s="184">
        <f t="shared" si="144"/>
        <v>0</v>
      </c>
      <c r="D2159" s="184"/>
      <c r="E2159" s="191"/>
      <c r="F2159" s="189"/>
      <c r="G2159" s="478"/>
      <c r="H2159" s="7"/>
      <c r="I2159" s="256"/>
      <c r="J2159" s="256"/>
      <c r="K2159" s="593"/>
      <c r="L2159" s="594"/>
      <c r="M2159" s="594"/>
      <c r="N2159" s="52" t="str">
        <f>IF(AND('331-CT'!$E$7=TH!H2159,OR(L2159="331",M2159="331")),"331",IF(AND(OR(L2159="131",M2159="131"),H2159='131-CT'!$E$7),"131",""))</f>
        <v/>
      </c>
      <c r="O2159" s="89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24"/>
    </row>
    <row r="2160" spans="1:29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45"/>
        <v>1</v>
      </c>
      <c r="C2160" s="184">
        <f t="shared" si="144"/>
        <v>0</v>
      </c>
      <c r="D2160" s="184"/>
      <c r="E2160" s="191"/>
      <c r="F2160" s="189"/>
      <c r="G2160" s="478"/>
      <c r="H2160" s="7"/>
      <c r="I2160" s="256"/>
      <c r="J2160" s="256"/>
      <c r="K2160" s="593"/>
      <c r="L2160" s="594"/>
      <c r="M2160" s="594"/>
      <c r="N2160" s="52" t="str">
        <f>IF(AND('331-CT'!$E$7=TH!H2160,OR(L2160="331",M2160="331")),"331",IF(AND(OR(L2160="131",M2160="131"),H2160='131-CT'!$E$7),"131",""))</f>
        <v/>
      </c>
      <c r="O2160" s="89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24"/>
      <c r="AC2160" s="585"/>
    </row>
    <row r="2161" spans="1:29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45"/>
        <v>1</v>
      </c>
      <c r="C2161" s="184">
        <f t="shared" si="144"/>
        <v>0</v>
      </c>
      <c r="D2161" s="184"/>
      <c r="E2161" s="191"/>
      <c r="F2161" s="189"/>
      <c r="G2161" s="478"/>
      <c r="H2161" s="7"/>
      <c r="I2161" s="256"/>
      <c r="J2161" s="256"/>
      <c r="K2161" s="593"/>
      <c r="L2161" s="594"/>
      <c r="M2161" s="594"/>
      <c r="N2161" s="52" t="str">
        <f>IF(AND('331-CT'!$E$7=TH!H2161,OR(L2161="331",M2161="331")),"331",IF(AND(OR(L2161="131",M2161="131"),H2161='131-CT'!$E$7),"131",""))</f>
        <v/>
      </c>
      <c r="O2161" s="89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24"/>
      <c r="AC2161" s="585"/>
    </row>
    <row r="2162" spans="1:29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45"/>
        <v>1</v>
      </c>
      <c r="C2162" s="184">
        <f t="shared" si="144"/>
        <v>0</v>
      </c>
      <c r="D2162" s="184"/>
      <c r="E2162" s="191"/>
      <c r="F2162" s="189"/>
      <c r="G2162" s="478"/>
      <c r="H2162" s="7"/>
      <c r="I2162" s="256"/>
      <c r="J2162" s="256"/>
      <c r="K2162" s="593"/>
      <c r="L2162" s="594"/>
      <c r="M2162" s="594"/>
      <c r="N2162" s="52" t="str">
        <f>IF(AND('331-CT'!$E$7=TH!H2162,OR(L2162="331",M2162="331")),"331",IF(AND(OR(L2162="131",M2162="131"),H2162='131-CT'!$E$7),"131",""))</f>
        <v/>
      </c>
      <c r="O2162" s="89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24"/>
    </row>
    <row r="2163" spans="1:29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45"/>
        <v>1</v>
      </c>
      <c r="C2163" s="184">
        <f t="shared" si="144"/>
        <v>0</v>
      </c>
      <c r="D2163" s="184"/>
      <c r="E2163" s="191"/>
      <c r="F2163" s="189"/>
      <c r="G2163" s="478"/>
      <c r="H2163" s="7"/>
      <c r="I2163" s="256"/>
      <c r="J2163" s="256"/>
      <c r="K2163" s="593"/>
      <c r="L2163" s="594"/>
      <c r="M2163" s="594"/>
      <c r="N2163" s="52" t="str">
        <f>IF(AND('331-CT'!$E$7=TH!H2163,OR(L2163="331",M2163="331")),"331",IF(AND(OR(L2163="131",M2163="131"),H2163='131-CT'!$E$7),"131",""))</f>
        <v/>
      </c>
      <c r="O2163" s="89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24"/>
      <c r="AC2163" s="585"/>
    </row>
    <row r="2164" spans="1:29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45"/>
        <v>1</v>
      </c>
      <c r="C2164" s="184">
        <f t="shared" si="144"/>
        <v>0</v>
      </c>
      <c r="D2164" s="184"/>
      <c r="E2164" s="191"/>
      <c r="F2164" s="189"/>
      <c r="G2164" s="478"/>
      <c r="H2164" s="7"/>
      <c r="I2164" s="256"/>
      <c r="J2164" s="256"/>
      <c r="K2164" s="593"/>
      <c r="L2164" s="594"/>
      <c r="M2164" s="594"/>
      <c r="N2164" s="52" t="str">
        <f>IF(AND('331-CT'!$E$7=TH!H2164,OR(L2164="331",M2164="331")),"331",IF(AND(OR(L2164="131",M2164="131"),H2164='131-CT'!$E$7),"131",""))</f>
        <v/>
      </c>
      <c r="O2164" s="89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24"/>
    </row>
    <row r="2165" spans="1:29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45"/>
        <v>1</v>
      </c>
      <c r="C2165" s="184">
        <f t="shared" si="144"/>
        <v>0</v>
      </c>
      <c r="D2165" s="184"/>
      <c r="E2165" s="191"/>
      <c r="F2165" s="189"/>
      <c r="G2165" s="478"/>
      <c r="H2165" s="7"/>
      <c r="I2165" s="256"/>
      <c r="J2165" s="256"/>
      <c r="K2165" s="593"/>
      <c r="L2165" s="594"/>
      <c r="M2165" s="594"/>
      <c r="N2165" s="52" t="str">
        <f>IF(AND('331-CT'!$E$7=TH!H2165,OR(L2165="331",M2165="331")),"331",IF(AND(OR(L2165="131",M2165="131"),H2165='131-CT'!$E$7),"131",""))</f>
        <v/>
      </c>
      <c r="O2165" s="89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24"/>
    </row>
    <row r="2166" spans="1:29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45"/>
        <v>1</v>
      </c>
      <c r="C2166" s="184">
        <f t="shared" si="144"/>
        <v>0</v>
      </c>
      <c r="D2166" s="184"/>
      <c r="E2166" s="191"/>
      <c r="F2166" s="189"/>
      <c r="G2166" s="478"/>
      <c r="H2166" s="7"/>
      <c r="I2166" s="256"/>
      <c r="J2166" s="256"/>
      <c r="K2166" s="593"/>
      <c r="L2166" s="594"/>
      <c r="M2166" s="594"/>
      <c r="N2166" s="52" t="str">
        <f>IF(AND('331-CT'!$E$7=TH!H2166,OR(L2166="331",M2166="331")),"331",IF(AND(OR(L2166="131",M2166="131"),H2166='131-CT'!$E$7),"131",""))</f>
        <v/>
      </c>
      <c r="O2166" s="89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24"/>
    </row>
    <row r="2167" spans="1:29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45"/>
        <v>1</v>
      </c>
      <c r="C2167" s="184">
        <f t="shared" si="144"/>
        <v>0</v>
      </c>
      <c r="D2167" s="184"/>
      <c r="E2167" s="191"/>
      <c r="F2167" s="189"/>
      <c r="G2167" s="478"/>
      <c r="H2167" s="45"/>
      <c r="I2167" s="256"/>
      <c r="J2167" s="256"/>
      <c r="K2167" s="593"/>
      <c r="L2167" s="594"/>
      <c r="M2167" s="594"/>
      <c r="N2167" s="52" t="str">
        <f>IF(AND('331-CT'!$E$7=TH!H2167,OR(L2167="331",M2167="331")),"331",IF(AND(OR(L2167="131",M2167="131"),H2167='131-CT'!$E$7),"131",""))</f>
        <v/>
      </c>
      <c r="O2167" s="89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24"/>
    </row>
    <row r="2168" spans="1:29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45"/>
        <v>1</v>
      </c>
      <c r="C2168" s="184">
        <f t="shared" si="144"/>
        <v>0</v>
      </c>
      <c r="D2168" s="184"/>
      <c r="E2168" s="191"/>
      <c r="F2168" s="189"/>
      <c r="G2168" s="478"/>
      <c r="H2168" s="7"/>
      <c r="I2168" s="256"/>
      <c r="J2168" s="256"/>
      <c r="K2168" s="593"/>
      <c r="L2168" s="594"/>
      <c r="M2168" s="594"/>
      <c r="N2168" s="52" t="str">
        <f>IF(AND('331-CT'!$E$7=TH!H2168,OR(L2168="331",M2168="331")),"331",IF(AND(OR(L2168="131",M2168="131"),H2168='131-CT'!$E$7),"131",""))</f>
        <v/>
      </c>
      <c r="O2168" s="89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24"/>
    </row>
    <row r="2169" spans="1:29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45"/>
        <v>1</v>
      </c>
      <c r="C2169" s="184">
        <f t="shared" si="144"/>
        <v>0</v>
      </c>
      <c r="D2169" s="184"/>
      <c r="E2169" s="191"/>
      <c r="F2169" s="189"/>
      <c r="G2169" s="478"/>
      <c r="H2169" s="7"/>
      <c r="I2169" s="256"/>
      <c r="J2169" s="256"/>
      <c r="K2169" s="593"/>
      <c r="L2169" s="594"/>
      <c r="M2169" s="594"/>
      <c r="N2169" s="52" t="str">
        <f>IF(AND('331-CT'!$E$7=TH!H2169,OR(L2169="331",M2169="331")),"331",IF(AND(OR(L2169="131",M2169="131"),H2169='131-CT'!$E$7),"131",""))</f>
        <v/>
      </c>
      <c r="O2169" s="89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24"/>
    </row>
    <row r="2170" spans="1:29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45"/>
        <v>1</v>
      </c>
      <c r="C2170" s="184">
        <f t="shared" si="144"/>
        <v>0</v>
      </c>
      <c r="D2170" s="184"/>
      <c r="E2170" s="191"/>
      <c r="F2170" s="189"/>
      <c r="G2170" s="478"/>
      <c r="H2170" s="193"/>
      <c r="I2170" s="256"/>
      <c r="J2170" s="256"/>
      <c r="K2170" s="593"/>
      <c r="L2170" s="594"/>
      <c r="M2170" s="594"/>
      <c r="N2170" s="52" t="str">
        <f>IF(AND('331-CT'!$E$7=TH!H2170,OR(L2170="331",M2170="331")),"331",IF(AND(OR(L2170="131",M2170="131"),H2170='131-CT'!$E$7),"131",""))</f>
        <v/>
      </c>
      <c r="O2170" s="89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24"/>
    </row>
    <row r="2171" spans="1:29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45"/>
        <v>1</v>
      </c>
      <c r="C2171" s="184">
        <f t="shared" si="144"/>
        <v>0</v>
      </c>
      <c r="D2171" s="184"/>
      <c r="E2171" s="191"/>
      <c r="F2171" s="189"/>
      <c r="G2171" s="478"/>
      <c r="H2171" s="193"/>
      <c r="I2171" s="256"/>
      <c r="J2171" s="256"/>
      <c r="K2171" s="593"/>
      <c r="L2171" s="594"/>
      <c r="M2171" s="594"/>
      <c r="N2171" s="52" t="str">
        <f>IF(AND('331-CT'!$E$7=TH!H2171,OR(L2171="331",M2171="331")),"331",IF(AND(OR(L2171="131",M2171="131"),H2171='131-CT'!$E$7),"131",""))</f>
        <v/>
      </c>
      <c r="O2171" s="89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24"/>
    </row>
    <row r="2172" spans="1:29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45"/>
        <v>1</v>
      </c>
      <c r="C2172" s="184">
        <f t="shared" si="144"/>
        <v>0</v>
      </c>
      <c r="D2172" s="184"/>
      <c r="E2172" s="191"/>
      <c r="F2172" s="189"/>
      <c r="G2172" s="478"/>
      <c r="H2172" s="7"/>
      <c r="I2172" s="256"/>
      <c r="J2172" s="256"/>
      <c r="K2172" s="593"/>
      <c r="L2172" s="594"/>
      <c r="M2172" s="594"/>
      <c r="N2172" s="52" t="str">
        <f>IF(AND('331-CT'!$E$7=TH!H2172,OR(L2172="331",M2172="331")),"331",IF(AND(OR(L2172="131",M2172="131"),H2172='131-CT'!$E$7),"131",""))</f>
        <v/>
      </c>
      <c r="O2172" s="89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24"/>
    </row>
    <row r="2173" spans="1:29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45"/>
        <v>1</v>
      </c>
      <c r="C2173" s="184">
        <f t="shared" si="144"/>
        <v>0</v>
      </c>
      <c r="D2173" s="184"/>
      <c r="E2173" s="191"/>
      <c r="F2173" s="189"/>
      <c r="G2173" s="478"/>
      <c r="H2173" s="7"/>
      <c r="I2173" s="256"/>
      <c r="J2173" s="256"/>
      <c r="K2173" s="593"/>
      <c r="L2173" s="594"/>
      <c r="M2173" s="594"/>
      <c r="N2173" s="52" t="str">
        <f>IF(AND('331-CT'!$E$7=TH!H2173,OR(L2173="331",M2173="331")),"331",IF(AND(OR(L2173="131",M2173="131"),H2173='131-CT'!$E$7),"131",""))</f>
        <v/>
      </c>
      <c r="O2173" s="89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24"/>
    </row>
    <row r="2174" spans="1:29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45"/>
        <v>1</v>
      </c>
      <c r="C2174" s="184">
        <f t="shared" si="144"/>
        <v>0</v>
      </c>
      <c r="D2174" s="184"/>
      <c r="E2174" s="191"/>
      <c r="F2174" s="189"/>
      <c r="G2174" s="478"/>
      <c r="H2174" s="7"/>
      <c r="I2174" s="256"/>
      <c r="J2174" s="256"/>
      <c r="K2174" s="593"/>
      <c r="L2174" s="594"/>
      <c r="M2174" s="594"/>
      <c r="N2174" s="52" t="str">
        <f>IF(AND('331-CT'!$E$7=TH!H2174,OR(L2174="331",M2174="331")),"331",IF(AND(OR(L2174="131",M2174="131"),H2174='131-CT'!$E$7),"131",""))</f>
        <v/>
      </c>
      <c r="O2174" s="89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24"/>
    </row>
    <row r="2175" spans="1:29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45"/>
        <v>1</v>
      </c>
      <c r="C2175" s="184">
        <f t="shared" si="144"/>
        <v>0</v>
      </c>
      <c r="D2175" s="184"/>
      <c r="E2175" s="191"/>
      <c r="F2175" s="189"/>
      <c r="G2175" s="478"/>
      <c r="H2175" s="7"/>
      <c r="I2175" s="256"/>
      <c r="J2175" s="256"/>
      <c r="K2175" s="593"/>
      <c r="L2175" s="594"/>
      <c r="M2175" s="594"/>
      <c r="N2175" s="52" t="str">
        <f>IF(AND('331-CT'!$E$7=TH!H2175,OR(L2175="331",M2175="331")),"331",IF(AND(OR(L2175="131",M2175="131"),H2175='131-CT'!$E$7),"131",""))</f>
        <v/>
      </c>
      <c r="O2175" s="89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24"/>
    </row>
    <row r="2176" spans="1:29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45"/>
        <v>1</v>
      </c>
      <c r="C2176" s="184">
        <f t="shared" si="144"/>
        <v>0</v>
      </c>
      <c r="D2176" s="184"/>
      <c r="E2176" s="191"/>
      <c r="F2176" s="189"/>
      <c r="G2176" s="478"/>
      <c r="H2176" s="7"/>
      <c r="I2176" s="256"/>
      <c r="J2176" s="256"/>
      <c r="K2176" s="593"/>
      <c r="L2176" s="594"/>
      <c r="M2176" s="594"/>
      <c r="N2176" s="52" t="str">
        <f>IF(AND('331-CT'!$E$7=TH!H2176,OR(L2176="331",M2176="331")),"331",IF(AND(OR(L2176="131",M2176="131"),H2176='131-CT'!$E$7),"131",""))</f>
        <v/>
      </c>
      <c r="O2176" s="89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24"/>
    </row>
    <row r="2177" spans="1:29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45"/>
        <v>1</v>
      </c>
      <c r="C2177" s="184">
        <f t="shared" si="144"/>
        <v>0</v>
      </c>
      <c r="D2177" s="184"/>
      <c r="E2177" s="191"/>
      <c r="F2177" s="189"/>
      <c r="G2177" s="478"/>
      <c r="H2177" s="7"/>
      <c r="I2177" s="256"/>
      <c r="J2177" s="256"/>
      <c r="K2177" s="593"/>
      <c r="L2177" s="594"/>
      <c r="M2177" s="594"/>
      <c r="N2177" s="52" t="str">
        <f>IF(AND('331-CT'!$E$7=TH!H2177,OR(L2177="331",M2177="331")),"331",IF(AND(OR(L2177="131",M2177="131"),H2177='131-CT'!$E$7),"131",""))</f>
        <v/>
      </c>
      <c r="O2177" s="89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24"/>
    </row>
    <row r="2178" spans="1:29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45"/>
        <v>1</v>
      </c>
      <c r="C2178" s="184">
        <f t="shared" si="144"/>
        <v>0</v>
      </c>
      <c r="D2178" s="184"/>
      <c r="E2178" s="191"/>
      <c r="F2178" s="189"/>
      <c r="G2178" s="478"/>
      <c r="H2178" s="7"/>
      <c r="I2178" s="256"/>
      <c r="J2178" s="256"/>
      <c r="K2178" s="593"/>
      <c r="L2178" s="594"/>
      <c r="M2178" s="594"/>
      <c r="N2178" s="52" t="str">
        <f>IF(AND('331-CT'!$E$7=TH!H2178,OR(L2178="331",M2178="331")),"331",IF(AND(OR(L2178="131",M2178="131"),H2178='131-CT'!$E$7),"131",""))</f>
        <v/>
      </c>
      <c r="O2178" s="89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24"/>
    </row>
    <row r="2179" spans="1:29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45"/>
        <v>1</v>
      </c>
      <c r="C2179" s="184">
        <f t="shared" si="144"/>
        <v>0</v>
      </c>
      <c r="D2179" s="184"/>
      <c r="E2179" s="191"/>
      <c r="F2179" s="189"/>
      <c r="G2179" s="478"/>
      <c r="H2179" s="7"/>
      <c r="I2179" s="256"/>
      <c r="J2179" s="256"/>
      <c r="K2179" s="593"/>
      <c r="L2179" s="594"/>
      <c r="M2179" s="594"/>
      <c r="N2179" s="52" t="str">
        <f>IF(AND('331-CT'!$E$7=TH!H2179,OR(L2179="331",M2179="331")),"331",IF(AND(OR(L2179="131",M2179="131"),H2179='131-CT'!$E$7),"131",""))</f>
        <v/>
      </c>
      <c r="O2179" s="89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24"/>
    </row>
    <row r="2180" spans="1:29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45"/>
        <v>1</v>
      </c>
      <c r="C2180" s="184">
        <f t="shared" si="144"/>
        <v>0</v>
      </c>
      <c r="D2180" s="184"/>
      <c r="E2180" s="191"/>
      <c r="F2180" s="189"/>
      <c r="G2180" s="478"/>
      <c r="H2180" s="7"/>
      <c r="I2180" s="256"/>
      <c r="J2180" s="256"/>
      <c r="K2180" s="593"/>
      <c r="L2180" s="594"/>
      <c r="M2180" s="594"/>
      <c r="N2180" s="52" t="str">
        <f>IF(AND('331-CT'!$E$7=TH!H2180,OR(L2180="331",M2180="331")),"331",IF(AND(OR(L2180="131",M2180="131"),H2180='131-CT'!$E$7),"131",""))</f>
        <v/>
      </c>
      <c r="O2180" s="89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24"/>
    </row>
    <row r="2181" spans="1:29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45"/>
        <v>1</v>
      </c>
      <c r="C2181" s="184">
        <f t="shared" si="144"/>
        <v>0</v>
      </c>
      <c r="D2181" s="184"/>
      <c r="E2181" s="191"/>
      <c r="F2181" s="189"/>
      <c r="G2181" s="478"/>
      <c r="H2181" s="7"/>
      <c r="I2181" s="256"/>
      <c r="J2181" s="256"/>
      <c r="K2181" s="593"/>
      <c r="L2181" s="594"/>
      <c r="M2181" s="594"/>
      <c r="N2181" s="52" t="str">
        <f>IF(AND('331-CT'!$E$7=TH!H2181,OR(L2181="331",M2181="331")),"331",IF(AND(OR(L2181="131",M2181="131"),H2181='131-CT'!$E$7),"131",""))</f>
        <v/>
      </c>
      <c r="O2181" s="89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24"/>
      <c r="AC2181" s="585"/>
    </row>
    <row r="2182" spans="1:29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45"/>
        <v>1</v>
      </c>
      <c r="C2182" s="184">
        <f t="shared" si="144"/>
        <v>0</v>
      </c>
      <c r="D2182" s="184"/>
      <c r="E2182" s="191"/>
      <c r="F2182" s="189"/>
      <c r="G2182" s="478"/>
      <c r="H2182" s="7"/>
      <c r="I2182" s="256"/>
      <c r="J2182" s="256"/>
      <c r="K2182" s="593"/>
      <c r="L2182" s="594"/>
      <c r="M2182" s="594"/>
      <c r="N2182" s="52" t="str">
        <f>IF(AND('331-CT'!$E$7=TH!H2182,OR(L2182="331",M2182="331")),"331",IF(AND(OR(L2182="131",M2182="131"),H2182='131-CT'!$E$7),"131",""))</f>
        <v/>
      </c>
      <c r="O2182" s="89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24"/>
      <c r="AC2182" s="585"/>
    </row>
    <row r="2183" spans="1:29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45"/>
        <v>1</v>
      </c>
      <c r="C2183" s="184">
        <f t="shared" si="144"/>
        <v>0</v>
      </c>
      <c r="D2183" s="184"/>
      <c r="E2183" s="191"/>
      <c r="F2183" s="189"/>
      <c r="G2183" s="478"/>
      <c r="H2183" s="7"/>
      <c r="I2183" s="256"/>
      <c r="J2183" s="256"/>
      <c r="K2183" s="593"/>
      <c r="L2183" s="594"/>
      <c r="M2183" s="594"/>
      <c r="N2183" s="52" t="str">
        <f>IF(AND('331-CT'!$E$7=TH!H2183,OR(L2183="331",M2183="331")),"331",IF(AND(OR(L2183="131",M2183="131"),H2183='131-CT'!$E$7),"131",""))</f>
        <v/>
      </c>
      <c r="O2183" s="89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24"/>
    </row>
    <row r="2184" spans="1:29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45"/>
        <v>1</v>
      </c>
      <c r="C2184" s="184">
        <f t="shared" si="144"/>
        <v>0</v>
      </c>
      <c r="D2184" s="184"/>
      <c r="E2184" s="191"/>
      <c r="F2184" s="189"/>
      <c r="G2184" s="478"/>
      <c r="H2184" s="7"/>
      <c r="I2184" s="256"/>
      <c r="J2184" s="256"/>
      <c r="K2184" s="593"/>
      <c r="L2184" s="594"/>
      <c r="M2184" s="594"/>
      <c r="N2184" s="52" t="str">
        <f>IF(AND('331-CT'!$E$7=TH!H2184,OR(L2184="331",M2184="331")),"331",IF(AND(OR(L2184="131",M2184="131"),H2184='131-CT'!$E$7),"131",""))</f>
        <v/>
      </c>
      <c r="O2184" s="89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24"/>
    </row>
    <row r="2185" spans="1:29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45"/>
        <v>1</v>
      </c>
      <c r="C2185" s="184">
        <f t="shared" si="144"/>
        <v>0</v>
      </c>
      <c r="D2185" s="184"/>
      <c r="E2185" s="191"/>
      <c r="F2185" s="189"/>
      <c r="G2185" s="478"/>
      <c r="H2185" s="7"/>
      <c r="I2185" s="256"/>
      <c r="J2185" s="256"/>
      <c r="K2185" s="593"/>
      <c r="L2185" s="594"/>
      <c r="M2185" s="594"/>
      <c r="N2185" s="52" t="str">
        <f>IF(AND('331-CT'!$E$7=TH!H2185,OR(L2185="331",M2185="331")),"331",IF(AND(OR(L2185="131",M2185="131"),H2185='131-CT'!$E$7),"131",""))</f>
        <v/>
      </c>
      <c r="O2185" s="89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24"/>
    </row>
    <row r="2186" spans="1:29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45"/>
        <v>1</v>
      </c>
      <c r="C2186" s="184">
        <f t="shared" si="144"/>
        <v>0</v>
      </c>
      <c r="D2186" s="184"/>
      <c r="E2186" s="191"/>
      <c r="F2186" s="189"/>
      <c r="G2186" s="478"/>
      <c r="H2186" s="7"/>
      <c r="I2186" s="256"/>
      <c r="J2186" s="256"/>
      <c r="K2186" s="593"/>
      <c r="L2186" s="594"/>
      <c r="M2186" s="594"/>
      <c r="N2186" s="52" t="str">
        <f>IF(AND('331-CT'!$E$7=TH!H2186,OR(L2186="331",M2186="331")),"331",IF(AND(OR(L2186="131",M2186="131"),H2186='131-CT'!$E$7),"131",""))</f>
        <v/>
      </c>
      <c r="O2186" s="89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24"/>
    </row>
    <row r="2187" spans="1:29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45"/>
        <v>1</v>
      </c>
      <c r="C2187" s="184">
        <f t="shared" si="144"/>
        <v>0</v>
      </c>
      <c r="D2187" s="184"/>
      <c r="E2187" s="191"/>
      <c r="F2187" s="189"/>
      <c r="G2187" s="478"/>
      <c r="H2187" s="7"/>
      <c r="I2187" s="256"/>
      <c r="J2187" s="256"/>
      <c r="K2187" s="593"/>
      <c r="L2187" s="594"/>
      <c r="M2187" s="594"/>
      <c r="N2187" s="52" t="str">
        <f>IF(AND('331-CT'!$E$7=TH!H2187,OR(L2187="331",M2187="331")),"331",IF(AND(OR(L2187="131",M2187="131"),H2187='131-CT'!$E$7),"131",""))</f>
        <v/>
      </c>
      <c r="O2187" s="89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24"/>
    </row>
    <row r="2188" spans="1:29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45"/>
        <v>1</v>
      </c>
      <c r="C2188" s="184">
        <f t="shared" si="144"/>
        <v>0</v>
      </c>
      <c r="D2188" s="184"/>
      <c r="E2188" s="191"/>
      <c r="F2188" s="189"/>
      <c r="G2188" s="478"/>
      <c r="H2188" s="7"/>
      <c r="I2188" s="256"/>
      <c r="J2188" s="256"/>
      <c r="K2188" s="593"/>
      <c r="L2188" s="594"/>
      <c r="M2188" s="594"/>
      <c r="N2188" s="52" t="str">
        <f>IF(AND('331-CT'!$E$7=TH!H2188,OR(L2188="331",M2188="331")),"331",IF(AND(OR(L2188="131",M2188="131"),H2188='131-CT'!$E$7),"131",""))</f>
        <v/>
      </c>
      <c r="O2188" s="89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24"/>
    </row>
    <row r="2189" spans="1:29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45"/>
        <v>1</v>
      </c>
      <c r="C2189" s="184">
        <f t="shared" si="144"/>
        <v>0</v>
      </c>
      <c r="D2189" s="184"/>
      <c r="E2189" s="191"/>
      <c r="F2189" s="189"/>
      <c r="G2189" s="478"/>
      <c r="H2189" s="7"/>
      <c r="I2189" s="256"/>
      <c r="J2189" s="256"/>
      <c r="K2189" s="593"/>
      <c r="L2189" s="594"/>
      <c r="M2189" s="594"/>
      <c r="N2189" s="52" t="str">
        <f>IF(AND('331-CT'!$E$7=TH!H2189,OR(L2189="331",M2189="331")),"331",IF(AND(OR(L2189="131",M2189="131"),H2189='131-CT'!$E$7),"131",""))</f>
        <v/>
      </c>
      <c r="O2189" s="89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24"/>
      <c r="AC2189" s="585"/>
    </row>
    <row r="2190" spans="1:29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45"/>
        <v>1</v>
      </c>
      <c r="C2190" s="184">
        <f t="shared" si="144"/>
        <v>0</v>
      </c>
      <c r="D2190" s="184"/>
      <c r="E2190" s="191"/>
      <c r="F2190" s="189"/>
      <c r="G2190" s="478"/>
      <c r="H2190" s="7"/>
      <c r="I2190" s="256"/>
      <c r="J2190" s="256"/>
      <c r="K2190" s="593"/>
      <c r="L2190" s="594"/>
      <c r="M2190" s="594"/>
      <c r="N2190" s="52" t="str">
        <f>IF(AND('331-CT'!$E$7=TH!H2190,OR(L2190="331",M2190="331")),"331",IF(AND(OR(L2190="131",M2190="131"),H2190='131-CT'!$E$7),"131",""))</f>
        <v/>
      </c>
      <c r="O2190" s="89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24"/>
    </row>
    <row r="2191" spans="1:29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45"/>
        <v>1</v>
      </c>
      <c r="C2191" s="184">
        <f t="shared" si="144"/>
        <v>0</v>
      </c>
      <c r="D2191" s="184"/>
      <c r="E2191" s="191"/>
      <c r="F2191" s="189"/>
      <c r="G2191" s="478"/>
      <c r="H2191" s="7"/>
      <c r="I2191" s="256"/>
      <c r="J2191" s="256"/>
      <c r="K2191" s="593"/>
      <c r="L2191" s="594"/>
      <c r="M2191" s="594"/>
      <c r="N2191" s="52" t="str">
        <f>IF(AND('331-CT'!$E$7=TH!H2191,OR(L2191="331",M2191="331")),"331",IF(AND(OR(L2191="131",M2191="131"),H2191='131-CT'!$E$7),"131",""))</f>
        <v/>
      </c>
      <c r="O2191" s="89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24"/>
      <c r="AC2191" s="585"/>
    </row>
    <row r="2192" spans="1:29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45"/>
        <v>1</v>
      </c>
      <c r="C2192" s="184">
        <f t="shared" si="144"/>
        <v>0</v>
      </c>
      <c r="D2192" s="184"/>
      <c r="E2192" s="191"/>
      <c r="F2192" s="189"/>
      <c r="G2192" s="478"/>
      <c r="H2192" s="7"/>
      <c r="I2192" s="256"/>
      <c r="J2192" s="256"/>
      <c r="K2192" s="593"/>
      <c r="L2192" s="594"/>
      <c r="M2192" s="594"/>
      <c r="N2192" s="52" t="str">
        <f>IF(AND('331-CT'!$E$7=TH!H2192,OR(L2192="331",M2192="331")),"331",IF(AND(OR(L2192="131",M2192="131"),H2192='131-CT'!$E$7),"131",""))</f>
        <v/>
      </c>
      <c r="O2192" s="89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24"/>
      <c r="AC2192" s="585"/>
    </row>
    <row r="2193" spans="1:29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45"/>
        <v>1</v>
      </c>
      <c r="C2193" s="184">
        <f t="shared" si="144"/>
        <v>0</v>
      </c>
      <c r="D2193" s="184"/>
      <c r="E2193" s="191"/>
      <c r="F2193" s="189"/>
      <c r="G2193" s="478"/>
      <c r="H2193" s="7"/>
      <c r="I2193" s="256"/>
      <c r="J2193" s="256"/>
      <c r="K2193" s="593"/>
      <c r="L2193" s="594"/>
      <c r="M2193" s="594"/>
      <c r="N2193" s="52" t="str">
        <f>IF(AND('331-CT'!$E$7=TH!H2193,OR(L2193="331",M2193="331")),"331",IF(AND(OR(L2193="131",M2193="131"),H2193='131-CT'!$E$7),"131",""))</f>
        <v/>
      </c>
      <c r="O2193" s="89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24"/>
      <c r="AC2193" s="585"/>
    </row>
    <row r="2194" spans="1:29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45"/>
        <v>1</v>
      </c>
      <c r="C2194" s="184">
        <f t="shared" si="144"/>
        <v>0</v>
      </c>
      <c r="D2194" s="184"/>
      <c r="E2194" s="191"/>
      <c r="F2194" s="189"/>
      <c r="G2194" s="478"/>
      <c r="H2194" s="7"/>
      <c r="I2194" s="256"/>
      <c r="J2194" s="256"/>
      <c r="K2194" s="593"/>
      <c r="L2194" s="594"/>
      <c r="M2194" s="594"/>
      <c r="N2194" s="52" t="str">
        <f>IF(AND('331-CT'!$E$7=TH!H2194,OR(L2194="331",M2194="331")),"331",IF(AND(OR(L2194="131",M2194="131"),H2194='131-CT'!$E$7),"131",""))</f>
        <v/>
      </c>
      <c r="O2194" s="89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24"/>
    </row>
    <row r="2195" spans="1:29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45"/>
        <v>1</v>
      </c>
      <c r="C2195" s="184">
        <f t="shared" si="144"/>
        <v>0</v>
      </c>
      <c r="D2195" s="184"/>
      <c r="E2195" s="191"/>
      <c r="F2195" s="189"/>
      <c r="G2195" s="478"/>
      <c r="H2195" s="7"/>
      <c r="I2195" s="256"/>
      <c r="J2195" s="256"/>
      <c r="K2195" s="593"/>
      <c r="L2195" s="594"/>
      <c r="M2195" s="594"/>
      <c r="N2195" s="52" t="str">
        <f>IF(AND('331-CT'!$E$7=TH!H2195,OR(L2195="331",M2195="331")),"331",IF(AND(OR(L2195="131",M2195="131"),H2195='131-CT'!$E$7),"131",""))</f>
        <v/>
      </c>
      <c r="O2195" s="89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24"/>
    </row>
    <row r="2196" spans="1:29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45"/>
        <v>1</v>
      </c>
      <c r="C2196" s="184">
        <f t="shared" si="144"/>
        <v>0</v>
      </c>
      <c r="D2196" s="184"/>
      <c r="E2196" s="191"/>
      <c r="F2196" s="189"/>
      <c r="G2196" s="478"/>
      <c r="H2196" s="7"/>
      <c r="I2196" s="256"/>
      <c r="J2196" s="256"/>
      <c r="K2196" s="593"/>
      <c r="L2196" s="594"/>
      <c r="M2196" s="594"/>
      <c r="N2196" s="52" t="str">
        <f>IF(AND('331-CT'!$E$7=TH!H2196,OR(L2196="331",M2196="331")),"331",IF(AND(OR(L2196="131",M2196="131"),H2196='131-CT'!$E$7),"131",""))</f>
        <v/>
      </c>
      <c r="O2196" s="89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24"/>
    </row>
    <row r="2197" spans="1:29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45"/>
        <v>1</v>
      </c>
      <c r="C2197" s="184">
        <f t="shared" si="144"/>
        <v>0</v>
      </c>
      <c r="D2197" s="184"/>
      <c r="E2197" s="191"/>
      <c r="F2197" s="189"/>
      <c r="G2197" s="478"/>
      <c r="H2197" s="7"/>
      <c r="I2197" s="256"/>
      <c r="J2197" s="256"/>
      <c r="K2197" s="593"/>
      <c r="L2197" s="594"/>
      <c r="M2197" s="594"/>
      <c r="N2197" s="52" t="str">
        <f>IF(AND('331-CT'!$E$7=TH!H2197,OR(L2197="331",M2197="331")),"331",IF(AND(OR(L2197="131",M2197="131"),H2197='131-CT'!$E$7),"131",""))</f>
        <v/>
      </c>
      <c r="O2197" s="89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24"/>
    </row>
    <row r="2198" spans="1:29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45"/>
        <v>1</v>
      </c>
      <c r="C2198" s="184">
        <f t="shared" si="144"/>
        <v>0</v>
      </c>
      <c r="D2198" s="184"/>
      <c r="E2198" s="191"/>
      <c r="F2198" s="189"/>
      <c r="G2198" s="478"/>
      <c r="H2198" s="7"/>
      <c r="I2198" s="256"/>
      <c r="J2198" s="256"/>
      <c r="K2198" s="593"/>
      <c r="L2198" s="594"/>
      <c r="M2198" s="594"/>
      <c r="N2198" s="52" t="str">
        <f>IF(AND('331-CT'!$E$7=TH!H2198,OR(L2198="331",M2198="331")),"331",IF(AND(OR(L2198="131",M2198="131"),H2198='131-CT'!$E$7),"131",""))</f>
        <v/>
      </c>
      <c r="O2198" s="89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24"/>
    </row>
    <row r="2199" spans="1:29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45"/>
        <v>1</v>
      </c>
      <c r="C2199" s="184">
        <f t="shared" ref="C2199:C2262" si="146">E2199</f>
        <v>0</v>
      </c>
      <c r="D2199" s="184"/>
      <c r="E2199" s="191"/>
      <c r="F2199" s="189"/>
      <c r="G2199" s="478"/>
      <c r="H2199" s="7"/>
      <c r="I2199" s="256"/>
      <c r="J2199" s="256"/>
      <c r="K2199" s="593"/>
      <c r="L2199" s="594"/>
      <c r="M2199" s="594"/>
      <c r="N2199" s="52" t="str">
        <f>IF(AND('331-CT'!$E$7=TH!H2199,OR(L2199="331",M2199="331")),"331",IF(AND(OR(L2199="131",M2199="131"),H2199='131-CT'!$E$7),"131",""))</f>
        <v/>
      </c>
      <c r="O2199" s="89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24"/>
    </row>
    <row r="2200" spans="1:29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45"/>
        <v>1</v>
      </c>
      <c r="C2200" s="184">
        <f t="shared" si="146"/>
        <v>0</v>
      </c>
      <c r="D2200" s="184"/>
      <c r="E2200" s="191"/>
      <c r="F2200" s="189"/>
      <c r="G2200" s="478"/>
      <c r="H2200" s="7"/>
      <c r="I2200" s="256"/>
      <c r="J2200" s="256"/>
      <c r="K2200" s="593"/>
      <c r="L2200" s="594"/>
      <c r="M2200" s="594"/>
      <c r="N2200" s="52" t="str">
        <f>IF(AND('331-CT'!$E$7=TH!H2200,OR(L2200="331",M2200="331")),"331",IF(AND(OR(L2200="131",M2200="131"),H2200='131-CT'!$E$7),"131",""))</f>
        <v/>
      </c>
      <c r="O2200" s="89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24"/>
    </row>
    <row r="2201" spans="1:29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45"/>
        <v>1</v>
      </c>
      <c r="C2201" s="184">
        <f t="shared" si="146"/>
        <v>0</v>
      </c>
      <c r="D2201" s="184"/>
      <c r="E2201" s="191"/>
      <c r="F2201" s="189"/>
      <c r="G2201" s="478"/>
      <c r="H2201" s="7"/>
      <c r="I2201" s="256"/>
      <c r="J2201" s="256"/>
      <c r="K2201" s="593"/>
      <c r="L2201" s="594"/>
      <c r="M2201" s="594"/>
      <c r="N2201" s="52" t="str">
        <f>IF(AND('331-CT'!$E$7=TH!H2201,OR(L2201="331",M2201="331")),"331",IF(AND(OR(L2201="131",M2201="131"),H2201='131-CT'!$E$7),"131",""))</f>
        <v/>
      </c>
      <c r="O2201" s="89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24"/>
      <c r="AC2201" s="585"/>
    </row>
    <row r="2202" spans="1:29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45"/>
        <v>1</v>
      </c>
      <c r="C2202" s="184">
        <f t="shared" si="146"/>
        <v>0</v>
      </c>
      <c r="D2202" s="184"/>
      <c r="E2202" s="191"/>
      <c r="F2202" s="189"/>
      <c r="G2202" s="478"/>
      <c r="H2202" s="7"/>
      <c r="I2202" s="256"/>
      <c r="J2202" s="256"/>
      <c r="K2202" s="593"/>
      <c r="L2202" s="594"/>
      <c r="M2202" s="594"/>
      <c r="N2202" s="52" t="str">
        <f>IF(AND('331-CT'!$E$7=TH!H2202,OR(L2202="331",M2202="331")),"331",IF(AND(OR(L2202="131",M2202="131"),H2202='131-CT'!$E$7),"131",""))</f>
        <v/>
      </c>
      <c r="O2202" s="89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24"/>
      <c r="AC2202" s="585"/>
    </row>
    <row r="2203" spans="1:29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45"/>
        <v>1</v>
      </c>
      <c r="C2203" s="184">
        <f t="shared" si="146"/>
        <v>0</v>
      </c>
      <c r="D2203" s="184"/>
      <c r="E2203" s="191"/>
      <c r="F2203" s="189"/>
      <c r="G2203" s="478"/>
      <c r="H2203" s="7"/>
      <c r="I2203" s="256"/>
      <c r="J2203" s="256"/>
      <c r="K2203" s="593"/>
      <c r="L2203" s="594"/>
      <c r="M2203" s="594"/>
      <c r="N2203" s="52" t="str">
        <f>IF(AND('331-CT'!$E$7=TH!H2203,OR(L2203="331",M2203="331")),"331",IF(AND(OR(L2203="131",M2203="131"),H2203='131-CT'!$E$7),"131",""))</f>
        <v/>
      </c>
      <c r="O2203" s="89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24"/>
    </row>
    <row r="2204" spans="1:29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45"/>
        <v>1</v>
      </c>
      <c r="C2204" s="184">
        <f t="shared" si="146"/>
        <v>0</v>
      </c>
      <c r="D2204" s="184"/>
      <c r="E2204" s="191"/>
      <c r="F2204" s="189"/>
      <c r="G2204" s="478"/>
      <c r="H2204" s="7"/>
      <c r="I2204" s="256"/>
      <c r="J2204" s="256"/>
      <c r="K2204" s="593"/>
      <c r="L2204" s="594"/>
      <c r="M2204" s="594"/>
      <c r="N2204" s="52" t="str">
        <f>IF(AND('331-CT'!$E$7=TH!H2204,OR(L2204="331",M2204="331")),"331",IF(AND(OR(L2204="131",M2204="131"),H2204='131-CT'!$E$7),"131",""))</f>
        <v/>
      </c>
      <c r="O2204" s="89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24"/>
    </row>
    <row r="2205" spans="1:29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45"/>
        <v>1</v>
      </c>
      <c r="C2205" s="184">
        <f t="shared" si="146"/>
        <v>0</v>
      </c>
      <c r="D2205" s="184"/>
      <c r="E2205" s="191"/>
      <c r="F2205" s="189"/>
      <c r="G2205" s="478"/>
      <c r="H2205" s="7"/>
      <c r="I2205" s="256"/>
      <c r="J2205" s="256"/>
      <c r="K2205" s="593"/>
      <c r="L2205" s="594"/>
      <c r="M2205" s="594"/>
      <c r="N2205" s="52" t="str">
        <f>IF(AND('331-CT'!$E$7=TH!H2205,OR(L2205="331",M2205="331")),"331",IF(AND(OR(L2205="131",M2205="131"),H2205='131-CT'!$E$7),"131",""))</f>
        <v/>
      </c>
      <c r="O2205" s="89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24"/>
    </row>
    <row r="2206" spans="1:29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45"/>
        <v>1</v>
      </c>
      <c r="C2206" s="184">
        <f t="shared" si="146"/>
        <v>0</v>
      </c>
      <c r="D2206" s="184"/>
      <c r="E2206" s="191"/>
      <c r="F2206" s="189"/>
      <c r="G2206" s="478"/>
      <c r="H2206" s="7"/>
      <c r="I2206" s="256"/>
      <c r="J2206" s="256"/>
      <c r="K2206" s="593"/>
      <c r="L2206" s="594"/>
      <c r="M2206" s="594"/>
      <c r="N2206" s="52" t="str">
        <f>IF(AND('331-CT'!$E$7=TH!H2206,OR(L2206="331",M2206="331")),"331",IF(AND(OR(L2206="131",M2206="131"),H2206='131-CT'!$E$7),"131",""))</f>
        <v/>
      </c>
      <c r="O2206" s="89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24"/>
    </row>
    <row r="2207" spans="1:29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45"/>
        <v>1</v>
      </c>
      <c r="C2207" s="184">
        <f t="shared" si="146"/>
        <v>0</v>
      </c>
      <c r="D2207" s="184"/>
      <c r="E2207" s="191"/>
      <c r="F2207" s="189"/>
      <c r="G2207" s="478"/>
      <c r="H2207" s="7"/>
      <c r="I2207" s="256"/>
      <c r="J2207" s="256"/>
      <c r="K2207" s="593"/>
      <c r="L2207" s="594"/>
      <c r="M2207" s="594"/>
      <c r="N2207" s="52" t="str">
        <f>IF(AND('331-CT'!$E$7=TH!H2207,OR(L2207="331",M2207="331")),"331",IF(AND(OR(L2207="131",M2207="131"),H2207='131-CT'!$E$7),"131",""))</f>
        <v/>
      </c>
      <c r="O2207" s="89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24"/>
    </row>
    <row r="2208" spans="1:29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45"/>
        <v>1</v>
      </c>
      <c r="C2208" s="184">
        <f t="shared" si="146"/>
        <v>0</v>
      </c>
      <c r="D2208" s="184"/>
      <c r="E2208" s="191"/>
      <c r="F2208" s="189"/>
      <c r="G2208" s="478"/>
      <c r="H2208" s="7"/>
      <c r="I2208" s="256"/>
      <c r="J2208" s="256"/>
      <c r="K2208" s="593"/>
      <c r="L2208" s="594"/>
      <c r="M2208" s="594"/>
      <c r="N2208" s="52" t="str">
        <f>IF(AND('331-CT'!$E$7=TH!H2208,OR(L2208="331",M2208="331")),"331",IF(AND(OR(L2208="131",M2208="131"),H2208='131-CT'!$E$7),"131",""))</f>
        <v/>
      </c>
      <c r="O2208" s="89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2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45"/>
        <v>1</v>
      </c>
      <c r="C2209" s="184">
        <f t="shared" si="146"/>
        <v>0</v>
      </c>
      <c r="D2209" s="184"/>
      <c r="E2209" s="191"/>
      <c r="F2209" s="189"/>
      <c r="G2209" s="478"/>
      <c r="H2209" s="7"/>
      <c r="I2209" s="256"/>
      <c r="J2209" s="256"/>
      <c r="K2209" s="593"/>
      <c r="L2209" s="594"/>
      <c r="M2209" s="594"/>
      <c r="N2209" s="52" t="str">
        <f>IF(AND('331-CT'!$E$7=TH!H2209,OR(L2209="331",M2209="331")),"331",IF(AND(OR(L2209="131",M2209="131"),H2209='131-CT'!$E$7),"131",""))</f>
        <v/>
      </c>
      <c r="O2209" s="89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2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45"/>
        <v>1</v>
      </c>
      <c r="C2210" s="184">
        <f t="shared" si="146"/>
        <v>0</v>
      </c>
      <c r="D2210" s="184"/>
      <c r="E2210" s="191"/>
      <c r="F2210" s="189"/>
      <c r="G2210" s="478"/>
      <c r="H2210" s="7"/>
      <c r="I2210" s="256"/>
      <c r="J2210" s="256"/>
      <c r="K2210" s="593"/>
      <c r="L2210" s="594"/>
      <c r="M2210" s="594"/>
      <c r="N2210" s="52" t="str">
        <f>IF(AND('331-CT'!$E$7=TH!H2210,OR(L2210="331",M2210="331")),"331",IF(AND(OR(L2210="131",M2210="131"),H2210='131-CT'!$E$7),"131",""))</f>
        <v/>
      </c>
      <c r="O2210" s="89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2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ref="B2211:B2274" si="147">IF(C2211&lt;&gt;"",MONTH(C2211),"")</f>
        <v>1</v>
      </c>
      <c r="C2211" s="184">
        <f t="shared" si="146"/>
        <v>0</v>
      </c>
      <c r="D2211" s="184"/>
      <c r="E2211" s="191"/>
      <c r="F2211" s="189"/>
      <c r="G2211" s="478"/>
      <c r="H2211" s="45"/>
      <c r="I2211" s="256"/>
      <c r="J2211" s="256"/>
      <c r="K2211" s="593"/>
      <c r="L2211" s="594"/>
      <c r="M2211" s="594"/>
      <c r="N2211" s="52" t="str">
        <f>IF(AND('331-CT'!$E$7=TH!H2211,OR(L2211="331",M2211="331")),"331",IF(AND(OR(L2211="131",M2211="131"),H2211='131-CT'!$E$7),"131",""))</f>
        <v/>
      </c>
      <c r="O2211" s="89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2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47"/>
        <v>1</v>
      </c>
      <c r="C2212" s="184">
        <f t="shared" si="146"/>
        <v>0</v>
      </c>
      <c r="D2212" s="184"/>
      <c r="E2212" s="191"/>
      <c r="F2212" s="189"/>
      <c r="G2212" s="478"/>
      <c r="H2212" s="193"/>
      <c r="I2212" s="256"/>
      <c r="J2212" s="256"/>
      <c r="K2212" s="593"/>
      <c r="L2212" s="594"/>
      <c r="M2212" s="594"/>
      <c r="N2212" s="52" t="str">
        <f>IF(AND('331-CT'!$E$7=TH!H2212,OR(L2212="331",M2212="331")),"331",IF(AND(OR(L2212="131",M2212="131"),H2212='131-CT'!$E$7),"131",""))</f>
        <v/>
      </c>
      <c r="O2212" s="89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2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47"/>
        <v>1</v>
      </c>
      <c r="C2213" s="184">
        <f t="shared" si="146"/>
        <v>0</v>
      </c>
      <c r="D2213" s="184"/>
      <c r="E2213" s="191"/>
      <c r="F2213" s="189"/>
      <c r="G2213" s="478"/>
      <c r="H2213" s="7"/>
      <c r="I2213" s="256"/>
      <c r="J2213" s="256"/>
      <c r="K2213" s="593"/>
      <c r="L2213" s="594"/>
      <c r="M2213" s="594"/>
      <c r="N2213" s="52" t="str">
        <f>IF(AND('331-CT'!$E$7=TH!H2213,OR(L2213="331",M2213="331")),"331",IF(AND(OR(L2213="131",M2213="131"),H2213='131-CT'!$E$7),"131",""))</f>
        <v/>
      </c>
      <c r="O2213" s="89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2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47"/>
        <v>1</v>
      </c>
      <c r="C2214" s="184">
        <f t="shared" si="146"/>
        <v>0</v>
      </c>
      <c r="D2214" s="184"/>
      <c r="E2214" s="191"/>
      <c r="F2214" s="189"/>
      <c r="G2214" s="478"/>
      <c r="H2214" s="7"/>
      <c r="I2214" s="256"/>
      <c r="J2214" s="256"/>
      <c r="K2214" s="593"/>
      <c r="L2214" s="594"/>
      <c r="M2214" s="594"/>
      <c r="N2214" s="52" t="str">
        <f>IF(AND('331-CT'!$E$7=TH!H2214,OR(L2214="331",M2214="331")),"331",IF(AND(OR(L2214="131",M2214="131"),H2214='131-CT'!$E$7),"131",""))</f>
        <v/>
      </c>
      <c r="O2214" s="89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2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47"/>
        <v>1</v>
      </c>
      <c r="C2215" s="184">
        <f t="shared" si="146"/>
        <v>0</v>
      </c>
      <c r="D2215" s="184"/>
      <c r="E2215" s="191"/>
      <c r="F2215" s="189"/>
      <c r="G2215" s="478"/>
      <c r="H2215" s="7"/>
      <c r="I2215" s="256"/>
      <c r="J2215" s="256"/>
      <c r="K2215" s="593"/>
      <c r="L2215" s="594"/>
      <c r="M2215" s="594"/>
      <c r="N2215" s="52" t="str">
        <f>IF(AND('331-CT'!$E$7=TH!H2215,OR(L2215="331",M2215="331")),"331",IF(AND(OR(L2215="131",M2215="131"),H2215='131-CT'!$E$7),"131",""))</f>
        <v/>
      </c>
      <c r="O2215" s="89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2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47"/>
        <v>1</v>
      </c>
      <c r="C2216" s="184">
        <f t="shared" si="146"/>
        <v>0</v>
      </c>
      <c r="D2216" s="184"/>
      <c r="E2216" s="191"/>
      <c r="F2216" s="189"/>
      <c r="G2216" s="478"/>
      <c r="H2216" s="7"/>
      <c r="I2216" s="256"/>
      <c r="J2216" s="256"/>
      <c r="K2216" s="593"/>
      <c r="L2216" s="594"/>
      <c r="M2216" s="594"/>
      <c r="N2216" s="52" t="str">
        <f>IF(AND('331-CT'!$E$7=TH!H2216,OR(L2216="331",M2216="331")),"331",IF(AND(OR(L2216="131",M2216="131"),H2216='131-CT'!$E$7),"131",""))</f>
        <v/>
      </c>
      <c r="O2216" s="89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2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47"/>
        <v>1</v>
      </c>
      <c r="C2217" s="184">
        <f t="shared" si="146"/>
        <v>0</v>
      </c>
      <c r="D2217" s="184"/>
      <c r="E2217" s="191"/>
      <c r="F2217" s="189"/>
      <c r="G2217" s="478"/>
      <c r="H2217" s="7"/>
      <c r="I2217" s="256"/>
      <c r="J2217" s="256"/>
      <c r="K2217" s="593"/>
      <c r="L2217" s="594"/>
      <c r="M2217" s="594"/>
      <c r="N2217" s="52" t="str">
        <f>IF(AND('331-CT'!$E$7=TH!H2217,OR(L2217="331",M2217="331")),"331",IF(AND(OR(L2217="131",M2217="131"),H2217='131-CT'!$E$7),"131",""))</f>
        <v/>
      </c>
      <c r="O2217" s="89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2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147"/>
        <v>1</v>
      </c>
      <c r="C2218" s="184">
        <f t="shared" si="146"/>
        <v>0</v>
      </c>
      <c r="D2218" s="184"/>
      <c r="E2218" s="191"/>
      <c r="F2218" s="189"/>
      <c r="G2218" s="478"/>
      <c r="H2218" s="7"/>
      <c r="I2218" s="256"/>
      <c r="J2218" s="256"/>
      <c r="K2218" s="593"/>
      <c r="L2218" s="594"/>
      <c r="M2218" s="594"/>
      <c r="N2218" s="52" t="str">
        <f>IF(AND('331-CT'!$E$7=TH!H2218,OR(L2218="331",M2218="331")),"331",IF(AND(OR(L2218="131",M2218="131"),H2218='131-CT'!$E$7),"131",""))</f>
        <v/>
      </c>
      <c r="O2218" s="89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2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47"/>
        <v>1</v>
      </c>
      <c r="C2219" s="184">
        <f t="shared" si="146"/>
        <v>0</v>
      </c>
      <c r="D2219" s="184"/>
      <c r="E2219" s="191"/>
      <c r="F2219" s="189"/>
      <c r="G2219" s="478"/>
      <c r="H2219" s="7"/>
      <c r="I2219" s="256"/>
      <c r="J2219" s="256"/>
      <c r="K2219" s="593"/>
      <c r="L2219" s="594"/>
      <c r="M2219" s="594"/>
      <c r="N2219" s="52" t="str">
        <f>IF(AND('331-CT'!$E$7=TH!H2219,OR(L2219="331",M2219="331")),"331",IF(AND(OR(L2219="131",M2219="131"),H2219='131-CT'!$E$7),"131",""))</f>
        <v/>
      </c>
      <c r="O2219" s="89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2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47"/>
        <v>1</v>
      </c>
      <c r="C2220" s="184">
        <f t="shared" si="146"/>
        <v>0</v>
      </c>
      <c r="D2220" s="184"/>
      <c r="E2220" s="191"/>
      <c r="F2220" s="189"/>
      <c r="G2220" s="478"/>
      <c r="H2220" s="7"/>
      <c r="I2220" s="256"/>
      <c r="J2220" s="256"/>
      <c r="K2220" s="593"/>
      <c r="L2220" s="594"/>
      <c r="M2220" s="594"/>
      <c r="N2220" s="52" t="str">
        <f>IF(AND('331-CT'!$E$7=TH!H2220,OR(L2220="331",M2220="331")),"331",IF(AND(OR(L2220="131",M2220="131"),H2220='131-CT'!$E$7),"131",""))</f>
        <v/>
      </c>
      <c r="O2220" s="89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2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47"/>
        <v>1</v>
      </c>
      <c r="C2221" s="184">
        <f t="shared" si="146"/>
        <v>0</v>
      </c>
      <c r="D2221" s="184"/>
      <c r="E2221" s="191"/>
      <c r="F2221" s="189"/>
      <c r="G2221" s="478"/>
      <c r="H2221" s="7"/>
      <c r="I2221" s="256"/>
      <c r="J2221" s="256"/>
      <c r="K2221" s="593"/>
      <c r="L2221" s="594"/>
      <c r="M2221" s="594"/>
      <c r="N2221" s="52" t="str">
        <f>IF(AND('331-CT'!$E$7=TH!H2221,OR(L2221="331",M2221="331")),"331",IF(AND(OR(L2221="131",M2221="131"),H2221='131-CT'!$E$7),"131",""))</f>
        <v/>
      </c>
      <c r="O2221" s="89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2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47"/>
        <v>1</v>
      </c>
      <c r="C2222" s="184">
        <f t="shared" si="146"/>
        <v>0</v>
      </c>
      <c r="D2222" s="184"/>
      <c r="E2222" s="191"/>
      <c r="F2222" s="189"/>
      <c r="G2222" s="478"/>
      <c r="H2222" s="7"/>
      <c r="I2222" s="256"/>
      <c r="J2222" s="256"/>
      <c r="K2222" s="593"/>
      <c r="L2222" s="594"/>
      <c r="M2222" s="594"/>
      <c r="N2222" s="52" t="str">
        <f>IF(AND('331-CT'!$E$7=TH!H2222,OR(L2222="331",M2222="331")),"331",IF(AND(OR(L2222="131",M2222="131"),H2222='131-CT'!$E$7),"131",""))</f>
        <v/>
      </c>
      <c r="O2222" s="89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2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47"/>
        <v>1</v>
      </c>
      <c r="C2223" s="184">
        <f t="shared" si="146"/>
        <v>0</v>
      </c>
      <c r="D2223" s="184"/>
      <c r="E2223" s="191"/>
      <c r="F2223" s="189"/>
      <c r="G2223" s="478"/>
      <c r="H2223" s="7"/>
      <c r="I2223" s="256"/>
      <c r="J2223" s="256"/>
      <c r="K2223" s="593"/>
      <c r="L2223" s="594"/>
      <c r="M2223" s="594"/>
      <c r="N2223" s="52" t="str">
        <f>IF(AND('331-CT'!$E$7=TH!H2223,OR(L2223="331",M2223="331")),"331",IF(AND(OR(L2223="131",M2223="131"),H2223='131-CT'!$E$7),"131",""))</f>
        <v/>
      </c>
      <c r="O2223" s="89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2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47"/>
        <v>1</v>
      </c>
      <c r="C2224" s="184">
        <f t="shared" si="146"/>
        <v>0</v>
      </c>
      <c r="D2224" s="184"/>
      <c r="E2224" s="191"/>
      <c r="F2224" s="189"/>
      <c r="G2224" s="478"/>
      <c r="H2224" s="7"/>
      <c r="I2224" s="256"/>
      <c r="J2224" s="256"/>
      <c r="K2224" s="593"/>
      <c r="L2224" s="594"/>
      <c r="M2224" s="594"/>
      <c r="N2224" s="52" t="str">
        <f>IF(AND('331-CT'!$E$7=TH!H2224,OR(L2224="331",M2224="331")),"331",IF(AND(OR(L2224="131",M2224="131"),H2224='131-CT'!$E$7),"131",""))</f>
        <v/>
      </c>
      <c r="O2224" s="89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24"/>
    </row>
    <row r="2225" spans="1:29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47"/>
        <v>1</v>
      </c>
      <c r="C2225" s="184">
        <f t="shared" si="146"/>
        <v>0</v>
      </c>
      <c r="D2225" s="184"/>
      <c r="E2225" s="191"/>
      <c r="F2225" s="189"/>
      <c r="G2225" s="478"/>
      <c r="H2225" s="7"/>
      <c r="I2225" s="256"/>
      <c r="J2225" s="256"/>
      <c r="K2225" s="593"/>
      <c r="L2225" s="594"/>
      <c r="M2225" s="594"/>
      <c r="N2225" s="52" t="str">
        <f>IF(AND('331-CT'!$E$7=TH!H2225,OR(L2225="331",M2225="331")),"331",IF(AND(OR(L2225="131",M2225="131"),H2225='131-CT'!$E$7),"131",""))</f>
        <v/>
      </c>
      <c r="O2225" s="89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24"/>
    </row>
    <row r="2226" spans="1:29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47"/>
        <v>1</v>
      </c>
      <c r="C2226" s="184">
        <f t="shared" si="146"/>
        <v>0</v>
      </c>
      <c r="D2226" s="184"/>
      <c r="E2226" s="191"/>
      <c r="F2226" s="189"/>
      <c r="G2226" s="478"/>
      <c r="H2226" s="7"/>
      <c r="I2226" s="256"/>
      <c r="J2226" s="256"/>
      <c r="K2226" s="593"/>
      <c r="L2226" s="594"/>
      <c r="M2226" s="594"/>
      <c r="N2226" s="52" t="str">
        <f>IF(AND('331-CT'!$E$7=TH!H2226,OR(L2226="331",M2226="331")),"331",IF(AND(OR(L2226="131",M2226="131"),H2226='131-CT'!$E$7),"131",""))</f>
        <v/>
      </c>
      <c r="O2226" s="89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24"/>
    </row>
    <row r="2227" spans="1:29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47"/>
        <v>1</v>
      </c>
      <c r="C2227" s="184">
        <f t="shared" si="146"/>
        <v>0</v>
      </c>
      <c r="D2227" s="184"/>
      <c r="E2227" s="191"/>
      <c r="F2227" s="189"/>
      <c r="G2227" s="478"/>
      <c r="H2227" s="7"/>
      <c r="I2227" s="256"/>
      <c r="J2227" s="256"/>
      <c r="K2227" s="593"/>
      <c r="L2227" s="594"/>
      <c r="M2227" s="594"/>
      <c r="N2227" s="52" t="str">
        <f>IF(AND('331-CT'!$E$7=TH!H2227,OR(L2227="331",M2227="331")),"331",IF(AND(OR(L2227="131",M2227="131"),H2227='131-CT'!$E$7),"131",""))</f>
        <v/>
      </c>
      <c r="O2227" s="89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24"/>
    </row>
    <row r="2228" spans="1:29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47"/>
        <v>1</v>
      </c>
      <c r="C2228" s="184">
        <f t="shared" si="146"/>
        <v>0</v>
      </c>
      <c r="D2228" s="184"/>
      <c r="E2228" s="191"/>
      <c r="F2228" s="189"/>
      <c r="G2228" s="478"/>
      <c r="H2228" s="7"/>
      <c r="I2228" s="256"/>
      <c r="J2228" s="256"/>
      <c r="K2228" s="593"/>
      <c r="L2228" s="594"/>
      <c r="M2228" s="594"/>
      <c r="N2228" s="52" t="str">
        <f>IF(AND('331-CT'!$E$7=TH!H2228,OR(L2228="331",M2228="331")),"331",IF(AND(OR(L2228="131",M2228="131"),H2228='131-CT'!$E$7),"131",""))</f>
        <v/>
      </c>
      <c r="O2228" s="89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24"/>
    </row>
    <row r="2229" spans="1:29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47"/>
        <v>1</v>
      </c>
      <c r="C2229" s="184">
        <f t="shared" si="146"/>
        <v>0</v>
      </c>
      <c r="D2229" s="184"/>
      <c r="E2229" s="191"/>
      <c r="F2229" s="189"/>
      <c r="G2229" s="478"/>
      <c r="H2229" s="7"/>
      <c r="I2229" s="256"/>
      <c r="J2229" s="256"/>
      <c r="K2229" s="593"/>
      <c r="L2229" s="594"/>
      <c r="M2229" s="594"/>
      <c r="N2229" s="52" t="str">
        <f>IF(AND('331-CT'!$E$7=TH!H2229,OR(L2229="331",M2229="331")),"331",IF(AND(OR(L2229="131",M2229="131"),H2229='131-CT'!$E$7),"131",""))</f>
        <v/>
      </c>
      <c r="O2229" s="89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24"/>
    </row>
    <row r="2230" spans="1:29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47"/>
        <v>1</v>
      </c>
      <c r="C2230" s="184">
        <f t="shared" si="146"/>
        <v>0</v>
      </c>
      <c r="D2230" s="184"/>
      <c r="E2230" s="191"/>
      <c r="F2230" s="189"/>
      <c r="G2230" s="478"/>
      <c r="H2230" s="7"/>
      <c r="I2230" s="256"/>
      <c r="J2230" s="256"/>
      <c r="K2230" s="593"/>
      <c r="L2230" s="594"/>
      <c r="M2230" s="594"/>
      <c r="N2230" s="52" t="str">
        <f>IF(AND('331-CT'!$E$7=TH!H2230,OR(L2230="331",M2230="331")),"331",IF(AND(OR(L2230="131",M2230="131"),H2230='131-CT'!$E$7),"131",""))</f>
        <v/>
      </c>
      <c r="O2230" s="89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24"/>
    </row>
    <row r="2231" spans="1:29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47"/>
        <v>1</v>
      </c>
      <c r="C2231" s="184">
        <f t="shared" si="146"/>
        <v>0</v>
      </c>
      <c r="D2231" s="184"/>
      <c r="E2231" s="191"/>
      <c r="F2231" s="189"/>
      <c r="G2231" s="478"/>
      <c r="H2231" s="7"/>
      <c r="I2231" s="256"/>
      <c r="J2231" s="256"/>
      <c r="K2231" s="593"/>
      <c r="L2231" s="594"/>
      <c r="M2231" s="594"/>
      <c r="N2231" s="52" t="str">
        <f>IF(AND('331-CT'!$E$7=TH!H2231,OR(L2231="331",M2231="331")),"331",IF(AND(OR(L2231="131",M2231="131"),H2231='131-CT'!$E$7),"131",""))</f>
        <v/>
      </c>
      <c r="O2231" s="89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24"/>
    </row>
    <row r="2232" spans="1:29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47"/>
        <v>1</v>
      </c>
      <c r="C2232" s="184">
        <f t="shared" si="146"/>
        <v>0</v>
      </c>
      <c r="D2232" s="184"/>
      <c r="E2232" s="191"/>
      <c r="F2232" s="189"/>
      <c r="G2232" s="478"/>
      <c r="H2232" s="7"/>
      <c r="I2232" s="256"/>
      <c r="J2232" s="256"/>
      <c r="K2232" s="593"/>
      <c r="L2232" s="594"/>
      <c r="M2232" s="594"/>
      <c r="N2232" s="52" t="str">
        <f>IF(AND('331-CT'!$E$7=TH!H2232,OR(L2232="331",M2232="331")),"331",IF(AND(OR(L2232="131",M2232="131"),H2232='131-CT'!$E$7),"131",""))</f>
        <v/>
      </c>
      <c r="O2232" s="89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24"/>
      <c r="AC2232" s="585"/>
    </row>
    <row r="2233" spans="1:29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47"/>
        <v>1</v>
      </c>
      <c r="C2233" s="184">
        <f t="shared" si="146"/>
        <v>0</v>
      </c>
      <c r="D2233" s="184"/>
      <c r="E2233" s="191"/>
      <c r="F2233" s="189"/>
      <c r="G2233" s="478"/>
      <c r="H2233" s="7"/>
      <c r="I2233" s="256"/>
      <c r="J2233" s="256"/>
      <c r="K2233" s="593"/>
      <c r="L2233" s="594"/>
      <c r="M2233" s="594"/>
      <c r="N2233" s="52" t="str">
        <f>IF(AND('331-CT'!$E$7=TH!H2233,OR(L2233="331",M2233="331")),"331",IF(AND(OR(L2233="131",M2233="131"),H2233='131-CT'!$E$7),"131",""))</f>
        <v/>
      </c>
      <c r="O2233" s="89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24"/>
      <c r="AC2233" s="585"/>
    </row>
    <row r="2234" spans="1:29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47"/>
        <v>1</v>
      </c>
      <c r="C2234" s="184">
        <f t="shared" si="146"/>
        <v>0</v>
      </c>
      <c r="D2234" s="184"/>
      <c r="E2234" s="191"/>
      <c r="F2234" s="189"/>
      <c r="G2234" s="478"/>
      <c r="H2234" s="7"/>
      <c r="I2234" s="256"/>
      <c r="J2234" s="256"/>
      <c r="K2234" s="593"/>
      <c r="L2234" s="594"/>
      <c r="M2234" s="594"/>
      <c r="N2234" s="52" t="str">
        <f>IF(AND('331-CT'!$E$7=TH!H2234,OR(L2234="331",M2234="331")),"331",IF(AND(OR(L2234="131",M2234="131"),H2234='131-CT'!$E$7),"131",""))</f>
        <v/>
      </c>
      <c r="O2234" s="89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24"/>
      <c r="AC2234" s="585"/>
    </row>
    <row r="2235" spans="1:29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47"/>
        <v>1</v>
      </c>
      <c r="C2235" s="184">
        <f t="shared" si="146"/>
        <v>0</v>
      </c>
      <c r="D2235" s="184"/>
      <c r="E2235" s="191"/>
      <c r="F2235" s="189"/>
      <c r="G2235" s="478"/>
      <c r="H2235" s="7"/>
      <c r="I2235" s="256"/>
      <c r="J2235" s="256"/>
      <c r="K2235" s="593"/>
      <c r="L2235" s="594"/>
      <c r="M2235" s="594"/>
      <c r="N2235" s="52" t="str">
        <f>IF(AND('331-CT'!$E$7=TH!H2235,OR(L2235="331",M2235="331")),"331",IF(AND(OR(L2235="131",M2235="131"),H2235='131-CT'!$E$7),"131",""))</f>
        <v/>
      </c>
      <c r="O2235" s="89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24"/>
      <c r="AC2235" s="585"/>
    </row>
    <row r="2236" spans="1:29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47"/>
        <v>1</v>
      </c>
      <c r="C2236" s="184">
        <f t="shared" si="146"/>
        <v>0</v>
      </c>
      <c r="D2236" s="184"/>
      <c r="E2236" s="191"/>
      <c r="F2236" s="189"/>
      <c r="G2236" s="478"/>
      <c r="H2236" s="7"/>
      <c r="I2236" s="256"/>
      <c r="J2236" s="256"/>
      <c r="K2236" s="593"/>
      <c r="L2236" s="594"/>
      <c r="M2236" s="594"/>
      <c r="N2236" s="52" t="str">
        <f>IF(AND('331-CT'!$E$7=TH!H2236,OR(L2236="331",M2236="331")),"331",IF(AND(OR(L2236="131",M2236="131"),H2236='131-CT'!$E$7),"131",""))</f>
        <v/>
      </c>
      <c r="O2236" s="89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24"/>
      <c r="AC2236" s="585"/>
    </row>
    <row r="2237" spans="1:29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47"/>
        <v>1</v>
      </c>
      <c r="C2237" s="184">
        <f t="shared" si="146"/>
        <v>0</v>
      </c>
      <c r="D2237" s="184"/>
      <c r="E2237" s="191"/>
      <c r="F2237" s="189"/>
      <c r="G2237" s="478"/>
      <c r="H2237" s="7"/>
      <c r="I2237" s="256"/>
      <c r="J2237" s="256"/>
      <c r="K2237" s="593"/>
      <c r="L2237" s="594"/>
      <c r="M2237" s="594"/>
      <c r="N2237" s="52" t="str">
        <f>IF(AND('331-CT'!$E$7=TH!H2237,OR(L2237="331",M2237="331")),"331",IF(AND(OR(L2237="131",M2237="131"),H2237='131-CT'!$E$7),"131",""))</f>
        <v/>
      </c>
      <c r="O2237" s="89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24"/>
    </row>
    <row r="2238" spans="1:29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47"/>
        <v>1</v>
      </c>
      <c r="C2238" s="184">
        <f t="shared" si="146"/>
        <v>0</v>
      </c>
      <c r="D2238" s="184"/>
      <c r="E2238" s="191"/>
      <c r="F2238" s="189"/>
      <c r="G2238" s="478"/>
      <c r="H2238" s="7"/>
      <c r="I2238" s="256"/>
      <c r="J2238" s="256"/>
      <c r="K2238" s="593"/>
      <c r="L2238" s="594"/>
      <c r="M2238" s="594"/>
      <c r="N2238" s="52" t="str">
        <f>IF(AND('331-CT'!$E$7=TH!H2238,OR(L2238="331",M2238="331")),"331",IF(AND(OR(L2238="131",M2238="131"),H2238='131-CT'!$E$7),"131",""))</f>
        <v/>
      </c>
      <c r="O2238" s="89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24"/>
    </row>
    <row r="2239" spans="1:29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47"/>
        <v>1</v>
      </c>
      <c r="C2239" s="184">
        <f t="shared" si="146"/>
        <v>0</v>
      </c>
      <c r="D2239" s="184"/>
      <c r="E2239" s="191"/>
      <c r="F2239" s="189"/>
      <c r="G2239" s="478"/>
      <c r="H2239" s="7"/>
      <c r="I2239" s="256"/>
      <c r="J2239" s="256"/>
      <c r="K2239" s="593"/>
      <c r="L2239" s="594"/>
      <c r="M2239" s="594"/>
      <c r="N2239" s="52" t="str">
        <f>IF(AND('331-CT'!$E$7=TH!H2239,OR(L2239="331",M2239="331")),"331",IF(AND(OR(L2239="131",M2239="131"),H2239='131-CT'!$E$7),"131",""))</f>
        <v/>
      </c>
      <c r="O2239" s="89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24"/>
    </row>
    <row r="2240" spans="1:29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47"/>
        <v>1</v>
      </c>
      <c r="C2240" s="184">
        <f t="shared" si="146"/>
        <v>0</v>
      </c>
      <c r="D2240" s="184"/>
      <c r="E2240" s="191"/>
      <c r="F2240" s="189"/>
      <c r="G2240" s="478"/>
      <c r="H2240" s="7"/>
      <c r="I2240" s="256"/>
      <c r="J2240" s="256"/>
      <c r="K2240" s="593"/>
      <c r="L2240" s="594"/>
      <c r="M2240" s="594"/>
      <c r="N2240" s="52" t="str">
        <f>IF(AND('331-CT'!$E$7=TH!H2240,OR(L2240="331",M2240="331")),"331",IF(AND(OR(L2240="131",M2240="131"),H2240='131-CT'!$E$7),"131",""))</f>
        <v/>
      </c>
      <c r="O2240" s="89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24"/>
    </row>
    <row r="2241" spans="1:29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47"/>
        <v>1</v>
      </c>
      <c r="C2241" s="184">
        <f t="shared" si="146"/>
        <v>0</v>
      </c>
      <c r="D2241" s="184"/>
      <c r="E2241" s="191"/>
      <c r="F2241" s="189"/>
      <c r="G2241" s="478"/>
      <c r="H2241" s="7"/>
      <c r="I2241" s="256"/>
      <c r="J2241" s="256"/>
      <c r="K2241" s="593"/>
      <c r="L2241" s="594"/>
      <c r="M2241" s="594"/>
      <c r="N2241" s="52" t="str">
        <f>IF(AND('331-CT'!$E$7=TH!H2241,OR(L2241="331",M2241="331")),"331",IF(AND(OR(L2241="131",M2241="131"),H2241='131-CT'!$E$7),"131",""))</f>
        <v/>
      </c>
      <c r="O2241" s="89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24"/>
    </row>
    <row r="2242" spans="1:29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47"/>
        <v>1</v>
      </c>
      <c r="C2242" s="184">
        <f t="shared" si="146"/>
        <v>0</v>
      </c>
      <c r="D2242" s="184"/>
      <c r="E2242" s="191"/>
      <c r="F2242" s="189"/>
      <c r="G2242" s="478"/>
      <c r="H2242" s="7"/>
      <c r="I2242" s="256"/>
      <c r="J2242" s="256"/>
      <c r="K2242" s="593"/>
      <c r="L2242" s="594"/>
      <c r="M2242" s="594"/>
      <c r="N2242" s="52" t="str">
        <f>IF(AND('331-CT'!$E$7=TH!H2242,OR(L2242="331",M2242="331")),"331",IF(AND(OR(L2242="131",M2242="131"),H2242='131-CT'!$E$7),"131",""))</f>
        <v/>
      </c>
      <c r="O2242" s="89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24"/>
    </row>
    <row r="2243" spans="1:29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47"/>
        <v>1</v>
      </c>
      <c r="C2243" s="184">
        <f t="shared" si="146"/>
        <v>0</v>
      </c>
      <c r="D2243" s="184"/>
      <c r="E2243" s="191"/>
      <c r="F2243" s="189"/>
      <c r="G2243" s="478"/>
      <c r="H2243" s="7"/>
      <c r="I2243" s="256"/>
      <c r="J2243" s="256"/>
      <c r="K2243" s="593"/>
      <c r="L2243" s="594"/>
      <c r="M2243" s="594"/>
      <c r="N2243" s="52" t="str">
        <f>IF(AND('331-CT'!$E$7=TH!H2243,OR(L2243="331",M2243="331")),"331",IF(AND(OR(L2243="131",M2243="131"),H2243='131-CT'!$E$7),"131",""))</f>
        <v/>
      </c>
      <c r="O2243" s="89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24"/>
    </row>
    <row r="2244" spans="1:29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47"/>
        <v>1</v>
      </c>
      <c r="C2244" s="184">
        <f t="shared" si="146"/>
        <v>0</v>
      </c>
      <c r="D2244" s="184"/>
      <c r="E2244" s="191"/>
      <c r="F2244" s="189"/>
      <c r="G2244" s="478"/>
      <c r="H2244" s="7"/>
      <c r="I2244" s="256"/>
      <c r="J2244" s="256"/>
      <c r="K2244" s="593"/>
      <c r="L2244" s="594"/>
      <c r="M2244" s="594"/>
      <c r="N2244" s="52" t="str">
        <f>IF(AND('331-CT'!$E$7=TH!H2244,OR(L2244="331",M2244="331")),"331",IF(AND(OR(L2244="131",M2244="131"),H2244='131-CT'!$E$7),"131",""))</f>
        <v/>
      </c>
      <c r="O2244" s="89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24"/>
    </row>
    <row r="2245" spans="1:29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47"/>
        <v>1</v>
      </c>
      <c r="C2245" s="184">
        <f t="shared" si="146"/>
        <v>0</v>
      </c>
      <c r="D2245" s="184"/>
      <c r="E2245" s="191"/>
      <c r="F2245" s="189"/>
      <c r="G2245" s="478"/>
      <c r="H2245" s="7"/>
      <c r="I2245" s="256"/>
      <c r="J2245" s="256"/>
      <c r="K2245" s="593"/>
      <c r="L2245" s="594"/>
      <c r="M2245" s="594"/>
      <c r="N2245" s="52" t="str">
        <f>IF(AND('331-CT'!$E$7=TH!H2245,OR(L2245="331",M2245="331")),"331",IF(AND(OR(L2245="131",M2245="131"),H2245='131-CT'!$E$7),"131",""))</f>
        <v/>
      </c>
      <c r="O2245" s="89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24"/>
      <c r="AC2245" s="585"/>
    </row>
    <row r="2246" spans="1:29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47"/>
        <v>1</v>
      </c>
      <c r="C2246" s="184">
        <f t="shared" si="146"/>
        <v>0</v>
      </c>
      <c r="D2246" s="184"/>
      <c r="E2246" s="191"/>
      <c r="F2246" s="189"/>
      <c r="G2246" s="478"/>
      <c r="H2246" s="7"/>
      <c r="I2246" s="256"/>
      <c r="J2246" s="256"/>
      <c r="K2246" s="593"/>
      <c r="L2246" s="594"/>
      <c r="M2246" s="594"/>
      <c r="N2246" s="52" t="str">
        <f>IF(AND('331-CT'!$E$7=TH!H2246,OR(L2246="331",M2246="331")),"331",IF(AND(OR(L2246="131",M2246="131"),H2246='131-CT'!$E$7),"131",""))</f>
        <v/>
      </c>
      <c r="O2246" s="89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24"/>
    </row>
    <row r="2247" spans="1:29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47"/>
        <v>1</v>
      </c>
      <c r="C2247" s="184">
        <f t="shared" si="146"/>
        <v>0</v>
      </c>
      <c r="D2247" s="184"/>
      <c r="E2247" s="191"/>
      <c r="F2247" s="189"/>
      <c r="G2247" s="478"/>
      <c r="H2247" s="7"/>
      <c r="I2247" s="256"/>
      <c r="J2247" s="256"/>
      <c r="K2247" s="593"/>
      <c r="L2247" s="594"/>
      <c r="M2247" s="594"/>
      <c r="N2247" s="52" t="str">
        <f>IF(AND('331-CT'!$E$7=TH!H2247,OR(L2247="331",M2247="331")),"331",IF(AND(OR(L2247="131",M2247="131"),H2247='131-CT'!$E$7),"131",""))</f>
        <v/>
      </c>
      <c r="O2247" s="89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24"/>
    </row>
    <row r="2248" spans="1:29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47"/>
        <v>1</v>
      </c>
      <c r="C2248" s="184">
        <f t="shared" si="146"/>
        <v>0</v>
      </c>
      <c r="D2248" s="184"/>
      <c r="E2248" s="191"/>
      <c r="F2248" s="189"/>
      <c r="G2248" s="478"/>
      <c r="H2248" s="7"/>
      <c r="I2248" s="256"/>
      <c r="J2248" s="256"/>
      <c r="K2248" s="593"/>
      <c r="L2248" s="594"/>
      <c r="M2248" s="594"/>
      <c r="N2248" s="52" t="str">
        <f>IF(AND('331-CT'!$E$7=TH!H2248,OR(L2248="331",M2248="331")),"331",IF(AND(OR(L2248="131",M2248="131"),H2248='131-CT'!$E$7),"131",""))</f>
        <v/>
      </c>
      <c r="O2248" s="89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24"/>
    </row>
    <row r="2249" spans="1:29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47"/>
        <v>1</v>
      </c>
      <c r="C2249" s="184">
        <f t="shared" si="146"/>
        <v>0</v>
      </c>
      <c r="D2249" s="184"/>
      <c r="E2249" s="191"/>
      <c r="F2249" s="189"/>
      <c r="G2249" s="478"/>
      <c r="H2249" s="7"/>
      <c r="I2249" s="256"/>
      <c r="J2249" s="256"/>
      <c r="K2249" s="593"/>
      <c r="L2249" s="594"/>
      <c r="M2249" s="594"/>
      <c r="N2249" s="52" t="str">
        <f>IF(AND('331-CT'!$E$7=TH!H2249,OR(L2249="331",M2249="331")),"331",IF(AND(OR(L2249="131",M2249="131"),H2249='131-CT'!$E$7),"131",""))</f>
        <v/>
      </c>
      <c r="O2249" s="89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24"/>
    </row>
    <row r="2250" spans="1:29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47"/>
        <v>1</v>
      </c>
      <c r="C2250" s="184">
        <f t="shared" si="146"/>
        <v>0</v>
      </c>
      <c r="D2250" s="184"/>
      <c r="E2250" s="191"/>
      <c r="F2250" s="189"/>
      <c r="G2250" s="478"/>
      <c r="H2250" s="7"/>
      <c r="I2250" s="256"/>
      <c r="J2250" s="256"/>
      <c r="K2250" s="593"/>
      <c r="L2250" s="594"/>
      <c r="M2250" s="594"/>
      <c r="N2250" s="52" t="str">
        <f>IF(AND('331-CT'!$E$7=TH!H2250,OR(L2250="331",M2250="331")),"331",IF(AND(OR(L2250="131",M2250="131"),H2250='131-CT'!$E$7),"131",""))</f>
        <v/>
      </c>
      <c r="O2250" s="89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24"/>
    </row>
    <row r="2251" spans="1:29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47"/>
        <v>1</v>
      </c>
      <c r="C2251" s="184">
        <f t="shared" si="146"/>
        <v>0</v>
      </c>
      <c r="D2251" s="184"/>
      <c r="E2251" s="191"/>
      <c r="F2251" s="189"/>
      <c r="G2251" s="478"/>
      <c r="H2251" s="45"/>
      <c r="I2251" s="256"/>
      <c r="J2251" s="256"/>
      <c r="K2251" s="593"/>
      <c r="L2251" s="594"/>
      <c r="M2251" s="594"/>
      <c r="N2251" s="52" t="str">
        <f>IF(AND('331-CT'!$E$7=TH!H2251,OR(L2251="331",M2251="331")),"331",IF(AND(OR(L2251="131",M2251="131"),H2251='131-CT'!$E$7),"131",""))</f>
        <v/>
      </c>
      <c r="O2251" s="89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24"/>
    </row>
    <row r="2252" spans="1:29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47"/>
        <v>1</v>
      </c>
      <c r="C2252" s="184">
        <f t="shared" si="146"/>
        <v>0</v>
      </c>
      <c r="D2252" s="184"/>
      <c r="E2252" s="191"/>
      <c r="F2252" s="189"/>
      <c r="G2252" s="478"/>
      <c r="H2252" s="7"/>
      <c r="I2252" s="256"/>
      <c r="J2252" s="256"/>
      <c r="K2252" s="593"/>
      <c r="L2252" s="594"/>
      <c r="M2252" s="594"/>
      <c r="N2252" s="52" t="str">
        <f>IF(AND('331-CT'!$E$7=TH!H2252,OR(L2252="331",M2252="331")),"331",IF(AND(OR(L2252="131",M2252="131"),H2252='131-CT'!$E$7),"131",""))</f>
        <v/>
      </c>
      <c r="O2252" s="89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24"/>
    </row>
    <row r="2253" spans="1:29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47"/>
        <v>1</v>
      </c>
      <c r="C2253" s="184">
        <f t="shared" si="146"/>
        <v>0</v>
      </c>
      <c r="D2253" s="184"/>
      <c r="E2253" s="191"/>
      <c r="F2253" s="189"/>
      <c r="G2253" s="478"/>
      <c r="H2253" s="7"/>
      <c r="I2253" s="256"/>
      <c r="J2253" s="256"/>
      <c r="K2253" s="593"/>
      <c r="L2253" s="594"/>
      <c r="M2253" s="594"/>
      <c r="N2253" s="52" t="str">
        <f>IF(AND('331-CT'!$E$7=TH!H2253,OR(L2253="331",M2253="331")),"331",IF(AND(OR(L2253="131",M2253="131"),H2253='131-CT'!$E$7),"131",""))</f>
        <v/>
      </c>
      <c r="O2253" s="89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24"/>
    </row>
    <row r="2254" spans="1:29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47"/>
        <v>1</v>
      </c>
      <c r="C2254" s="184">
        <f t="shared" si="146"/>
        <v>0</v>
      </c>
      <c r="D2254" s="184"/>
      <c r="E2254" s="191"/>
      <c r="F2254" s="189"/>
      <c r="G2254" s="478"/>
      <c r="H2254" s="7"/>
      <c r="I2254" s="256"/>
      <c r="J2254" s="256"/>
      <c r="K2254" s="593"/>
      <c r="L2254" s="594"/>
      <c r="M2254" s="594"/>
      <c r="N2254" s="52" t="str">
        <f>IF(AND('331-CT'!$E$7=TH!H2254,OR(L2254="331",M2254="331")),"331",IF(AND(OR(L2254="131",M2254="131"),H2254='131-CT'!$E$7),"131",""))</f>
        <v/>
      </c>
      <c r="O2254" s="89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24"/>
    </row>
    <row r="2255" spans="1:29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47"/>
        <v>1</v>
      </c>
      <c r="C2255" s="184">
        <f t="shared" si="146"/>
        <v>0</v>
      </c>
      <c r="D2255" s="184"/>
      <c r="E2255" s="191"/>
      <c r="F2255" s="189"/>
      <c r="G2255" s="478"/>
      <c r="H2255" s="7"/>
      <c r="I2255" s="256"/>
      <c r="J2255" s="256"/>
      <c r="K2255" s="593"/>
      <c r="L2255" s="594"/>
      <c r="M2255" s="594"/>
      <c r="N2255" s="52" t="str">
        <f>IF(AND('331-CT'!$E$7=TH!H2255,OR(L2255="331",M2255="331")),"331",IF(AND(OR(L2255="131",M2255="131"),H2255='131-CT'!$E$7),"131",""))</f>
        <v/>
      </c>
      <c r="O2255" s="89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24"/>
    </row>
    <row r="2256" spans="1:29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47"/>
        <v>1</v>
      </c>
      <c r="C2256" s="184">
        <f t="shared" si="146"/>
        <v>0</v>
      </c>
      <c r="D2256" s="184"/>
      <c r="E2256" s="191"/>
      <c r="F2256" s="189"/>
      <c r="G2256" s="478"/>
      <c r="H2256" s="7"/>
      <c r="I2256" s="256"/>
      <c r="J2256" s="256"/>
      <c r="K2256" s="593"/>
      <c r="L2256" s="594"/>
      <c r="M2256" s="594"/>
      <c r="N2256" s="52" t="str">
        <f>IF(AND('331-CT'!$E$7=TH!H2256,OR(L2256="331",M2256="331")),"331",IF(AND(OR(L2256="131",M2256="131"),H2256='131-CT'!$E$7),"131",""))</f>
        <v/>
      </c>
      <c r="O2256" s="89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2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147"/>
        <v>1</v>
      </c>
      <c r="C2257" s="184">
        <f t="shared" si="146"/>
        <v>0</v>
      </c>
      <c r="D2257" s="184"/>
      <c r="E2257" s="191"/>
      <c r="F2257" s="189"/>
      <c r="G2257" s="478"/>
      <c r="H2257" s="7"/>
      <c r="I2257" s="256"/>
      <c r="J2257" s="256"/>
      <c r="K2257" s="593"/>
      <c r="L2257" s="594"/>
      <c r="M2257" s="594"/>
      <c r="N2257" s="52" t="str">
        <f>IF(AND('331-CT'!$E$7=TH!H2257,OR(L2257="331",M2257="331")),"331",IF(AND(OR(L2257="131",M2257="131"),H2257='131-CT'!$E$7),"131",""))</f>
        <v/>
      </c>
      <c r="O2257" s="89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2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47"/>
        <v>1</v>
      </c>
      <c r="C2258" s="184">
        <f t="shared" si="146"/>
        <v>0</v>
      </c>
      <c r="D2258" s="184"/>
      <c r="E2258" s="191"/>
      <c r="F2258" s="189"/>
      <c r="G2258" s="478"/>
      <c r="H2258" s="7"/>
      <c r="I2258" s="256"/>
      <c r="J2258" s="256"/>
      <c r="K2258" s="593"/>
      <c r="L2258" s="594"/>
      <c r="M2258" s="594"/>
      <c r="N2258" s="52" t="str">
        <f>IF(AND('331-CT'!$E$7=TH!H2258,OR(L2258="331",M2258="331")),"331",IF(AND(OR(L2258="131",M2258="131"),H2258='131-CT'!$E$7),"131",""))</f>
        <v/>
      </c>
      <c r="O2258" s="89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2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47"/>
        <v>1</v>
      </c>
      <c r="C2259" s="184">
        <f t="shared" si="146"/>
        <v>0</v>
      </c>
      <c r="D2259" s="184"/>
      <c r="E2259" s="191"/>
      <c r="F2259" s="189"/>
      <c r="G2259" s="478"/>
      <c r="H2259" s="7"/>
      <c r="I2259" s="256"/>
      <c r="J2259" s="256"/>
      <c r="K2259" s="593"/>
      <c r="L2259" s="594"/>
      <c r="M2259" s="594"/>
      <c r="N2259" s="52" t="str">
        <f>IF(AND('331-CT'!$E$7=TH!H2259,OR(L2259="331",M2259="331")),"331",IF(AND(OR(L2259="131",M2259="131"),H2259='131-CT'!$E$7),"131",""))</f>
        <v/>
      </c>
      <c r="O2259" s="89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2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47"/>
        <v>1</v>
      </c>
      <c r="C2260" s="184">
        <f t="shared" si="146"/>
        <v>0</v>
      </c>
      <c r="D2260" s="184"/>
      <c r="E2260" s="191"/>
      <c r="F2260" s="189"/>
      <c r="G2260" s="478"/>
      <c r="H2260" s="7"/>
      <c r="I2260" s="256"/>
      <c r="J2260" s="256"/>
      <c r="K2260" s="593"/>
      <c r="L2260" s="594"/>
      <c r="M2260" s="594"/>
      <c r="N2260" s="52" t="str">
        <f>IF(AND('331-CT'!$E$7=TH!H2260,OR(L2260="331",M2260="331")),"331",IF(AND(OR(L2260="131",M2260="131"),H2260='131-CT'!$E$7),"131",""))</f>
        <v/>
      </c>
      <c r="O2260" s="89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2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47"/>
        <v>1</v>
      </c>
      <c r="C2261" s="184">
        <f t="shared" si="146"/>
        <v>0</v>
      </c>
      <c r="D2261" s="184"/>
      <c r="E2261" s="191"/>
      <c r="F2261" s="189"/>
      <c r="G2261" s="478"/>
      <c r="H2261" s="7"/>
      <c r="I2261" s="256"/>
      <c r="J2261" s="256"/>
      <c r="K2261" s="593"/>
      <c r="L2261" s="594"/>
      <c r="M2261" s="594"/>
      <c r="N2261" s="52" t="str">
        <f>IF(AND('331-CT'!$E$7=TH!H2261,OR(L2261="331",M2261="331")),"331",IF(AND(OR(L2261="131",M2261="131"),H2261='131-CT'!$E$7),"131",""))</f>
        <v/>
      </c>
      <c r="O2261" s="89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2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47"/>
        <v>1</v>
      </c>
      <c r="C2262" s="184">
        <f t="shared" si="146"/>
        <v>0</v>
      </c>
      <c r="D2262" s="184"/>
      <c r="E2262" s="191"/>
      <c r="F2262" s="189"/>
      <c r="G2262" s="478"/>
      <c r="H2262" s="7"/>
      <c r="I2262" s="256"/>
      <c r="J2262" s="256"/>
      <c r="K2262" s="593"/>
      <c r="L2262" s="594"/>
      <c r="M2262" s="594"/>
      <c r="N2262" s="52" t="str">
        <f>IF(AND('331-CT'!$E$7=TH!H2262,OR(L2262="331",M2262="331")),"331",IF(AND(OR(L2262="131",M2262="131"),H2262='131-CT'!$E$7),"131",""))</f>
        <v/>
      </c>
      <c r="O2262" s="89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2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47"/>
        <v>1</v>
      </c>
      <c r="C2263" s="184">
        <f t="shared" ref="C2263:C2303" si="148">E2263</f>
        <v>0</v>
      </c>
      <c r="D2263" s="184"/>
      <c r="E2263" s="191"/>
      <c r="F2263" s="189"/>
      <c r="G2263" s="478"/>
      <c r="H2263" s="7"/>
      <c r="I2263" s="256"/>
      <c r="J2263" s="256"/>
      <c r="K2263" s="593"/>
      <c r="L2263" s="594"/>
      <c r="M2263" s="594"/>
      <c r="N2263" s="52" t="str">
        <f>IF(AND('331-CT'!$E$7=TH!H2263,OR(L2263="331",M2263="331")),"331",IF(AND(OR(L2263="131",M2263="131"),H2263='131-CT'!$E$7),"131",""))</f>
        <v/>
      </c>
      <c r="O2263" s="89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2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47"/>
        <v>1</v>
      </c>
      <c r="C2264" s="184">
        <f t="shared" si="148"/>
        <v>0</v>
      </c>
      <c r="D2264" s="184"/>
      <c r="E2264" s="191"/>
      <c r="F2264" s="189"/>
      <c r="G2264" s="478"/>
      <c r="H2264" s="7"/>
      <c r="I2264" s="256"/>
      <c r="J2264" s="256"/>
      <c r="K2264" s="593"/>
      <c r="L2264" s="594"/>
      <c r="M2264" s="594"/>
      <c r="N2264" s="52" t="str">
        <f>IF(AND('331-CT'!$E$7=TH!H2264,OR(L2264="331",M2264="331")),"331",IF(AND(OR(L2264="131",M2264="131"),H2264='131-CT'!$E$7),"131",""))</f>
        <v/>
      </c>
      <c r="O2264" s="89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2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47"/>
        <v>1</v>
      </c>
      <c r="C2265" s="184">
        <f t="shared" si="148"/>
        <v>0</v>
      </c>
      <c r="D2265" s="184"/>
      <c r="E2265" s="191"/>
      <c r="F2265" s="189"/>
      <c r="G2265" s="478"/>
      <c r="H2265" s="7"/>
      <c r="I2265" s="256"/>
      <c r="J2265" s="256"/>
      <c r="K2265" s="593"/>
      <c r="L2265" s="594"/>
      <c r="M2265" s="594"/>
      <c r="N2265" s="52" t="str">
        <f>IF(AND('331-CT'!$E$7=TH!H2265,OR(L2265="331",M2265="331")),"331",IF(AND(OR(L2265="131",M2265="131"),H2265='131-CT'!$E$7),"131",""))</f>
        <v/>
      </c>
      <c r="O2265" s="89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2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47"/>
        <v>1</v>
      </c>
      <c r="C2266" s="184">
        <f t="shared" si="148"/>
        <v>0</v>
      </c>
      <c r="D2266" s="184"/>
      <c r="E2266" s="191"/>
      <c r="F2266" s="189"/>
      <c r="G2266" s="478"/>
      <c r="H2266" s="7"/>
      <c r="I2266" s="256"/>
      <c r="J2266" s="256"/>
      <c r="K2266" s="593"/>
      <c r="L2266" s="594"/>
      <c r="M2266" s="594"/>
      <c r="N2266" s="52" t="str">
        <f>IF(AND('331-CT'!$E$7=TH!H2266,OR(L2266="331",M2266="331")),"331",IF(AND(OR(L2266="131",M2266="131"),H2266='131-CT'!$E$7),"131",""))</f>
        <v/>
      </c>
      <c r="O2266" s="89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2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47"/>
        <v>1</v>
      </c>
      <c r="C2267" s="184">
        <f t="shared" si="148"/>
        <v>0</v>
      </c>
      <c r="D2267" s="184"/>
      <c r="E2267" s="191"/>
      <c r="F2267" s="189"/>
      <c r="G2267" s="478"/>
      <c r="H2267" s="7"/>
      <c r="I2267" s="256"/>
      <c r="J2267" s="256"/>
      <c r="K2267" s="593"/>
      <c r="L2267" s="594"/>
      <c r="M2267" s="594"/>
      <c r="N2267" s="52" t="str">
        <f>IF(AND('331-CT'!$E$7=TH!H2267,OR(L2267="331",M2267="331")),"331",IF(AND(OR(L2267="131",M2267="131"),H2267='131-CT'!$E$7),"131",""))</f>
        <v/>
      </c>
      <c r="O2267" s="89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2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47"/>
        <v>1</v>
      </c>
      <c r="C2268" s="184">
        <f t="shared" si="148"/>
        <v>0</v>
      </c>
      <c r="D2268" s="184"/>
      <c r="E2268" s="191"/>
      <c r="F2268" s="189"/>
      <c r="G2268" s="478"/>
      <c r="H2268" s="7"/>
      <c r="I2268" s="256"/>
      <c r="J2268" s="256"/>
      <c r="K2268" s="593"/>
      <c r="L2268" s="594"/>
      <c r="M2268" s="594"/>
      <c r="N2268" s="52" t="str">
        <f>IF(AND('331-CT'!$E$7=TH!H2268,OR(L2268="331",M2268="331")),"331",IF(AND(OR(L2268="131",M2268="131"),H2268='131-CT'!$E$7),"131",""))</f>
        <v/>
      </c>
      <c r="O2268" s="89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2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47"/>
        <v>1</v>
      </c>
      <c r="C2269" s="184">
        <f t="shared" si="148"/>
        <v>0</v>
      </c>
      <c r="D2269" s="184"/>
      <c r="E2269" s="191"/>
      <c r="F2269" s="189"/>
      <c r="G2269" s="478"/>
      <c r="H2269" s="7"/>
      <c r="I2269" s="256"/>
      <c r="J2269" s="256"/>
      <c r="K2269" s="593"/>
      <c r="L2269" s="594"/>
      <c r="M2269" s="594"/>
      <c r="N2269" s="52" t="str">
        <f>IF(AND('331-CT'!$E$7=TH!H2269,OR(L2269="331",M2269="331")),"331",IF(AND(OR(L2269="131",M2269="131"),H2269='131-CT'!$E$7),"131",""))</f>
        <v/>
      </c>
      <c r="O2269" s="89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2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47"/>
        <v>1</v>
      </c>
      <c r="C2270" s="184">
        <f t="shared" si="148"/>
        <v>0</v>
      </c>
      <c r="D2270" s="184"/>
      <c r="E2270" s="191"/>
      <c r="F2270" s="189"/>
      <c r="G2270" s="478"/>
      <c r="H2270" s="193"/>
      <c r="I2270" s="256"/>
      <c r="J2270" s="256"/>
      <c r="K2270" s="593"/>
      <c r="L2270" s="594"/>
      <c r="M2270" s="594"/>
      <c r="N2270" s="52" t="str">
        <f>IF(AND('331-CT'!$E$7=TH!H2270,OR(L2270="331",M2270="331")),"331",IF(AND(OR(L2270="131",M2270="131"),H2270='131-CT'!$E$7),"131",""))</f>
        <v/>
      </c>
      <c r="O2270" s="89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2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47"/>
        <v>1</v>
      </c>
      <c r="C2271" s="184">
        <f t="shared" si="148"/>
        <v>0</v>
      </c>
      <c r="D2271" s="184"/>
      <c r="E2271" s="191"/>
      <c r="F2271" s="189"/>
      <c r="G2271" s="478"/>
      <c r="H2271" s="7"/>
      <c r="I2271" s="256"/>
      <c r="J2271" s="256"/>
      <c r="K2271" s="593"/>
      <c r="L2271" s="594"/>
      <c r="M2271" s="594"/>
      <c r="N2271" s="52" t="str">
        <f>IF(AND('331-CT'!$E$7=TH!H2271,OR(L2271="331",M2271="331")),"331",IF(AND(OR(L2271="131",M2271="131"),H2271='131-CT'!$E$7),"131",""))</f>
        <v/>
      </c>
      <c r="O2271" s="89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2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47"/>
        <v>1</v>
      </c>
      <c r="C2272" s="184">
        <f t="shared" si="148"/>
        <v>0</v>
      </c>
      <c r="D2272" s="184"/>
      <c r="E2272" s="191"/>
      <c r="F2272" s="189"/>
      <c r="G2272" s="478"/>
      <c r="H2272" s="7"/>
      <c r="I2272" s="256"/>
      <c r="J2272" s="256"/>
      <c r="K2272" s="593"/>
      <c r="L2272" s="594"/>
      <c r="M2272" s="594"/>
      <c r="N2272" s="52" t="str">
        <f>IF(AND('331-CT'!$E$7=TH!H2272,OR(L2272="331",M2272="331")),"331",IF(AND(OR(L2272="131",M2272="131"),H2272='131-CT'!$E$7),"131",""))</f>
        <v/>
      </c>
      <c r="O2272" s="89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24"/>
    </row>
    <row r="2273" spans="1:29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47"/>
        <v>1</v>
      </c>
      <c r="C2273" s="184">
        <f t="shared" si="148"/>
        <v>0</v>
      </c>
      <c r="D2273" s="184"/>
      <c r="E2273" s="191"/>
      <c r="F2273" s="189"/>
      <c r="G2273" s="478"/>
      <c r="H2273" s="7"/>
      <c r="I2273" s="256"/>
      <c r="J2273" s="256"/>
      <c r="K2273" s="593"/>
      <c r="L2273" s="594"/>
      <c r="M2273" s="594"/>
      <c r="N2273" s="52" t="str">
        <f>IF(AND('331-CT'!$E$7=TH!H2273,OR(L2273="331",M2273="331")),"331",IF(AND(OR(L2273="131",M2273="131"),H2273='131-CT'!$E$7),"131",""))</f>
        <v/>
      </c>
      <c r="O2273" s="89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24"/>
    </row>
    <row r="2274" spans="1:29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47"/>
        <v>1</v>
      </c>
      <c r="C2274" s="184">
        <f t="shared" si="148"/>
        <v>0</v>
      </c>
      <c r="D2274" s="184"/>
      <c r="E2274" s="191"/>
      <c r="F2274" s="189"/>
      <c r="G2274" s="478"/>
      <c r="H2274" s="7"/>
      <c r="I2274" s="256"/>
      <c r="J2274" s="256"/>
      <c r="K2274" s="593"/>
      <c r="L2274" s="594"/>
      <c r="M2274" s="594"/>
      <c r="N2274" s="52" t="str">
        <f>IF(AND('331-CT'!$E$7=TH!H2274,OR(L2274="331",M2274="331")),"331",IF(AND(OR(L2274="131",M2274="131"),H2274='131-CT'!$E$7),"131",""))</f>
        <v/>
      </c>
      <c r="O2274" s="89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24"/>
      <c r="AC2274" s="585"/>
    </row>
    <row r="2275" spans="1:29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ref="B2275:B2338" si="149">IF(C2275&lt;&gt;"",MONTH(C2275),"")</f>
        <v>1</v>
      </c>
      <c r="C2275" s="184">
        <f t="shared" si="148"/>
        <v>0</v>
      </c>
      <c r="D2275" s="184"/>
      <c r="E2275" s="191"/>
      <c r="F2275" s="189"/>
      <c r="G2275" s="478"/>
      <c r="H2275" s="7"/>
      <c r="I2275" s="256"/>
      <c r="J2275" s="256"/>
      <c r="K2275" s="593"/>
      <c r="L2275" s="594"/>
      <c r="M2275" s="594"/>
      <c r="N2275" s="52" t="str">
        <f>IF(AND('331-CT'!$E$7=TH!H2275,OR(L2275="331",M2275="331")),"331",IF(AND(OR(L2275="131",M2275="131"),H2275='131-CT'!$E$7),"131",""))</f>
        <v/>
      </c>
      <c r="O2275" s="89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24"/>
      <c r="AC2275" s="585"/>
    </row>
    <row r="2276" spans="1:29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49"/>
        <v>1</v>
      </c>
      <c r="C2276" s="184">
        <f t="shared" si="148"/>
        <v>0</v>
      </c>
      <c r="D2276" s="184"/>
      <c r="E2276" s="191"/>
      <c r="F2276" s="189"/>
      <c r="G2276" s="478"/>
      <c r="H2276" s="7"/>
      <c r="I2276" s="256"/>
      <c r="J2276" s="256"/>
      <c r="K2276" s="593"/>
      <c r="L2276" s="594"/>
      <c r="M2276" s="594"/>
      <c r="N2276" s="52" t="str">
        <f>IF(AND('331-CT'!$E$7=TH!H2276,OR(L2276="331",M2276="331")),"331",IF(AND(OR(L2276="131",M2276="131"),H2276='131-CT'!$E$7),"131",""))</f>
        <v/>
      </c>
      <c r="O2276" s="89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24"/>
    </row>
    <row r="2277" spans="1:29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49"/>
        <v>1</v>
      </c>
      <c r="C2277" s="184">
        <f t="shared" si="148"/>
        <v>0</v>
      </c>
      <c r="D2277" s="184"/>
      <c r="E2277" s="191"/>
      <c r="F2277" s="189"/>
      <c r="G2277" s="478"/>
      <c r="H2277" s="7"/>
      <c r="I2277" s="256"/>
      <c r="J2277" s="256"/>
      <c r="K2277" s="593"/>
      <c r="L2277" s="594"/>
      <c r="M2277" s="594"/>
      <c r="N2277" s="52" t="str">
        <f>IF(AND('331-CT'!$E$7=TH!H2277,OR(L2277="331",M2277="331")),"331",IF(AND(OR(L2277="131",M2277="131"),H2277='131-CT'!$E$7),"131",""))</f>
        <v/>
      </c>
      <c r="O2277" s="89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24"/>
    </row>
    <row r="2278" spans="1:29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49"/>
        <v>1</v>
      </c>
      <c r="C2278" s="184">
        <f t="shared" si="148"/>
        <v>0</v>
      </c>
      <c r="D2278" s="184"/>
      <c r="E2278" s="191"/>
      <c r="F2278" s="189"/>
      <c r="G2278" s="478"/>
      <c r="H2278" s="7"/>
      <c r="I2278" s="256"/>
      <c r="J2278" s="256"/>
      <c r="K2278" s="593"/>
      <c r="L2278" s="594"/>
      <c r="M2278" s="594"/>
      <c r="N2278" s="52" t="str">
        <f>IF(AND('331-CT'!$E$7=TH!H2278,OR(L2278="331",M2278="331")),"331",IF(AND(OR(L2278="131",M2278="131"),H2278='131-CT'!$E$7),"131",""))</f>
        <v/>
      </c>
      <c r="O2278" s="89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24"/>
      <c r="AC2278" s="585"/>
    </row>
    <row r="2279" spans="1:29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49"/>
        <v>1</v>
      </c>
      <c r="C2279" s="184">
        <f t="shared" si="148"/>
        <v>0</v>
      </c>
      <c r="D2279" s="184"/>
      <c r="E2279" s="191"/>
      <c r="F2279" s="189"/>
      <c r="G2279" s="478"/>
      <c r="H2279" s="7"/>
      <c r="I2279" s="256"/>
      <c r="J2279" s="256"/>
      <c r="K2279" s="593"/>
      <c r="L2279" s="594"/>
      <c r="M2279" s="594"/>
      <c r="N2279" s="52" t="str">
        <f>IF(AND('331-CT'!$E$7=TH!H2279,OR(L2279="331",M2279="331")),"331",IF(AND(OR(L2279="131",M2279="131"),H2279='131-CT'!$E$7),"131",""))</f>
        <v/>
      </c>
      <c r="O2279" s="89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24"/>
    </row>
    <row r="2280" spans="1:29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49"/>
        <v>1</v>
      </c>
      <c r="C2280" s="184">
        <f t="shared" si="148"/>
        <v>0</v>
      </c>
      <c r="D2280" s="184"/>
      <c r="E2280" s="191"/>
      <c r="F2280" s="189"/>
      <c r="G2280" s="478"/>
      <c r="H2280" s="7"/>
      <c r="I2280" s="256"/>
      <c r="J2280" s="256"/>
      <c r="K2280" s="593"/>
      <c r="L2280" s="594"/>
      <c r="M2280" s="594"/>
      <c r="N2280" s="52" t="str">
        <f>IF(AND('331-CT'!$E$7=TH!H2280,OR(L2280="331",M2280="331")),"331",IF(AND(OR(L2280="131",M2280="131"),H2280='131-CT'!$E$7),"131",""))</f>
        <v/>
      </c>
      <c r="O2280" s="89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24"/>
      <c r="AC2280" s="585"/>
    </row>
    <row r="2281" spans="1:29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49"/>
        <v>1</v>
      </c>
      <c r="C2281" s="184">
        <f t="shared" si="148"/>
        <v>0</v>
      </c>
      <c r="D2281" s="184"/>
      <c r="E2281" s="191"/>
      <c r="F2281" s="189"/>
      <c r="G2281" s="478"/>
      <c r="H2281" s="7"/>
      <c r="I2281" s="256"/>
      <c r="J2281" s="256"/>
      <c r="K2281" s="593"/>
      <c r="L2281" s="594"/>
      <c r="M2281" s="594"/>
      <c r="N2281" s="52" t="str">
        <f>IF(AND('331-CT'!$E$7=TH!H2281,OR(L2281="331",M2281="331")),"331",IF(AND(OR(L2281="131",M2281="131"),H2281='131-CT'!$E$7),"131",""))</f>
        <v/>
      </c>
      <c r="O2281" s="89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24"/>
    </row>
    <row r="2282" spans="1:29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49"/>
        <v>1</v>
      </c>
      <c r="C2282" s="184">
        <f t="shared" si="148"/>
        <v>0</v>
      </c>
      <c r="D2282" s="184"/>
      <c r="E2282" s="191"/>
      <c r="F2282" s="189"/>
      <c r="G2282" s="478"/>
      <c r="H2282" s="7"/>
      <c r="I2282" s="256"/>
      <c r="J2282" s="256"/>
      <c r="K2282" s="593"/>
      <c r="L2282" s="594"/>
      <c r="M2282" s="594"/>
      <c r="N2282" s="52" t="str">
        <f>IF(AND('331-CT'!$E$7=TH!H2282,OR(L2282="331",M2282="331")),"331",IF(AND(OR(L2282="131",M2282="131"),H2282='131-CT'!$E$7),"131",""))</f>
        <v/>
      </c>
      <c r="O2282" s="89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24"/>
    </row>
    <row r="2283" spans="1:29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49"/>
        <v>1</v>
      </c>
      <c r="C2283" s="184">
        <f t="shared" si="148"/>
        <v>0</v>
      </c>
      <c r="D2283" s="184"/>
      <c r="E2283" s="191"/>
      <c r="F2283" s="189"/>
      <c r="G2283" s="478"/>
      <c r="H2283" s="7"/>
      <c r="I2283" s="256"/>
      <c r="J2283" s="256"/>
      <c r="K2283" s="593"/>
      <c r="L2283" s="594"/>
      <c r="M2283" s="594"/>
      <c r="N2283" s="52" t="str">
        <f>IF(AND('331-CT'!$E$7=TH!H2283,OR(L2283="331",M2283="331")),"331",IF(AND(OR(L2283="131",M2283="131"),H2283='131-CT'!$E$7),"131",""))</f>
        <v/>
      </c>
      <c r="O2283" s="89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24"/>
      <c r="AC2283" s="585"/>
    </row>
    <row r="2284" spans="1:29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49"/>
        <v>1</v>
      </c>
      <c r="C2284" s="184">
        <f t="shared" si="148"/>
        <v>0</v>
      </c>
      <c r="D2284" s="184"/>
      <c r="E2284" s="191"/>
      <c r="F2284" s="189"/>
      <c r="G2284" s="478"/>
      <c r="H2284" s="7"/>
      <c r="I2284" s="256"/>
      <c r="J2284" s="256"/>
      <c r="K2284" s="593"/>
      <c r="L2284" s="594"/>
      <c r="M2284" s="594"/>
      <c r="N2284" s="52" t="str">
        <f>IF(AND('331-CT'!$E$7=TH!H2284,OR(L2284="331",M2284="331")),"331",IF(AND(OR(L2284="131",M2284="131"),H2284='131-CT'!$E$7),"131",""))</f>
        <v/>
      </c>
      <c r="O2284" s="89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24"/>
    </row>
    <row r="2285" spans="1:29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49"/>
        <v>1</v>
      </c>
      <c r="C2285" s="184">
        <f t="shared" si="148"/>
        <v>0</v>
      </c>
      <c r="D2285" s="184"/>
      <c r="E2285" s="191"/>
      <c r="F2285" s="189"/>
      <c r="G2285" s="478"/>
      <c r="H2285" s="7"/>
      <c r="I2285" s="256"/>
      <c r="J2285" s="256"/>
      <c r="K2285" s="593"/>
      <c r="L2285" s="594"/>
      <c r="M2285" s="594"/>
      <c r="N2285" s="52" t="str">
        <f>IF(AND('331-CT'!$E$7=TH!H2285,OR(L2285="331",M2285="331")),"331",IF(AND(OR(L2285="131",M2285="131"),H2285='131-CT'!$E$7),"131",""))</f>
        <v/>
      </c>
      <c r="O2285" s="89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24"/>
      <c r="AC2285" s="585"/>
    </row>
    <row r="2286" spans="1:29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49"/>
        <v>1</v>
      </c>
      <c r="C2286" s="184">
        <f t="shared" si="148"/>
        <v>0</v>
      </c>
      <c r="D2286" s="184"/>
      <c r="E2286" s="191"/>
      <c r="F2286" s="189"/>
      <c r="G2286" s="478"/>
      <c r="H2286" s="7"/>
      <c r="I2286" s="256"/>
      <c r="J2286" s="256"/>
      <c r="K2286" s="593"/>
      <c r="L2286" s="594"/>
      <c r="M2286" s="594"/>
      <c r="N2286" s="52" t="str">
        <f>IF(AND('331-CT'!$E$7=TH!H2286,OR(L2286="331",M2286="331")),"331",IF(AND(OR(L2286="131",M2286="131"),H2286='131-CT'!$E$7),"131",""))</f>
        <v/>
      </c>
      <c r="O2286" s="89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24"/>
    </row>
    <row r="2287" spans="1:29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49"/>
        <v>1</v>
      </c>
      <c r="C2287" s="184">
        <f t="shared" si="148"/>
        <v>0</v>
      </c>
      <c r="D2287" s="184"/>
      <c r="E2287" s="191"/>
      <c r="F2287" s="189"/>
      <c r="G2287" s="478"/>
      <c r="H2287" s="7"/>
      <c r="I2287" s="256"/>
      <c r="J2287" s="256"/>
      <c r="K2287" s="593"/>
      <c r="L2287" s="594"/>
      <c r="M2287" s="594"/>
      <c r="N2287" s="52" t="str">
        <f>IF(AND('331-CT'!$E$7=TH!H2287,OR(L2287="331",M2287="331")),"331",IF(AND(OR(L2287="131",M2287="131"),H2287='131-CT'!$E$7),"131",""))</f>
        <v/>
      </c>
      <c r="O2287" s="89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24"/>
      <c r="AC2287" s="585"/>
    </row>
    <row r="2288" spans="1:29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49"/>
        <v>1</v>
      </c>
      <c r="C2288" s="184">
        <f t="shared" si="148"/>
        <v>0</v>
      </c>
      <c r="D2288" s="184"/>
      <c r="E2288" s="191"/>
      <c r="F2288" s="189"/>
      <c r="G2288" s="478"/>
      <c r="H2288" s="7"/>
      <c r="I2288" s="256"/>
      <c r="J2288" s="256"/>
      <c r="K2288" s="593"/>
      <c r="L2288" s="594"/>
      <c r="M2288" s="594"/>
      <c r="N2288" s="52" t="str">
        <f>IF(AND('331-CT'!$E$7=TH!H2288,OR(L2288="331",M2288="331")),"331",IF(AND(OR(L2288="131",M2288="131"),H2288='131-CT'!$E$7),"131",""))</f>
        <v/>
      </c>
      <c r="O2288" s="89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24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49"/>
        <v>1</v>
      </c>
      <c r="C2289" s="184">
        <f t="shared" si="148"/>
        <v>0</v>
      </c>
      <c r="D2289" s="184"/>
      <c r="E2289" s="191"/>
      <c r="F2289" s="189"/>
      <c r="G2289" s="478"/>
      <c r="H2289" s="7"/>
      <c r="I2289" s="256"/>
      <c r="J2289" s="256"/>
      <c r="K2289" s="593"/>
      <c r="L2289" s="594"/>
      <c r="M2289" s="594"/>
      <c r="N2289" s="52" t="str">
        <f>IF(AND('331-CT'!$E$7=TH!H2289,OR(L2289="331",M2289="331")),"331",IF(AND(OR(L2289="131",M2289="131"),H2289='131-CT'!$E$7),"131",""))</f>
        <v/>
      </c>
      <c r="O2289" s="89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24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49"/>
        <v>1</v>
      </c>
      <c r="C2290" s="184">
        <f t="shared" si="148"/>
        <v>0</v>
      </c>
      <c r="D2290" s="184"/>
      <c r="E2290" s="191"/>
      <c r="F2290" s="189"/>
      <c r="G2290" s="478"/>
      <c r="H2290" s="7"/>
      <c r="I2290" s="256"/>
      <c r="J2290" s="256"/>
      <c r="K2290" s="593"/>
      <c r="L2290" s="594"/>
      <c r="M2290" s="594"/>
      <c r="N2290" s="52" t="str">
        <f>IF(AND('331-CT'!$E$7=TH!H2290,OR(L2290="331",M2290="331")),"331",IF(AND(OR(L2290="131",M2290="131"),H2290='131-CT'!$E$7),"131",""))</f>
        <v/>
      </c>
      <c r="O2290" s="89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24"/>
      <c r="AC2290" s="585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49"/>
        <v>1</v>
      </c>
      <c r="C2291" s="184">
        <f t="shared" si="148"/>
        <v>0</v>
      </c>
      <c r="D2291" s="184"/>
      <c r="E2291" s="191"/>
      <c r="F2291" s="189"/>
      <c r="G2291" s="478"/>
      <c r="H2291" s="7"/>
      <c r="I2291" s="256"/>
      <c r="J2291" s="256"/>
      <c r="K2291" s="593"/>
      <c r="L2291" s="594"/>
      <c r="M2291" s="594"/>
      <c r="N2291" s="52" t="str">
        <f>IF(AND('331-CT'!$E$7=TH!H2291,OR(L2291="331",M2291="331")),"331",IF(AND(OR(L2291="131",M2291="131"),H2291='131-CT'!$E$7),"131",""))</f>
        <v/>
      </c>
      <c r="O2291" s="89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24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49"/>
        <v>1</v>
      </c>
      <c r="C2292" s="184">
        <f t="shared" si="148"/>
        <v>0</v>
      </c>
      <c r="D2292" s="184"/>
      <c r="E2292" s="191"/>
      <c r="F2292" s="189"/>
      <c r="G2292" s="478"/>
      <c r="H2292" s="7"/>
      <c r="I2292" s="256"/>
      <c r="J2292" s="256"/>
      <c r="K2292" s="593"/>
      <c r="L2292" s="594"/>
      <c r="M2292" s="594"/>
      <c r="N2292" s="52" t="str">
        <f>IF(AND('331-CT'!$E$7=TH!H2292,OR(L2292="331",M2292="331")),"331",IF(AND(OR(L2292="131",M2292="131"),H2292='131-CT'!$E$7),"131",""))</f>
        <v/>
      </c>
      <c r="O2292" s="89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24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49"/>
        <v>1</v>
      </c>
      <c r="C2293" s="184">
        <f t="shared" si="148"/>
        <v>0</v>
      </c>
      <c r="D2293" s="184"/>
      <c r="E2293" s="191"/>
      <c r="F2293" s="189"/>
      <c r="G2293" s="478"/>
      <c r="H2293" s="7"/>
      <c r="I2293" s="256"/>
      <c r="J2293" s="256"/>
      <c r="K2293" s="593"/>
      <c r="L2293" s="594"/>
      <c r="M2293" s="594"/>
      <c r="N2293" s="52" t="str">
        <f>IF(AND('331-CT'!$E$7=TH!H2293,OR(L2293="331",M2293="331")),"331",IF(AND(OR(L2293="131",M2293="131"),H2293='131-CT'!$E$7),"131",""))</f>
        <v/>
      </c>
      <c r="O2293" s="89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24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49"/>
        <v>1</v>
      </c>
      <c r="C2294" s="184">
        <f t="shared" si="148"/>
        <v>0</v>
      </c>
      <c r="D2294" s="184"/>
      <c r="E2294" s="191"/>
      <c r="F2294" s="189"/>
      <c r="G2294" s="478"/>
      <c r="H2294" s="7"/>
      <c r="I2294" s="256"/>
      <c r="J2294" s="256"/>
      <c r="K2294" s="593"/>
      <c r="L2294" s="594"/>
      <c r="M2294" s="594"/>
      <c r="N2294" s="52" t="str">
        <f>IF(AND('331-CT'!$E$7=TH!H2294,OR(L2294="331",M2294="331")),"331",IF(AND(OR(L2294="131",M2294="131"),H2294='131-CT'!$E$7),"131",""))</f>
        <v/>
      </c>
      <c r="O2294" s="89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24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49"/>
        <v>1</v>
      </c>
      <c r="C2295" s="184">
        <f t="shared" si="148"/>
        <v>0</v>
      </c>
      <c r="D2295" s="184"/>
      <c r="E2295" s="191"/>
      <c r="F2295" s="189"/>
      <c r="G2295" s="478"/>
      <c r="H2295" s="7"/>
      <c r="I2295" s="256"/>
      <c r="J2295" s="256"/>
      <c r="K2295" s="593"/>
      <c r="L2295" s="594"/>
      <c r="M2295" s="594"/>
      <c r="N2295" s="52" t="str">
        <f>IF(AND('331-CT'!$E$7=TH!H2295,OR(L2295="331",M2295="331")),"331",IF(AND(OR(L2295="131",M2295="131"),H2295='131-CT'!$E$7),"131",""))</f>
        <v/>
      </c>
      <c r="O2295" s="89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24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49"/>
        <v>1</v>
      </c>
      <c r="C2296" s="184">
        <f t="shared" si="148"/>
        <v>0</v>
      </c>
      <c r="D2296" s="184"/>
      <c r="E2296" s="191"/>
      <c r="F2296" s="189"/>
      <c r="G2296" s="478"/>
      <c r="H2296" s="7"/>
      <c r="I2296" s="256"/>
      <c r="J2296" s="256"/>
      <c r="K2296" s="593"/>
      <c r="L2296" s="594"/>
      <c r="M2296" s="594"/>
      <c r="N2296" s="52" t="str">
        <f>IF(AND('331-CT'!$E$7=TH!H2296,OR(L2296="331",M2296="331")),"331",IF(AND(OR(L2296="131",M2296="131"),H2296='131-CT'!$E$7),"131",""))</f>
        <v/>
      </c>
      <c r="O2296" s="89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24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49"/>
        <v>1</v>
      </c>
      <c r="C2297" s="184">
        <f t="shared" si="148"/>
        <v>0</v>
      </c>
      <c r="D2297" s="184"/>
      <c r="E2297" s="191"/>
      <c r="F2297" s="189"/>
      <c r="G2297" s="478"/>
      <c r="H2297" s="7"/>
      <c r="I2297" s="256"/>
      <c r="J2297" s="256"/>
      <c r="K2297" s="593"/>
      <c r="L2297" s="594"/>
      <c r="M2297" s="594"/>
      <c r="N2297" s="52" t="str">
        <f>IF(AND('331-CT'!$E$7=TH!H2297,OR(L2297="331",M2297="331")),"331",IF(AND(OR(L2297="131",M2297="131"),H2297='131-CT'!$E$7),"131",""))</f>
        <v/>
      </c>
      <c r="O2297" s="89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24"/>
      <c r="AC2297" s="585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49"/>
        <v>1</v>
      </c>
      <c r="C2298" s="184">
        <f t="shared" si="148"/>
        <v>0</v>
      </c>
      <c r="D2298" s="184"/>
      <c r="E2298" s="191"/>
      <c r="F2298" s="189"/>
      <c r="G2298" s="478"/>
      <c r="H2298" s="7"/>
      <c r="I2298" s="256"/>
      <c r="J2298" s="256"/>
      <c r="K2298" s="593"/>
      <c r="L2298" s="594"/>
      <c r="M2298" s="594"/>
      <c r="N2298" s="52" t="str">
        <f>IF(AND('331-CT'!$E$7=TH!H2298,OR(L2298="331",M2298="331")),"331",IF(AND(OR(L2298="131",M2298="131"),H2298='131-CT'!$E$7),"131",""))</f>
        <v/>
      </c>
      <c r="O2298" s="89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24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49"/>
        <v>1</v>
      </c>
      <c r="C2299" s="184">
        <f t="shared" si="148"/>
        <v>0</v>
      </c>
      <c r="D2299" s="184"/>
      <c r="E2299" s="191"/>
      <c r="F2299" s="189"/>
      <c r="G2299" s="478"/>
      <c r="H2299" s="7"/>
      <c r="I2299" s="256"/>
      <c r="J2299" s="256"/>
      <c r="K2299" s="593"/>
      <c r="L2299" s="594"/>
      <c r="M2299" s="594"/>
      <c r="N2299" s="52" t="str">
        <f>IF(AND('331-CT'!$E$7=TH!H2299,OR(L2299="331",M2299="331")),"331",IF(AND(OR(L2299="131",M2299="131"),H2299='131-CT'!$E$7),"131",""))</f>
        <v/>
      </c>
      <c r="O2299" s="89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24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49"/>
        <v>1</v>
      </c>
      <c r="C2300" s="184">
        <f t="shared" si="148"/>
        <v>0</v>
      </c>
      <c r="D2300" s="184"/>
      <c r="E2300" s="191"/>
      <c r="F2300" s="189"/>
      <c r="G2300" s="478"/>
      <c r="H2300" s="7"/>
      <c r="I2300" s="256"/>
      <c r="J2300" s="256"/>
      <c r="K2300" s="593"/>
      <c r="L2300" s="594"/>
      <c r="M2300" s="594"/>
      <c r="N2300" s="52" t="str">
        <f>IF(AND('331-CT'!$E$7=TH!H2300,OR(L2300="331",M2300="331")),"331",IF(AND(OR(L2300="131",M2300="131"),H2300='131-CT'!$E$7),"131",""))</f>
        <v/>
      </c>
      <c r="O2300" s="89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24"/>
      <c r="AC2300" s="585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49"/>
        <v>1</v>
      </c>
      <c r="C2301" s="184">
        <f t="shared" si="148"/>
        <v>0</v>
      </c>
      <c r="D2301" s="184"/>
      <c r="E2301" s="191"/>
      <c r="F2301" s="189"/>
      <c r="G2301" s="478"/>
      <c r="H2301" s="7"/>
      <c r="I2301" s="256"/>
      <c r="J2301" s="256"/>
      <c r="K2301" s="593"/>
      <c r="L2301" s="594"/>
      <c r="M2301" s="594"/>
      <c r="N2301" s="52" t="str">
        <f>IF(AND('331-CT'!$E$7=TH!H2301,OR(L2301="331",M2301="331")),"331",IF(AND(OR(L2301="131",M2301="131"),H2301='131-CT'!$E$7),"131",""))</f>
        <v/>
      </c>
      <c r="O2301" s="89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24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49"/>
        <v>1</v>
      </c>
      <c r="C2302" s="184">
        <f t="shared" si="148"/>
        <v>0</v>
      </c>
      <c r="D2302" s="184"/>
      <c r="E2302" s="191"/>
      <c r="F2302" s="189"/>
      <c r="G2302" s="478"/>
      <c r="H2302" s="7"/>
      <c r="I2302" s="256"/>
      <c r="J2302" s="256"/>
      <c r="K2302" s="593"/>
      <c r="L2302" s="594"/>
      <c r="M2302" s="594"/>
      <c r="N2302" s="52" t="str">
        <f>IF(AND('331-CT'!$E$7=TH!H2302,OR(L2302="331",M2302="331")),"331",IF(AND(OR(L2302="131",M2302="131"),H2302='131-CT'!$E$7),"131",""))</f>
        <v/>
      </c>
      <c r="O2302" s="89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24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49"/>
        <v>1</v>
      </c>
      <c r="C2303" s="184">
        <f t="shared" si="148"/>
        <v>0</v>
      </c>
      <c r="D2303" s="184"/>
      <c r="E2303" s="191"/>
      <c r="F2303" s="189"/>
      <c r="G2303" s="478"/>
      <c r="H2303" s="7"/>
      <c r="I2303" s="256"/>
      <c r="J2303" s="256"/>
      <c r="K2303" s="593"/>
      <c r="L2303" s="594"/>
      <c r="M2303" s="594"/>
      <c r="N2303" s="52" t="str">
        <f>IF(AND('331-CT'!$E$7=TH!H2303,OR(L2303="331",M2303="331")),"331",IF(AND(OR(L2303="131",M2303="131"),H2303='131-CT'!$E$7),"131",""))</f>
        <v/>
      </c>
      <c r="O2303" s="89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24"/>
    </row>
    <row r="2304" spans="1:29" s="211" customFormat="1" ht="15.75" customHeight="1">
      <c r="A2304" s="204" t="str">
        <f>IF(B2304&lt;&gt;"",IF(AND(B2304&gt;=_TM1,B2304&lt;=_TM2,OR(TH!L2340="1111",TH!M2340="1111")),TH!D2340,""),"")</f>
        <v/>
      </c>
      <c r="B2304" s="36">
        <f t="shared" si="149"/>
        <v>1</v>
      </c>
      <c r="C2304" s="184">
        <v>42006</v>
      </c>
      <c r="D2304" s="37"/>
      <c r="E2304" s="754"/>
      <c r="F2304" s="189"/>
      <c r="G2304" s="478"/>
      <c r="H2304" s="7"/>
      <c r="I2304" s="256"/>
      <c r="J2304" s="256"/>
      <c r="K2304" s="593"/>
      <c r="L2304" s="194"/>
      <c r="M2304" s="194"/>
      <c r="N2304" s="52" t="str">
        <f>IF(AND('331-CT'!$E$7=TH!H2304,OR(L2304="331",M2304="331")),"331",IF(AND(OR(L2304="131",M2304="131"),H2304='131-CT'!$E$7),"131",""))</f>
        <v/>
      </c>
      <c r="O2304" s="89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24"/>
    </row>
    <row r="2305" spans="1:30" s="211" customFormat="1" ht="15.75" customHeight="1">
      <c r="A2305" s="204" t="str">
        <f>IF(B2305&lt;&gt;"",IF(AND(B2305&gt;=_TM1,B2305&lt;=_TM2,OR(TH!L2341="1111",TH!M2341="1111")),TH!D2341,""),"")</f>
        <v/>
      </c>
      <c r="B2305" s="36">
        <f t="shared" si="149"/>
        <v>1</v>
      </c>
      <c r="C2305" s="184">
        <v>42006</v>
      </c>
      <c r="D2305" s="37"/>
      <c r="E2305" s="754"/>
      <c r="F2305" s="189"/>
      <c r="G2305" s="478"/>
      <c r="H2305" s="7"/>
      <c r="I2305" s="256"/>
      <c r="J2305" s="256"/>
      <c r="K2305" s="593"/>
      <c r="L2305" s="194"/>
      <c r="M2305" s="194"/>
      <c r="N2305" s="52" t="str">
        <f>IF(AND('331-CT'!$E$7=TH!H2305,OR(L2305="331",M2305="331")),"331",IF(AND(OR(L2305="131",M2305="131"),H2305='131-CT'!$E$7),"131",""))</f>
        <v/>
      </c>
      <c r="O2305" s="89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24"/>
    </row>
    <row r="2306" spans="1:30" s="211" customFormat="1" ht="15.75" customHeight="1">
      <c r="A2306" s="204" t="str">
        <f>IF(B2306&lt;&gt;"",IF(AND(B2306&gt;=_TM1,B2306&lt;=_TM2,OR(TH!L2342="1111",TH!M2342="1111")),TH!D2342,""),"")</f>
        <v/>
      </c>
      <c r="B2306" s="36">
        <f t="shared" si="149"/>
        <v>1</v>
      </c>
      <c r="C2306" s="184">
        <v>42006</v>
      </c>
      <c r="D2306" s="37"/>
      <c r="E2306" s="754"/>
      <c r="F2306" s="189"/>
      <c r="G2306" s="478"/>
      <c r="H2306" s="7"/>
      <c r="I2306" s="256"/>
      <c r="J2306" s="256"/>
      <c r="K2306" s="593"/>
      <c r="L2306" s="194"/>
      <c r="M2306" s="194"/>
      <c r="N2306" s="52" t="str">
        <f>IF(AND('331-CT'!$E$7=TH!H2306,OR(L2306="331",M2306="331")),"331",IF(AND(OR(L2306="131",M2306="131"),H2306='131-CT'!$E$7),"131",""))</f>
        <v/>
      </c>
      <c r="O2306" s="89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24"/>
    </row>
    <row r="2307" spans="1:30" s="211" customFormat="1" ht="15.75" customHeight="1">
      <c r="A2307" s="204" t="str">
        <f>IF(B2307&lt;&gt;"",IF(AND(B2307&gt;=_TM1,B2307&lt;=_TM2,OR(TH!L2343="1111",TH!M2343="1111")),TH!D2343,""),"")</f>
        <v/>
      </c>
      <c r="B2307" s="36">
        <f t="shared" si="149"/>
        <v>1</v>
      </c>
      <c r="C2307" s="184">
        <v>42006</v>
      </c>
      <c r="D2307" s="37"/>
      <c r="E2307" s="754"/>
      <c r="F2307" s="189"/>
      <c r="G2307" s="478"/>
      <c r="H2307" s="7"/>
      <c r="I2307" s="256"/>
      <c r="J2307" s="256"/>
      <c r="K2307" s="593"/>
      <c r="L2307" s="194"/>
      <c r="M2307" s="194"/>
      <c r="N2307" s="52" t="str">
        <f>IF(AND('331-CT'!$E$7=TH!H2307,OR(L2307="331",M2307="331")),"331",IF(AND(OR(L2307="131",M2307="131"),H2307='131-CT'!$E$7),"131",""))</f>
        <v/>
      </c>
      <c r="O2307" s="89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24"/>
    </row>
    <row r="2308" spans="1:30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49"/>
        <v>1</v>
      </c>
      <c r="C2308" s="184">
        <f t="shared" ref="C2308:C2371" si="150">E2308</f>
        <v>0</v>
      </c>
      <c r="D2308" s="184"/>
      <c r="E2308" s="191"/>
      <c r="F2308" s="189"/>
      <c r="G2308" s="478"/>
      <c r="H2308" s="7"/>
      <c r="I2308" s="256"/>
      <c r="J2308" s="256"/>
      <c r="K2308" s="593"/>
      <c r="L2308" s="594"/>
      <c r="M2308" s="594"/>
      <c r="N2308" s="52" t="str">
        <f>IF(AND('331-CT'!$E$7=TH!H2308,OR(L2308="331",M2308="331")),"331",IF(AND(OR(L2308="131",M2308="131"),H2308='131-CT'!$E$7),"131",""))</f>
        <v/>
      </c>
      <c r="O2308" s="89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24"/>
      <c r="AC2308" s="585"/>
      <c r="AD2308" s="585"/>
    </row>
    <row r="2309" spans="1:30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49"/>
        <v>1</v>
      </c>
      <c r="C2309" s="184">
        <f t="shared" si="150"/>
        <v>0</v>
      </c>
      <c r="D2309" s="184"/>
      <c r="E2309" s="191"/>
      <c r="F2309" s="189"/>
      <c r="G2309" s="478"/>
      <c r="H2309" s="7"/>
      <c r="I2309" s="256"/>
      <c r="J2309" s="256"/>
      <c r="K2309" s="593"/>
      <c r="L2309" s="594"/>
      <c r="M2309" s="594"/>
      <c r="N2309" s="52" t="str">
        <f>IF(AND('331-CT'!$E$7=TH!H2309,OR(L2309="331",M2309="331")),"331",IF(AND(OR(L2309="131",M2309="131"),H2309='131-CT'!$E$7),"131",""))</f>
        <v/>
      </c>
      <c r="O2309" s="89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24"/>
      <c r="AC2309" s="585"/>
    </row>
    <row r="2310" spans="1:30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49"/>
        <v>1</v>
      </c>
      <c r="C2310" s="184">
        <f t="shared" si="150"/>
        <v>0</v>
      </c>
      <c r="D2310" s="184"/>
      <c r="E2310" s="191"/>
      <c r="F2310" s="189"/>
      <c r="G2310" s="478"/>
      <c r="H2310" s="7"/>
      <c r="I2310" s="256"/>
      <c r="J2310" s="256"/>
      <c r="K2310" s="593"/>
      <c r="L2310" s="594"/>
      <c r="M2310" s="594"/>
      <c r="N2310" s="52" t="str">
        <f>IF(AND('331-CT'!$E$7=TH!H2310,OR(L2310="331",M2310="331")),"331",IF(AND(OR(L2310="131",M2310="131"),H2310='131-CT'!$E$7),"131",""))</f>
        <v/>
      </c>
      <c r="O2310" s="89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24"/>
    </row>
    <row r="2311" spans="1:30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49"/>
        <v>1</v>
      </c>
      <c r="C2311" s="184">
        <f t="shared" si="150"/>
        <v>0</v>
      </c>
      <c r="D2311" s="184"/>
      <c r="E2311" s="191"/>
      <c r="F2311" s="189"/>
      <c r="G2311" s="478"/>
      <c r="H2311" s="7"/>
      <c r="I2311" s="256"/>
      <c r="J2311" s="256"/>
      <c r="K2311" s="593"/>
      <c r="L2311" s="594"/>
      <c r="M2311" s="594"/>
      <c r="N2311" s="52" t="str">
        <f>IF(AND('331-CT'!$E$7=TH!H2311,OR(L2311="331",M2311="331")),"331",IF(AND(OR(L2311="131",M2311="131"),H2311='131-CT'!$E$7),"131",""))</f>
        <v/>
      </c>
      <c r="O2311" s="89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24"/>
    </row>
    <row r="2312" spans="1:30" s="211" customFormat="1" ht="15.75" customHeight="1">
      <c r="A2312" s="204" t="str">
        <f>IF(B2312&lt;&gt;"",IF(AND(B2312&gt;=_TM1,B2312&lt;=_TM2,OR(TH!L2322="1111",TH!M2322="1111")),TH!D2322,""),"")</f>
        <v/>
      </c>
      <c r="B2312" s="36">
        <f t="shared" si="149"/>
        <v>1</v>
      </c>
      <c r="C2312" s="184">
        <f t="shared" si="150"/>
        <v>0</v>
      </c>
      <c r="D2312" s="184"/>
      <c r="E2312" s="191"/>
      <c r="F2312" s="189"/>
      <c r="G2312" s="478"/>
      <c r="H2312" s="7"/>
      <c r="I2312" s="256"/>
      <c r="J2312" s="256"/>
      <c r="K2312" s="593"/>
      <c r="L2312" s="594"/>
      <c r="M2312" s="594"/>
      <c r="N2312" s="52" t="str">
        <f>IF(AND('331-CT'!$E$7=TH!H2312,OR(L2312="331",M2312="331")),"331",IF(AND(OR(L2312="131",M2312="131"),H2312='131-CT'!$E$7),"131",""))</f>
        <v/>
      </c>
      <c r="O2312" s="89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24"/>
    </row>
    <row r="2313" spans="1:30" s="211" customFormat="1" ht="15.75" customHeight="1">
      <c r="A2313" s="204" t="str">
        <f>IF(B2313&lt;&gt;"",IF(AND(B2313&gt;=_TM1,B2313&lt;=_TM2,OR(TH!L2323="1111",TH!M2323="1111")),TH!D2323,""),"")</f>
        <v/>
      </c>
      <c r="B2313" s="36">
        <f t="shared" si="149"/>
        <v>1</v>
      </c>
      <c r="C2313" s="184">
        <f t="shared" si="150"/>
        <v>0</v>
      </c>
      <c r="D2313" s="184"/>
      <c r="E2313" s="191"/>
      <c r="F2313" s="189"/>
      <c r="G2313" s="478"/>
      <c r="H2313" s="7"/>
      <c r="I2313" s="256"/>
      <c r="J2313" s="256"/>
      <c r="K2313" s="593"/>
      <c r="L2313" s="594"/>
      <c r="M2313" s="594"/>
      <c r="N2313" s="52" t="str">
        <f>IF(AND('331-CT'!$E$7=TH!H2313,OR(L2313="331",M2313="331")),"331",IF(AND(OR(L2313="131",M2313="131"),H2313='131-CT'!$E$7),"131",""))</f>
        <v/>
      </c>
      <c r="O2313" s="89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24"/>
    </row>
    <row r="2314" spans="1:30" s="211" customFormat="1" ht="15.75" customHeight="1">
      <c r="A2314" s="204" t="str">
        <f>IF(B2314&lt;&gt;"",IF(AND(B2314&gt;=_TM1,B2314&lt;=_TM2,OR(TH!L2344="1111",TH!M2344="1111")),TH!D2344,""),"")</f>
        <v/>
      </c>
      <c r="B2314" s="36">
        <f t="shared" si="149"/>
        <v>1</v>
      </c>
      <c r="C2314" s="184">
        <f t="shared" si="150"/>
        <v>0</v>
      </c>
      <c r="D2314" s="191"/>
      <c r="E2314" s="754"/>
      <c r="F2314" s="189"/>
      <c r="G2314" s="478"/>
      <c r="H2314" s="7"/>
      <c r="I2314" s="256"/>
      <c r="J2314" s="256"/>
      <c r="K2314" s="593"/>
      <c r="L2314" s="194"/>
      <c r="M2314" s="194"/>
      <c r="N2314" s="52" t="str">
        <f>IF(AND('331-CT'!$E$7=TH!H2314,OR(L2314="331",M2314="331")),"331",IF(AND(OR(L2314="131",M2314="131"),H2314='131-CT'!$E$7),"131",""))</f>
        <v/>
      </c>
      <c r="O2314" s="89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24"/>
    </row>
    <row r="2315" spans="1:30" s="211" customFormat="1" ht="15.75" customHeight="1">
      <c r="A2315" s="204" t="str">
        <f>IF(B2315&lt;&gt;"",IF(AND(B2315&gt;=_TM1,B2315&lt;=_TM2,OR(TH!L2345="1111",TH!M2345="1111")),TH!D2345,""),"")</f>
        <v/>
      </c>
      <c r="B2315" s="36">
        <f t="shared" si="149"/>
        <v>1</v>
      </c>
      <c r="C2315" s="184">
        <f t="shared" si="150"/>
        <v>0</v>
      </c>
      <c r="D2315" s="191"/>
      <c r="E2315" s="754"/>
      <c r="F2315" s="189"/>
      <c r="G2315" s="478"/>
      <c r="H2315" s="7"/>
      <c r="I2315" s="256"/>
      <c r="J2315" s="256"/>
      <c r="K2315" s="593"/>
      <c r="L2315" s="194"/>
      <c r="M2315" s="194"/>
      <c r="N2315" s="52" t="str">
        <f>IF(AND('331-CT'!$E$7=TH!H2315,OR(L2315="331",M2315="331")),"331",IF(AND(OR(L2315="131",M2315="131"),H2315='131-CT'!$E$7),"131",""))</f>
        <v/>
      </c>
      <c r="O2315" s="89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24"/>
    </row>
    <row r="2316" spans="1:30" s="211" customFormat="1" ht="15.75" customHeight="1">
      <c r="A2316" s="204" t="str">
        <f>IF(B2316&lt;&gt;"",IF(AND(B2316&gt;=_TM1,B2316&lt;=_TM2,OR(TH!L2324="1111",TH!M2324="1111")),TH!D2324,""),"")</f>
        <v/>
      </c>
      <c r="B2316" s="36">
        <f t="shared" si="149"/>
        <v>1</v>
      </c>
      <c r="C2316" s="184">
        <f t="shared" si="150"/>
        <v>0</v>
      </c>
      <c r="D2316" s="37"/>
      <c r="E2316" s="754"/>
      <c r="F2316" s="189"/>
      <c r="G2316" s="478"/>
      <c r="H2316" s="7"/>
      <c r="I2316" s="256"/>
      <c r="J2316" s="256"/>
      <c r="K2316" s="593"/>
      <c r="L2316" s="194"/>
      <c r="M2316" s="194"/>
      <c r="N2316" s="52" t="str">
        <f>IF(AND('331-CT'!$E$7=TH!H2316,OR(L2316="331",M2316="331")),"331",IF(AND(OR(L2316="131",M2316="131"),H2316='131-CT'!$E$7),"131",""))</f>
        <v/>
      </c>
      <c r="O2316" s="89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24"/>
      <c r="AC2316" s="585"/>
      <c r="AD2316" s="585"/>
    </row>
    <row r="2317" spans="1:30" s="211" customFormat="1" ht="15.75" customHeight="1">
      <c r="A2317" s="204" t="str">
        <f>IF(B2317&lt;&gt;"",IF(AND(B2317&gt;=_TM1,B2317&lt;=_TM2,OR(TH!L2325="1111",TH!M2325="1111")),TH!D2325,""),"")</f>
        <v/>
      </c>
      <c r="B2317" s="36">
        <f t="shared" si="149"/>
        <v>1</v>
      </c>
      <c r="C2317" s="184">
        <f t="shared" si="150"/>
        <v>0</v>
      </c>
      <c r="D2317" s="37"/>
      <c r="E2317" s="754"/>
      <c r="F2317" s="189"/>
      <c r="G2317" s="478"/>
      <c r="H2317" s="7"/>
      <c r="I2317" s="256"/>
      <c r="J2317" s="256"/>
      <c r="K2317" s="593"/>
      <c r="L2317" s="194"/>
      <c r="M2317" s="194"/>
      <c r="N2317" s="52" t="str">
        <f>IF(AND('331-CT'!$E$7=TH!H2317,OR(L2317="331",M2317="331")),"331",IF(AND(OR(L2317="131",M2317="131"),H2317='131-CT'!$E$7),"131",""))</f>
        <v/>
      </c>
      <c r="O2317" s="89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24"/>
      <c r="AC2317" s="585"/>
    </row>
    <row r="2318" spans="1:30" s="211" customFormat="1" ht="15.75" customHeight="1">
      <c r="A2318" s="204" t="str">
        <f>IF(B2318&lt;&gt;"",IF(AND(B2318&gt;=_TM1,B2318&lt;=_TM2,OR(TH!L2326="1111",TH!M2326="1111")),TH!D2326,""),"")</f>
        <v/>
      </c>
      <c r="B2318" s="36">
        <f t="shared" si="149"/>
        <v>1</v>
      </c>
      <c r="C2318" s="184">
        <f t="shared" si="150"/>
        <v>0</v>
      </c>
      <c r="D2318" s="37"/>
      <c r="E2318" s="754"/>
      <c r="F2318" s="189"/>
      <c r="G2318" s="478"/>
      <c r="H2318" s="7"/>
      <c r="I2318" s="256"/>
      <c r="J2318" s="256"/>
      <c r="K2318" s="593"/>
      <c r="L2318" s="194"/>
      <c r="M2318" s="194"/>
      <c r="N2318" s="52" t="str">
        <f>IF(AND('331-CT'!$E$7=TH!H2318,OR(L2318="331",M2318="331")),"331",IF(AND(OR(L2318="131",M2318="131"),H2318='131-CT'!$E$7),"131",""))</f>
        <v/>
      </c>
      <c r="O2318" s="89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24"/>
      <c r="AC2318" s="585"/>
    </row>
    <row r="2319" spans="1:30" s="211" customFormat="1" ht="15.75" customHeight="1">
      <c r="A2319" s="204" t="str">
        <f>IF(B2319&lt;&gt;"",IF(AND(B2319&gt;=_TM1,B2319&lt;=_TM2,OR(TH!L2304="1111",TH!M2304="1111")),TH!D2304,""),"")</f>
        <v/>
      </c>
      <c r="B2319" s="36">
        <f t="shared" si="149"/>
        <v>1</v>
      </c>
      <c r="C2319" s="184">
        <f t="shared" si="150"/>
        <v>0</v>
      </c>
      <c r="D2319" s="184"/>
      <c r="E2319" s="191"/>
      <c r="F2319" s="189"/>
      <c r="G2319" s="478"/>
      <c r="H2319" s="45"/>
      <c r="I2319" s="256"/>
      <c r="J2319" s="256"/>
      <c r="K2319" s="593"/>
      <c r="L2319" s="594"/>
      <c r="M2319" s="594"/>
      <c r="N2319" s="52" t="str">
        <f>IF(AND('331-CT'!$E$7=TH!H2319,OR(L2319="331",M2319="331")),"331",IF(AND(OR(L2319="131",M2319="131"),H2319='131-CT'!$E$7),"131",""))</f>
        <v/>
      </c>
      <c r="O2319" s="89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24"/>
    </row>
    <row r="2320" spans="1:30" s="211" customFormat="1" ht="15.75" customHeight="1">
      <c r="A2320" s="204" t="str">
        <f>IF(B2320&lt;&gt;"",IF(AND(B2320&gt;=_TM1,B2320&lt;=_TM2,OR(TH!L2305="1111",TH!M2305="1111")),TH!D2305,""),"")</f>
        <v/>
      </c>
      <c r="B2320" s="36">
        <f t="shared" si="149"/>
        <v>1</v>
      </c>
      <c r="C2320" s="184">
        <f t="shared" si="150"/>
        <v>0</v>
      </c>
      <c r="D2320" s="184"/>
      <c r="E2320" s="191"/>
      <c r="F2320" s="192"/>
      <c r="G2320" s="475"/>
      <c r="H2320" s="45"/>
      <c r="I2320" s="257"/>
      <c r="J2320" s="256"/>
      <c r="K2320" s="38"/>
      <c r="L2320" s="194"/>
      <c r="M2320" s="594"/>
      <c r="N2320" s="52" t="str">
        <f>IF(AND('331-CT'!$E$7=TH!H2320,OR(L2320="331",M2320="331")),"331",IF(AND(OR(L2320="131",M2320="131"),H2320='131-CT'!$E$7),"131",""))</f>
        <v/>
      </c>
      <c r="O2320" s="89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24"/>
    </row>
    <row r="2321" spans="1:30" s="211" customFormat="1" ht="15.75" customHeight="1">
      <c r="A2321" s="204" t="str">
        <f>IF(B2321&lt;&gt;"",IF(AND(B2321&gt;=_TM1,B2321&lt;=_TM2,OR(TH!L2306="1111",TH!M2306="1111")),TH!D2306,""),"")</f>
        <v/>
      </c>
      <c r="B2321" s="36">
        <f t="shared" si="149"/>
        <v>1</v>
      </c>
      <c r="C2321" s="184">
        <f t="shared" si="150"/>
        <v>0</v>
      </c>
      <c r="D2321" s="184"/>
      <c r="E2321" s="191"/>
      <c r="F2321" s="192"/>
      <c r="G2321" s="475"/>
      <c r="H2321" s="45"/>
      <c r="I2321" s="257"/>
      <c r="J2321" s="256"/>
      <c r="K2321" s="38"/>
      <c r="L2321" s="194"/>
      <c r="M2321" s="594"/>
      <c r="N2321" s="52" t="str">
        <f>IF(AND('331-CT'!$E$7=TH!H2321,OR(L2321="331",M2321="331")),"331",IF(AND(OR(L2321="131",M2321="131"),H2321='131-CT'!$E$7),"131",""))</f>
        <v/>
      </c>
      <c r="O2321" s="89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24"/>
    </row>
    <row r="2322" spans="1:30" s="211" customFormat="1" ht="15.75" customHeight="1">
      <c r="A2322" s="204" t="str">
        <f>IF(B2322&lt;&gt;"",IF(AND(B2322&gt;=_TM1,B2322&lt;=_TM2,OR(TH!L2312="1111",TH!M2312="1111")),TH!D2312,""),"")</f>
        <v/>
      </c>
      <c r="B2322" s="36">
        <f t="shared" si="149"/>
        <v>1</v>
      </c>
      <c r="C2322" s="184">
        <f t="shared" si="150"/>
        <v>0</v>
      </c>
      <c r="D2322" s="184"/>
      <c r="E2322" s="191"/>
      <c r="F2322" s="189"/>
      <c r="G2322" s="478"/>
      <c r="H2322" s="7"/>
      <c r="I2322" s="256"/>
      <c r="J2322" s="256"/>
      <c r="K2322" s="593"/>
      <c r="L2322" s="594"/>
      <c r="M2322" s="594"/>
      <c r="N2322" s="52" t="str">
        <f>IF(AND('331-CT'!$E$7=TH!H2322,OR(L2322="331",M2322="331")),"331",IF(AND(OR(L2322="131",M2322="131"),H2322='131-CT'!$E$7),"131",""))</f>
        <v/>
      </c>
      <c r="O2322" s="89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24"/>
    </row>
    <row r="2323" spans="1:30" s="211" customFormat="1" ht="15.75" customHeight="1">
      <c r="A2323" s="204" t="str">
        <f>IF(B2323&lt;&gt;"",IF(AND(B2323&gt;=_TM1,B2323&lt;=_TM2,OR(TH!L2313="1111",TH!M2313="1111")),TH!D2313,""),"")</f>
        <v/>
      </c>
      <c r="B2323" s="36">
        <f t="shared" si="149"/>
        <v>1</v>
      </c>
      <c r="C2323" s="184">
        <f t="shared" si="150"/>
        <v>0</v>
      </c>
      <c r="D2323" s="184"/>
      <c r="E2323" s="191"/>
      <c r="F2323" s="189"/>
      <c r="G2323" s="478"/>
      <c r="H2323" s="7"/>
      <c r="I2323" s="256"/>
      <c r="J2323" s="256"/>
      <c r="K2323" s="593"/>
      <c r="L2323" s="594"/>
      <c r="M2323" s="594"/>
      <c r="N2323" s="52" t="str">
        <f>IF(AND('331-CT'!$E$7=TH!H2323,OR(L2323="331",M2323="331")),"331",IF(AND(OR(L2323="131",M2323="131"),H2323='131-CT'!$E$7),"131",""))</f>
        <v/>
      </c>
      <c r="O2323" s="89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24"/>
    </row>
    <row r="2324" spans="1:30" s="211" customFormat="1" ht="15.75" customHeight="1">
      <c r="A2324" s="204" t="str">
        <f>IF(B2324&lt;&gt;"",IF(AND(B2324&gt;=_TM1,B2324&lt;=_TM2,OR(TH!L2327="1111",TH!M2327="1111")),TH!D2327,""),"")</f>
        <v/>
      </c>
      <c r="B2324" s="36">
        <f t="shared" si="149"/>
        <v>1</v>
      </c>
      <c r="C2324" s="184">
        <f t="shared" si="150"/>
        <v>0</v>
      </c>
      <c r="D2324" s="37"/>
      <c r="E2324" s="754"/>
      <c r="F2324" s="40"/>
      <c r="G2324" s="477"/>
      <c r="H2324" s="7"/>
      <c r="I2324" s="731"/>
      <c r="J2324" s="731"/>
      <c r="K2324" s="593"/>
      <c r="L2324" s="594"/>
      <c r="M2324" s="594"/>
      <c r="N2324" s="52" t="str">
        <f>IF(AND('331-CT'!$E$7=TH!H2324,OR(L2324="331",M2324="331")),"331",IF(AND(OR(L2324="131",M2324="131"),H2324='131-CT'!$E$7),"131",""))</f>
        <v/>
      </c>
      <c r="O2324" s="89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24"/>
    </row>
    <row r="2325" spans="1:30" s="211" customFormat="1" ht="15.75" customHeight="1">
      <c r="A2325" s="204" t="str">
        <f>IF(B2325&lt;&gt;"",IF(AND(B2325&gt;=_TM1,B2325&lt;=_TM2,OR(TH!L2328="1111",TH!M2328="1111")),TH!D2328,""),"")</f>
        <v/>
      </c>
      <c r="B2325" s="36">
        <f t="shared" si="149"/>
        <v>1</v>
      </c>
      <c r="C2325" s="184">
        <f t="shared" si="150"/>
        <v>0</v>
      </c>
      <c r="D2325" s="37"/>
      <c r="E2325" s="754"/>
      <c r="F2325" s="40"/>
      <c r="G2325" s="477"/>
      <c r="H2325" s="7"/>
      <c r="I2325" s="256"/>
      <c r="J2325" s="256"/>
      <c r="K2325" s="593"/>
      <c r="L2325" s="594"/>
      <c r="M2325" s="594"/>
      <c r="N2325" s="52" t="str">
        <f>IF(AND('331-CT'!$E$7=TH!H2325,OR(L2325="331",M2325="331")),"331",IF(AND(OR(L2325="131",M2325="131"),H2325='131-CT'!$E$7),"131",""))</f>
        <v/>
      </c>
      <c r="O2325" s="89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24"/>
    </row>
    <row r="2326" spans="1:30" s="211" customFormat="1" ht="15.75" customHeight="1">
      <c r="A2326" s="204" t="str">
        <f>IF(B2326&lt;&gt;"",IF(AND(B2326&gt;=_TM1,B2326&lt;=_TM2,OR(TH!L2329="1111",TH!M2329="1111")),TH!D2329,""),"")</f>
        <v/>
      </c>
      <c r="B2326" s="36">
        <f t="shared" si="149"/>
        <v>1</v>
      </c>
      <c r="C2326" s="184">
        <f t="shared" si="150"/>
        <v>0</v>
      </c>
      <c r="D2326" s="37"/>
      <c r="E2326" s="754"/>
      <c r="F2326" s="192"/>
      <c r="G2326" s="478"/>
      <c r="H2326" s="193"/>
      <c r="I2326" s="256"/>
      <c r="J2326" s="256"/>
      <c r="K2326" s="593"/>
      <c r="L2326" s="594"/>
      <c r="M2326" s="594"/>
      <c r="N2326" s="52" t="str">
        <f>IF(AND('331-CT'!$E$7=TH!H2326,OR(L2326="331",M2326="331")),"331",IF(AND(OR(L2326="131",M2326="131"),H2326='131-CT'!$E$7),"131",""))</f>
        <v/>
      </c>
      <c r="O2326" s="89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24"/>
    </row>
    <row r="2327" spans="1:30" s="211" customFormat="1" ht="15.75" customHeight="1">
      <c r="A2327" s="204" t="str">
        <f>IF(B2327&lt;&gt;"",IF(AND(B2327&gt;=_TM1,B2327&lt;=_TM2,OR(TH!L2330="1111",TH!M2330="1111")),TH!D2330,""),"")</f>
        <v/>
      </c>
      <c r="B2327" s="36">
        <f t="shared" si="149"/>
        <v>1</v>
      </c>
      <c r="C2327" s="184">
        <f t="shared" si="150"/>
        <v>0</v>
      </c>
      <c r="D2327" s="37"/>
      <c r="E2327" s="754"/>
      <c r="F2327" s="192"/>
      <c r="G2327" s="478"/>
      <c r="H2327" s="193"/>
      <c r="I2327" s="256"/>
      <c r="J2327" s="256"/>
      <c r="K2327" s="593"/>
      <c r="L2327" s="594"/>
      <c r="M2327" s="594"/>
      <c r="N2327" s="52" t="str">
        <f>IF(AND('331-CT'!$E$7=TH!H2327,OR(L2327="331",M2327="331")),"331",IF(AND(OR(L2327="131",M2327="131"),H2327='131-CT'!$E$7),"131",""))</f>
        <v/>
      </c>
      <c r="O2327" s="89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24"/>
    </row>
    <row r="2328" spans="1:30" s="211" customFormat="1" ht="15.75" customHeight="1">
      <c r="A2328" s="204" t="str">
        <f>IF(B2328&lt;&gt;"",IF(AND(B2328&gt;=_TM1,B2328&lt;=_TM2,OR(TH!L2338="1111",TH!M2338="1111")),TH!D2338,""),"")</f>
        <v/>
      </c>
      <c r="B2328" s="36">
        <f t="shared" si="149"/>
        <v>1</v>
      </c>
      <c r="C2328" s="184">
        <f t="shared" si="150"/>
        <v>0</v>
      </c>
      <c r="D2328" s="37"/>
      <c r="E2328" s="754"/>
      <c r="F2328" s="189"/>
      <c r="G2328" s="478"/>
      <c r="H2328" s="7"/>
      <c r="I2328" s="256"/>
      <c r="J2328" s="256"/>
      <c r="K2328" s="593"/>
      <c r="L2328" s="194"/>
      <c r="M2328" s="194"/>
      <c r="N2328" s="52" t="str">
        <f>IF(AND('331-CT'!$E$7=TH!H2328,OR(L2328="331",M2328="331")),"331",IF(AND(OR(L2328="131",M2328="131"),H2328='131-CT'!$E$7),"131",""))</f>
        <v/>
      </c>
      <c r="O2328" s="89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24"/>
    </row>
    <row r="2329" spans="1:30" s="211" customFormat="1" ht="15.75" customHeight="1">
      <c r="A2329" s="204" t="str">
        <f>IF(B2329&lt;&gt;"",IF(AND(B2329&gt;=_TM1,B2329&lt;=_TM2,OR(TH!L2339="1111",TH!M2339="1111")),TH!D2339,""),"")</f>
        <v/>
      </c>
      <c r="B2329" s="36">
        <f t="shared" si="149"/>
        <v>1</v>
      </c>
      <c r="C2329" s="184">
        <f t="shared" si="150"/>
        <v>0</v>
      </c>
      <c r="D2329" s="37"/>
      <c r="E2329" s="754"/>
      <c r="F2329" s="189"/>
      <c r="G2329" s="478"/>
      <c r="H2329" s="7"/>
      <c r="I2329" s="256"/>
      <c r="J2329" s="256"/>
      <c r="K2329" s="593"/>
      <c r="L2329" s="194"/>
      <c r="M2329" s="194"/>
      <c r="N2329" s="52" t="str">
        <f>IF(AND('331-CT'!$E$7=TH!H2329,OR(L2329="331",M2329="331")),"331",IF(AND(OR(L2329="131",M2329="131"),H2329='131-CT'!$E$7),"131",""))</f>
        <v/>
      </c>
      <c r="O2329" s="89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24"/>
    </row>
    <row r="2330" spans="1:30" s="211" customFormat="1" ht="15.75" customHeight="1">
      <c r="A2330" s="204" t="str">
        <f>IF(B2330&lt;&gt;"",IF(AND(B2330&gt;=_TM1,B2330&lt;=_TM2,OR(TH!L2314="1111",TH!M2314="1111")),TH!D2314,""),"")</f>
        <v/>
      </c>
      <c r="B2330" s="36">
        <f t="shared" si="149"/>
        <v>1</v>
      </c>
      <c r="C2330" s="184">
        <f t="shared" si="150"/>
        <v>0</v>
      </c>
      <c r="D2330" s="184"/>
      <c r="E2330" s="191"/>
      <c r="F2330" s="189"/>
      <c r="G2330" s="478"/>
      <c r="H2330" s="7"/>
      <c r="I2330" s="256"/>
      <c r="J2330" s="256"/>
      <c r="K2330" s="593"/>
      <c r="L2330" s="594"/>
      <c r="M2330" s="594"/>
      <c r="N2330" s="52" t="str">
        <f>IF(AND('331-CT'!$E$7=TH!H2330,OR(L2330="331",M2330="331")),"331",IF(AND(OR(L2330="131",M2330="131"),H2330='131-CT'!$E$7),"131",""))</f>
        <v/>
      </c>
      <c r="O2330" s="89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24"/>
    </row>
    <row r="2331" spans="1:30" s="211" customFormat="1" ht="15.75" customHeight="1">
      <c r="A2331" s="204" t="str">
        <f>IF(B2331&lt;&gt;"",IF(AND(B2331&gt;=_TM1,B2331&lt;=_TM2,OR(TH!L2315="1111",TH!M2315="1111")),TH!D2315,""),"")</f>
        <v/>
      </c>
      <c r="B2331" s="36">
        <f t="shared" si="149"/>
        <v>1</v>
      </c>
      <c r="C2331" s="184">
        <f t="shared" si="150"/>
        <v>0</v>
      </c>
      <c r="D2331" s="184"/>
      <c r="E2331" s="191"/>
      <c r="F2331" s="189"/>
      <c r="G2331" s="478"/>
      <c r="H2331" s="7"/>
      <c r="I2331" s="731"/>
      <c r="J2331" s="731"/>
      <c r="K2331" s="593"/>
      <c r="L2331" s="594"/>
      <c r="M2331" s="594"/>
      <c r="N2331" s="52" t="str">
        <f>IF(AND('331-CT'!$E$7=TH!H2331,OR(L2331="331",M2331="331")),"331",IF(AND(OR(L2331="131",M2331="131"),H2331='131-CT'!$E$7),"131",""))</f>
        <v/>
      </c>
      <c r="O2331" s="89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24"/>
    </row>
    <row r="2332" spans="1:30" s="211" customFormat="1" ht="15.75" customHeight="1">
      <c r="A2332" s="204" t="str">
        <f>IF(B2332&lt;&gt;"",IF(AND(B2332&gt;=_TM1,B2332&lt;=_TM2,OR(TH!L2331="1111",TH!M2331="1111")),TH!D2331,""),"")</f>
        <v/>
      </c>
      <c r="B2332" s="36">
        <f t="shared" si="149"/>
        <v>1</v>
      </c>
      <c r="C2332" s="184">
        <f t="shared" si="150"/>
        <v>0</v>
      </c>
      <c r="D2332" s="37"/>
      <c r="E2332" s="754"/>
      <c r="F2332" s="189"/>
      <c r="G2332" s="478"/>
      <c r="H2332" s="7"/>
      <c r="I2332" s="256"/>
      <c r="J2332" s="256"/>
      <c r="K2332" s="593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89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24"/>
      <c r="AC2332" s="585"/>
      <c r="AD2332" s="585"/>
    </row>
    <row r="2333" spans="1:30" s="211" customFormat="1" ht="15.75" customHeight="1">
      <c r="A2333" s="204" t="str">
        <f>IF(B2333&lt;&gt;"",IF(AND(B2333&gt;=_TM1,B2333&lt;=_TM2,OR(TH!L2332="1111",TH!M2332="1111")),TH!D2332,""),"")</f>
        <v/>
      </c>
      <c r="B2333" s="36">
        <f t="shared" si="149"/>
        <v>1</v>
      </c>
      <c r="C2333" s="184">
        <f t="shared" si="150"/>
        <v>0</v>
      </c>
      <c r="D2333" s="37"/>
      <c r="E2333" s="754"/>
      <c r="F2333" s="189"/>
      <c r="G2333" s="478"/>
      <c r="H2333" s="7"/>
      <c r="I2333" s="256"/>
      <c r="J2333" s="256"/>
      <c r="K2333" s="593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89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24"/>
      <c r="AC2333" s="585"/>
    </row>
    <row r="2334" spans="1:30" s="211" customFormat="1" ht="15.75" customHeight="1">
      <c r="A2334" s="204" t="str">
        <f>IF(B2334&lt;&gt;"",IF(AND(B2334&gt;=_TM1,B2334&lt;=_TM2,OR(TH!L2333="1111",TH!M2333="1111")),TH!D2333,""),"")</f>
        <v/>
      </c>
      <c r="B2334" s="36">
        <f t="shared" si="149"/>
        <v>1</v>
      </c>
      <c r="C2334" s="184">
        <f t="shared" si="150"/>
        <v>0</v>
      </c>
      <c r="D2334" s="37"/>
      <c r="E2334" s="754"/>
      <c r="F2334" s="189"/>
      <c r="G2334" s="478"/>
      <c r="H2334" s="7"/>
      <c r="I2334" s="256"/>
      <c r="J2334" s="256"/>
      <c r="K2334" s="593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89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24"/>
      <c r="AC2334" s="585"/>
    </row>
    <row r="2335" spans="1:30" s="211" customFormat="1" ht="15.75" customHeight="1">
      <c r="A2335" s="204" t="str">
        <f>IF(B2335&lt;&gt;"",IF(AND(B2335&gt;=_TM1,B2335&lt;=_TM2,OR(TH!L2334="1111",TH!M2334="1111")),TH!D2334,""),"")</f>
        <v/>
      </c>
      <c r="B2335" s="36">
        <f t="shared" si="149"/>
        <v>1</v>
      </c>
      <c r="C2335" s="184">
        <f t="shared" si="150"/>
        <v>0</v>
      </c>
      <c r="D2335" s="37"/>
      <c r="E2335" s="754"/>
      <c r="F2335" s="192"/>
      <c r="G2335" s="478"/>
      <c r="H2335" s="193"/>
      <c r="I2335" s="256"/>
      <c r="J2335" s="256"/>
      <c r="K2335" s="593"/>
      <c r="L2335" s="594"/>
      <c r="M2335" s="594"/>
      <c r="N2335" s="52" t="str">
        <f>IF(AND('331-CT'!$E$7=TH!H2335,OR(L2335="331",M2335="331")),"331",IF(AND(OR(L2335="131",M2335="131"),H2335='131-CT'!$E$7),"131",""))</f>
        <v/>
      </c>
      <c r="O2335" s="89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24"/>
      <c r="AC2335" s="585"/>
      <c r="AD2335" s="585"/>
    </row>
    <row r="2336" spans="1:30" s="211" customFormat="1" ht="15.75" customHeight="1">
      <c r="A2336" s="204" t="str">
        <f>IF(B2336&lt;&gt;"",IF(AND(B2336&gt;=_TM1,B2336&lt;=_TM2,OR(TH!L2335="1111",TH!M2335="1111")),TH!D2335,""),"")</f>
        <v/>
      </c>
      <c r="B2336" s="36">
        <f t="shared" si="149"/>
        <v>1</v>
      </c>
      <c r="C2336" s="184">
        <f t="shared" si="150"/>
        <v>0</v>
      </c>
      <c r="D2336" s="37"/>
      <c r="E2336" s="754"/>
      <c r="F2336" s="192"/>
      <c r="G2336" s="478"/>
      <c r="H2336" s="193"/>
      <c r="I2336" s="256"/>
      <c r="J2336" s="256"/>
      <c r="K2336" s="593"/>
      <c r="L2336" s="594"/>
      <c r="M2336" s="594"/>
      <c r="N2336" s="52" t="str">
        <f>IF(AND('331-CT'!$E$7=TH!H2336,OR(L2336="331",M2336="331")),"331",IF(AND(OR(L2336="131",M2336="131"),H2336='131-CT'!$E$7),"131",""))</f>
        <v/>
      </c>
      <c r="O2336" s="89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24"/>
      <c r="AC2336" s="585"/>
    </row>
    <row r="2337" spans="1:30" s="211" customFormat="1" ht="15.75" customHeight="1">
      <c r="A2337" s="204" t="str">
        <f>IF(B2337&lt;&gt;"",IF(AND(B2337&gt;=_TM1,B2337&lt;=_TM2,OR(TH!L2398="1111",TH!M2398="1111")),TH!D2398,""),"")</f>
        <v/>
      </c>
      <c r="B2337" s="36">
        <f t="shared" si="149"/>
        <v>1</v>
      </c>
      <c r="C2337" s="184">
        <f t="shared" si="150"/>
        <v>0</v>
      </c>
      <c r="D2337" s="37"/>
      <c r="E2337" s="754"/>
      <c r="F2337" s="189"/>
      <c r="G2337" s="478"/>
      <c r="H2337" s="7"/>
      <c r="I2337" s="256"/>
      <c r="J2337" s="256"/>
      <c r="K2337" s="593"/>
      <c r="L2337" s="194"/>
      <c r="M2337" s="194"/>
      <c r="N2337" s="52" t="str">
        <f>IF(AND('331-CT'!$E$7=TH!H2337,OR(L2337="331",M2337="331")),"331",IF(AND(OR(L2337="131",M2337="131"),H2337='131-CT'!$E$7),"131",""))</f>
        <v/>
      </c>
      <c r="O2337" s="89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24"/>
    </row>
    <row r="2338" spans="1:30" s="211" customFormat="1" ht="15.75" customHeight="1">
      <c r="A2338" s="204" t="str">
        <f>IF(B2338&lt;&gt;"",IF(AND(B2338&gt;=_TM1,B2338&lt;=_TM2,OR(TH!L2399="1111",TH!M2399="1111")),TH!D2399,""),"")</f>
        <v/>
      </c>
      <c r="B2338" s="36">
        <f t="shared" si="149"/>
        <v>1</v>
      </c>
      <c r="C2338" s="184">
        <f t="shared" si="150"/>
        <v>0</v>
      </c>
      <c r="D2338" s="37"/>
      <c r="E2338" s="754"/>
      <c r="F2338" s="189"/>
      <c r="G2338" s="478"/>
      <c r="H2338" s="7"/>
      <c r="I2338" s="731"/>
      <c r="J2338" s="731"/>
      <c r="K2338" s="593"/>
      <c r="L2338" s="194"/>
      <c r="M2338" s="194"/>
      <c r="N2338" s="52" t="str">
        <f>IF(AND('331-CT'!$E$7=TH!H2338,OR(L2338="331",M2338="331")),"331",IF(AND(OR(L2338="131",M2338="131"),H2338='131-CT'!$E$7),"131",""))</f>
        <v/>
      </c>
      <c r="O2338" s="89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24"/>
    </row>
    <row r="2339" spans="1:30" s="211" customFormat="1" ht="15.75" customHeight="1">
      <c r="A2339" s="204" t="str">
        <f>IF(B2339&lt;&gt;"",IF(AND(B2339&gt;=_TM1,B2339&lt;=_TM2,OR(TH!L2336="1111",TH!M2336="1111")),TH!D2336,""),"")</f>
        <v/>
      </c>
      <c r="B2339" s="36">
        <f t="shared" ref="B2339:B2402" si="151">IF(C2339&lt;&gt;"",MONTH(C2339),"")</f>
        <v>1</v>
      </c>
      <c r="C2339" s="184">
        <f t="shared" si="150"/>
        <v>0</v>
      </c>
      <c r="D2339" s="37"/>
      <c r="E2339" s="754"/>
      <c r="F2339" s="192"/>
      <c r="G2339" s="478"/>
      <c r="H2339" s="193"/>
      <c r="I2339" s="731"/>
      <c r="J2339" s="731"/>
      <c r="K2339" s="593"/>
      <c r="L2339" s="594"/>
      <c r="M2339" s="594"/>
      <c r="N2339" s="52" t="str">
        <f>IF(AND('331-CT'!$E$7=TH!H2339,OR(L2339="331",M2339="331")),"331",IF(AND(OR(L2339="131",M2339="131"),H2339='131-CT'!$E$7),"131",""))</f>
        <v/>
      </c>
      <c r="O2339" s="89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24"/>
      <c r="AC2339" s="585"/>
      <c r="AD2339" s="585"/>
    </row>
    <row r="2340" spans="1:30" s="211" customFormat="1" ht="15.75" customHeight="1">
      <c r="A2340" s="204" t="str">
        <f>IF(B2340&lt;&gt;"",IF(AND(B2340&gt;=_TM1,B2340&lt;=_TM2,OR(TH!L2337="1111",TH!M2337="1111")),TH!D2337,""),"")</f>
        <v/>
      </c>
      <c r="B2340" s="36">
        <f t="shared" si="151"/>
        <v>1</v>
      </c>
      <c r="C2340" s="184">
        <f t="shared" si="150"/>
        <v>0</v>
      </c>
      <c r="D2340" s="37"/>
      <c r="E2340" s="754"/>
      <c r="F2340" s="192"/>
      <c r="G2340" s="478"/>
      <c r="H2340" s="193"/>
      <c r="I2340" s="731"/>
      <c r="J2340" s="731"/>
      <c r="K2340" s="593"/>
      <c r="L2340" s="594"/>
      <c r="M2340" s="594"/>
      <c r="N2340" s="52" t="str">
        <f>IF(AND('331-CT'!$E$7=TH!H2340,OR(L2340="331",M2340="331")),"331",IF(AND(OR(L2340="131",M2340="131"),H2340='131-CT'!$E$7),"131",""))</f>
        <v/>
      </c>
      <c r="O2340" s="89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24"/>
      <c r="AC2340" s="585"/>
    </row>
    <row r="2341" spans="1:30" s="211" customFormat="1" ht="15.75" customHeight="1">
      <c r="A2341" s="204" t="str">
        <f>IF(B2341&lt;&gt;"",IF(AND(B2341&gt;=_TM1,B2341&lt;=_TM2,OR(TH!L2316="1111",TH!M2316="1111")),TH!D2316,""),"")</f>
        <v/>
      </c>
      <c r="B2341" s="36">
        <f t="shared" si="151"/>
        <v>1</v>
      </c>
      <c r="C2341" s="184">
        <f t="shared" si="150"/>
        <v>0</v>
      </c>
      <c r="D2341" s="184"/>
      <c r="E2341" s="191"/>
      <c r="F2341" s="189"/>
      <c r="G2341" s="478"/>
      <c r="H2341" s="7"/>
      <c r="I2341" s="731"/>
      <c r="J2341" s="731"/>
      <c r="K2341" s="593"/>
      <c r="L2341" s="594"/>
      <c r="M2341" s="594"/>
      <c r="N2341" s="52" t="str">
        <f>IF(AND('331-CT'!$E$7=TH!H2341,OR(L2341="331",M2341="331")),"331",IF(AND(OR(L2341="131",M2341="131"),H2341='131-CT'!$E$7),"131",""))</f>
        <v/>
      </c>
      <c r="O2341" s="89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24"/>
      <c r="AC2341" s="585"/>
      <c r="AD2341" s="585"/>
    </row>
    <row r="2342" spans="1:30" s="211" customFormat="1" ht="15.75" customHeight="1">
      <c r="A2342" s="204" t="str">
        <f>IF(B2342&lt;&gt;"",IF(AND(B2342&gt;=_TM1,B2342&lt;=_TM2,OR(TH!L2317="1111",TH!M2317="1111")),TH!D2317,""),"")</f>
        <v/>
      </c>
      <c r="B2342" s="36">
        <f t="shared" si="151"/>
        <v>1</v>
      </c>
      <c r="C2342" s="184">
        <f t="shared" si="150"/>
        <v>0</v>
      </c>
      <c r="D2342" s="184"/>
      <c r="E2342" s="191"/>
      <c r="F2342" s="189"/>
      <c r="G2342" s="478"/>
      <c r="H2342" s="7"/>
      <c r="I2342" s="731"/>
      <c r="J2342" s="731"/>
      <c r="K2342" s="593"/>
      <c r="L2342" s="594"/>
      <c r="M2342" s="594"/>
      <c r="N2342" s="52" t="str">
        <f>IF(AND('331-CT'!$E$7=TH!H2342,OR(L2342="331",M2342="331")),"331",IF(AND(OR(L2342="131",M2342="131"),H2342='131-CT'!$E$7),"131",""))</f>
        <v/>
      </c>
      <c r="O2342" s="89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24"/>
      <c r="AC2342" s="585"/>
      <c r="AD2342" s="585"/>
    </row>
    <row r="2343" spans="1:30" s="211" customFormat="1" ht="15.75" customHeight="1">
      <c r="A2343" s="204" t="str">
        <f>IF(B2343&lt;&gt;"",IF(AND(B2343&gt;=_TM1,B2343&lt;=_TM2,OR(TH!L2318="1111",TH!M2318="1111")),TH!D2318,""),"")</f>
        <v/>
      </c>
      <c r="B2343" s="36">
        <f t="shared" si="151"/>
        <v>1</v>
      </c>
      <c r="C2343" s="184">
        <f t="shared" si="150"/>
        <v>0</v>
      </c>
      <c r="D2343" s="184"/>
      <c r="E2343" s="191"/>
      <c r="F2343" s="189"/>
      <c r="G2343" s="478"/>
      <c r="H2343" s="7"/>
      <c r="I2343" s="731"/>
      <c r="J2343" s="731"/>
      <c r="K2343" s="593"/>
      <c r="L2343" s="594"/>
      <c r="M2343" s="594"/>
      <c r="N2343" s="52" t="str">
        <f>IF(AND('331-CT'!$E$7=TH!H2343,OR(L2343="331",M2343="331")),"331",IF(AND(OR(L2343="131",M2343="131"),H2343='131-CT'!$E$7),"131",""))</f>
        <v/>
      </c>
      <c r="O2343" s="89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24"/>
      <c r="AC2343" s="585"/>
      <c r="AD2343" s="585"/>
    </row>
    <row r="2344" spans="1:30" s="211" customFormat="1" ht="15.75" customHeight="1">
      <c r="A2344" s="204" t="str">
        <f>IF(B2344&lt;&gt;"",IF(AND(B2344&gt;=_TM1,B2344&lt;=_TM2,OR(TH!L2319="1111",TH!M2319="1111")),TH!D2319,""),"")</f>
        <v/>
      </c>
      <c r="B2344" s="36">
        <f t="shared" si="151"/>
        <v>1</v>
      </c>
      <c r="C2344" s="184">
        <f t="shared" si="150"/>
        <v>0</v>
      </c>
      <c r="D2344" s="184"/>
      <c r="E2344" s="191"/>
      <c r="F2344" s="189"/>
      <c r="G2344" s="478"/>
      <c r="H2344" s="7"/>
      <c r="I2344" s="731"/>
      <c r="J2344" s="731"/>
      <c r="K2344" s="593"/>
      <c r="L2344" s="594"/>
      <c r="M2344" s="594"/>
      <c r="N2344" s="52" t="str">
        <f>IF(AND('331-CT'!$E$7=TH!H2344,OR(L2344="331",M2344="331")),"331",IF(AND(OR(L2344="131",M2344="131"),H2344='131-CT'!$E$7),"131",""))</f>
        <v/>
      </c>
      <c r="O2344" s="89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24"/>
      <c r="AC2344" s="585"/>
      <c r="AD2344" s="585"/>
    </row>
    <row r="2345" spans="1:30" s="211" customFormat="1" ht="15.75" customHeight="1">
      <c r="A2345" s="204" t="str">
        <f>IF(B2345&lt;&gt;"",IF(AND(B2345&gt;=_TM1,B2345&lt;=_TM2,OR(TH!L2320="1111",TH!M2320="1111")),TH!D2320,""),"")</f>
        <v/>
      </c>
      <c r="B2345" s="36">
        <f t="shared" si="151"/>
        <v>1</v>
      </c>
      <c r="C2345" s="184">
        <f t="shared" si="150"/>
        <v>0</v>
      </c>
      <c r="D2345" s="184"/>
      <c r="E2345" s="191"/>
      <c r="F2345" s="189"/>
      <c r="G2345" s="478"/>
      <c r="H2345" s="7"/>
      <c r="I2345" s="731"/>
      <c r="J2345" s="731"/>
      <c r="K2345" s="593"/>
      <c r="L2345" s="594"/>
      <c r="M2345" s="594"/>
      <c r="N2345" s="52" t="str">
        <f>IF(AND('331-CT'!$E$7=TH!H2345,OR(L2345="331",M2345="331")),"331",IF(AND(OR(L2345="131",M2345="131"),H2345='131-CT'!$E$7),"131",""))</f>
        <v/>
      </c>
      <c r="O2345" s="89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24"/>
      <c r="AC2345" s="585"/>
      <c r="AD2345" s="585"/>
    </row>
    <row r="2346" spans="1:30" s="211" customFormat="1" ht="15.75" customHeight="1">
      <c r="A2346" s="204" t="str">
        <f>IF(B2346&lt;&gt;"",IF(AND(B2346&gt;=_TM1,B2346&lt;=_TM2,OR(TH!L2321="1111",TH!M2321="1111")),TH!D2321,""),"")</f>
        <v/>
      </c>
      <c r="B2346" s="36">
        <f t="shared" si="151"/>
        <v>1</v>
      </c>
      <c r="C2346" s="184">
        <f t="shared" si="150"/>
        <v>0</v>
      </c>
      <c r="D2346" s="184"/>
      <c r="E2346" s="191"/>
      <c r="F2346" s="189"/>
      <c r="G2346" s="478"/>
      <c r="H2346" s="7"/>
      <c r="I2346" s="256"/>
      <c r="J2346" s="256"/>
      <c r="K2346" s="593"/>
      <c r="L2346" s="594"/>
      <c r="M2346" s="594"/>
      <c r="N2346" s="52" t="str">
        <f>IF(AND('331-CT'!$E$7=TH!H2346,OR(L2346="331",M2346="331")),"331",IF(AND(OR(L2346="131",M2346="131"),H2346='131-CT'!$E$7),"131",""))</f>
        <v/>
      </c>
      <c r="O2346" s="89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24"/>
      <c r="AC2346" s="585"/>
    </row>
    <row r="2347" spans="1:30" s="211" customFormat="1" ht="15.75" customHeight="1">
      <c r="A2347" s="204" t="str">
        <f>IF(B2347&lt;&gt;"",IF(AND(B2347&gt;=_TM1,B2347&lt;=_TM2,OR(TH!L2346="1111",TH!M2346="1111")),TH!D2346,""),"")</f>
        <v/>
      </c>
      <c r="B2347" s="36">
        <f t="shared" si="151"/>
        <v>1</v>
      </c>
      <c r="C2347" s="184">
        <f t="shared" si="150"/>
        <v>0</v>
      </c>
      <c r="D2347" s="191"/>
      <c r="E2347" s="754"/>
      <c r="F2347" s="189"/>
      <c r="G2347" s="478"/>
      <c r="H2347" s="7"/>
      <c r="I2347" s="256"/>
      <c r="J2347" s="256"/>
      <c r="K2347" s="593"/>
      <c r="L2347" s="594"/>
      <c r="M2347" s="594"/>
      <c r="N2347" s="52" t="str">
        <f>IF(AND('331-CT'!$E$7=TH!H2347,OR(L2347="331",M2347="331")),"331",IF(AND(OR(L2347="131",M2347="131"),H2347='131-CT'!$E$7),"131",""))</f>
        <v/>
      </c>
      <c r="O2347" s="89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24"/>
    </row>
    <row r="2348" spans="1:30" s="211" customFormat="1" ht="15.75" customHeight="1">
      <c r="A2348" s="204" t="str">
        <f>IF(B2348&lt;&gt;"",IF(AND(B2348&gt;=_TM1,B2348&lt;=_TM2,OR(TH!L2347="1111",TH!M2347="1111")),TH!D2347,""),"")</f>
        <v/>
      </c>
      <c r="B2348" s="36">
        <f t="shared" si="151"/>
        <v>1</v>
      </c>
      <c r="C2348" s="184">
        <f t="shared" si="150"/>
        <v>0</v>
      </c>
      <c r="D2348" s="191"/>
      <c r="E2348" s="754"/>
      <c r="F2348" s="189"/>
      <c r="G2348" s="478"/>
      <c r="H2348" s="7"/>
      <c r="I2348" s="731"/>
      <c r="J2348" s="731"/>
      <c r="K2348" s="593"/>
      <c r="L2348" s="594"/>
      <c r="M2348" s="594"/>
      <c r="N2348" s="52" t="str">
        <f>IF(AND('331-CT'!$E$7=TH!H2348,OR(L2348="331",M2348="331")),"331",IF(AND(OR(L2348="131",M2348="131"),H2348='131-CT'!$E$7),"131",""))</f>
        <v/>
      </c>
      <c r="O2348" s="89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24"/>
    </row>
    <row r="2349" spans="1:30" s="211" customFormat="1" ht="15.75" customHeight="1">
      <c r="A2349" s="204" t="str">
        <f>IF(B2349&lt;&gt;"",IF(AND(B2349&gt;=_TM1,B2349&lt;=_TM2,OR(TH!L2348="1111",TH!M2348="1111")),TH!D2348,""),"")</f>
        <v/>
      </c>
      <c r="B2349" s="36">
        <f t="shared" si="151"/>
        <v>1</v>
      </c>
      <c r="C2349" s="184">
        <f t="shared" si="150"/>
        <v>0</v>
      </c>
      <c r="D2349" s="191"/>
      <c r="E2349" s="754"/>
      <c r="F2349" s="189"/>
      <c r="G2349" s="478"/>
      <c r="H2349" s="7"/>
      <c r="I2349" s="256"/>
      <c r="J2349" s="256"/>
      <c r="K2349" s="593"/>
      <c r="L2349" s="194"/>
      <c r="M2349" s="194"/>
      <c r="N2349" s="52" t="str">
        <f>IF(AND('331-CT'!$E$7=TH!H2349,OR(L2349="331",M2349="331")),"331",IF(AND(OR(L2349="131",M2349="131"),H2349='131-CT'!$E$7),"131",""))</f>
        <v/>
      </c>
      <c r="O2349" s="89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24"/>
      <c r="AC2349" s="585"/>
      <c r="AD2349" s="585"/>
    </row>
    <row r="2350" spans="1:30" s="211" customFormat="1" ht="15.75" customHeight="1">
      <c r="A2350" s="204" t="str">
        <f>IF(B2350&lt;&gt;"",IF(AND(B2350&gt;=_TM1,B2350&lt;=_TM2,OR(TH!L2349="1111",TH!M2349="1111")),TH!D2349,""),"")</f>
        <v/>
      </c>
      <c r="B2350" s="36">
        <f t="shared" si="151"/>
        <v>1</v>
      </c>
      <c r="C2350" s="184">
        <f t="shared" si="150"/>
        <v>0</v>
      </c>
      <c r="D2350" s="191"/>
      <c r="E2350" s="754"/>
      <c r="F2350" s="189"/>
      <c r="G2350" s="478"/>
      <c r="H2350" s="7"/>
      <c r="I2350" s="256"/>
      <c r="J2350" s="256"/>
      <c r="K2350" s="593"/>
      <c r="L2350" s="194"/>
      <c r="M2350" s="194"/>
      <c r="N2350" s="52" t="str">
        <f>IF(AND('331-CT'!$E$7=TH!H2350,OR(L2350="331",M2350="331")),"331",IF(AND(OR(L2350="131",M2350="131"),H2350='131-CT'!$E$7),"131",""))</f>
        <v/>
      </c>
      <c r="O2350" s="89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24"/>
      <c r="AC2350" s="585"/>
    </row>
    <row r="2351" spans="1:30" s="211" customFormat="1" ht="15.75" customHeight="1">
      <c r="A2351" s="204" t="str">
        <f>IF(B2351&lt;&gt;"",IF(AND(B2351&gt;=_TM1,B2351&lt;=_TM2,OR(TH!L2350="1111",TH!M2350="1111")),TH!D2350,""),"")</f>
        <v/>
      </c>
      <c r="B2351" s="36">
        <f t="shared" si="151"/>
        <v>1</v>
      </c>
      <c r="C2351" s="184">
        <f t="shared" si="150"/>
        <v>0</v>
      </c>
      <c r="D2351" s="191"/>
      <c r="E2351" s="754"/>
      <c r="F2351" s="189"/>
      <c r="G2351" s="478"/>
      <c r="H2351" s="7"/>
      <c r="I2351" s="256"/>
      <c r="J2351" s="256"/>
      <c r="K2351" s="593"/>
      <c r="L2351" s="194"/>
      <c r="M2351" s="194"/>
      <c r="N2351" s="52" t="str">
        <f>IF(AND('331-CT'!$E$7=TH!H2351,OR(L2351="331",M2351="331")),"331",IF(AND(OR(L2351="131",M2351="131"),H2351='131-CT'!$E$7),"131",""))</f>
        <v/>
      </c>
      <c r="O2351" s="89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24"/>
      <c r="AC2351" s="585"/>
    </row>
    <row r="2352" spans="1:30" s="211" customFormat="1" ht="15.75" customHeight="1">
      <c r="A2352" s="204" t="str">
        <f>IF(B2352&lt;&gt;"",IF(AND(B2352&gt;=_TM1,B2352&lt;=_TM2,OR(TH!L2351="1111",TH!M2351="1111")),TH!D2351,""),"")</f>
        <v/>
      </c>
      <c r="B2352" s="36">
        <f t="shared" si="151"/>
        <v>1</v>
      </c>
      <c r="C2352" s="184">
        <f t="shared" si="150"/>
        <v>0</v>
      </c>
      <c r="D2352" s="191"/>
      <c r="E2352" s="754"/>
      <c r="F2352" s="292"/>
      <c r="G2352" s="477"/>
      <c r="H2352" s="7"/>
      <c r="I2352" s="256"/>
      <c r="J2352" s="256"/>
      <c r="K2352" s="593"/>
      <c r="L2352" s="594"/>
      <c r="M2352" s="594"/>
      <c r="N2352" s="52" t="str">
        <f>IF(AND('331-CT'!$E$7=TH!H2352,OR(L2352="331",M2352="331")),"331",IF(AND(OR(L2352="131",M2352="131"),H2352='131-CT'!$E$7),"131",""))</f>
        <v/>
      </c>
      <c r="O2352" s="89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24"/>
      <c r="AC2352" s="585"/>
      <c r="AD2352" s="585"/>
    </row>
    <row r="2353" spans="1:30" s="211" customFormat="1" ht="15.75" customHeight="1">
      <c r="A2353" s="204" t="str">
        <f>IF(B2353&lt;&gt;"",IF(AND(B2353&gt;=_TM1,B2353&lt;=_TM2,OR(TH!L2352="1111",TH!M2352="1111")),TH!D2352,""),"")</f>
        <v/>
      </c>
      <c r="B2353" s="36">
        <f t="shared" si="151"/>
        <v>1</v>
      </c>
      <c r="C2353" s="184">
        <f t="shared" si="150"/>
        <v>0</v>
      </c>
      <c r="D2353" s="191"/>
      <c r="E2353" s="754"/>
      <c r="F2353" s="292"/>
      <c r="G2353" s="477"/>
      <c r="H2353" s="7"/>
      <c r="I2353" s="781"/>
      <c r="J2353" s="256"/>
      <c r="K2353" s="593"/>
      <c r="L2353" s="594"/>
      <c r="M2353" s="594"/>
      <c r="N2353" s="52" t="str">
        <f>IF(AND('331-CT'!$E$7=TH!H2353,OR(L2353="331",M2353="331")),"331",IF(AND(OR(L2353="131",M2353="131"),H2353='131-CT'!$E$7),"131",""))</f>
        <v/>
      </c>
      <c r="O2353" s="89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24"/>
      <c r="AC2353" s="585"/>
    </row>
    <row r="2354" spans="1:30" s="211" customFormat="1" ht="15.75" customHeight="1">
      <c r="A2354" s="204" t="str">
        <f>IF(B2354&lt;&gt;"",IF(AND(B2354&gt;=_TM1,B2354&lt;=_TM2,OR(TH!L2353="1111",TH!M2353="1111")),TH!D2353,""),"")</f>
        <v/>
      </c>
      <c r="B2354" s="36">
        <f t="shared" si="151"/>
        <v>1</v>
      </c>
      <c r="C2354" s="184">
        <f t="shared" si="150"/>
        <v>0</v>
      </c>
      <c r="D2354" s="191"/>
      <c r="E2354" s="191"/>
      <c r="F2354" s="292"/>
      <c r="G2354" s="477"/>
      <c r="H2354" s="7"/>
      <c r="I2354" s="256"/>
      <c r="J2354" s="256"/>
      <c r="K2354" s="593"/>
      <c r="L2354" s="594"/>
      <c r="M2354" s="594"/>
      <c r="N2354" s="52" t="str">
        <f>IF(AND('331-CT'!$E$7=TH!H2354,OR(L2354="331",M2354="331")),"331",IF(AND(OR(L2354="131",M2354="131"),H2354='131-CT'!$E$7),"131",""))</f>
        <v/>
      </c>
      <c r="O2354" s="89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24"/>
      <c r="AC2354" s="585"/>
      <c r="AD2354" s="585"/>
    </row>
    <row r="2355" spans="1:30" s="211" customFormat="1" ht="15.75" customHeight="1">
      <c r="A2355" s="204" t="str">
        <f>IF(B2355&lt;&gt;"",IF(AND(B2355&gt;=_TM1,B2355&lt;=_TM2,OR(TH!L2354="1111",TH!M2354="1111")),TH!D2354,""),"")</f>
        <v/>
      </c>
      <c r="B2355" s="36">
        <f t="shared" si="151"/>
        <v>1</v>
      </c>
      <c r="C2355" s="184">
        <f t="shared" si="150"/>
        <v>0</v>
      </c>
      <c r="D2355" s="191"/>
      <c r="E2355" s="191"/>
      <c r="F2355" s="292"/>
      <c r="G2355" s="477"/>
      <c r="H2355" s="7"/>
      <c r="I2355" s="256"/>
      <c r="J2355" s="256"/>
      <c r="K2355" s="593"/>
      <c r="L2355" s="594"/>
      <c r="M2355" s="594"/>
      <c r="N2355" s="52" t="str">
        <f>IF(AND('331-CT'!$E$7=TH!H2355,OR(L2355="331",M2355="331")),"331",IF(AND(OR(L2355="131",M2355="131"),H2355='131-CT'!$E$7),"131",""))</f>
        <v/>
      </c>
      <c r="O2355" s="89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24"/>
      <c r="AC2355" s="585"/>
    </row>
    <row r="2356" spans="1:30" s="211" customFormat="1" ht="15.75" customHeight="1">
      <c r="A2356" s="204" t="str">
        <f>IF(B2356&lt;&gt;"",IF(AND(B2356&gt;=_TM1,B2356&lt;=_TM2,OR(TH!L2355="1111",TH!M2355="1111")),TH!D2355,""),"")</f>
        <v/>
      </c>
      <c r="B2356" s="36">
        <f t="shared" si="151"/>
        <v>1</v>
      </c>
      <c r="C2356" s="184">
        <f t="shared" si="150"/>
        <v>0</v>
      </c>
      <c r="D2356" s="191"/>
      <c r="E2356" s="191"/>
      <c r="F2356" s="292"/>
      <c r="G2356" s="477"/>
      <c r="H2356" s="7"/>
      <c r="I2356" s="256"/>
      <c r="J2356" s="256"/>
      <c r="K2356" s="593"/>
      <c r="L2356" s="594"/>
      <c r="M2356" s="594"/>
      <c r="N2356" s="52" t="str">
        <f>IF(AND('331-CT'!$E$7=TH!H2356,OR(L2356="331",M2356="331")),"331",IF(AND(OR(L2356="131",M2356="131"),H2356='131-CT'!$E$7),"131",""))</f>
        <v/>
      </c>
      <c r="O2356" s="89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24"/>
      <c r="AC2356" s="585"/>
      <c r="AD2356" s="585"/>
    </row>
    <row r="2357" spans="1:30" s="211" customFormat="1" ht="15.75" customHeight="1">
      <c r="A2357" s="204" t="str">
        <f>IF(B2357&lt;&gt;"",IF(AND(B2357&gt;=_TM1,B2357&lt;=_TM2,OR(TH!L2356="1111",TH!M2356="1111")),TH!D2356,""),"")</f>
        <v/>
      </c>
      <c r="B2357" s="36">
        <f t="shared" si="151"/>
        <v>1</v>
      </c>
      <c r="C2357" s="184">
        <f t="shared" si="150"/>
        <v>0</v>
      </c>
      <c r="D2357" s="191"/>
      <c r="E2357" s="191"/>
      <c r="F2357" s="292"/>
      <c r="G2357" s="477"/>
      <c r="H2357" s="7"/>
      <c r="I2357" s="731"/>
      <c r="J2357" s="731"/>
      <c r="K2357" s="593"/>
      <c r="L2357" s="594"/>
      <c r="M2357" s="594"/>
      <c r="N2357" s="52" t="str">
        <f>IF(AND('331-CT'!$E$7=TH!H2357,OR(L2357="331",M2357="331")),"331",IF(AND(OR(L2357="131",M2357="131"),H2357='131-CT'!$E$7),"131",""))</f>
        <v/>
      </c>
      <c r="O2357" s="89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24"/>
      <c r="AC2357" s="585"/>
    </row>
    <row r="2358" spans="1:30" s="211" customFormat="1" ht="15.75" customHeight="1">
      <c r="A2358" s="204" t="str">
        <f>IF(B2358&lt;&gt;"",IF(AND(B2358&gt;=_TM1,B2358&lt;=_TM2,OR(TH!L2357="1111",TH!M2357="1111")),TH!D2357,""),"")</f>
        <v/>
      </c>
      <c r="B2358" s="36">
        <f t="shared" si="151"/>
        <v>1</v>
      </c>
      <c r="C2358" s="184">
        <f t="shared" si="150"/>
        <v>0</v>
      </c>
      <c r="D2358" s="191"/>
      <c r="E2358" s="191"/>
      <c r="F2358" s="189"/>
      <c r="G2358" s="478"/>
      <c r="H2358" s="7"/>
      <c r="I2358" s="731"/>
      <c r="J2358" s="731"/>
      <c r="K2358" s="593"/>
      <c r="L2358" s="194"/>
      <c r="M2358" s="194"/>
      <c r="N2358" s="52" t="str">
        <f>IF(AND('331-CT'!$E$7=TH!H2358,OR(L2358="331",M2358="331")),"331",IF(AND(OR(L2358="131",M2358="131"),H2358='131-CT'!$E$7),"131",""))</f>
        <v/>
      </c>
      <c r="O2358" s="89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24"/>
    </row>
    <row r="2359" spans="1:30" s="211" customFormat="1" ht="15.75" customHeight="1">
      <c r="A2359" s="204" t="str">
        <f>IF(B2359&lt;&gt;"",IF(AND(B2359&gt;=_TM1,B2359&lt;=_TM2,OR(TH!L2358="1111",TH!M2358="1111")),TH!D2358,""),"")</f>
        <v/>
      </c>
      <c r="B2359" s="36">
        <f t="shared" si="151"/>
        <v>1</v>
      </c>
      <c r="C2359" s="184">
        <f t="shared" si="150"/>
        <v>0</v>
      </c>
      <c r="D2359" s="191"/>
      <c r="E2359" s="191"/>
      <c r="F2359" s="189"/>
      <c r="G2359" s="478"/>
      <c r="H2359" s="7"/>
      <c r="I2359" s="256"/>
      <c r="J2359" s="256"/>
      <c r="K2359" s="593"/>
      <c r="L2359" s="194"/>
      <c r="M2359" s="194"/>
      <c r="N2359" s="52" t="str">
        <f>IF(AND('331-CT'!$E$7=TH!H2359,OR(L2359="331",M2359="331")),"331",IF(AND(OR(L2359="131",M2359="131"),H2359='131-CT'!$E$7),"131",""))</f>
        <v/>
      </c>
      <c r="O2359" s="89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24"/>
    </row>
    <row r="2360" spans="1:30" s="211" customFormat="1" ht="15.75" customHeight="1">
      <c r="A2360" s="204" t="str">
        <f>IF(B2360&lt;&gt;"",IF(AND(B2360&gt;=_TM1,B2360&lt;=_TM2,OR(TH!L2359="1111",TH!M2359="1111")),TH!D2359,""),"")</f>
        <v/>
      </c>
      <c r="B2360" s="36">
        <f t="shared" si="151"/>
        <v>1</v>
      </c>
      <c r="C2360" s="184">
        <f t="shared" si="150"/>
        <v>0</v>
      </c>
      <c r="D2360" s="191"/>
      <c r="E2360" s="191"/>
      <c r="F2360" s="192"/>
      <c r="G2360" s="478"/>
      <c r="H2360" s="7"/>
      <c r="I2360" s="256"/>
      <c r="J2360" s="256"/>
      <c r="K2360" s="593"/>
      <c r="L2360" s="594"/>
      <c r="M2360" s="594"/>
      <c r="N2360" s="52" t="str">
        <f>IF(AND('331-CT'!$E$7=TH!H2360,OR(L2360="331",M2360="331")),"331",IF(AND(OR(L2360="131",M2360="131"),H2360='131-CT'!$E$7),"131",""))</f>
        <v/>
      </c>
      <c r="O2360" s="89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24"/>
      <c r="AC2360" s="585"/>
      <c r="AD2360" s="585"/>
    </row>
    <row r="2361" spans="1:30" s="211" customFormat="1" ht="15.75" customHeight="1">
      <c r="A2361" s="204" t="str">
        <f>IF(B2361&lt;&gt;"",IF(AND(B2361&gt;=_TM1,B2361&lt;=_TM2,OR(TH!L2360="1111",TH!M2360="1111")),TH!D2360,""),"")</f>
        <v/>
      </c>
      <c r="B2361" s="36">
        <f t="shared" si="151"/>
        <v>1</v>
      </c>
      <c r="C2361" s="184">
        <f t="shared" si="150"/>
        <v>0</v>
      </c>
      <c r="D2361" s="191"/>
      <c r="E2361" s="191"/>
      <c r="F2361" s="192"/>
      <c r="G2361" s="478"/>
      <c r="H2361" s="7"/>
      <c r="I2361" s="256"/>
      <c r="J2361" s="256"/>
      <c r="K2361" s="593"/>
      <c r="L2361" s="594"/>
      <c r="M2361" s="594"/>
      <c r="N2361" s="52" t="str">
        <f>IF(AND('331-CT'!$E$7=TH!H2361,OR(L2361="331",M2361="331")),"331",IF(AND(OR(L2361="131",M2361="131"),H2361='131-CT'!$E$7),"131",""))</f>
        <v/>
      </c>
      <c r="O2361" s="89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24"/>
      <c r="AC2361" s="585"/>
      <c r="AD2361" s="585"/>
    </row>
    <row r="2362" spans="1:30" s="211" customFormat="1" ht="15.75" customHeight="1">
      <c r="A2362" s="204" t="str">
        <f>IF(B2362&lt;&gt;"",IF(AND(B2362&gt;=_TM1,B2362&lt;=_TM2,OR(TH!L2361="1111",TH!M2361="1111")),TH!D2361,""),"")</f>
        <v/>
      </c>
      <c r="B2362" s="36">
        <f t="shared" si="151"/>
        <v>1</v>
      </c>
      <c r="C2362" s="184">
        <f t="shared" si="150"/>
        <v>0</v>
      </c>
      <c r="D2362" s="191"/>
      <c r="E2362" s="191"/>
      <c r="F2362" s="192"/>
      <c r="G2362" s="478"/>
      <c r="H2362" s="7"/>
      <c r="I2362" s="256"/>
      <c r="J2362" s="256"/>
      <c r="K2362" s="593"/>
      <c r="L2362" s="594"/>
      <c r="M2362" s="594"/>
      <c r="N2362" s="52" t="str">
        <f>IF(AND('331-CT'!$E$7=TH!H2362,OR(L2362="331",M2362="331")),"331",IF(AND(OR(L2362="131",M2362="131"),H2362='131-CT'!$E$7),"131",""))</f>
        <v/>
      </c>
      <c r="O2362" s="89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24"/>
      <c r="AC2362" s="585"/>
    </row>
    <row r="2363" spans="1:30" s="211" customFormat="1" ht="15.75" customHeight="1">
      <c r="A2363" s="204" t="str">
        <f>IF(B2363&lt;&gt;"",IF(AND(B2363&gt;=_TM1,B2363&lt;=_TM2,OR(TH!L2362="1111",TH!M2362="1111")),TH!D2362,""),"")</f>
        <v/>
      </c>
      <c r="B2363" s="36">
        <f t="shared" si="151"/>
        <v>1</v>
      </c>
      <c r="C2363" s="184">
        <f t="shared" si="150"/>
        <v>0</v>
      </c>
      <c r="D2363" s="191"/>
      <c r="E2363" s="191"/>
      <c r="F2363" s="292"/>
      <c r="G2363" s="478"/>
      <c r="H2363" s="7"/>
      <c r="I2363" s="256"/>
      <c r="J2363" s="256"/>
      <c r="K2363" s="593"/>
      <c r="L2363" s="594"/>
      <c r="M2363" s="594"/>
      <c r="N2363" s="52" t="str">
        <f>IF(AND('331-CT'!$E$7=TH!H2363,OR(L2363="331",M2363="331")),"331",IF(AND(OR(L2363="131",M2363="131"),H2363='131-CT'!$E$7),"131",""))</f>
        <v/>
      </c>
      <c r="O2363" s="89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24"/>
      <c r="AC2363" s="585"/>
      <c r="AD2363" s="585"/>
    </row>
    <row r="2364" spans="1:30" s="211" customFormat="1" ht="15.75" customHeight="1">
      <c r="A2364" s="204" t="str">
        <f>IF(B2364&lt;&gt;"",IF(AND(B2364&gt;=_TM1,B2364&lt;=_TM2,OR(TH!L2363="1111",TH!M2363="1111")),TH!D2363,""),"")</f>
        <v/>
      </c>
      <c r="B2364" s="36">
        <f t="shared" si="151"/>
        <v>1</v>
      </c>
      <c r="C2364" s="184">
        <f t="shared" si="150"/>
        <v>0</v>
      </c>
      <c r="D2364" s="191"/>
      <c r="E2364" s="191"/>
      <c r="F2364" s="292"/>
      <c r="G2364" s="478"/>
      <c r="H2364" s="7"/>
      <c r="I2364" s="256"/>
      <c r="J2364" s="256"/>
      <c r="K2364" s="593"/>
      <c r="L2364" s="594"/>
      <c r="M2364" s="594"/>
      <c r="N2364" s="52" t="str">
        <f>IF(AND('331-CT'!$E$7=TH!H2364,OR(L2364="331",M2364="331")),"331",IF(AND(OR(L2364="131",M2364="131"),H2364='131-CT'!$E$7),"131",""))</f>
        <v/>
      </c>
      <c r="O2364" s="89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24"/>
      <c r="AC2364" s="585"/>
    </row>
    <row r="2365" spans="1:30" s="211" customFormat="1" ht="15.75" customHeight="1">
      <c r="A2365" s="204" t="str">
        <f>IF(B2365&lt;&gt;"",IF(AND(B2365&gt;=_TM1,B2365&lt;=_TM2,OR(TH!L2364="1111",TH!M2364="1111")),TH!D2364,""),"")</f>
        <v/>
      </c>
      <c r="B2365" s="36">
        <f t="shared" si="151"/>
        <v>1</v>
      </c>
      <c r="C2365" s="184">
        <f t="shared" si="150"/>
        <v>0</v>
      </c>
      <c r="D2365" s="191"/>
      <c r="E2365" s="191"/>
      <c r="F2365" s="292"/>
      <c r="G2365" s="478"/>
      <c r="H2365" s="7"/>
      <c r="I2365" s="256"/>
      <c r="J2365" s="256"/>
      <c r="K2365" s="593"/>
      <c r="L2365" s="594"/>
      <c r="M2365" s="594"/>
      <c r="N2365" s="52" t="str">
        <f>IF(AND('331-CT'!$E$7=TH!H2365,OR(L2365="331",M2365="331")),"331",IF(AND(OR(L2365="131",M2365="131"),H2365='131-CT'!$E$7),"131",""))</f>
        <v/>
      </c>
      <c r="O2365" s="89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24"/>
      <c r="AC2365" s="585"/>
      <c r="AD2365" s="585"/>
    </row>
    <row r="2366" spans="1:30" s="211" customFormat="1" ht="15.75" customHeight="1">
      <c r="A2366" s="204" t="str">
        <f>IF(B2366&lt;&gt;"",IF(AND(B2366&gt;=_TM1,B2366&lt;=_TM2,OR(TH!L2365="1111",TH!M2365="1111")),TH!D2365,""),"")</f>
        <v/>
      </c>
      <c r="B2366" s="36">
        <f t="shared" si="151"/>
        <v>1</v>
      </c>
      <c r="C2366" s="184">
        <f t="shared" si="150"/>
        <v>0</v>
      </c>
      <c r="D2366" s="191"/>
      <c r="E2366" s="191"/>
      <c r="F2366" s="292"/>
      <c r="G2366" s="478"/>
      <c r="H2366" s="7"/>
      <c r="I2366" s="256"/>
      <c r="J2366" s="256"/>
      <c r="K2366" s="593"/>
      <c r="L2366" s="594"/>
      <c r="M2366" s="594"/>
      <c r="N2366" s="52" t="str">
        <f>IF(AND('331-CT'!$E$7=TH!H2366,OR(L2366="331",M2366="331")),"331",IF(AND(OR(L2366="131",M2366="131"),H2366='131-CT'!$E$7),"131",""))</f>
        <v/>
      </c>
      <c r="O2366" s="89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24"/>
      <c r="AC2366" s="585"/>
    </row>
    <row r="2367" spans="1:30" s="211" customFormat="1" ht="15.75" customHeight="1">
      <c r="A2367" s="204" t="str">
        <f>IF(B2367&lt;&gt;"",IF(AND(B2367&gt;=_TM1,B2367&lt;=_TM2,OR(TH!L2366="1111",TH!M2366="1111")),TH!D2366,""),"")</f>
        <v/>
      </c>
      <c r="B2367" s="36">
        <f t="shared" si="151"/>
        <v>1</v>
      </c>
      <c r="C2367" s="184">
        <f t="shared" si="150"/>
        <v>0</v>
      </c>
      <c r="D2367" s="191"/>
      <c r="E2367" s="191"/>
      <c r="F2367" s="292"/>
      <c r="G2367" s="478"/>
      <c r="H2367" s="7"/>
      <c r="I2367" s="256"/>
      <c r="J2367" s="256"/>
      <c r="K2367" s="593"/>
      <c r="L2367" s="594"/>
      <c r="M2367" s="594"/>
      <c r="N2367" s="52" t="str">
        <f>IF(AND('331-CT'!$E$7=TH!H2367,OR(L2367="331",M2367="331")),"331",IF(AND(OR(L2367="131",M2367="131"),H2367='131-CT'!$E$7),"131",""))</f>
        <v/>
      </c>
      <c r="O2367" s="89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24"/>
      <c r="AC2367" s="585"/>
      <c r="AD2367" s="585"/>
    </row>
    <row r="2368" spans="1:30" s="211" customFormat="1" ht="15.75" customHeight="1">
      <c r="A2368" s="204" t="str">
        <f>IF(B2368&lt;&gt;"",IF(AND(B2368&gt;=_TM1,B2368&lt;=_TM2,OR(TH!L2367="1111",TH!M2367="1111")),TH!D2367,""),"")</f>
        <v/>
      </c>
      <c r="B2368" s="36">
        <f t="shared" si="151"/>
        <v>1</v>
      </c>
      <c r="C2368" s="184">
        <f t="shared" si="150"/>
        <v>0</v>
      </c>
      <c r="D2368" s="191"/>
      <c r="E2368" s="191"/>
      <c r="F2368" s="292"/>
      <c r="G2368" s="478"/>
      <c r="H2368" s="7"/>
      <c r="I2368" s="256"/>
      <c r="J2368" s="256"/>
      <c r="K2368" s="593"/>
      <c r="L2368" s="594"/>
      <c r="M2368" s="594"/>
      <c r="N2368" s="52" t="str">
        <f>IF(AND('331-CT'!$E$7=TH!H2368,OR(L2368="331",M2368="331")),"331",IF(AND(OR(L2368="131",M2368="131"),H2368='131-CT'!$E$7),"131",""))</f>
        <v/>
      </c>
      <c r="O2368" s="89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24"/>
      <c r="AC2368" s="585"/>
    </row>
    <row r="2369" spans="1:30" s="211" customFormat="1" ht="15.75" customHeight="1">
      <c r="A2369" s="204" t="str">
        <f>IF(B2369&lt;&gt;"",IF(AND(B2369&gt;=_TM1,B2369&lt;=_TM2,OR(TH!L2368="1111",TH!M2368="1111")),TH!D2368,""),"")</f>
        <v/>
      </c>
      <c r="B2369" s="36">
        <f t="shared" si="151"/>
        <v>1</v>
      </c>
      <c r="C2369" s="184">
        <f t="shared" si="150"/>
        <v>0</v>
      </c>
      <c r="D2369" s="191"/>
      <c r="E2369" s="191"/>
      <c r="F2369" s="192"/>
      <c r="G2369" s="478"/>
      <c r="H2369" s="7"/>
      <c r="I2369" s="256"/>
      <c r="J2369" s="256"/>
      <c r="K2369" s="593"/>
      <c r="L2369" s="594"/>
      <c r="M2369" s="594"/>
      <c r="N2369" s="52" t="str">
        <f>IF(AND('331-CT'!$E$7=TH!H2369,OR(L2369="331",M2369="331")),"331",IF(AND(OR(L2369="131",M2369="131"),H2369='131-CT'!$E$7),"131",""))</f>
        <v/>
      </c>
      <c r="O2369" s="89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24"/>
      <c r="AC2369" s="585"/>
      <c r="AD2369" s="585"/>
    </row>
    <row r="2370" spans="1:30" s="211" customFormat="1" ht="15.75" customHeight="1">
      <c r="A2370" s="204" t="str">
        <f>IF(B2370&lt;&gt;"",IF(AND(B2370&gt;=_TM1,B2370&lt;=_TM2,OR(TH!L2369="1111",TH!M2369="1111")),TH!D2369,""),"")</f>
        <v/>
      </c>
      <c r="B2370" s="36">
        <f t="shared" si="151"/>
        <v>1</v>
      </c>
      <c r="C2370" s="184">
        <f t="shared" si="150"/>
        <v>0</v>
      </c>
      <c r="D2370" s="191"/>
      <c r="E2370" s="191"/>
      <c r="F2370" s="192"/>
      <c r="G2370" s="478"/>
      <c r="H2370" s="7"/>
      <c r="I2370" s="256"/>
      <c r="J2370" s="256"/>
      <c r="K2370" s="593"/>
      <c r="L2370" s="594"/>
      <c r="M2370" s="594"/>
      <c r="N2370" s="52" t="str">
        <f>IF(AND('331-CT'!$E$7=TH!H2370,OR(L2370="331",M2370="331")),"331",IF(AND(OR(L2370="131",M2370="131"),H2370='131-CT'!$E$7),"131",""))</f>
        <v/>
      </c>
      <c r="O2370" s="89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24"/>
      <c r="AC2370" s="585"/>
    </row>
    <row r="2371" spans="1:30" s="211" customFormat="1" ht="15.75" customHeight="1">
      <c r="A2371" s="204" t="str">
        <f>IF(B2371&lt;&gt;"",IF(AND(B2371&gt;=_TM1,B2371&lt;=_TM2,OR(TH!L2370="1111",TH!M2370="1111")),TH!D2370,""),"")</f>
        <v/>
      </c>
      <c r="B2371" s="36">
        <f t="shared" si="151"/>
        <v>1</v>
      </c>
      <c r="C2371" s="184">
        <f t="shared" si="150"/>
        <v>0</v>
      </c>
      <c r="D2371" s="191"/>
      <c r="E2371" s="191"/>
      <c r="F2371" s="292"/>
      <c r="G2371" s="478"/>
      <c r="H2371" s="7"/>
      <c r="I2371" s="256"/>
      <c r="J2371" s="256"/>
      <c r="K2371" s="593"/>
      <c r="L2371" s="594"/>
      <c r="M2371" s="594"/>
      <c r="N2371" s="52" t="str">
        <f>IF(AND('331-CT'!$E$7=TH!H2371,OR(L2371="331",M2371="331")),"331",IF(AND(OR(L2371="131",M2371="131"),H2371='131-CT'!$E$7),"131",""))</f>
        <v/>
      </c>
      <c r="O2371" s="89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24"/>
      <c r="AC2371" s="585"/>
      <c r="AD2371" s="585"/>
    </row>
    <row r="2372" spans="1:30" s="211" customFormat="1" ht="15.75" customHeight="1">
      <c r="A2372" s="204" t="str">
        <f>IF(B2372&lt;&gt;"",IF(AND(B2372&gt;=_TM1,B2372&lt;=_TM2,OR(TH!L2371="1111",TH!M2371="1111")),TH!D2371,""),"")</f>
        <v/>
      </c>
      <c r="B2372" s="36">
        <f t="shared" si="151"/>
        <v>1</v>
      </c>
      <c r="C2372" s="184">
        <f t="shared" ref="C2372:C2435" si="152">E2372</f>
        <v>0</v>
      </c>
      <c r="D2372" s="191"/>
      <c r="E2372" s="191"/>
      <c r="F2372" s="292"/>
      <c r="G2372" s="478"/>
      <c r="H2372" s="7"/>
      <c r="I2372" s="256"/>
      <c r="J2372" s="256"/>
      <c r="K2372" s="593"/>
      <c r="L2372" s="594"/>
      <c r="M2372" s="594"/>
      <c r="N2372" s="52" t="str">
        <f>IF(AND('331-CT'!$E$7=TH!H2372,OR(L2372="331",M2372="331")),"331",IF(AND(OR(L2372="131",M2372="131"),H2372='131-CT'!$E$7),"131",""))</f>
        <v/>
      </c>
      <c r="O2372" s="89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24"/>
      <c r="AC2372" s="585"/>
    </row>
    <row r="2373" spans="1:30" s="211" customFormat="1" ht="15.75" customHeight="1">
      <c r="A2373" s="204" t="str">
        <f>IF(B2373&lt;&gt;"",IF(AND(B2373&gt;=_TM1,B2373&lt;=_TM2,OR(TH!L2372="1111",TH!M2372="1111")),TH!D2372,""),"")</f>
        <v/>
      </c>
      <c r="B2373" s="36">
        <f t="shared" si="151"/>
        <v>1</v>
      </c>
      <c r="C2373" s="184">
        <f t="shared" si="152"/>
        <v>0</v>
      </c>
      <c r="D2373" s="37"/>
      <c r="E2373" s="191"/>
      <c r="F2373" s="192"/>
      <c r="G2373" s="478"/>
      <c r="H2373" s="7"/>
      <c r="I2373" s="256"/>
      <c r="J2373" s="256"/>
      <c r="K2373" s="593"/>
      <c r="L2373" s="594"/>
      <c r="M2373" s="594"/>
      <c r="N2373" s="52" t="str">
        <f>IF(AND('331-CT'!$E$7=TH!H2373,OR(L2373="331",M2373="331")),"331",IF(AND(OR(L2373="131",M2373="131"),H2373='131-CT'!$E$7),"131",""))</f>
        <v/>
      </c>
      <c r="O2373" s="89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24"/>
      <c r="AC2373" s="585"/>
      <c r="AD2373" s="585"/>
    </row>
    <row r="2374" spans="1:30" s="211" customFormat="1" ht="15.75" customHeight="1">
      <c r="A2374" s="204" t="str">
        <f>IF(B2374&lt;&gt;"",IF(AND(B2374&gt;=_TM1,B2374&lt;=_TM2,OR(TH!L2373="1111",TH!M2373="1111")),TH!D2373,""),"")</f>
        <v/>
      </c>
      <c r="B2374" s="36">
        <f t="shared" si="151"/>
        <v>1</v>
      </c>
      <c r="C2374" s="184">
        <f t="shared" si="152"/>
        <v>0</v>
      </c>
      <c r="D2374" s="37"/>
      <c r="E2374" s="191"/>
      <c r="F2374" s="192"/>
      <c r="G2374" s="478"/>
      <c r="H2374" s="7"/>
      <c r="I2374" s="256"/>
      <c r="J2374" s="256"/>
      <c r="K2374" s="593"/>
      <c r="L2374" s="594"/>
      <c r="M2374" s="594"/>
      <c r="N2374" s="52" t="str">
        <f>IF(AND('331-CT'!$E$7=TH!H2374,OR(L2374="331",M2374="331")),"331",IF(AND(OR(L2374="131",M2374="131"),H2374='131-CT'!$E$7),"131",""))</f>
        <v/>
      </c>
      <c r="O2374" s="89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24"/>
      <c r="AC2374" s="585"/>
      <c r="AD2374" s="585"/>
    </row>
    <row r="2375" spans="1:30" s="211" customFormat="1" ht="15.75" customHeight="1">
      <c r="A2375" s="204" t="str">
        <f>IF(B2375&lt;&gt;"",IF(AND(B2375&gt;=_TM1,B2375&lt;=_TM2,OR(TH!L2374="1111",TH!M2374="1111")),TH!D2374,""),"")</f>
        <v/>
      </c>
      <c r="B2375" s="36">
        <f t="shared" si="151"/>
        <v>1</v>
      </c>
      <c r="C2375" s="184">
        <f t="shared" si="152"/>
        <v>0</v>
      </c>
      <c r="D2375" s="37"/>
      <c r="E2375" s="191"/>
      <c r="F2375" s="192"/>
      <c r="G2375" s="478"/>
      <c r="H2375" s="7"/>
      <c r="I2375" s="256"/>
      <c r="J2375" s="256"/>
      <c r="K2375" s="593"/>
      <c r="L2375" s="594"/>
      <c r="M2375" s="594"/>
      <c r="N2375" s="52" t="str">
        <f>IF(AND('331-CT'!$E$7=TH!H2375,OR(L2375="331",M2375="331")),"331",IF(AND(OR(L2375="131",M2375="131"),H2375='131-CT'!$E$7),"131",""))</f>
        <v/>
      </c>
      <c r="O2375" s="89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24"/>
      <c r="AC2375" s="585"/>
    </row>
    <row r="2376" spans="1:30" s="211" customFormat="1" ht="15.75" customHeight="1">
      <c r="A2376" s="204" t="str">
        <f>IF(B2376&lt;&gt;"",IF(AND(B2376&gt;=_TM1,B2376&lt;=_TM2,OR(TH!L2375="1111",TH!M2375="1111")),TH!D2375,""),"")</f>
        <v/>
      </c>
      <c r="B2376" s="36">
        <f t="shared" si="151"/>
        <v>1</v>
      </c>
      <c r="C2376" s="184">
        <f t="shared" si="152"/>
        <v>0</v>
      </c>
      <c r="D2376" s="37"/>
      <c r="E2376" s="754"/>
      <c r="F2376" s="292"/>
      <c r="G2376" s="478"/>
      <c r="H2376" s="7"/>
      <c r="I2376" s="256"/>
      <c r="J2376" s="256"/>
      <c r="K2376" s="593"/>
      <c r="L2376" s="594"/>
      <c r="M2376" s="594"/>
      <c r="N2376" s="52" t="str">
        <f>IF(AND('331-CT'!$E$7=TH!H2376,OR(L2376="331",M2376="331")),"331",IF(AND(OR(L2376="131",M2376="131"),H2376='131-CT'!$E$7),"131",""))</f>
        <v/>
      </c>
      <c r="O2376" s="89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24"/>
      <c r="AC2376" s="585"/>
      <c r="AD2376" s="585"/>
    </row>
    <row r="2377" spans="1:30" s="211" customFormat="1" ht="15.75" customHeight="1">
      <c r="A2377" s="204" t="str">
        <f>IF(B2377&lt;&gt;"",IF(AND(B2377&gt;=_TM1,B2377&lt;=_TM2,OR(TH!L2376="1111",TH!M2376="1111")),TH!D2376,""),"")</f>
        <v/>
      </c>
      <c r="B2377" s="36">
        <f t="shared" si="151"/>
        <v>1</v>
      </c>
      <c r="C2377" s="184">
        <f t="shared" si="152"/>
        <v>0</v>
      </c>
      <c r="D2377" s="37"/>
      <c r="E2377" s="754"/>
      <c r="F2377" s="292"/>
      <c r="G2377" s="478"/>
      <c r="H2377" s="7"/>
      <c r="I2377" s="256"/>
      <c r="J2377" s="256"/>
      <c r="K2377" s="593"/>
      <c r="L2377" s="594"/>
      <c r="M2377" s="594"/>
      <c r="N2377" s="52" t="str">
        <f>IF(AND('331-CT'!$E$7=TH!H2377,OR(L2377="331",M2377="331")),"331",IF(AND(OR(L2377="131",M2377="131"),H2377='131-CT'!$E$7),"131",""))</f>
        <v/>
      </c>
      <c r="O2377" s="89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24"/>
      <c r="AC2377" s="585"/>
    </row>
    <row r="2378" spans="1:30" s="211" customFormat="1" ht="15.75" customHeight="1">
      <c r="A2378" s="204" t="str">
        <f>IF(B2378&lt;&gt;"",IF(AND(B2378&gt;=_TM1,B2378&lt;=_TM2,OR(TH!L2377="1111",TH!M2377="1111")),TH!D2377,""),"")</f>
        <v/>
      </c>
      <c r="B2378" s="36">
        <f t="shared" si="151"/>
        <v>1</v>
      </c>
      <c r="C2378" s="184">
        <f t="shared" si="152"/>
        <v>0</v>
      </c>
      <c r="D2378" s="37"/>
      <c r="E2378" s="754"/>
      <c r="F2378" s="292"/>
      <c r="G2378" s="478"/>
      <c r="H2378" s="7"/>
      <c r="I2378" s="256"/>
      <c r="J2378" s="256"/>
      <c r="K2378" s="593"/>
      <c r="L2378" s="594"/>
      <c r="M2378" s="594"/>
      <c r="N2378" s="52" t="str">
        <f>IF(AND('331-CT'!$E$7=TH!H2378,OR(L2378="331",M2378="331")),"331",IF(AND(OR(L2378="131",M2378="131"),H2378='131-CT'!$E$7),"131",""))</f>
        <v/>
      </c>
      <c r="O2378" s="89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24"/>
      <c r="AC2378" s="585"/>
      <c r="AD2378" s="585"/>
    </row>
    <row r="2379" spans="1:30" s="211" customFormat="1" ht="15.75" customHeight="1">
      <c r="A2379" s="204" t="str">
        <f>IF(B2379&lt;&gt;"",IF(AND(B2379&gt;=_TM1,B2379&lt;=_TM2,OR(TH!L2378="1111",TH!M2378="1111")),TH!D2378,""),"")</f>
        <v/>
      </c>
      <c r="B2379" s="36">
        <f t="shared" si="151"/>
        <v>1</v>
      </c>
      <c r="C2379" s="184">
        <f t="shared" si="152"/>
        <v>0</v>
      </c>
      <c r="D2379" s="37"/>
      <c r="E2379" s="754"/>
      <c r="F2379" s="292"/>
      <c r="G2379" s="478"/>
      <c r="H2379" s="7"/>
      <c r="I2379" s="256"/>
      <c r="J2379" s="256"/>
      <c r="K2379" s="593"/>
      <c r="L2379" s="594"/>
      <c r="M2379" s="594"/>
      <c r="N2379" s="52" t="str">
        <f>IF(AND('331-CT'!$E$7=TH!H2379,OR(L2379="331",M2379="331")),"331",IF(AND(OR(L2379="131",M2379="131"),H2379='131-CT'!$E$7),"131",""))</f>
        <v/>
      </c>
      <c r="O2379" s="89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24"/>
      <c r="AC2379" s="585"/>
    </row>
    <row r="2380" spans="1:30" s="211" customFormat="1" ht="15.75" customHeight="1">
      <c r="A2380" s="204" t="str">
        <f>IF(B2380&lt;&gt;"",IF(AND(B2380&gt;=_TM1,B2380&lt;=_TM2,OR(TH!L2379="1111",TH!M2379="1111")),TH!D2379,""),"")</f>
        <v/>
      </c>
      <c r="B2380" s="36">
        <f t="shared" si="151"/>
        <v>1</v>
      </c>
      <c r="C2380" s="184">
        <f t="shared" si="152"/>
        <v>0</v>
      </c>
      <c r="D2380" s="37"/>
      <c r="E2380" s="754"/>
      <c r="F2380" s="189"/>
      <c r="G2380" s="478"/>
      <c r="H2380" s="7"/>
      <c r="I2380" s="256"/>
      <c r="J2380" s="256"/>
      <c r="K2380" s="593"/>
      <c r="L2380" s="594"/>
      <c r="M2380" s="594"/>
      <c r="N2380" s="52" t="str">
        <f>IF(AND('331-CT'!$E$7=TH!H2380,OR(L2380="331",M2380="331")),"331",IF(AND(OR(L2380="131",M2380="131"),H2380='131-CT'!$E$7),"131",""))</f>
        <v/>
      </c>
      <c r="O2380" s="89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24"/>
    </row>
    <row r="2381" spans="1:30" s="211" customFormat="1" ht="15.75" customHeight="1">
      <c r="A2381" s="204" t="str">
        <f>IF(B2381&lt;&gt;"",IF(AND(B2381&gt;=_TM1,B2381&lt;=_TM2,OR(TH!L2380="1111",TH!M2380="1111")),TH!D2380,""),"")</f>
        <v/>
      </c>
      <c r="B2381" s="36">
        <f t="shared" si="151"/>
        <v>1</v>
      </c>
      <c r="C2381" s="184">
        <f t="shared" si="152"/>
        <v>0</v>
      </c>
      <c r="D2381" s="37"/>
      <c r="E2381" s="754"/>
      <c r="F2381" s="189"/>
      <c r="G2381" s="478"/>
      <c r="H2381" s="7"/>
      <c r="I2381" s="256"/>
      <c r="J2381" s="256"/>
      <c r="K2381" s="593"/>
      <c r="L2381" s="594"/>
      <c r="M2381" s="594"/>
      <c r="N2381" s="52" t="str">
        <f>IF(AND('331-CT'!$E$7=TH!H2381,OR(L2381="331",M2381="331")),"331",IF(AND(OR(L2381="131",M2381="131"),H2381='131-CT'!$E$7),"131",""))</f>
        <v/>
      </c>
      <c r="O2381" s="89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24"/>
    </row>
    <row r="2382" spans="1:30" s="211" customFormat="1" ht="15.75" customHeight="1">
      <c r="A2382" s="204" t="str">
        <f>IF(B2382&lt;&gt;"",IF(AND(B2382&gt;=_TM1,B2382&lt;=_TM2,OR(TH!L2381="1111",TH!M2381="1111")),TH!D2381,""),"")</f>
        <v/>
      </c>
      <c r="B2382" s="36">
        <f t="shared" si="151"/>
        <v>1</v>
      </c>
      <c r="C2382" s="184">
        <f t="shared" si="152"/>
        <v>0</v>
      </c>
      <c r="D2382" s="37"/>
      <c r="E2382" s="754"/>
      <c r="F2382" s="192"/>
      <c r="G2382" s="478"/>
      <c r="H2382" s="7"/>
      <c r="I2382" s="256"/>
      <c r="J2382" s="256"/>
      <c r="K2382" s="593"/>
      <c r="L2382" s="594"/>
      <c r="M2382" s="594"/>
      <c r="N2382" s="52" t="str">
        <f>IF(AND('331-CT'!$E$7=TH!H2382,OR(L2382="331",M2382="331")),"331",IF(AND(OR(L2382="131",M2382="131"),H2382='131-CT'!$E$7),"131",""))</f>
        <v/>
      </c>
      <c r="O2382" s="89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24"/>
      <c r="AC2382" s="585"/>
      <c r="AD2382" s="585"/>
    </row>
    <row r="2383" spans="1:30" s="211" customFormat="1" ht="15.75" customHeight="1">
      <c r="A2383" s="204" t="str">
        <f>IF(B2383&lt;&gt;"",IF(AND(B2383&gt;=_TM1,B2383&lt;=_TM2,OR(TH!L2382="1111",TH!M2382="1111")),TH!D2382,""),"")</f>
        <v/>
      </c>
      <c r="B2383" s="36">
        <f t="shared" si="151"/>
        <v>1</v>
      </c>
      <c r="C2383" s="184">
        <f t="shared" si="152"/>
        <v>0</v>
      </c>
      <c r="D2383" s="37"/>
      <c r="E2383" s="754"/>
      <c r="F2383" s="192"/>
      <c r="G2383" s="478"/>
      <c r="H2383" s="7"/>
      <c r="I2383" s="256"/>
      <c r="J2383" s="256"/>
      <c r="K2383" s="593"/>
      <c r="L2383" s="594"/>
      <c r="M2383" s="594"/>
      <c r="N2383" s="52" t="str">
        <f>IF(AND('331-CT'!$E$7=TH!H2383,OR(L2383="331",M2383="331")),"331",IF(AND(OR(L2383="131",M2383="131"),H2383='131-CT'!$E$7),"131",""))</f>
        <v/>
      </c>
      <c r="O2383" s="89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24"/>
      <c r="AC2383" s="585"/>
    </row>
    <row r="2384" spans="1:30" s="211" customFormat="1" ht="15.75" customHeight="1">
      <c r="A2384" s="204" t="str">
        <f>IF(B2384&lt;&gt;"",IF(AND(B2384&gt;=_TM1,B2384&lt;=_TM2,OR(TH!L2383="1111",TH!M2383="1111")),TH!D2383,""),"")</f>
        <v/>
      </c>
      <c r="B2384" s="36">
        <f t="shared" si="151"/>
        <v>1</v>
      </c>
      <c r="C2384" s="184">
        <f t="shared" si="152"/>
        <v>0</v>
      </c>
      <c r="D2384" s="37"/>
      <c r="E2384" s="754"/>
      <c r="F2384" s="292"/>
      <c r="G2384" s="478"/>
      <c r="H2384" s="7"/>
      <c r="I2384" s="256"/>
      <c r="J2384" s="256"/>
      <c r="K2384" s="593"/>
      <c r="L2384" s="594"/>
      <c r="M2384" s="594"/>
      <c r="N2384" s="52" t="str">
        <f>IF(AND('331-CT'!$E$7=TH!H2384,OR(L2384="331",M2384="331")),"331",IF(AND(OR(L2384="131",M2384="131"),H2384='131-CT'!$E$7),"131",""))</f>
        <v/>
      </c>
      <c r="O2384" s="89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24"/>
      <c r="AC2384" s="585"/>
      <c r="AD2384" s="585"/>
    </row>
    <row r="2385" spans="1:30" s="211" customFormat="1" ht="15.75" customHeight="1">
      <c r="A2385" s="204" t="str">
        <f>IF(B2385&lt;&gt;"",IF(AND(B2385&gt;=_TM1,B2385&lt;=_TM2,OR(TH!L2384="1111",TH!M2384="1111")),TH!D2384,""),"")</f>
        <v/>
      </c>
      <c r="B2385" s="36">
        <f t="shared" si="151"/>
        <v>1</v>
      </c>
      <c r="C2385" s="184">
        <f t="shared" si="152"/>
        <v>0</v>
      </c>
      <c r="D2385" s="37"/>
      <c r="E2385" s="754"/>
      <c r="F2385" s="292"/>
      <c r="G2385" s="478"/>
      <c r="H2385" s="7"/>
      <c r="I2385" s="256"/>
      <c r="J2385" s="256"/>
      <c r="K2385" s="593"/>
      <c r="L2385" s="594"/>
      <c r="M2385" s="594"/>
      <c r="N2385" s="52" t="str">
        <f>IF(AND('331-CT'!$E$7=TH!H2385,OR(L2385="331",M2385="331")),"331",IF(AND(OR(L2385="131",M2385="131"),H2385='131-CT'!$E$7),"131",""))</f>
        <v/>
      </c>
      <c r="O2385" s="89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24"/>
      <c r="AC2385" s="585"/>
    </row>
    <row r="2386" spans="1:30" s="211" customFormat="1" ht="15.75" customHeight="1">
      <c r="A2386" s="204" t="str">
        <f>IF(B2386&lt;&gt;"",IF(AND(B2386&gt;=_TM1,B2386&lt;=_TM2,OR(TH!L2385="1111",TH!M2385="1111")),TH!D2385,""),"")</f>
        <v/>
      </c>
      <c r="B2386" s="36">
        <f t="shared" si="151"/>
        <v>1</v>
      </c>
      <c r="C2386" s="184">
        <f t="shared" si="152"/>
        <v>0</v>
      </c>
      <c r="D2386" s="37"/>
      <c r="E2386" s="754"/>
      <c r="F2386" s="292"/>
      <c r="G2386" s="478"/>
      <c r="H2386" s="7"/>
      <c r="I2386" s="256"/>
      <c r="J2386" s="256"/>
      <c r="K2386" s="593"/>
      <c r="L2386" s="594"/>
      <c r="M2386" s="594"/>
      <c r="N2386" s="52" t="str">
        <f>IF(AND('331-CT'!$E$7=TH!H2386,OR(L2386="331",M2386="331")),"331",IF(AND(OR(L2386="131",M2386="131"),H2386='131-CT'!$E$7),"131",""))</f>
        <v/>
      </c>
      <c r="O2386" s="89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24"/>
      <c r="AC2386" s="585"/>
      <c r="AD2386" s="585"/>
    </row>
    <row r="2387" spans="1:30" s="211" customFormat="1" ht="15.75" customHeight="1">
      <c r="A2387" s="204" t="str">
        <f>IF(B2387&lt;&gt;"",IF(AND(B2387&gt;=_TM1,B2387&lt;=_TM2,OR(TH!L2386="1111",TH!M2386="1111")),TH!D2386,""),"")</f>
        <v/>
      </c>
      <c r="B2387" s="36">
        <f t="shared" si="151"/>
        <v>1</v>
      </c>
      <c r="C2387" s="184">
        <f t="shared" si="152"/>
        <v>0</v>
      </c>
      <c r="D2387" s="37"/>
      <c r="E2387" s="754"/>
      <c r="F2387" s="292"/>
      <c r="G2387" s="478"/>
      <c r="H2387" s="7"/>
      <c r="I2387" s="256"/>
      <c r="J2387" s="256"/>
      <c r="K2387" s="593"/>
      <c r="L2387" s="594"/>
      <c r="M2387" s="594"/>
      <c r="N2387" s="52" t="str">
        <f>IF(AND('331-CT'!$E$7=TH!H2387,OR(L2387="331",M2387="331")),"331",IF(AND(OR(L2387="131",M2387="131"),H2387='131-CT'!$E$7),"131",""))</f>
        <v/>
      </c>
      <c r="O2387" s="89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24"/>
      <c r="AC2387" s="585"/>
    </row>
    <row r="2388" spans="1:30" s="211" customFormat="1" ht="15.75" customHeight="1">
      <c r="A2388" s="204" t="str">
        <f>IF(B2388&lt;&gt;"",IF(AND(B2388&gt;=_TM1,B2388&lt;=_TM2,OR(TH!L2387="1111",TH!M2387="1111")),TH!D2387,""),"")</f>
        <v/>
      </c>
      <c r="B2388" s="36">
        <f t="shared" si="151"/>
        <v>1</v>
      </c>
      <c r="C2388" s="184">
        <f t="shared" si="152"/>
        <v>0</v>
      </c>
      <c r="D2388" s="37"/>
      <c r="E2388" s="754"/>
      <c r="F2388" s="192"/>
      <c r="G2388" s="478"/>
      <c r="H2388" s="7"/>
      <c r="I2388" s="256"/>
      <c r="J2388" s="256"/>
      <c r="K2388" s="593"/>
      <c r="L2388" s="594"/>
      <c r="M2388" s="594"/>
      <c r="N2388" s="52" t="str">
        <f>IF(AND('331-CT'!$E$7=TH!H2388,OR(L2388="331",M2388="331")),"331",IF(AND(OR(L2388="131",M2388="131"),H2388='131-CT'!$E$7),"131",""))</f>
        <v/>
      </c>
      <c r="O2388" s="89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24"/>
      <c r="AC2388" s="585"/>
      <c r="AD2388" s="585"/>
    </row>
    <row r="2389" spans="1:30" s="211" customFormat="1" ht="15.75" customHeight="1">
      <c r="A2389" s="204" t="str">
        <f>IF(B2389&lt;&gt;"",IF(AND(B2389&gt;=_TM1,B2389&lt;=_TM2,OR(TH!L2388="1111",TH!M2388="1111")),TH!D2388,""),"")</f>
        <v/>
      </c>
      <c r="B2389" s="36">
        <f t="shared" si="151"/>
        <v>1</v>
      </c>
      <c r="C2389" s="184">
        <f t="shared" si="152"/>
        <v>0</v>
      </c>
      <c r="D2389" s="37"/>
      <c r="E2389" s="754"/>
      <c r="F2389" s="192"/>
      <c r="G2389" s="478"/>
      <c r="H2389" s="7"/>
      <c r="I2389" s="256"/>
      <c r="J2389" s="256"/>
      <c r="K2389" s="593"/>
      <c r="L2389" s="594"/>
      <c r="M2389" s="594"/>
      <c r="N2389" s="52" t="str">
        <f>IF(AND('331-CT'!$E$7=TH!H2389,OR(L2389="331",M2389="331")),"331",IF(AND(OR(L2389="131",M2389="131"),H2389='131-CT'!$E$7),"131",""))</f>
        <v/>
      </c>
      <c r="O2389" s="89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24"/>
      <c r="AC2389" s="585"/>
      <c r="AD2389" s="585"/>
    </row>
    <row r="2390" spans="1:30" s="211" customFormat="1" ht="15.75" customHeight="1">
      <c r="A2390" s="204" t="str">
        <f>IF(B2390&lt;&gt;"",IF(AND(B2390&gt;=_TM1,B2390&lt;=_TM2,OR(TH!L2389="1111",TH!M2389="1111")),TH!D2389,""),"")</f>
        <v/>
      </c>
      <c r="B2390" s="36">
        <f t="shared" si="151"/>
        <v>1</v>
      </c>
      <c r="C2390" s="184">
        <f t="shared" si="152"/>
        <v>0</v>
      </c>
      <c r="D2390" s="37"/>
      <c r="E2390" s="754"/>
      <c r="F2390" s="192"/>
      <c r="G2390" s="478"/>
      <c r="H2390" s="7"/>
      <c r="I2390" s="256"/>
      <c r="J2390" s="256"/>
      <c r="K2390" s="593"/>
      <c r="L2390" s="594"/>
      <c r="M2390" s="594"/>
      <c r="N2390" s="52" t="str">
        <f>IF(AND('331-CT'!$E$7=TH!H2390,OR(L2390="331",M2390="331")),"331",IF(AND(OR(L2390="131",M2390="131"),H2390='131-CT'!$E$7),"131",""))</f>
        <v/>
      </c>
      <c r="O2390" s="89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24"/>
      <c r="AC2390" s="585"/>
    </row>
    <row r="2391" spans="1:30" s="211" customFormat="1" ht="15.75" customHeight="1">
      <c r="A2391" s="204" t="str">
        <f>IF(B2391&lt;&gt;"",IF(AND(B2391&gt;=_TM1,B2391&lt;=_TM2,OR(TH!L2390="1111",TH!M2390="1111")),TH!D2390,""),"")</f>
        <v/>
      </c>
      <c r="B2391" s="36">
        <f t="shared" si="151"/>
        <v>1</v>
      </c>
      <c r="C2391" s="184">
        <f t="shared" si="152"/>
        <v>0</v>
      </c>
      <c r="D2391" s="37"/>
      <c r="E2391" s="754"/>
      <c r="F2391" s="292"/>
      <c r="G2391" s="478"/>
      <c r="H2391" s="7"/>
      <c r="I2391" s="256"/>
      <c r="J2391" s="256"/>
      <c r="K2391" s="593"/>
      <c r="L2391" s="594"/>
      <c r="M2391" s="594"/>
      <c r="N2391" s="52" t="str">
        <f>IF(AND('331-CT'!$E$7=TH!H2391,OR(L2391="331",M2391="331")),"331",IF(AND(OR(L2391="131",M2391="131"),H2391='131-CT'!$E$7),"131",""))</f>
        <v/>
      </c>
      <c r="O2391" s="89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24"/>
      <c r="AC2391" s="585"/>
      <c r="AD2391" s="585"/>
    </row>
    <row r="2392" spans="1:30" s="211" customFormat="1" ht="15.75" customHeight="1">
      <c r="A2392" s="204" t="str">
        <f>IF(B2392&lt;&gt;"",IF(AND(B2392&gt;=_TM1,B2392&lt;=_TM2,OR(TH!L2391="1111",TH!M2391="1111")),TH!D2391,""),"")</f>
        <v/>
      </c>
      <c r="B2392" s="36">
        <f t="shared" si="151"/>
        <v>1</v>
      </c>
      <c r="C2392" s="184">
        <f t="shared" si="152"/>
        <v>0</v>
      </c>
      <c r="D2392" s="37"/>
      <c r="E2392" s="752"/>
      <c r="F2392" s="292"/>
      <c r="G2392" s="478"/>
      <c r="H2392" s="7"/>
      <c r="I2392" s="256"/>
      <c r="J2392" s="256"/>
      <c r="K2392" s="593"/>
      <c r="L2392" s="594"/>
      <c r="M2392" s="594"/>
      <c r="N2392" s="52" t="str">
        <f>IF(AND('331-CT'!$E$7=TH!H2392,OR(L2392="331",M2392="331")),"331",IF(AND(OR(L2392="131",M2392="131"),H2392='131-CT'!$E$7),"131",""))</f>
        <v/>
      </c>
      <c r="O2392" s="89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24"/>
      <c r="AC2392" s="585"/>
    </row>
    <row r="2393" spans="1:30" s="211" customFormat="1" ht="15.75" customHeight="1">
      <c r="A2393" s="204" t="str">
        <f>IF(B2393&lt;&gt;"",IF(AND(B2393&gt;=_TM1,B2393&lt;=_TM2,OR(TH!L2392="1111",TH!M2392="1111")),TH!D2392,""),"")</f>
        <v/>
      </c>
      <c r="B2393" s="36">
        <f t="shared" si="151"/>
        <v>1</v>
      </c>
      <c r="C2393" s="184">
        <f t="shared" si="152"/>
        <v>0</v>
      </c>
      <c r="D2393" s="37"/>
      <c r="E2393" s="752"/>
      <c r="F2393" s="292"/>
      <c r="G2393" s="478"/>
      <c r="H2393" s="7"/>
      <c r="I2393" s="256"/>
      <c r="J2393" s="256"/>
      <c r="K2393" s="593"/>
      <c r="L2393" s="594"/>
      <c r="M2393" s="594"/>
      <c r="N2393" s="52" t="str">
        <f>IF(AND('331-CT'!$E$7=TH!H2393,OR(L2393="331",M2393="331")),"331",IF(AND(OR(L2393="131",M2393="131"),H2393='131-CT'!$E$7),"131",""))</f>
        <v/>
      </c>
      <c r="O2393" s="89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24"/>
      <c r="AC2393" s="585"/>
      <c r="AD2393" s="585"/>
    </row>
    <row r="2394" spans="1:30" s="211" customFormat="1" ht="15.75" customHeight="1">
      <c r="A2394" s="204" t="str">
        <f>IF(B2394&lt;&gt;"",IF(AND(B2394&gt;=_TM1,B2394&lt;=_TM2,OR(TH!L2393="1111",TH!M2393="1111")),TH!D2393,""),"")</f>
        <v/>
      </c>
      <c r="B2394" s="36">
        <f t="shared" si="151"/>
        <v>1</v>
      </c>
      <c r="C2394" s="184">
        <f t="shared" si="152"/>
        <v>0</v>
      </c>
      <c r="D2394" s="37"/>
      <c r="E2394" s="752"/>
      <c r="F2394" s="292"/>
      <c r="G2394" s="478"/>
      <c r="H2394" s="7"/>
      <c r="I2394" s="256"/>
      <c r="J2394" s="256"/>
      <c r="K2394" s="593"/>
      <c r="L2394" s="594"/>
      <c r="M2394" s="594"/>
      <c r="N2394" s="52" t="str">
        <f>IF(AND('331-CT'!$E$7=TH!H2394,OR(L2394="331",M2394="331")),"331",IF(AND(OR(L2394="131",M2394="131"),H2394='131-CT'!$E$7),"131",""))</f>
        <v/>
      </c>
      <c r="O2394" s="89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24"/>
      <c r="AC2394" s="585"/>
    </row>
    <row r="2395" spans="1:30" s="211" customFormat="1" ht="15.75" customHeight="1">
      <c r="A2395" s="204" t="str">
        <f>IF(B2395&lt;&gt;"",IF(AND(B2395&gt;=_TM1,B2395&lt;=_TM2,OR(TH!L2394="1111",TH!M2394="1111")),TH!D2394,""),"")</f>
        <v/>
      </c>
      <c r="B2395" s="36">
        <f t="shared" si="151"/>
        <v>1</v>
      </c>
      <c r="C2395" s="184">
        <f t="shared" si="152"/>
        <v>0</v>
      </c>
      <c r="D2395" s="37"/>
      <c r="E2395" s="752"/>
      <c r="F2395" s="292"/>
      <c r="G2395" s="478"/>
      <c r="H2395" s="7"/>
      <c r="I2395" s="256"/>
      <c r="J2395" s="256"/>
      <c r="K2395" s="593"/>
      <c r="L2395" s="594"/>
      <c r="M2395" s="594"/>
      <c r="N2395" s="52" t="str">
        <f>IF(AND('331-CT'!$E$7=TH!H2395,OR(L2395="331",M2395="331")),"331",IF(AND(OR(L2395="131",M2395="131"),H2395='131-CT'!$E$7),"131",""))</f>
        <v/>
      </c>
      <c r="O2395" s="89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24"/>
      <c r="AC2395" s="585"/>
      <c r="AD2395" s="585"/>
    </row>
    <row r="2396" spans="1:30" s="211" customFormat="1" ht="15.75" customHeight="1">
      <c r="A2396" s="204" t="str">
        <f>IF(B2396&lt;&gt;"",IF(AND(B2396&gt;=_TM1,B2396&lt;=_TM2,OR(TH!L2395="1111",TH!M2395="1111")),TH!D2395,""),"")</f>
        <v/>
      </c>
      <c r="B2396" s="36">
        <f t="shared" si="151"/>
        <v>1</v>
      </c>
      <c r="C2396" s="184">
        <f t="shared" si="152"/>
        <v>0</v>
      </c>
      <c r="D2396" s="37"/>
      <c r="E2396" s="754"/>
      <c r="F2396" s="292"/>
      <c r="G2396" s="478"/>
      <c r="H2396" s="7"/>
      <c r="I2396" s="256"/>
      <c r="J2396" s="256"/>
      <c r="K2396" s="593"/>
      <c r="L2396" s="594"/>
      <c r="M2396" s="594"/>
      <c r="N2396" s="52" t="str">
        <f>IF(AND('331-CT'!$E$7=TH!H2396,OR(L2396="331",M2396="331")),"331",IF(AND(OR(L2396="131",M2396="131"),H2396='131-CT'!$E$7),"131",""))</f>
        <v/>
      </c>
      <c r="O2396" s="89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24"/>
      <c r="AC2396" s="585"/>
    </row>
    <row r="2397" spans="1:30" s="211" customFormat="1" ht="15.75" customHeight="1">
      <c r="A2397" s="204" t="str">
        <f>IF(B2397&lt;&gt;"",IF(AND(B2397&gt;=_TM1,B2397&lt;=_TM2,OR(TH!L2396="1111",TH!M2396="1111")),TH!D2396,""),"")</f>
        <v/>
      </c>
      <c r="B2397" s="36">
        <f t="shared" si="151"/>
        <v>1</v>
      </c>
      <c r="C2397" s="184">
        <f t="shared" si="152"/>
        <v>0</v>
      </c>
      <c r="D2397" s="37"/>
      <c r="E2397" s="754"/>
      <c r="F2397" s="292"/>
      <c r="G2397" s="478"/>
      <c r="H2397" s="7"/>
      <c r="I2397" s="256"/>
      <c r="J2397" s="256"/>
      <c r="K2397" s="593"/>
      <c r="L2397" s="594"/>
      <c r="M2397" s="594"/>
      <c r="N2397" s="52" t="str">
        <f>IF(AND('331-CT'!$E$7=TH!H2397,OR(L2397="331",M2397="331")),"331",IF(AND(OR(L2397="131",M2397="131"),H2397='131-CT'!$E$7),"131",""))</f>
        <v/>
      </c>
      <c r="O2397" s="89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24"/>
      <c r="AC2397" s="585"/>
      <c r="AD2397" s="585"/>
    </row>
    <row r="2398" spans="1:30" s="211" customFormat="1" ht="15.75" customHeight="1">
      <c r="A2398" s="204" t="str">
        <f>IF(B2398&lt;&gt;"",IF(AND(B2398&gt;=_TM1,B2398&lt;=_TM2,OR(TH!L2397="1111",TH!M2397="1111")),TH!D2397,""),"")</f>
        <v/>
      </c>
      <c r="B2398" s="36">
        <f t="shared" si="151"/>
        <v>1</v>
      </c>
      <c r="C2398" s="184">
        <f t="shared" si="152"/>
        <v>0</v>
      </c>
      <c r="D2398" s="37"/>
      <c r="E2398" s="754"/>
      <c r="F2398" s="292"/>
      <c r="G2398" s="478"/>
      <c r="H2398" s="7"/>
      <c r="I2398" s="731"/>
      <c r="J2398" s="731"/>
      <c r="K2398" s="593"/>
      <c r="L2398" s="594"/>
      <c r="M2398" s="594"/>
      <c r="N2398" s="52" t="str">
        <f>IF(AND('331-CT'!$E$7=TH!H2398,OR(L2398="331",M2398="331")),"331",IF(AND(OR(L2398="131",M2398="131"),H2398='131-CT'!$E$7),"131",""))</f>
        <v/>
      </c>
      <c r="O2398" s="89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24"/>
      <c r="AC2398" s="585"/>
    </row>
    <row r="2399" spans="1:30" s="211" customFormat="1" ht="15.75" customHeight="1">
      <c r="A2399" s="204" t="str">
        <f>IF(B2399&lt;&gt;"",IF(AND(B2399&gt;=_TM1,B2399&lt;=_TM2,OR(TH!L2400="1111",TH!M2400="1111")),TH!D2400,""),"")</f>
        <v/>
      </c>
      <c r="B2399" s="36">
        <f t="shared" si="151"/>
        <v>1</v>
      </c>
      <c r="C2399" s="184">
        <f t="shared" si="152"/>
        <v>0</v>
      </c>
      <c r="D2399" s="37"/>
      <c r="E2399" s="754"/>
      <c r="F2399" s="292"/>
      <c r="G2399" s="478"/>
      <c r="H2399" s="7"/>
      <c r="I2399" s="731"/>
      <c r="J2399" s="731"/>
      <c r="K2399" s="593"/>
      <c r="L2399" s="594"/>
      <c r="M2399" s="594"/>
      <c r="N2399" s="52" t="str">
        <f>IF(AND('331-CT'!$E$7=TH!H2399,OR(L2399="331",M2399="331")),"331",IF(AND(OR(L2399="131",M2399="131"),H2399='131-CT'!$E$7),"131",""))</f>
        <v/>
      </c>
      <c r="O2399" s="89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24"/>
      <c r="AC2399" s="585"/>
      <c r="AD2399" s="585"/>
    </row>
    <row r="2400" spans="1:30" s="211" customFormat="1" ht="15.75" customHeight="1">
      <c r="A2400" s="204" t="str">
        <f>IF(B2400&lt;&gt;"",IF(AND(B2400&gt;=_TM1,B2400&lt;=_TM2,OR(TH!L2401="1111",TH!M2401="1111")),TH!D2401,""),"")</f>
        <v/>
      </c>
      <c r="B2400" s="36">
        <f t="shared" si="151"/>
        <v>1</v>
      </c>
      <c r="C2400" s="184">
        <f t="shared" si="152"/>
        <v>0</v>
      </c>
      <c r="D2400" s="37"/>
      <c r="E2400" s="754"/>
      <c r="F2400" s="292"/>
      <c r="G2400" s="478"/>
      <c r="H2400" s="7"/>
      <c r="I2400" s="256"/>
      <c r="J2400" s="256"/>
      <c r="K2400" s="593"/>
      <c r="L2400" s="594"/>
      <c r="M2400" s="594"/>
      <c r="N2400" s="52" t="str">
        <f>IF(AND('331-CT'!$E$7=TH!H2400,OR(L2400="331",M2400="331")),"331",IF(AND(OR(L2400="131",M2400="131"),H2400='131-CT'!$E$7),"131",""))</f>
        <v/>
      </c>
      <c r="O2400" s="89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24"/>
      <c r="AC2400" s="585"/>
    </row>
    <row r="2401" spans="1:30" s="211" customFormat="1" ht="15.75" customHeight="1">
      <c r="A2401" s="204" t="str">
        <f>IF(B2401&lt;&gt;"",IF(AND(B2401&gt;=_TM1,B2401&lt;=_TM2,OR(TH!L2402="1111",TH!M2402="1111")),TH!D2402,""),"")</f>
        <v/>
      </c>
      <c r="B2401" s="36">
        <f t="shared" si="151"/>
        <v>1</v>
      </c>
      <c r="C2401" s="184">
        <f t="shared" si="152"/>
        <v>0</v>
      </c>
      <c r="D2401" s="37"/>
      <c r="E2401" s="754"/>
      <c r="F2401" s="192"/>
      <c r="G2401" s="478"/>
      <c r="H2401" s="7"/>
      <c r="I2401" s="256"/>
      <c r="J2401" s="256"/>
      <c r="K2401" s="593"/>
      <c r="L2401" s="594"/>
      <c r="M2401" s="594"/>
      <c r="N2401" s="52" t="str">
        <f>IF(AND('331-CT'!$E$7=TH!H2401,OR(L2401="331",M2401="331")),"331",IF(AND(OR(L2401="131",M2401="131"),H2401='131-CT'!$E$7),"131",""))</f>
        <v/>
      </c>
      <c r="O2401" s="89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24"/>
      <c r="AC2401" s="585"/>
      <c r="AD2401" s="585"/>
    </row>
    <row r="2402" spans="1:30" s="211" customFormat="1" ht="15.75" customHeight="1">
      <c r="A2402" s="204" t="str">
        <f>IF(B2402&lt;&gt;"",IF(AND(B2402&gt;=_TM1,B2402&lt;=_TM2,OR(TH!L2403="1111",TH!M2403="1111")),TH!D2403,""),"")</f>
        <v/>
      </c>
      <c r="B2402" s="36">
        <f t="shared" si="151"/>
        <v>1</v>
      </c>
      <c r="C2402" s="184">
        <f t="shared" si="152"/>
        <v>0</v>
      </c>
      <c r="D2402" s="37"/>
      <c r="E2402" s="754"/>
      <c r="F2402" s="192"/>
      <c r="G2402" s="478"/>
      <c r="H2402" s="7"/>
      <c r="I2402" s="256"/>
      <c r="J2402" s="256"/>
      <c r="K2402" s="593"/>
      <c r="L2402" s="594"/>
      <c r="M2402" s="594"/>
      <c r="N2402" s="52" t="str">
        <f>IF(AND('331-CT'!$E$7=TH!H2402,OR(L2402="331",M2402="331")),"331",IF(AND(OR(L2402="131",M2402="131"),H2402='131-CT'!$E$7),"131",""))</f>
        <v/>
      </c>
      <c r="O2402" s="89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24"/>
      <c r="AC2402" s="585"/>
    </row>
    <row r="2403" spans="1:30" s="211" customFormat="1" ht="15.75" customHeight="1">
      <c r="A2403" s="204" t="str">
        <f>IF(B2403&lt;&gt;"",IF(AND(B2403&gt;=_TM1,B2403&lt;=_TM2,OR(TH!L2404="1111",TH!M2404="1111")),TH!D2404,""),"")</f>
        <v/>
      </c>
      <c r="B2403" s="36">
        <f t="shared" ref="B2403:B2466" si="153">IF(C2403&lt;&gt;"",MONTH(C2403),"")</f>
        <v>1</v>
      </c>
      <c r="C2403" s="184">
        <f t="shared" si="152"/>
        <v>0</v>
      </c>
      <c r="D2403" s="37"/>
      <c r="E2403" s="754"/>
      <c r="F2403" s="192"/>
      <c r="G2403" s="478"/>
      <c r="H2403" s="7"/>
      <c r="I2403" s="256"/>
      <c r="J2403" s="256"/>
      <c r="K2403" s="593"/>
      <c r="L2403" s="594"/>
      <c r="M2403" s="594"/>
      <c r="N2403" s="52" t="str">
        <f>IF(AND('331-CT'!$E$7=TH!H2403,OR(L2403="331",M2403="331")),"331",IF(AND(OR(L2403="131",M2403="131"),H2403='131-CT'!$E$7),"131",""))</f>
        <v/>
      </c>
      <c r="O2403" s="89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24"/>
      <c r="AC2403" s="585"/>
      <c r="AD2403" s="585"/>
    </row>
    <row r="2404" spans="1:30" s="211" customFormat="1" ht="15.75" customHeight="1">
      <c r="A2404" s="204" t="str">
        <f>IF(B2404&lt;&gt;"",IF(AND(B2404&gt;=_TM1,B2404&lt;=_TM2,OR(TH!L2405="1111",TH!M2405="1111")),TH!D2405,""),"")</f>
        <v/>
      </c>
      <c r="B2404" s="36">
        <f t="shared" si="153"/>
        <v>1</v>
      </c>
      <c r="C2404" s="184">
        <f t="shared" si="152"/>
        <v>0</v>
      </c>
      <c r="D2404" s="37"/>
      <c r="E2404" s="754"/>
      <c r="F2404" s="192"/>
      <c r="G2404" s="478"/>
      <c r="H2404" s="7"/>
      <c r="I2404" s="256"/>
      <c r="J2404" s="256"/>
      <c r="K2404" s="593"/>
      <c r="L2404" s="594"/>
      <c r="M2404" s="594"/>
      <c r="N2404" s="52" t="str">
        <f>IF(AND('331-CT'!$E$7=TH!H2404,OR(L2404="331",M2404="331")),"331",IF(AND(OR(L2404="131",M2404="131"),H2404='131-CT'!$E$7),"131",""))</f>
        <v/>
      </c>
      <c r="O2404" s="89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24"/>
      <c r="AC2404" s="585"/>
      <c r="AD2404" s="585"/>
    </row>
    <row r="2405" spans="1:30" s="211" customFormat="1" ht="15.75" customHeight="1">
      <c r="A2405" s="204" t="str">
        <f>IF(B2405&lt;&gt;"",IF(AND(B2405&gt;=_TM1,B2405&lt;=_TM2,OR(TH!L2406="1111",TH!M2406="1111")),TH!D2406,""),"")</f>
        <v/>
      </c>
      <c r="B2405" s="36">
        <f t="shared" si="153"/>
        <v>1</v>
      </c>
      <c r="C2405" s="184">
        <f t="shared" si="152"/>
        <v>0</v>
      </c>
      <c r="D2405" s="37"/>
      <c r="E2405" s="754"/>
      <c r="F2405" s="192"/>
      <c r="G2405" s="478"/>
      <c r="H2405" s="7"/>
      <c r="I2405" s="256"/>
      <c r="J2405" s="256"/>
      <c r="K2405" s="593"/>
      <c r="L2405" s="594"/>
      <c r="M2405" s="594"/>
      <c r="N2405" s="52" t="str">
        <f>IF(AND('331-CT'!$E$7=TH!H2405,OR(L2405="331",M2405="331")),"331",IF(AND(OR(L2405="131",M2405="131"),H2405='131-CT'!$E$7),"131",""))</f>
        <v/>
      </c>
      <c r="O2405" s="89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24"/>
      <c r="AC2405" s="585"/>
    </row>
    <row r="2406" spans="1:30" s="211" customFormat="1" ht="15.75" customHeight="1">
      <c r="A2406" s="204" t="str">
        <f>IF(B2406&lt;&gt;"",IF(AND(B2406&gt;=_TM1,B2406&lt;=_TM2,OR(TH!L2407="1111",TH!M2407="1111")),TH!D2407,""),"")</f>
        <v/>
      </c>
      <c r="B2406" s="36">
        <f t="shared" si="153"/>
        <v>1</v>
      </c>
      <c r="C2406" s="184">
        <f t="shared" si="152"/>
        <v>0</v>
      </c>
      <c r="D2406" s="37"/>
      <c r="E2406" s="754"/>
      <c r="F2406" s="292"/>
      <c r="G2406" s="478"/>
      <c r="H2406" s="7"/>
      <c r="I2406" s="256"/>
      <c r="J2406" s="256"/>
      <c r="K2406" s="593"/>
      <c r="L2406" s="594"/>
      <c r="M2406" s="594"/>
      <c r="N2406" s="52" t="str">
        <f>IF(AND('331-CT'!$E$7=TH!H2406,OR(L2406="331",M2406="331")),"331",IF(AND(OR(L2406="131",M2406="131"),H2406='131-CT'!$E$7),"131",""))</f>
        <v/>
      </c>
      <c r="O2406" s="89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24"/>
      <c r="AC2406" s="585"/>
      <c r="AD2406" s="585"/>
    </row>
    <row r="2407" spans="1:30" s="211" customFormat="1" ht="15.75" customHeight="1">
      <c r="A2407" s="204" t="str">
        <f>IF(B2407&lt;&gt;"",IF(AND(B2407&gt;=_TM1,B2407&lt;=_TM2,OR(TH!L2408="1111",TH!M2408="1111")),TH!D2408,""),"")</f>
        <v/>
      </c>
      <c r="B2407" s="36">
        <f t="shared" si="153"/>
        <v>1</v>
      </c>
      <c r="C2407" s="184">
        <f t="shared" si="152"/>
        <v>0</v>
      </c>
      <c r="D2407" s="37"/>
      <c r="E2407" s="754"/>
      <c r="F2407" s="292"/>
      <c r="G2407" s="478"/>
      <c r="H2407" s="7"/>
      <c r="I2407" s="256"/>
      <c r="J2407" s="256"/>
      <c r="K2407" s="593"/>
      <c r="L2407" s="594"/>
      <c r="M2407" s="594"/>
      <c r="N2407" s="52" t="str">
        <f>IF(AND('331-CT'!$E$7=TH!H2407,OR(L2407="331",M2407="331")),"331",IF(AND(OR(L2407="131",M2407="131"),H2407='131-CT'!$E$7),"131",""))</f>
        <v/>
      </c>
      <c r="O2407" s="89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24"/>
      <c r="AC2407" s="585"/>
    </row>
    <row r="2408" spans="1:30" s="211" customFormat="1" ht="15.75" customHeight="1">
      <c r="A2408" s="204" t="str">
        <f>IF(B2408&lt;&gt;"",IF(AND(B2408&gt;=_TM1,B2408&lt;=_TM2,OR(TH!L2409="1111",TH!M2409="1111")),TH!D2409,""),"")</f>
        <v/>
      </c>
      <c r="B2408" s="36">
        <f t="shared" si="153"/>
        <v>1</v>
      </c>
      <c r="C2408" s="184">
        <f t="shared" si="152"/>
        <v>0</v>
      </c>
      <c r="D2408" s="184"/>
      <c r="E2408" s="754"/>
      <c r="F2408" s="192"/>
      <c r="G2408" s="478"/>
      <c r="H2408" s="7"/>
      <c r="I2408" s="256"/>
      <c r="J2408" s="256"/>
      <c r="K2408" s="593"/>
      <c r="L2408" s="594"/>
      <c r="M2408" s="594"/>
      <c r="N2408" s="52" t="str">
        <f>IF(AND('331-CT'!$E$7=TH!H2408,OR(L2408="331",M2408="331")),"331",IF(AND(OR(L2408="131",M2408="131"),H2408='131-CT'!$E$7),"131",""))</f>
        <v/>
      </c>
      <c r="O2408" s="89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24"/>
      <c r="AC2408" s="585"/>
      <c r="AD2408" s="585"/>
    </row>
    <row r="2409" spans="1:30" s="211" customFormat="1" ht="15.75" customHeight="1">
      <c r="A2409" s="204" t="str">
        <f>IF(B2409&lt;&gt;"",IF(AND(B2409&gt;=_TM1,B2409&lt;=_TM2,OR(TH!L2410="1111",TH!M2410="1111")),TH!D2410,""),"")</f>
        <v/>
      </c>
      <c r="B2409" s="36">
        <f t="shared" si="153"/>
        <v>1</v>
      </c>
      <c r="C2409" s="184">
        <f t="shared" si="152"/>
        <v>0</v>
      </c>
      <c r="D2409" s="184"/>
      <c r="E2409" s="754"/>
      <c r="F2409" s="192"/>
      <c r="G2409" s="478"/>
      <c r="H2409" s="7"/>
      <c r="I2409" s="256"/>
      <c r="J2409" s="256"/>
      <c r="K2409" s="593"/>
      <c r="L2409" s="594"/>
      <c r="M2409" s="594"/>
      <c r="N2409" s="52" t="str">
        <f>IF(AND('331-CT'!$E$7=TH!H2409,OR(L2409="331",M2409="331")),"331",IF(AND(OR(L2409="131",M2409="131"),H2409='131-CT'!$E$7),"131",""))</f>
        <v/>
      </c>
      <c r="O2409" s="89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24"/>
      <c r="AC2409" s="585"/>
      <c r="AD2409" s="585"/>
    </row>
    <row r="2410" spans="1:30" s="211" customFormat="1" ht="15.75" customHeight="1">
      <c r="A2410" s="204" t="str">
        <f>IF(B2410&lt;&gt;"",IF(AND(B2410&gt;=_TM1,B2410&lt;=_TM2,OR(TH!L2411="1111",TH!M2411="1111")),TH!D2411,""),"")</f>
        <v/>
      </c>
      <c r="B2410" s="36">
        <f t="shared" si="153"/>
        <v>1</v>
      </c>
      <c r="C2410" s="184">
        <f t="shared" si="152"/>
        <v>0</v>
      </c>
      <c r="D2410" s="191"/>
      <c r="E2410" s="754"/>
      <c r="F2410" s="192"/>
      <c r="G2410" s="478"/>
      <c r="H2410" s="7"/>
      <c r="I2410" s="256"/>
      <c r="J2410" s="256"/>
      <c r="K2410" s="593"/>
      <c r="L2410" s="594"/>
      <c r="M2410" s="594"/>
      <c r="N2410" s="52" t="str">
        <f>IF(AND('331-CT'!$E$7=TH!H2410,OR(L2410="331",M2410="331")),"331",IF(AND(OR(L2410="131",M2410="131"),H2410='131-CT'!$E$7),"131",""))</f>
        <v/>
      </c>
      <c r="O2410" s="89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24"/>
      <c r="AC2410" s="585"/>
    </row>
    <row r="2411" spans="1:30" s="211" customFormat="1" ht="15.75" customHeight="1">
      <c r="A2411" s="204" t="str">
        <f>IF(B2411&lt;&gt;"",IF(AND(B2411&gt;=_TM1,B2411&lt;=_TM2,OR(TH!L2412="1111",TH!M2412="1111")),TH!D2412,""),"")</f>
        <v/>
      </c>
      <c r="B2411" s="36">
        <f t="shared" si="153"/>
        <v>1</v>
      </c>
      <c r="C2411" s="184">
        <f t="shared" si="152"/>
        <v>0</v>
      </c>
      <c r="D2411" s="191"/>
      <c r="E2411" s="754"/>
      <c r="F2411" s="292"/>
      <c r="G2411" s="478"/>
      <c r="H2411" s="7"/>
      <c r="I2411" s="256"/>
      <c r="J2411" s="256"/>
      <c r="K2411" s="593"/>
      <c r="L2411" s="594"/>
      <c r="M2411" s="594"/>
      <c r="N2411" s="52" t="str">
        <f>IF(AND('331-CT'!$E$7=TH!H2411,OR(L2411="331",M2411="331")),"331",IF(AND(OR(L2411="131",M2411="131"),H2411='131-CT'!$E$7),"131",""))</f>
        <v/>
      </c>
      <c r="O2411" s="89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24"/>
      <c r="AC2411" s="585"/>
      <c r="AD2411" s="585"/>
    </row>
    <row r="2412" spans="1:30" s="211" customFormat="1" ht="15.75" customHeight="1">
      <c r="A2412" s="204" t="str">
        <f>IF(B2412&lt;&gt;"",IF(AND(B2412&gt;=_TM1,B2412&lt;=_TM2,OR(TH!L2413="1111",TH!M2413="1111")),TH!D2413,""),"")</f>
        <v/>
      </c>
      <c r="B2412" s="36">
        <f t="shared" si="153"/>
        <v>1</v>
      </c>
      <c r="C2412" s="184">
        <f t="shared" si="152"/>
        <v>0</v>
      </c>
      <c r="D2412" s="191"/>
      <c r="E2412" s="754"/>
      <c r="F2412" s="292"/>
      <c r="G2412" s="478"/>
      <c r="H2412" s="7"/>
      <c r="I2412" s="256"/>
      <c r="J2412" s="256"/>
      <c r="K2412" s="593"/>
      <c r="L2412" s="594"/>
      <c r="M2412" s="594"/>
      <c r="N2412" s="52" t="str">
        <f>IF(AND('331-CT'!$E$7=TH!H2412,OR(L2412="331",M2412="331")),"331",IF(AND(OR(L2412="131",M2412="131"),H2412='131-CT'!$E$7),"131",""))</f>
        <v/>
      </c>
      <c r="O2412" s="89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24"/>
      <c r="AC2412" s="585"/>
    </row>
    <row r="2413" spans="1:30" s="211" customFormat="1" ht="15.75" customHeight="1">
      <c r="A2413" s="204" t="str">
        <f>IF(B2413&lt;&gt;"",IF(AND(B2413&gt;=_TM1,B2413&lt;=_TM2,OR(TH!L2414="1111",TH!M2414="1111")),TH!D2414,""),"")</f>
        <v/>
      </c>
      <c r="B2413" s="36">
        <f t="shared" si="153"/>
        <v>1</v>
      </c>
      <c r="C2413" s="184">
        <f t="shared" si="152"/>
        <v>0</v>
      </c>
      <c r="D2413" s="191"/>
      <c r="E2413" s="754"/>
      <c r="F2413" s="292"/>
      <c r="G2413" s="478"/>
      <c r="H2413" s="7"/>
      <c r="I2413" s="256"/>
      <c r="J2413" s="256"/>
      <c r="K2413" s="593"/>
      <c r="L2413" s="594"/>
      <c r="M2413" s="594"/>
      <c r="N2413" s="52" t="str">
        <f>IF(AND('331-CT'!$E$7=TH!H2413,OR(L2413="331",M2413="331")),"331",IF(AND(OR(L2413="131",M2413="131"),H2413='131-CT'!$E$7),"131",""))</f>
        <v/>
      </c>
      <c r="O2413" s="89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24"/>
      <c r="AC2413" s="585"/>
      <c r="AD2413" s="585"/>
    </row>
    <row r="2414" spans="1:30" s="211" customFormat="1" ht="15.75" customHeight="1">
      <c r="A2414" s="204" t="str">
        <f>IF(B2414&lt;&gt;"",IF(AND(B2414&gt;=_TM1,B2414&lt;=_TM2,OR(TH!L2415="1111",TH!M2415="1111")),TH!D2415,""),"")</f>
        <v/>
      </c>
      <c r="B2414" s="36">
        <f t="shared" si="153"/>
        <v>1</v>
      </c>
      <c r="C2414" s="184">
        <f t="shared" si="152"/>
        <v>0</v>
      </c>
      <c r="D2414" s="191"/>
      <c r="E2414" s="754"/>
      <c r="F2414" s="292"/>
      <c r="G2414" s="478"/>
      <c r="H2414" s="7"/>
      <c r="I2414" s="256"/>
      <c r="J2414" s="256"/>
      <c r="K2414" s="593"/>
      <c r="L2414" s="594"/>
      <c r="M2414" s="594"/>
      <c r="N2414" s="52" t="str">
        <f>IF(AND('331-CT'!$E$7=TH!H2414,OR(L2414="331",M2414="331")),"331",IF(AND(OR(L2414="131",M2414="131"),H2414='131-CT'!$E$7),"131",""))</f>
        <v/>
      </c>
      <c r="O2414" s="89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24"/>
      <c r="AC2414" s="585"/>
    </row>
    <row r="2415" spans="1:30" s="211" customFormat="1" ht="15.75" customHeight="1">
      <c r="A2415" s="204" t="str">
        <f>IF(B2415&lt;&gt;"",IF(AND(B2415&gt;=_TM1,B2415&lt;=_TM2,OR(TH!L2416="1111",TH!M2416="1111")),TH!D2416,""),"")</f>
        <v/>
      </c>
      <c r="B2415" s="36">
        <f t="shared" si="153"/>
        <v>1</v>
      </c>
      <c r="C2415" s="184">
        <f t="shared" si="152"/>
        <v>0</v>
      </c>
      <c r="D2415" s="191"/>
      <c r="E2415" s="754"/>
      <c r="F2415" s="189"/>
      <c r="G2415" s="478"/>
      <c r="H2415" s="7"/>
      <c r="I2415" s="256"/>
      <c r="J2415" s="256"/>
      <c r="K2415" s="593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89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24"/>
      <c r="AC2415" s="585"/>
      <c r="AD2415" s="585"/>
    </row>
    <row r="2416" spans="1:30" s="211" customFormat="1" ht="15.75" customHeight="1">
      <c r="A2416" s="204" t="str">
        <f>IF(B2416&lt;&gt;"",IF(AND(B2416&gt;=_TM1,B2416&lt;=_TM2,OR(TH!L2417="1111",TH!M2417="1111")),TH!D2417,""),"")</f>
        <v/>
      </c>
      <c r="B2416" s="36">
        <f t="shared" si="153"/>
        <v>1</v>
      </c>
      <c r="C2416" s="184">
        <f t="shared" si="152"/>
        <v>0</v>
      </c>
      <c r="D2416" s="191"/>
      <c r="E2416" s="754"/>
      <c r="F2416" s="189"/>
      <c r="G2416" s="478"/>
      <c r="H2416" s="7"/>
      <c r="I2416" s="731"/>
      <c r="J2416" s="731"/>
      <c r="K2416" s="593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89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24"/>
      <c r="AC2416" s="585"/>
    </row>
    <row r="2417" spans="1:30" s="211" customFormat="1" ht="15.75" customHeight="1">
      <c r="A2417" s="204" t="str">
        <f>IF(B2417&lt;&gt;"",IF(AND(B2417&gt;=_TM1,B2417&lt;=_TM2,OR(TH!L2418="1111",TH!M2418="1111")),TH!D2418,""),"")</f>
        <v/>
      </c>
      <c r="B2417" s="36">
        <f t="shared" si="153"/>
        <v>1</v>
      </c>
      <c r="C2417" s="184">
        <f t="shared" si="152"/>
        <v>0</v>
      </c>
      <c r="D2417" s="191"/>
      <c r="E2417" s="754"/>
      <c r="F2417" s="189"/>
      <c r="G2417" s="478"/>
      <c r="H2417" s="7"/>
      <c r="I2417" s="256"/>
      <c r="J2417" s="256"/>
      <c r="K2417" s="593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89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24"/>
      <c r="AC2417" s="585"/>
    </row>
    <row r="2418" spans="1:30" s="211" customFormat="1" ht="15.75" customHeight="1">
      <c r="A2418" s="204" t="str">
        <f>IF(B2418&lt;&gt;"",IF(AND(B2418&gt;=_TM1,B2418&lt;=_TM2,OR(TH!L2419="1111",TH!M2419="1111")),TH!D2419,""),"")</f>
        <v/>
      </c>
      <c r="B2418" s="36">
        <f t="shared" si="153"/>
        <v>1</v>
      </c>
      <c r="C2418" s="184">
        <f t="shared" si="152"/>
        <v>0</v>
      </c>
      <c r="D2418" s="191"/>
      <c r="E2418" s="754"/>
      <c r="F2418" s="292"/>
      <c r="G2418" s="478"/>
      <c r="H2418" s="7"/>
      <c r="I2418" s="256"/>
      <c r="J2418" s="256"/>
      <c r="K2418" s="593"/>
      <c r="L2418" s="594"/>
      <c r="M2418" s="594"/>
      <c r="N2418" s="52" t="str">
        <f>IF(AND('331-CT'!$E$7=TH!H2418,OR(L2418="331",M2418="331")),"331",IF(AND(OR(L2418="131",M2418="131"),H2418='131-CT'!$E$7),"131",""))</f>
        <v/>
      </c>
      <c r="O2418" s="89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24"/>
      <c r="AC2418" s="585"/>
      <c r="AD2418" s="585"/>
    </row>
    <row r="2419" spans="1:30" s="211" customFormat="1" ht="15.75" customHeight="1">
      <c r="A2419" s="204" t="str">
        <f>IF(B2419&lt;&gt;"",IF(AND(B2419&gt;=_TM1,B2419&lt;=_TM2,OR(TH!L2420="1111",TH!M2420="1111")),TH!D2420,""),"")</f>
        <v/>
      </c>
      <c r="B2419" s="36">
        <f t="shared" si="153"/>
        <v>1</v>
      </c>
      <c r="C2419" s="184">
        <f t="shared" si="152"/>
        <v>0</v>
      </c>
      <c r="D2419" s="191"/>
      <c r="E2419" s="754"/>
      <c r="F2419" s="292"/>
      <c r="G2419" s="478"/>
      <c r="H2419" s="7"/>
      <c r="I2419" s="256"/>
      <c r="J2419" s="256"/>
      <c r="K2419" s="593"/>
      <c r="L2419" s="594"/>
      <c r="M2419" s="594"/>
      <c r="N2419" s="52" t="str">
        <f>IF(AND('331-CT'!$E$7=TH!H2419,OR(L2419="331",M2419="331")),"331",IF(AND(OR(L2419="131",M2419="131"),H2419='131-CT'!$E$7),"131",""))</f>
        <v/>
      </c>
      <c r="O2419" s="89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24"/>
      <c r="AC2419" s="585"/>
    </row>
    <row r="2420" spans="1:30" s="211" customFormat="1" ht="15.75" customHeight="1">
      <c r="A2420" s="204" t="str">
        <f>IF(B2420&lt;&gt;"",IF(AND(B2420&gt;=_TM1,B2420&lt;=_TM2,OR(TH!L2421="1111",TH!M2421="1111")),TH!D2421,""),"")</f>
        <v/>
      </c>
      <c r="B2420" s="36">
        <f t="shared" si="153"/>
        <v>1</v>
      </c>
      <c r="C2420" s="184">
        <f t="shared" si="152"/>
        <v>0</v>
      </c>
      <c r="D2420" s="191"/>
      <c r="E2420" s="754"/>
      <c r="F2420" s="292"/>
      <c r="G2420" s="478"/>
      <c r="H2420" s="7"/>
      <c r="I2420" s="256"/>
      <c r="J2420" s="256"/>
      <c r="K2420" s="593"/>
      <c r="L2420" s="594"/>
      <c r="M2420" s="594"/>
      <c r="N2420" s="52" t="str">
        <f>IF(AND('331-CT'!$E$7=TH!H2420,OR(L2420="331",M2420="331")),"331",IF(AND(OR(L2420="131",M2420="131"),H2420='131-CT'!$E$7),"131",""))</f>
        <v/>
      </c>
      <c r="O2420" s="89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24"/>
      <c r="AC2420" s="585"/>
      <c r="AD2420" s="585"/>
    </row>
    <row r="2421" spans="1:30" s="211" customFormat="1" ht="15.75" customHeight="1">
      <c r="A2421" s="204" t="str">
        <f>IF(B2421&lt;&gt;"",IF(AND(B2421&gt;=_TM1,B2421&lt;=_TM2,OR(TH!L2422="1111",TH!M2422="1111")),TH!D2422,""),"")</f>
        <v/>
      </c>
      <c r="B2421" s="36">
        <f t="shared" si="153"/>
        <v>1</v>
      </c>
      <c r="C2421" s="184">
        <f t="shared" si="152"/>
        <v>0</v>
      </c>
      <c r="D2421" s="191"/>
      <c r="E2421" s="754"/>
      <c r="F2421" s="292"/>
      <c r="G2421" s="478"/>
      <c r="H2421" s="7"/>
      <c r="I2421" s="256"/>
      <c r="J2421" s="256"/>
      <c r="K2421" s="593"/>
      <c r="L2421" s="594"/>
      <c r="M2421" s="594"/>
      <c r="N2421" s="52" t="str">
        <f>IF(AND('331-CT'!$E$7=TH!H2421,OR(L2421="331",M2421="331")),"331",IF(AND(OR(L2421="131",M2421="131"),H2421='131-CT'!$E$7),"131",""))</f>
        <v/>
      </c>
      <c r="O2421" s="89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24"/>
      <c r="AC2421" s="585"/>
    </row>
    <row r="2422" spans="1:30" s="211" customFormat="1" ht="15.75" customHeight="1">
      <c r="A2422" s="204" t="str">
        <f>IF(B2422&lt;&gt;"",IF(AND(B2422&gt;=_TM1,B2422&lt;=_TM2,OR(TH!L2423="1111",TH!M2423="1111")),TH!D2423,""),"")</f>
        <v/>
      </c>
      <c r="B2422" s="36">
        <f t="shared" si="153"/>
        <v>1</v>
      </c>
      <c r="C2422" s="184">
        <f t="shared" si="152"/>
        <v>0</v>
      </c>
      <c r="D2422" s="191"/>
      <c r="E2422" s="754"/>
      <c r="F2422" s="292"/>
      <c r="G2422" s="478"/>
      <c r="H2422" s="7"/>
      <c r="I2422" s="256"/>
      <c r="J2422" s="256"/>
      <c r="K2422" s="593"/>
      <c r="L2422" s="594"/>
      <c r="M2422" s="594"/>
      <c r="N2422" s="52" t="str">
        <f>IF(AND('331-CT'!$E$7=TH!H2422,OR(L2422="331",M2422="331")),"331",IF(AND(OR(L2422="131",M2422="131"),H2422='131-CT'!$E$7),"131",""))</f>
        <v/>
      </c>
      <c r="O2422" s="89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24"/>
      <c r="AC2422" s="585"/>
      <c r="AD2422" s="585"/>
    </row>
    <row r="2423" spans="1:30" s="211" customFormat="1" ht="15.75" customHeight="1">
      <c r="A2423" s="204" t="str">
        <f>IF(B2423&lt;&gt;"",IF(AND(B2423&gt;=_TM1,B2423&lt;=_TM2,OR(TH!L2424="1111",TH!M2424="1111")),TH!D2424,""),"")</f>
        <v/>
      </c>
      <c r="B2423" s="36">
        <f t="shared" si="153"/>
        <v>1</v>
      </c>
      <c r="C2423" s="184">
        <f t="shared" si="152"/>
        <v>0</v>
      </c>
      <c r="D2423" s="191"/>
      <c r="E2423" s="754"/>
      <c r="F2423" s="292"/>
      <c r="G2423" s="478"/>
      <c r="H2423" s="7"/>
      <c r="I2423" s="256"/>
      <c r="J2423" s="256"/>
      <c r="K2423" s="593"/>
      <c r="L2423" s="594"/>
      <c r="M2423" s="594"/>
      <c r="N2423" s="52" t="str">
        <f>IF(AND('331-CT'!$E$7=TH!H2423,OR(L2423="331",M2423="331")),"331",IF(AND(OR(L2423="131",M2423="131"),H2423='131-CT'!$E$7),"131",""))</f>
        <v/>
      </c>
      <c r="O2423" s="89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24"/>
      <c r="AC2423" s="585"/>
    </row>
    <row r="2424" spans="1:30" s="211" customFormat="1" ht="15.75" customHeight="1">
      <c r="A2424" s="204" t="str">
        <f>IF(B2424&lt;&gt;"",IF(AND(B2424&gt;=_TM1,B2424&lt;=_TM2,OR(TH!L2425="1111",TH!M2425="1111")),TH!D2425,""),"")</f>
        <v/>
      </c>
      <c r="B2424" s="36">
        <f t="shared" si="153"/>
        <v>1</v>
      </c>
      <c r="C2424" s="184">
        <f t="shared" si="152"/>
        <v>0</v>
      </c>
      <c r="D2424" s="191"/>
      <c r="E2424" s="754"/>
      <c r="F2424" s="292"/>
      <c r="G2424" s="478"/>
      <c r="H2424" s="7"/>
      <c r="I2424" s="256"/>
      <c r="J2424" s="256"/>
      <c r="K2424" s="593"/>
      <c r="L2424" s="594"/>
      <c r="M2424" s="594"/>
      <c r="N2424" s="52" t="str">
        <f>IF(AND('331-CT'!$E$7=TH!H2424,OR(L2424="331",M2424="331")),"331",IF(AND(OR(L2424="131",M2424="131"),H2424='131-CT'!$E$7),"131",""))</f>
        <v/>
      </c>
      <c r="O2424" s="89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24"/>
      <c r="AC2424" s="585"/>
      <c r="AD2424" s="585"/>
    </row>
    <row r="2425" spans="1:30" s="211" customFormat="1" ht="15.75" customHeight="1">
      <c r="A2425" s="204" t="str">
        <f>IF(B2425&lt;&gt;"",IF(AND(B2425&gt;=_TM1,B2425&lt;=_TM2,OR(TH!L2426="1111",TH!M2426="1111")),TH!D2426,""),"")</f>
        <v/>
      </c>
      <c r="B2425" s="36">
        <f t="shared" si="153"/>
        <v>1</v>
      </c>
      <c r="C2425" s="184">
        <f t="shared" si="152"/>
        <v>0</v>
      </c>
      <c r="D2425" s="191"/>
      <c r="E2425" s="754"/>
      <c r="F2425" s="292"/>
      <c r="G2425" s="478"/>
      <c r="H2425" s="7"/>
      <c r="I2425" s="256"/>
      <c r="J2425" s="256"/>
      <c r="K2425" s="593"/>
      <c r="L2425" s="594"/>
      <c r="M2425" s="594"/>
      <c r="N2425" s="52" t="str">
        <f>IF(AND('331-CT'!$E$7=TH!H2425,OR(L2425="331",M2425="331")),"331",IF(AND(OR(L2425="131",M2425="131"),H2425='131-CT'!$E$7),"131",""))</f>
        <v/>
      </c>
      <c r="O2425" s="89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24"/>
      <c r="AC2425" s="585"/>
    </row>
    <row r="2426" spans="1:30" s="211" customFormat="1" ht="15.75" customHeight="1">
      <c r="A2426" s="204" t="str">
        <f>IF(B2426&lt;&gt;"",IF(AND(B2426&gt;=_TM1,B2426&lt;=_TM2,OR(TH!L2427="1111",TH!M2427="1111")),TH!D2427,""),"")</f>
        <v/>
      </c>
      <c r="B2426" s="36">
        <f t="shared" si="153"/>
        <v>1</v>
      </c>
      <c r="C2426" s="184">
        <f t="shared" si="152"/>
        <v>0</v>
      </c>
      <c r="D2426" s="191"/>
      <c r="E2426" s="754"/>
      <c r="F2426" s="292"/>
      <c r="G2426" s="478"/>
      <c r="H2426" s="7"/>
      <c r="I2426" s="256"/>
      <c r="J2426" s="256"/>
      <c r="K2426" s="593"/>
      <c r="L2426" s="594"/>
      <c r="M2426" s="594"/>
      <c r="N2426" s="52" t="str">
        <f>IF(AND('331-CT'!$E$7=TH!H2426,OR(L2426="331",M2426="331")),"331",IF(AND(OR(L2426="131",M2426="131"),H2426='131-CT'!$E$7),"131",""))</f>
        <v/>
      </c>
      <c r="O2426" s="89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24"/>
      <c r="AC2426" s="585"/>
      <c r="AD2426" s="585"/>
    </row>
    <row r="2427" spans="1:30" s="211" customFormat="1" ht="15.75" customHeight="1">
      <c r="A2427" s="204" t="str">
        <f>IF(B2427&lt;&gt;"",IF(AND(B2427&gt;=_TM1,B2427&lt;=_TM2,OR(TH!L2428="1111",TH!M2428="1111")),TH!D2428,""),"")</f>
        <v/>
      </c>
      <c r="B2427" s="36">
        <f t="shared" si="153"/>
        <v>1</v>
      </c>
      <c r="C2427" s="184">
        <f t="shared" si="152"/>
        <v>0</v>
      </c>
      <c r="D2427" s="191"/>
      <c r="E2427" s="754"/>
      <c r="F2427" s="292"/>
      <c r="G2427" s="478"/>
      <c r="H2427" s="7"/>
      <c r="I2427" s="256"/>
      <c r="J2427" s="256"/>
      <c r="K2427" s="593"/>
      <c r="L2427" s="594"/>
      <c r="M2427" s="594"/>
      <c r="N2427" s="52" t="str">
        <f>IF(AND('331-CT'!$E$7=TH!H2427,OR(L2427="331",M2427="331")),"331",IF(AND(OR(L2427="131",M2427="131"),H2427='131-CT'!$E$7),"131",""))</f>
        <v/>
      </c>
      <c r="O2427" s="89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24"/>
      <c r="AC2427" s="585"/>
    </row>
    <row r="2428" spans="1:30" s="211" customFormat="1" ht="15.75" customHeight="1">
      <c r="A2428" s="204" t="str">
        <f>IF(B2428&lt;&gt;"",IF(AND(B2428&gt;=_TM1,B2428&lt;=_TM2,OR(TH!L2429="1111",TH!M2429="1111")),TH!D2429,""),"")</f>
        <v/>
      </c>
      <c r="B2428" s="36">
        <f t="shared" si="153"/>
        <v>1</v>
      </c>
      <c r="C2428" s="184">
        <f t="shared" si="152"/>
        <v>0</v>
      </c>
      <c r="D2428" s="191"/>
      <c r="E2428" s="754"/>
      <c r="F2428" s="189"/>
      <c r="G2428" s="478"/>
      <c r="H2428" s="7"/>
      <c r="I2428" s="256"/>
      <c r="J2428" s="256"/>
      <c r="K2428" s="593"/>
      <c r="L2428" s="594"/>
      <c r="M2428" s="594"/>
      <c r="N2428" s="52" t="str">
        <f>IF(AND('331-CT'!$E$7=TH!H2428,OR(L2428="331",M2428="331")),"331",IF(AND(OR(L2428="131",M2428="131"),H2428='131-CT'!$E$7),"131",""))</f>
        <v/>
      </c>
      <c r="O2428" s="89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24"/>
      <c r="AC2428" s="585"/>
      <c r="AD2428" s="585"/>
    </row>
    <row r="2429" spans="1:30" s="211" customFormat="1" ht="15.75" customHeight="1">
      <c r="A2429" s="204" t="str">
        <f>IF(B2429&lt;&gt;"",IF(AND(B2429&gt;=_TM1,B2429&lt;=_TM2,OR(TH!L2430="1111",TH!M2430="1111")),TH!D2430,""),"")</f>
        <v/>
      </c>
      <c r="B2429" s="36">
        <f t="shared" si="153"/>
        <v>1</v>
      </c>
      <c r="C2429" s="184">
        <f t="shared" si="152"/>
        <v>0</v>
      </c>
      <c r="D2429" s="191"/>
      <c r="E2429" s="754"/>
      <c r="F2429" s="189"/>
      <c r="G2429" s="478"/>
      <c r="H2429" s="7"/>
      <c r="I2429" s="256"/>
      <c r="J2429" s="256"/>
      <c r="K2429" s="593"/>
      <c r="L2429" s="594"/>
      <c r="M2429" s="594"/>
      <c r="N2429" s="52" t="str">
        <f>IF(AND('331-CT'!$E$7=TH!H2429,OR(L2429="331",M2429="331")),"331",IF(AND(OR(L2429="131",M2429="131"),H2429='131-CT'!$E$7),"131",""))</f>
        <v/>
      </c>
      <c r="O2429" s="89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24"/>
      <c r="AC2429" s="585"/>
    </row>
    <row r="2430" spans="1:30" s="211" customFormat="1" ht="15.75" customHeight="1">
      <c r="A2430" s="204" t="str">
        <f>IF(B2430&lt;&gt;"",IF(AND(B2430&gt;=_TM1,B2430&lt;=_TM2,OR(TH!L2431="1111",TH!M2431="1111")),TH!D2431,""),"")</f>
        <v/>
      </c>
      <c r="B2430" s="36">
        <f t="shared" si="153"/>
        <v>1</v>
      </c>
      <c r="C2430" s="184">
        <f t="shared" si="152"/>
        <v>0</v>
      </c>
      <c r="D2430" s="191"/>
      <c r="E2430" s="754"/>
      <c r="F2430" s="189"/>
      <c r="G2430" s="478"/>
      <c r="H2430" s="7"/>
      <c r="I2430" s="256"/>
      <c r="J2430" s="256"/>
      <c r="K2430" s="593"/>
      <c r="L2430" s="594"/>
      <c r="M2430" s="594"/>
      <c r="N2430" s="52" t="str">
        <f>IF(AND('331-CT'!$E$7=TH!H2430,OR(L2430="331",M2430="331")),"331",IF(AND(OR(L2430="131",M2430="131"),H2430='131-CT'!$E$7),"131",""))</f>
        <v/>
      </c>
      <c r="O2430" s="89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24"/>
      <c r="AC2430" s="585"/>
    </row>
    <row r="2431" spans="1:30" s="211" customFormat="1" ht="15.75" customHeight="1">
      <c r="A2431" s="204" t="str">
        <f>IF(B2431&lt;&gt;"",IF(AND(B2431&gt;=_TM1,B2431&lt;=_TM2,OR(TH!L2432="1111",TH!M2432="1111")),TH!D2432,""),"")</f>
        <v/>
      </c>
      <c r="B2431" s="36">
        <f t="shared" si="153"/>
        <v>1</v>
      </c>
      <c r="C2431" s="184">
        <f t="shared" si="152"/>
        <v>0</v>
      </c>
      <c r="D2431" s="191"/>
      <c r="E2431" s="754"/>
      <c r="F2431" s="292"/>
      <c r="G2431" s="478"/>
      <c r="H2431" s="7"/>
      <c r="I2431" s="256"/>
      <c r="J2431" s="256"/>
      <c r="K2431" s="593"/>
      <c r="L2431" s="594"/>
      <c r="M2431" s="594"/>
      <c r="N2431" s="52" t="str">
        <f>IF(AND('331-CT'!$E$7=TH!H2431,OR(L2431="331",M2431="331")),"331",IF(AND(OR(L2431="131",M2431="131"),H2431='131-CT'!$E$7),"131",""))</f>
        <v/>
      </c>
      <c r="O2431" s="89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24"/>
      <c r="AC2431" s="585"/>
      <c r="AD2431" s="585"/>
    </row>
    <row r="2432" spans="1:30" s="211" customFormat="1" ht="15.75" customHeight="1">
      <c r="A2432" s="204" t="str">
        <f>IF(B2432&lt;&gt;"",IF(AND(B2432&gt;=_TM1,B2432&lt;=_TM2,OR(TH!L2433="1111",TH!M2433="1111")),TH!D2433,""),"")</f>
        <v/>
      </c>
      <c r="B2432" s="36">
        <f t="shared" si="153"/>
        <v>1</v>
      </c>
      <c r="C2432" s="184">
        <f t="shared" si="152"/>
        <v>0</v>
      </c>
      <c r="D2432" s="191"/>
      <c r="E2432" s="754"/>
      <c r="F2432" s="292"/>
      <c r="G2432" s="478"/>
      <c r="H2432" s="7"/>
      <c r="I2432" s="256"/>
      <c r="J2432" s="256"/>
      <c r="K2432" s="593"/>
      <c r="L2432" s="594"/>
      <c r="M2432" s="594"/>
      <c r="N2432" s="52" t="str">
        <f>IF(AND('331-CT'!$E$7=TH!H2432,OR(L2432="331",M2432="331")),"331",IF(AND(OR(L2432="131",M2432="131"),H2432='131-CT'!$E$7),"131",""))</f>
        <v/>
      </c>
      <c r="O2432" s="89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24"/>
      <c r="AC2432" s="585"/>
    </row>
    <row r="2433" spans="1:30" s="211" customFormat="1" ht="15.75" customHeight="1">
      <c r="A2433" s="204" t="str">
        <f>IF(B2433&lt;&gt;"",IF(AND(B2433&gt;=_TM1,B2433&lt;=_TM2,OR(TH!L2434="1111",TH!M2434="1111")),TH!D2434,""),"")</f>
        <v/>
      </c>
      <c r="B2433" s="36">
        <f t="shared" si="153"/>
        <v>1</v>
      </c>
      <c r="C2433" s="184">
        <f t="shared" si="152"/>
        <v>0</v>
      </c>
      <c r="D2433" s="191"/>
      <c r="E2433" s="754"/>
      <c r="F2433" s="292"/>
      <c r="G2433" s="478"/>
      <c r="H2433" s="7"/>
      <c r="I2433" s="256"/>
      <c r="J2433" s="256"/>
      <c r="K2433" s="593"/>
      <c r="L2433" s="594"/>
      <c r="M2433" s="594"/>
      <c r="N2433" s="52" t="str">
        <f>IF(AND('331-CT'!$E$7=TH!H2433,OR(L2433="331",M2433="331")),"331",IF(AND(OR(L2433="131",M2433="131"),H2433='131-CT'!$E$7),"131",""))</f>
        <v/>
      </c>
      <c r="O2433" s="89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24"/>
      <c r="AC2433" s="585"/>
    </row>
    <row r="2434" spans="1:30" s="211" customFormat="1" ht="15.75" customHeight="1">
      <c r="A2434" s="204" t="str">
        <f>IF(B2434&lt;&gt;"",IF(AND(B2434&gt;=_TM1,B2434&lt;=_TM2,OR(TH!L2435="1111",TH!M2435="1111")),TH!D2435,""),"")</f>
        <v/>
      </c>
      <c r="B2434" s="36">
        <f t="shared" si="153"/>
        <v>1</v>
      </c>
      <c r="C2434" s="184">
        <f t="shared" si="152"/>
        <v>0</v>
      </c>
      <c r="D2434" s="191"/>
      <c r="E2434" s="754"/>
      <c r="F2434" s="292"/>
      <c r="G2434" s="478"/>
      <c r="H2434" s="7"/>
      <c r="I2434" s="256"/>
      <c r="J2434" s="256"/>
      <c r="K2434" s="593"/>
      <c r="L2434" s="594"/>
      <c r="M2434" s="594"/>
      <c r="N2434" s="52" t="str">
        <f>IF(AND('331-CT'!$E$7=TH!H2434,OR(L2434="331",M2434="331")),"331",IF(AND(OR(L2434="131",M2434="131"),H2434='131-CT'!$E$7),"131",""))</f>
        <v/>
      </c>
      <c r="O2434" s="89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24"/>
      <c r="AC2434" s="585"/>
      <c r="AD2434" s="585"/>
    </row>
    <row r="2435" spans="1:30" s="211" customFormat="1" ht="15.75" customHeight="1">
      <c r="A2435" s="204" t="str">
        <f>IF(B2435&lt;&gt;"",IF(AND(B2435&gt;=_TM1,B2435&lt;=_TM2,OR(TH!L2436="1111",TH!M2436="1111")),TH!D2436,""),"")</f>
        <v/>
      </c>
      <c r="B2435" s="36">
        <f t="shared" si="153"/>
        <v>1</v>
      </c>
      <c r="C2435" s="184">
        <f t="shared" si="152"/>
        <v>0</v>
      </c>
      <c r="D2435" s="191"/>
      <c r="E2435" s="754"/>
      <c r="F2435" s="292"/>
      <c r="G2435" s="478"/>
      <c r="H2435" s="7"/>
      <c r="I2435" s="256"/>
      <c r="J2435" s="256"/>
      <c r="K2435" s="593"/>
      <c r="L2435" s="594"/>
      <c r="M2435" s="594"/>
      <c r="N2435" s="52" t="str">
        <f>IF(AND('331-CT'!$E$7=TH!H2435,OR(L2435="331",M2435="331")),"331",IF(AND(OR(L2435="131",M2435="131"),H2435='131-CT'!$E$7),"131",""))</f>
        <v/>
      </c>
      <c r="O2435" s="89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24"/>
      <c r="AC2435" s="585"/>
    </row>
    <row r="2436" spans="1:30" s="211" customFormat="1" ht="15.75" customHeight="1">
      <c r="A2436" s="204" t="str">
        <f>IF(B2436&lt;&gt;"",IF(AND(B2436&gt;=_TM1,B2436&lt;=_TM2,OR(TH!L2437="1111",TH!M2437="1111")),TH!D2437,""),"")</f>
        <v/>
      </c>
      <c r="B2436" s="36">
        <f t="shared" si="153"/>
        <v>1</v>
      </c>
      <c r="C2436" s="184">
        <f t="shared" ref="C2436:C2499" si="154">E2436</f>
        <v>0</v>
      </c>
      <c r="D2436" s="191"/>
      <c r="E2436" s="754"/>
      <c r="F2436" s="292"/>
      <c r="G2436" s="478"/>
      <c r="H2436" s="7"/>
      <c r="I2436" s="256"/>
      <c r="J2436" s="256"/>
      <c r="K2436" s="593"/>
      <c r="L2436" s="594"/>
      <c r="M2436" s="594"/>
      <c r="N2436" s="52" t="str">
        <f>IF(AND('331-CT'!$E$7=TH!H2436,OR(L2436="331",M2436="331")),"331",IF(AND(OR(L2436="131",M2436="131"),H2436='131-CT'!$E$7),"131",""))</f>
        <v/>
      </c>
      <c r="O2436" s="89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24"/>
      <c r="AC2436" s="585"/>
    </row>
    <row r="2437" spans="1:30" s="211" customFormat="1" ht="15.75" customHeight="1">
      <c r="A2437" s="204" t="str">
        <f>IF(B2437&lt;&gt;"",IF(AND(B2437&gt;=_TM1,B2437&lt;=_TM2,OR(TH!L2438="1111",TH!M2438="1111")),TH!D2438,""),"")</f>
        <v/>
      </c>
      <c r="B2437" s="36">
        <f t="shared" si="153"/>
        <v>1</v>
      </c>
      <c r="C2437" s="184">
        <f t="shared" si="154"/>
        <v>0</v>
      </c>
      <c r="D2437" s="191"/>
      <c r="E2437" s="754"/>
      <c r="F2437" s="292"/>
      <c r="G2437" s="478"/>
      <c r="H2437" s="7"/>
      <c r="I2437" s="256"/>
      <c r="J2437" s="256"/>
      <c r="K2437" s="593"/>
      <c r="L2437" s="594"/>
      <c r="M2437" s="594"/>
      <c r="N2437" s="52" t="str">
        <f>IF(AND('331-CT'!$E$7=TH!H2437,OR(L2437="331",M2437="331")),"331",IF(AND(OR(L2437="131",M2437="131"),H2437='131-CT'!$E$7),"131",""))</f>
        <v/>
      </c>
      <c r="O2437" s="89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24"/>
      <c r="AC2437" s="585"/>
      <c r="AD2437" s="585"/>
    </row>
    <row r="2438" spans="1:30" s="211" customFormat="1" ht="15.75" customHeight="1">
      <c r="A2438" s="204" t="str">
        <f>IF(B2438&lt;&gt;"",IF(AND(B2438&gt;=_TM1,B2438&lt;=_TM2,OR(TH!L2439="1111",TH!M2439="1111")),TH!D2439,""),"")</f>
        <v/>
      </c>
      <c r="B2438" s="36">
        <f t="shared" si="153"/>
        <v>1</v>
      </c>
      <c r="C2438" s="184">
        <f t="shared" si="154"/>
        <v>0</v>
      </c>
      <c r="D2438" s="191"/>
      <c r="E2438" s="754"/>
      <c r="F2438" s="292"/>
      <c r="G2438" s="478"/>
      <c r="H2438" s="7"/>
      <c r="I2438" s="256"/>
      <c r="J2438" s="256"/>
      <c r="K2438" s="593"/>
      <c r="L2438" s="594"/>
      <c r="M2438" s="594"/>
      <c r="N2438" s="52" t="str">
        <f>IF(AND('331-CT'!$E$7=TH!H2438,OR(L2438="331",M2438="331")),"331",IF(AND(OR(L2438="131",M2438="131"),H2438='131-CT'!$E$7),"131",""))</f>
        <v/>
      </c>
      <c r="O2438" s="89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24"/>
      <c r="AC2438" s="585"/>
    </row>
    <row r="2439" spans="1:30" s="211" customFormat="1" ht="15.75" customHeight="1">
      <c r="A2439" s="204" t="str">
        <f>IF(B2439&lt;&gt;"",IF(AND(B2439&gt;=_TM1,B2439&lt;=_TM2,OR(TH!L2440="1111",TH!M2440="1111")),TH!D2440,""),"")</f>
        <v/>
      </c>
      <c r="B2439" s="36">
        <f t="shared" si="153"/>
        <v>1</v>
      </c>
      <c r="C2439" s="184">
        <f t="shared" si="154"/>
        <v>0</v>
      </c>
      <c r="D2439" s="191"/>
      <c r="E2439" s="754"/>
      <c r="F2439" s="292"/>
      <c r="G2439" s="478"/>
      <c r="H2439" s="7"/>
      <c r="I2439" s="256"/>
      <c r="J2439" s="256"/>
      <c r="K2439" s="593"/>
      <c r="L2439" s="594"/>
      <c r="M2439" s="594"/>
      <c r="N2439" s="52" t="str">
        <f>IF(AND('331-CT'!$E$7=TH!H2439,OR(L2439="331",M2439="331")),"331",IF(AND(OR(L2439="131",M2439="131"),H2439='131-CT'!$E$7),"131",""))</f>
        <v/>
      </c>
      <c r="O2439" s="89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24"/>
      <c r="AC2439" s="585"/>
    </row>
    <row r="2440" spans="1:30" s="211" customFormat="1" ht="15.75" customHeight="1">
      <c r="A2440" s="204" t="str">
        <f>IF(B2440&lt;&gt;"",IF(AND(B2440&gt;=_TM1,B2440&lt;=_TM2,OR(TH!L2441="1111",TH!M2441="1111")),TH!D2441,""),"")</f>
        <v/>
      </c>
      <c r="B2440" s="36">
        <f t="shared" si="153"/>
        <v>1</v>
      </c>
      <c r="C2440" s="184">
        <f t="shared" si="154"/>
        <v>0</v>
      </c>
      <c r="D2440" s="191"/>
      <c r="E2440" s="754"/>
      <c r="F2440" s="292"/>
      <c r="G2440" s="478"/>
      <c r="H2440" s="7"/>
      <c r="I2440" s="256"/>
      <c r="J2440" s="256"/>
      <c r="K2440" s="593"/>
      <c r="L2440" s="594"/>
      <c r="M2440" s="594"/>
      <c r="N2440" s="52" t="str">
        <f>IF(AND('331-CT'!$E$7=TH!H2440,OR(L2440="331",M2440="331")),"331",IF(AND(OR(L2440="131",M2440="131"),H2440='131-CT'!$E$7),"131",""))</f>
        <v/>
      </c>
      <c r="O2440" s="89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24"/>
    </row>
    <row r="2441" spans="1:30" s="211" customFormat="1" ht="15.75" customHeight="1">
      <c r="A2441" s="204" t="str">
        <f>IF(B2441&lt;&gt;"",IF(AND(B2441&gt;=_TM1,B2441&lt;=_TM2,OR(TH!L2442="1111",TH!M2442="1111")),TH!D2442,""),"")</f>
        <v/>
      </c>
      <c r="B2441" s="36">
        <f t="shared" si="153"/>
        <v>1</v>
      </c>
      <c r="C2441" s="184">
        <f t="shared" si="154"/>
        <v>0</v>
      </c>
      <c r="D2441" s="184"/>
      <c r="E2441" s="754"/>
      <c r="F2441" s="292"/>
      <c r="G2441" s="478"/>
      <c r="H2441" s="7"/>
      <c r="I2441" s="256"/>
      <c r="J2441" s="256"/>
      <c r="K2441" s="593"/>
      <c r="L2441" s="594"/>
      <c r="M2441" s="594"/>
      <c r="N2441" s="52" t="str">
        <f>IF(AND('331-CT'!$E$7=TH!H2441,OR(L2441="331",M2441="331")),"331",IF(AND(OR(L2441="131",M2441="131"),H2441='131-CT'!$E$7),"131",""))</f>
        <v/>
      </c>
      <c r="O2441" s="89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24"/>
    </row>
    <row r="2442" spans="1:30" s="211" customFormat="1" ht="15.75" customHeight="1">
      <c r="A2442" s="204" t="str">
        <f>IF(B2442&lt;&gt;"",IF(AND(B2442&gt;=_TM1,B2442&lt;=_TM2,OR(TH!L2565="1111",TH!M2565="1111")),TH!D2565,""),"")</f>
        <v/>
      </c>
      <c r="B2442" s="36">
        <f t="shared" si="153"/>
        <v>1</v>
      </c>
      <c r="C2442" s="184">
        <f t="shared" si="154"/>
        <v>0</v>
      </c>
      <c r="D2442" s="191"/>
      <c r="E2442" s="754"/>
      <c r="F2442" s="192"/>
      <c r="G2442" s="478"/>
      <c r="H2442" s="7"/>
      <c r="I2442" s="256"/>
      <c r="J2442" s="256"/>
      <c r="K2442" s="593"/>
      <c r="L2442" s="594"/>
      <c r="M2442" s="594"/>
      <c r="N2442" s="52" t="str">
        <f>IF(AND('331-CT'!$E$7=TH!H2442,OR(L2442="331",M2442="331")),"331",IF(AND(OR(L2442="131",M2442="131"),H2442='131-CT'!$E$7),"131",""))</f>
        <v/>
      </c>
      <c r="O2442" s="89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24"/>
      <c r="AC2442" s="585"/>
      <c r="AD2442" s="585"/>
    </row>
    <row r="2443" spans="1:30" s="211" customFormat="1" ht="15.75" customHeight="1">
      <c r="A2443" s="204" t="str">
        <f>IF(B2443&lt;&gt;"",IF(AND(B2443&gt;=_TM1,B2443&lt;=_TM2,OR(TH!L2566="1111",TH!M2566="1111")),TH!D2566,""),"")</f>
        <v/>
      </c>
      <c r="B2443" s="36">
        <f t="shared" si="153"/>
        <v>1</v>
      </c>
      <c r="C2443" s="184">
        <f t="shared" si="154"/>
        <v>0</v>
      </c>
      <c r="D2443" s="191"/>
      <c r="E2443" s="754"/>
      <c r="F2443" s="192"/>
      <c r="G2443" s="478"/>
      <c r="H2443" s="7"/>
      <c r="I2443" s="731"/>
      <c r="J2443" s="731"/>
      <c r="K2443" s="593"/>
      <c r="L2443" s="594"/>
      <c r="M2443" s="594"/>
      <c r="N2443" s="52" t="str">
        <f>IF(AND('331-CT'!$E$7=TH!H2443,OR(L2443="331",M2443="331")),"331",IF(AND(OR(L2443="131",M2443="131"),H2443='131-CT'!$E$7),"131",""))</f>
        <v/>
      </c>
      <c r="O2443" s="89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24"/>
      <c r="AC2443" s="585"/>
      <c r="AD2443" s="585"/>
    </row>
    <row r="2444" spans="1:30" s="211" customFormat="1" ht="15.75" customHeight="1">
      <c r="A2444" s="204" t="str">
        <f>IF(B2444&lt;&gt;"",IF(AND(B2444&gt;=_TM1,B2444&lt;=_TM2,OR(TH!L2567="1111",TH!M2567="1111")),TH!D2567,""),"")</f>
        <v/>
      </c>
      <c r="B2444" s="36">
        <f t="shared" si="153"/>
        <v>1</v>
      </c>
      <c r="C2444" s="184">
        <f t="shared" si="154"/>
        <v>0</v>
      </c>
      <c r="D2444" s="191"/>
      <c r="E2444" s="754"/>
      <c r="F2444" s="192"/>
      <c r="G2444" s="478"/>
      <c r="H2444" s="7"/>
      <c r="I2444" s="731"/>
      <c r="J2444" s="731"/>
      <c r="K2444" s="593"/>
      <c r="L2444" s="594"/>
      <c r="M2444" s="594"/>
      <c r="N2444" s="52" t="str">
        <f>IF(AND('331-CT'!$E$7=TH!H2444,OR(L2444="331",M2444="331")),"331",IF(AND(OR(L2444="131",M2444="131"),H2444='131-CT'!$E$7),"131",""))</f>
        <v/>
      </c>
      <c r="O2444" s="89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24"/>
      <c r="AC2444" s="585"/>
    </row>
    <row r="2445" spans="1:30" s="211" customFormat="1" ht="15.75" customHeight="1">
      <c r="A2445" s="204" t="str">
        <f>IF(B2445&lt;&gt;"",IF(AND(B2445&gt;=_TM1,B2445&lt;=_TM2,OR(TH!L2568="1111",TH!M2568="1111")),TH!D2568,""),"")</f>
        <v/>
      </c>
      <c r="B2445" s="36">
        <f t="shared" si="153"/>
        <v>1</v>
      </c>
      <c r="C2445" s="184">
        <f t="shared" si="154"/>
        <v>0</v>
      </c>
      <c r="D2445" s="191"/>
      <c r="E2445" s="754"/>
      <c r="F2445" s="192"/>
      <c r="G2445" s="478"/>
      <c r="H2445" s="7"/>
      <c r="I2445" s="256"/>
      <c r="J2445" s="256"/>
      <c r="K2445" s="593"/>
      <c r="L2445" s="594"/>
      <c r="M2445" s="594"/>
      <c r="N2445" s="52" t="str">
        <f>IF(AND('331-CT'!$E$7=TH!H2445,OR(L2445="331",M2445="331")),"331",IF(AND(OR(L2445="131",M2445="131"),H2445='131-CT'!$E$7),"131",""))</f>
        <v/>
      </c>
      <c r="O2445" s="89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24"/>
      <c r="AC2445" s="585"/>
      <c r="AD2445" s="585"/>
    </row>
    <row r="2446" spans="1:30" s="211" customFormat="1" ht="15.75" customHeight="1">
      <c r="A2446" s="204" t="str">
        <f>IF(B2446&lt;&gt;"",IF(AND(B2446&gt;=_TM1,B2446&lt;=_TM2,OR(TH!L2569="1111",TH!M2569="1111")),TH!D2569,""),"")</f>
        <v/>
      </c>
      <c r="B2446" s="36">
        <f t="shared" si="153"/>
        <v>1</v>
      </c>
      <c r="C2446" s="184">
        <f t="shared" si="154"/>
        <v>0</v>
      </c>
      <c r="D2446" s="191"/>
      <c r="E2446" s="754"/>
      <c r="F2446" s="192"/>
      <c r="G2446" s="478"/>
      <c r="H2446" s="7"/>
      <c r="I2446" s="256"/>
      <c r="J2446" s="256"/>
      <c r="K2446" s="593"/>
      <c r="L2446" s="594"/>
      <c r="M2446" s="594"/>
      <c r="N2446" s="52" t="str">
        <f>IF(AND('331-CT'!$E$7=TH!H2446,OR(L2446="331",M2446="331")),"331",IF(AND(OR(L2446="131",M2446="131"),H2446='131-CT'!$E$7),"131",""))</f>
        <v/>
      </c>
      <c r="O2446" s="89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24"/>
      <c r="AC2446" s="585"/>
      <c r="AD2446" s="585"/>
    </row>
    <row r="2447" spans="1:30" s="211" customFormat="1" ht="15.75" customHeight="1">
      <c r="A2447" s="204" t="str">
        <f>IF(B2447&lt;&gt;"",IF(AND(B2447&gt;=_TM1,B2447&lt;=_TM2,OR(TH!L2570="1111",TH!M2570="1111")),TH!D2570,""),"")</f>
        <v/>
      </c>
      <c r="B2447" s="36">
        <f t="shared" si="153"/>
        <v>1</v>
      </c>
      <c r="C2447" s="184">
        <f t="shared" si="154"/>
        <v>0</v>
      </c>
      <c r="D2447" s="191"/>
      <c r="E2447" s="754"/>
      <c r="F2447" s="192"/>
      <c r="G2447" s="478"/>
      <c r="H2447" s="7"/>
      <c r="I2447" s="256"/>
      <c r="J2447" s="256"/>
      <c r="K2447" s="593"/>
      <c r="L2447" s="594"/>
      <c r="M2447" s="594"/>
      <c r="N2447" s="52" t="str">
        <f>IF(AND('331-CT'!$E$7=TH!H2447,OR(L2447="331",M2447="331")),"331",IF(AND(OR(L2447="131",M2447="131"),H2447='131-CT'!$E$7),"131",""))</f>
        <v/>
      </c>
      <c r="O2447" s="89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24"/>
      <c r="AC2447" s="585"/>
    </row>
    <row r="2448" spans="1:30" s="211" customFormat="1" ht="15.75" customHeight="1">
      <c r="A2448" s="204" t="str">
        <f>IF(B2448&lt;&gt;"",IF(AND(B2448&gt;=_TM1,B2448&lt;=_TM2,OR(TH!L2555="1111",TH!M2555="1111")),TH!D2555,""),"")</f>
        <v/>
      </c>
      <c r="B2448" s="36">
        <f t="shared" si="153"/>
        <v>1</v>
      </c>
      <c r="C2448" s="184">
        <f t="shared" si="154"/>
        <v>0</v>
      </c>
      <c r="D2448" s="37"/>
      <c r="E2448" s="754"/>
      <c r="F2448" s="292"/>
      <c r="G2448" s="478"/>
      <c r="H2448" s="7"/>
      <c r="I2448" s="256"/>
      <c r="J2448" s="256"/>
      <c r="K2448" s="593"/>
      <c r="L2448" s="594"/>
      <c r="M2448" s="594"/>
      <c r="N2448" s="52" t="str">
        <f>IF(AND('331-CT'!$E$7=TH!H2448,OR(L2448="331",M2448="331")),"331",IF(AND(OR(L2448="131",M2448="131"),H2448='131-CT'!$E$7),"131",""))</f>
        <v/>
      </c>
      <c r="O2448" s="89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24"/>
      <c r="AC2448" s="585"/>
      <c r="AD2448" s="585"/>
    </row>
    <row r="2449" spans="1:30" s="211" customFormat="1" ht="15.75" customHeight="1">
      <c r="A2449" s="204" t="str">
        <f>IF(B2449&lt;&gt;"",IF(AND(B2449&gt;=_TM1,B2449&lt;=_TM2,OR(TH!L2556="1111",TH!M2556="1111")),TH!D2556,""),"")</f>
        <v/>
      </c>
      <c r="B2449" s="36">
        <f t="shared" si="153"/>
        <v>1</v>
      </c>
      <c r="C2449" s="184">
        <f t="shared" si="154"/>
        <v>0</v>
      </c>
      <c r="D2449" s="37"/>
      <c r="E2449" s="754"/>
      <c r="F2449" s="292"/>
      <c r="G2449" s="478"/>
      <c r="H2449" s="7"/>
      <c r="I2449" s="256"/>
      <c r="J2449" s="256"/>
      <c r="K2449" s="593"/>
      <c r="L2449" s="594"/>
      <c r="M2449" s="594"/>
      <c r="N2449" s="52" t="str">
        <f>IF(AND('331-CT'!$E$7=TH!H2449,OR(L2449="331",M2449="331")),"331",IF(AND(OR(L2449="131",M2449="131"),H2449='131-CT'!$E$7),"131",""))</f>
        <v/>
      </c>
      <c r="O2449" s="89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24"/>
      <c r="AC2449" s="585"/>
    </row>
    <row r="2450" spans="1:30" s="211" customFormat="1" ht="15.75" customHeight="1">
      <c r="A2450" s="204" t="str">
        <f>IF(B2450&lt;&gt;"",IF(AND(B2450&gt;=_TM1,B2450&lt;=_TM2,OR(TH!L2559="1111",TH!M2559="1111")),TH!D2559,""),"")</f>
        <v/>
      </c>
      <c r="B2450" s="36">
        <f t="shared" si="153"/>
        <v>1</v>
      </c>
      <c r="C2450" s="184">
        <f t="shared" si="154"/>
        <v>0</v>
      </c>
      <c r="D2450" s="37"/>
      <c r="E2450" s="754"/>
      <c r="F2450" s="192"/>
      <c r="G2450" s="478"/>
      <c r="H2450" s="7"/>
      <c r="I2450" s="256"/>
      <c r="J2450" s="256"/>
      <c r="K2450" s="593"/>
      <c r="L2450" s="594"/>
      <c r="M2450" s="594"/>
      <c r="N2450" s="52" t="str">
        <f>IF(AND('331-CT'!$E$7=TH!H2450,OR(L2450="331",M2450="331")),"331",IF(AND(OR(L2450="131",M2450="131"),H2450='131-CT'!$E$7),"131",""))</f>
        <v/>
      </c>
      <c r="O2450" s="89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24"/>
      <c r="AC2450" s="585"/>
      <c r="AD2450" s="585"/>
    </row>
    <row r="2451" spans="1:30" s="211" customFormat="1" ht="15.75" customHeight="1">
      <c r="A2451" s="204" t="str">
        <f>IF(B2451&lt;&gt;"",IF(AND(B2451&gt;=_TM1,B2451&lt;=_TM2,OR(TH!L2560="1111",TH!M2560="1111")),TH!D2560,""),"")</f>
        <v/>
      </c>
      <c r="B2451" s="36">
        <f t="shared" si="153"/>
        <v>1</v>
      </c>
      <c r="C2451" s="184">
        <f t="shared" si="154"/>
        <v>0</v>
      </c>
      <c r="D2451" s="37"/>
      <c r="E2451" s="754"/>
      <c r="F2451" s="192"/>
      <c r="G2451" s="478"/>
      <c r="H2451" s="7"/>
      <c r="I2451" s="256"/>
      <c r="J2451" s="256"/>
      <c r="K2451" s="593"/>
      <c r="L2451" s="594"/>
      <c r="M2451" s="594"/>
      <c r="N2451" s="52" t="str">
        <f>IF(AND('331-CT'!$E$7=TH!H2451,OR(L2451="331",M2451="331")),"331",IF(AND(OR(L2451="131",M2451="131"),H2451='131-CT'!$E$7),"131",""))</f>
        <v/>
      </c>
      <c r="O2451" s="89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24"/>
      <c r="AC2451" s="585"/>
      <c r="AD2451" s="585"/>
    </row>
    <row r="2452" spans="1:30" s="211" customFormat="1" ht="15.75" customHeight="1">
      <c r="A2452" s="204" t="str">
        <f>IF(B2452&lt;&gt;"",IF(AND(B2452&gt;=_TM1,B2452&lt;=_TM2,OR(TH!L2561="1111",TH!M2561="1111")),TH!D2561,""),"")</f>
        <v/>
      </c>
      <c r="B2452" s="36">
        <f t="shared" si="153"/>
        <v>1</v>
      </c>
      <c r="C2452" s="184">
        <f t="shared" si="154"/>
        <v>0</v>
      </c>
      <c r="D2452" s="37"/>
      <c r="E2452" s="754"/>
      <c r="F2452" s="192"/>
      <c r="G2452" s="478"/>
      <c r="H2452" s="7"/>
      <c r="I2452" s="256"/>
      <c r="J2452" s="256"/>
      <c r="K2452" s="593"/>
      <c r="L2452" s="594"/>
      <c r="M2452" s="594"/>
      <c r="N2452" s="52" t="str">
        <f>IF(AND('331-CT'!$E$7=TH!H2452,OR(L2452="331",M2452="331")),"331",IF(AND(OR(L2452="131",M2452="131"),H2452='131-CT'!$E$7),"131",""))</f>
        <v/>
      </c>
      <c r="O2452" s="89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24"/>
      <c r="AC2452" s="585"/>
    </row>
    <row r="2453" spans="1:30" s="211" customFormat="1" ht="15.75" customHeight="1">
      <c r="A2453" s="204" t="str">
        <f>IF(B2453&lt;&gt;"",IF(AND(B2453&gt;=_TM1,B2453&lt;=_TM2,OR(TH!L2562="1111",TH!M2562="1111")),TH!D2562,""),"")</f>
        <v/>
      </c>
      <c r="B2453" s="36">
        <f t="shared" si="153"/>
        <v>1</v>
      </c>
      <c r="C2453" s="184">
        <f t="shared" si="154"/>
        <v>0</v>
      </c>
      <c r="D2453" s="37"/>
      <c r="E2453" s="754"/>
      <c r="F2453" s="192"/>
      <c r="G2453" s="478"/>
      <c r="H2453" s="7"/>
      <c r="I2453" s="256"/>
      <c r="J2453" s="256"/>
      <c r="K2453" s="593"/>
      <c r="L2453" s="594"/>
      <c r="M2453" s="594"/>
      <c r="N2453" s="52" t="str">
        <f>IF(AND('331-CT'!$E$7=TH!H2453,OR(L2453="331",M2453="331")),"331",IF(AND(OR(L2453="131",M2453="131"),H2453='131-CT'!$E$7),"131",""))</f>
        <v/>
      </c>
      <c r="O2453" s="89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24"/>
      <c r="AC2453" s="585"/>
      <c r="AD2453" s="585"/>
    </row>
    <row r="2454" spans="1:30" s="211" customFormat="1" ht="15.75" customHeight="1">
      <c r="A2454" s="204" t="str">
        <f>IF(B2454&lt;&gt;"",IF(AND(B2454&gt;=_TM1,B2454&lt;=_TM2,OR(TH!L2563="1111",TH!M2563="1111")),TH!D2563,""),"")</f>
        <v/>
      </c>
      <c r="B2454" s="36">
        <f t="shared" si="153"/>
        <v>1</v>
      </c>
      <c r="C2454" s="184">
        <f t="shared" si="154"/>
        <v>0</v>
      </c>
      <c r="D2454" s="37"/>
      <c r="E2454" s="754"/>
      <c r="F2454" s="192"/>
      <c r="G2454" s="478"/>
      <c r="H2454" s="7"/>
      <c r="I2454" s="256"/>
      <c r="J2454" s="256"/>
      <c r="K2454" s="593"/>
      <c r="L2454" s="594"/>
      <c r="M2454" s="594"/>
      <c r="N2454" s="52" t="str">
        <f>IF(AND('331-CT'!$E$7=TH!H2454,OR(L2454="331",M2454="331")),"331",IF(AND(OR(L2454="131",M2454="131"),H2454='131-CT'!$E$7),"131",""))</f>
        <v/>
      </c>
      <c r="O2454" s="89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24"/>
      <c r="AC2454" s="585"/>
      <c r="AD2454" s="585"/>
    </row>
    <row r="2455" spans="1:30" s="211" customFormat="1" ht="15.75" customHeight="1">
      <c r="A2455" s="204" t="str">
        <f>IF(B2455&lt;&gt;"",IF(AND(B2455&gt;=_TM1,B2455&lt;=_TM2,OR(TH!L2564="1111",TH!M2564="1111")),TH!D2564,""),"")</f>
        <v/>
      </c>
      <c r="B2455" s="36">
        <f t="shared" si="153"/>
        <v>1</v>
      </c>
      <c r="C2455" s="184">
        <f t="shared" si="154"/>
        <v>0</v>
      </c>
      <c r="D2455" s="37"/>
      <c r="E2455" s="754"/>
      <c r="F2455" s="192"/>
      <c r="G2455" s="478"/>
      <c r="H2455" s="7"/>
      <c r="I2455" s="256"/>
      <c r="J2455" s="256"/>
      <c r="K2455" s="593"/>
      <c r="L2455" s="594"/>
      <c r="M2455" s="594"/>
      <c r="N2455" s="52" t="str">
        <f>IF(AND('331-CT'!$E$7=TH!H2455,OR(L2455="331",M2455="331")),"331",IF(AND(OR(L2455="131",M2455="131"),H2455='131-CT'!$E$7),"131",""))</f>
        <v/>
      </c>
      <c r="O2455" s="89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24"/>
      <c r="AC2455" s="585"/>
    </row>
    <row r="2456" spans="1:30" s="211" customFormat="1" ht="15.75" customHeight="1">
      <c r="A2456" s="204" t="str">
        <f>IF(B2456&lt;&gt;"",IF(AND(B2456&gt;=_TM1,B2456&lt;=_TM2,OR(TH!L2443="1111",TH!M2443="1111")),TH!D2443,""),"")</f>
        <v/>
      </c>
      <c r="B2456" s="36">
        <f t="shared" si="153"/>
        <v>1</v>
      </c>
      <c r="C2456" s="184">
        <f t="shared" si="154"/>
        <v>0</v>
      </c>
      <c r="D2456" s="191"/>
      <c r="E2456" s="754"/>
      <c r="F2456" s="189"/>
      <c r="G2456" s="478"/>
      <c r="H2456" s="7"/>
      <c r="I2456" s="731"/>
      <c r="J2456" s="731"/>
      <c r="K2456" s="593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89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24"/>
    </row>
    <row r="2457" spans="1:30" s="211" customFormat="1" ht="15.75" customHeight="1">
      <c r="A2457" s="204" t="str">
        <f>IF(B2457&lt;&gt;"",IF(AND(B2457&gt;=_TM1,B2457&lt;=_TM2,OR(TH!L2444="1111",TH!M2444="1111")),TH!D2444,""),"")</f>
        <v/>
      </c>
      <c r="B2457" s="36">
        <f t="shared" si="153"/>
        <v>1</v>
      </c>
      <c r="C2457" s="184">
        <f t="shared" si="154"/>
        <v>0</v>
      </c>
      <c r="D2457" s="184"/>
      <c r="E2457" s="754"/>
      <c r="F2457" s="189"/>
      <c r="G2457" s="478"/>
      <c r="H2457" s="7"/>
      <c r="I2457" s="256"/>
      <c r="J2457" s="256"/>
      <c r="K2457" s="593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89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24"/>
    </row>
    <row r="2458" spans="1:30" s="211" customFormat="1" ht="15.75" customHeight="1">
      <c r="A2458" s="204" t="str">
        <f>IF(B2458&lt;&gt;"",IF(AND(B2458&gt;=_TM1,B2458&lt;=_TM2,OR(TH!L2445="1111",TH!M2445="1111")),TH!D2445,""),"")</f>
        <v/>
      </c>
      <c r="B2458" s="36">
        <f t="shared" si="153"/>
        <v>1</v>
      </c>
      <c r="C2458" s="184">
        <f t="shared" si="154"/>
        <v>0</v>
      </c>
      <c r="D2458" s="191"/>
      <c r="E2458" s="754"/>
      <c r="F2458" s="292"/>
      <c r="G2458" s="478"/>
      <c r="H2458" s="7"/>
      <c r="I2458" s="256"/>
      <c r="J2458" s="256"/>
      <c r="K2458" s="593"/>
      <c r="L2458" s="594"/>
      <c r="M2458" s="594"/>
      <c r="N2458" s="52" t="str">
        <f>IF(AND('331-CT'!$E$7=TH!H2458,OR(L2458="331",M2458="331")),"331",IF(AND(OR(L2458="131",M2458="131"),H2458='131-CT'!$E$7),"131",""))</f>
        <v/>
      </c>
      <c r="O2458" s="89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24"/>
      <c r="AC2458" s="585"/>
      <c r="AD2458" s="585"/>
    </row>
    <row r="2459" spans="1:30" s="211" customFormat="1" ht="15.75" customHeight="1">
      <c r="A2459" s="204" t="str">
        <f>IF(B2459&lt;&gt;"",IF(AND(B2459&gt;=_TM1,B2459&lt;=_TM2,OR(TH!L2446="1111",TH!M2446="1111")),TH!D2446,""),"")</f>
        <v/>
      </c>
      <c r="B2459" s="36">
        <f t="shared" si="153"/>
        <v>1</v>
      </c>
      <c r="C2459" s="184">
        <f t="shared" si="154"/>
        <v>0</v>
      </c>
      <c r="D2459" s="184"/>
      <c r="E2459" s="754"/>
      <c r="F2459" s="292"/>
      <c r="G2459" s="478"/>
      <c r="H2459" s="7"/>
      <c r="I2459" s="256"/>
      <c r="J2459" s="256"/>
      <c r="K2459" s="593"/>
      <c r="L2459" s="594"/>
      <c r="M2459" s="594"/>
      <c r="N2459" s="52" t="str">
        <f>IF(AND('331-CT'!$E$7=TH!H2459,OR(L2459="331",M2459="331")),"331",IF(AND(OR(L2459="131",M2459="131"),H2459='131-CT'!$E$7),"131",""))</f>
        <v/>
      </c>
      <c r="O2459" s="89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24"/>
      <c r="AC2459" s="585"/>
    </row>
    <row r="2460" spans="1:30" s="211" customFormat="1" ht="15.75" customHeight="1">
      <c r="A2460" s="204" t="str">
        <f>IF(B2460&lt;&gt;"",IF(AND(B2460&gt;=_TM1,B2460&lt;=_TM2,OR(TH!L2447="1111",TH!M2447="1111")),TH!D2447,""),"")</f>
        <v/>
      </c>
      <c r="B2460" s="36">
        <f t="shared" si="153"/>
        <v>1</v>
      </c>
      <c r="C2460" s="184">
        <f t="shared" si="154"/>
        <v>0</v>
      </c>
      <c r="D2460" s="191"/>
      <c r="E2460" s="754"/>
      <c r="F2460" s="292"/>
      <c r="G2460" s="478"/>
      <c r="H2460" s="7"/>
      <c r="I2460" s="256"/>
      <c r="J2460" s="256"/>
      <c r="K2460" s="593"/>
      <c r="L2460" s="594"/>
      <c r="M2460" s="594"/>
      <c r="N2460" s="52" t="str">
        <f>IF(AND('331-CT'!$E$7=TH!H2460,OR(L2460="331",M2460="331")),"331",IF(AND(OR(L2460="131",M2460="131"),H2460='131-CT'!$E$7),"131",""))</f>
        <v/>
      </c>
      <c r="O2460" s="89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24"/>
      <c r="AC2460" s="585"/>
    </row>
    <row r="2461" spans="1:30" s="211" customFormat="1" ht="15.75" customHeight="1">
      <c r="A2461" s="204" t="str">
        <f>IF(B2461&lt;&gt;"",IF(AND(B2461&gt;=_TM1,B2461&lt;=_TM2,OR(TH!L2557="1111",TH!M2557="1111")),TH!D2557,""),"")</f>
        <v/>
      </c>
      <c r="B2461" s="36">
        <f t="shared" si="153"/>
        <v>1</v>
      </c>
      <c r="C2461" s="184">
        <f t="shared" si="154"/>
        <v>0</v>
      </c>
      <c r="D2461" s="37"/>
      <c r="E2461" s="754"/>
      <c r="F2461" s="192"/>
      <c r="G2461" s="478"/>
      <c r="H2461" s="7"/>
      <c r="I2461" s="256"/>
      <c r="J2461" s="256"/>
      <c r="K2461" s="593"/>
      <c r="L2461" s="594"/>
      <c r="M2461" s="594"/>
      <c r="N2461" s="52" t="str">
        <f>IF(AND('331-CT'!$E$7=TH!H2461,OR(L2461="331",M2461="331")),"331",IF(AND(OR(L2461="131",M2461="131"),H2461='131-CT'!$E$7),"131",""))</f>
        <v/>
      </c>
      <c r="O2461" s="89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24"/>
      <c r="AC2461" s="585"/>
      <c r="AD2461" s="585"/>
    </row>
    <row r="2462" spans="1:30" s="211" customFormat="1" ht="15.75" customHeight="1">
      <c r="A2462" s="204" t="str">
        <f>IF(B2462&lt;&gt;"",IF(AND(B2462&gt;=_TM1,B2462&lt;=_TM2,OR(TH!L2558="1111",TH!M2558="1111")),TH!D2558,""),"")</f>
        <v/>
      </c>
      <c r="B2462" s="36">
        <f t="shared" si="153"/>
        <v>1</v>
      </c>
      <c r="C2462" s="184">
        <f t="shared" si="154"/>
        <v>0</v>
      </c>
      <c r="D2462" s="37"/>
      <c r="E2462" s="754"/>
      <c r="F2462" s="192"/>
      <c r="G2462" s="478"/>
      <c r="H2462" s="7"/>
      <c r="I2462" s="256"/>
      <c r="J2462" s="256"/>
      <c r="K2462" s="593"/>
      <c r="L2462" s="594"/>
      <c r="M2462" s="594"/>
      <c r="N2462" s="52" t="str">
        <f>IF(AND('331-CT'!$E$7=TH!H2462,OR(L2462="331",M2462="331")),"331",IF(AND(OR(L2462="131",M2462="131"),H2462='131-CT'!$E$7),"131",""))</f>
        <v/>
      </c>
      <c r="O2462" s="89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24"/>
      <c r="AC2462" s="585"/>
    </row>
    <row r="2463" spans="1:30" s="211" customFormat="1" ht="15.75" customHeight="1">
      <c r="A2463" s="204" t="str">
        <f>IF(B2463&lt;&gt;"",IF(AND(B2463&gt;=_TM1,B2463&lt;=_TM2,OR(TH!L2448="1111",TH!M2448="1111")),TH!D2448,""),"")</f>
        <v/>
      </c>
      <c r="B2463" s="36">
        <f t="shared" si="153"/>
        <v>1</v>
      </c>
      <c r="C2463" s="184">
        <f t="shared" si="154"/>
        <v>0</v>
      </c>
      <c r="D2463" s="191"/>
      <c r="E2463" s="191"/>
      <c r="F2463" s="292"/>
      <c r="G2463" s="478"/>
      <c r="H2463" s="7"/>
      <c r="I2463" s="256"/>
      <c r="J2463" s="256"/>
      <c r="K2463" s="593"/>
      <c r="L2463" s="594"/>
      <c r="M2463" s="594"/>
      <c r="N2463" s="52" t="str">
        <f>IF(AND('331-CT'!$E$7=TH!H2463,OR(L2463="331",M2463="331")),"331",IF(AND(OR(L2463="131",M2463="131"),H2463='131-CT'!$E$7),"131",""))</f>
        <v/>
      </c>
      <c r="O2463" s="89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24"/>
      <c r="AC2463" s="585"/>
      <c r="AD2463" s="585"/>
    </row>
    <row r="2464" spans="1:30" s="211" customFormat="1" ht="15.75" customHeight="1">
      <c r="A2464" s="204" t="str">
        <f>IF(B2464&lt;&gt;"",IF(AND(B2464&gt;=_TM1,B2464&lt;=_TM2,OR(TH!L2449="1111",TH!M2449="1111")),TH!D2449,""),"")</f>
        <v/>
      </c>
      <c r="B2464" s="36">
        <f t="shared" si="153"/>
        <v>1</v>
      </c>
      <c r="C2464" s="184">
        <f t="shared" si="154"/>
        <v>0</v>
      </c>
      <c r="D2464" s="191"/>
      <c r="E2464" s="191"/>
      <c r="F2464" s="292"/>
      <c r="G2464" s="478"/>
      <c r="H2464" s="7"/>
      <c r="I2464" s="256"/>
      <c r="J2464" s="256"/>
      <c r="K2464" s="593"/>
      <c r="L2464" s="594"/>
      <c r="M2464" s="594"/>
      <c r="N2464" s="52" t="str">
        <f>IF(AND('331-CT'!$E$7=TH!H2464,OR(L2464="331",M2464="331")),"331",IF(AND(OR(L2464="131",M2464="131"),H2464='131-CT'!$E$7),"131",""))</f>
        <v/>
      </c>
      <c r="O2464" s="89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24"/>
      <c r="AC2464" s="585"/>
    </row>
    <row r="2465" spans="1:30" s="211" customFormat="1" ht="15.75" customHeight="1">
      <c r="A2465" s="204" t="str">
        <f>IF(B2465&lt;&gt;"",IF(AND(B2465&gt;=_TM1,B2465&lt;=_TM2,OR(TH!L2450="1111",TH!M2450="1111")),TH!D2450,""),"")</f>
        <v/>
      </c>
      <c r="B2465" s="36">
        <f t="shared" si="153"/>
        <v>1</v>
      </c>
      <c r="C2465" s="184">
        <f t="shared" si="154"/>
        <v>0</v>
      </c>
      <c r="D2465" s="191"/>
      <c r="E2465" s="191"/>
      <c r="F2465" s="292"/>
      <c r="G2465" s="478"/>
      <c r="H2465" s="7"/>
      <c r="I2465" s="256"/>
      <c r="J2465" s="256"/>
      <c r="K2465" s="593"/>
      <c r="L2465" s="594"/>
      <c r="M2465" s="594"/>
      <c r="N2465" s="52" t="str">
        <f>IF(AND('331-CT'!$E$7=TH!H2465,OR(L2465="331",M2465="331")),"331",IF(AND(OR(L2465="131",M2465="131"),H2465='131-CT'!$E$7),"131",""))</f>
        <v/>
      </c>
      <c r="O2465" s="89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24"/>
      <c r="AC2465" s="585"/>
    </row>
    <row r="2466" spans="1:30" s="211" customFormat="1" ht="15.75" customHeight="1">
      <c r="A2466" s="204" t="str">
        <f>IF(B2466&lt;&gt;"",IF(AND(B2466&gt;=_TM1,B2466&lt;=_TM2,OR(TH!L2451="1111",TH!M2451="1111")),TH!D2451,""),"")</f>
        <v/>
      </c>
      <c r="B2466" s="36">
        <f t="shared" si="153"/>
        <v>1</v>
      </c>
      <c r="C2466" s="184">
        <f t="shared" si="154"/>
        <v>0</v>
      </c>
      <c r="D2466" s="191"/>
      <c r="E2466" s="754"/>
      <c r="F2466" s="189"/>
      <c r="G2466" s="478"/>
      <c r="H2466" s="7"/>
      <c r="I2466" s="256"/>
      <c r="J2466" s="256"/>
      <c r="K2466" s="593"/>
      <c r="L2466" s="594"/>
      <c r="M2466" s="594"/>
      <c r="N2466" s="52" t="str">
        <f>IF(AND('331-CT'!$E$7=TH!H2466,OR(L2466="331",M2466="331")),"331",IF(AND(OR(L2466="131",M2466="131"),H2466='131-CT'!$E$7),"131",""))</f>
        <v/>
      </c>
      <c r="O2466" s="89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24"/>
    </row>
    <row r="2467" spans="1:30" s="211" customFormat="1" ht="15.75" customHeight="1">
      <c r="A2467" s="204" t="str">
        <f>IF(B2467&lt;&gt;"",IF(AND(B2467&gt;=_TM1,B2467&lt;=_TM2,OR(TH!L2452="1111",TH!M2452="1111")),TH!D2452,""),"")</f>
        <v/>
      </c>
      <c r="B2467" s="36">
        <f t="shared" ref="B2467:B2530" si="155">IF(C2467&lt;&gt;"",MONTH(C2467),"")</f>
        <v>1</v>
      </c>
      <c r="C2467" s="184">
        <f t="shared" si="154"/>
        <v>0</v>
      </c>
      <c r="D2467" s="184"/>
      <c r="E2467" s="754"/>
      <c r="F2467" s="189"/>
      <c r="G2467" s="478"/>
      <c r="H2467" s="7"/>
      <c r="I2467" s="256"/>
      <c r="J2467" s="256"/>
      <c r="K2467" s="593"/>
      <c r="L2467" s="594"/>
      <c r="M2467" s="594"/>
      <c r="N2467" s="52" t="str">
        <f>IF(AND('331-CT'!$E$7=TH!H2467,OR(L2467="331",M2467="331")),"331",IF(AND(OR(L2467="131",M2467="131"),H2467='131-CT'!$E$7),"131",""))</f>
        <v/>
      </c>
      <c r="O2467" s="89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24"/>
    </row>
    <row r="2468" spans="1:30" s="211" customFormat="1" ht="15.75" customHeight="1">
      <c r="A2468" s="204" t="str">
        <f>IF(B2468&lt;&gt;"",IF(AND(B2468&gt;=_TM1,B2468&lt;=_TM2,OR(TH!L2453="1111",TH!M2453="1111")),TH!D2453,""),"")</f>
        <v/>
      </c>
      <c r="B2468" s="36">
        <f t="shared" si="155"/>
        <v>1</v>
      </c>
      <c r="C2468" s="184">
        <f t="shared" si="154"/>
        <v>0</v>
      </c>
      <c r="D2468" s="191"/>
      <c r="E2468" s="191"/>
      <c r="F2468" s="192"/>
      <c r="G2468" s="478"/>
      <c r="H2468" s="7"/>
      <c r="I2468" s="256"/>
      <c r="J2468" s="256"/>
      <c r="K2468" s="593"/>
      <c r="L2468" s="594"/>
      <c r="M2468" s="594"/>
      <c r="N2468" s="52" t="str">
        <f>IF(AND('331-CT'!$E$7=TH!H2468,OR(L2468="331",M2468="331")),"331",IF(AND(OR(L2468="131",M2468="131"),H2468='131-CT'!$E$7),"131",""))</f>
        <v/>
      </c>
      <c r="O2468" s="89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24"/>
      <c r="AC2468" s="585"/>
      <c r="AD2468" s="585"/>
    </row>
    <row r="2469" spans="1:30" s="211" customFormat="1" ht="15.75" customHeight="1">
      <c r="A2469" s="204" t="str">
        <f>IF(B2469&lt;&gt;"",IF(AND(B2469&gt;=_TM1,B2469&lt;=_TM2,OR(TH!L2454="1111",TH!M2454="1111")),TH!D2454,""),"")</f>
        <v/>
      </c>
      <c r="B2469" s="36">
        <f t="shared" si="155"/>
        <v>1</v>
      </c>
      <c r="C2469" s="184">
        <f t="shared" si="154"/>
        <v>0</v>
      </c>
      <c r="D2469" s="191"/>
      <c r="E2469" s="191"/>
      <c r="F2469" s="192"/>
      <c r="G2469" s="478"/>
      <c r="H2469" s="7"/>
      <c r="I2469" s="256"/>
      <c r="J2469" s="256"/>
      <c r="K2469" s="593"/>
      <c r="L2469" s="594"/>
      <c r="M2469" s="594"/>
      <c r="N2469" s="52" t="str">
        <f>IF(AND('331-CT'!$E$7=TH!H2469,OR(L2469="331",M2469="331")),"331",IF(AND(OR(L2469="131",M2469="131"),H2469='131-CT'!$E$7),"131",""))</f>
        <v/>
      </c>
      <c r="O2469" s="89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24"/>
      <c r="AC2469" s="585"/>
    </row>
    <row r="2470" spans="1:30" s="211" customFormat="1" ht="15.75" customHeight="1">
      <c r="A2470" s="204" t="str">
        <f>IF(B2470&lt;&gt;"",IF(AND(B2470&gt;=_TM1,B2470&lt;=_TM2,OR(TH!L2455="1111",TH!M2455="1111")),TH!D2455,""),"")</f>
        <v/>
      </c>
      <c r="B2470" s="36">
        <f t="shared" si="155"/>
        <v>1</v>
      </c>
      <c r="C2470" s="184">
        <f t="shared" si="154"/>
        <v>0</v>
      </c>
      <c r="D2470" s="191"/>
      <c r="E2470" s="191"/>
      <c r="F2470" s="292"/>
      <c r="G2470" s="478"/>
      <c r="H2470" s="7"/>
      <c r="I2470" s="256"/>
      <c r="J2470" s="256"/>
      <c r="K2470" s="593"/>
      <c r="L2470" s="594"/>
      <c r="M2470" s="594"/>
      <c r="N2470" s="52" t="str">
        <f>IF(AND('331-CT'!$E$7=TH!H2470,OR(L2470="331",M2470="331")),"331",IF(AND(OR(L2470="131",M2470="131"),H2470='131-CT'!$E$7),"131",""))</f>
        <v/>
      </c>
      <c r="O2470" s="89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24"/>
      <c r="AC2470" s="585"/>
    </row>
    <row r="2471" spans="1:30" s="211" customFormat="1" ht="15.75" customHeight="1">
      <c r="A2471" s="204" t="str">
        <f>IF(B2471&lt;&gt;"",IF(AND(B2471&gt;=_TM1,B2471&lt;=_TM2,OR(TH!L2456="1111",TH!M2456="1111")),TH!D2456,""),"")</f>
        <v/>
      </c>
      <c r="B2471" s="36">
        <f t="shared" si="155"/>
        <v>1</v>
      </c>
      <c r="C2471" s="184">
        <f t="shared" si="154"/>
        <v>0</v>
      </c>
      <c r="D2471" s="191"/>
      <c r="E2471" s="191"/>
      <c r="F2471" s="189"/>
      <c r="G2471" s="478"/>
      <c r="H2471" s="7"/>
      <c r="I2471" s="256"/>
      <c r="J2471" s="256"/>
      <c r="K2471" s="593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89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24"/>
      <c r="AC2471" s="585"/>
      <c r="AD2471" s="585"/>
    </row>
    <row r="2472" spans="1:30" s="211" customFormat="1" ht="15.75" customHeight="1">
      <c r="A2472" s="204" t="str">
        <f>IF(B2472&lt;&gt;"",IF(AND(B2472&gt;=_TM1,B2472&lt;=_TM2,OR(TH!L2457="1111",TH!M2457="1111")),TH!D2457,""),"")</f>
        <v/>
      </c>
      <c r="B2472" s="36">
        <f t="shared" si="155"/>
        <v>1</v>
      </c>
      <c r="C2472" s="184">
        <f t="shared" si="154"/>
        <v>0</v>
      </c>
      <c r="D2472" s="191"/>
      <c r="E2472" s="191"/>
      <c r="F2472" s="189"/>
      <c r="G2472" s="478"/>
      <c r="H2472" s="7"/>
      <c r="I2472" s="256"/>
      <c r="J2472" s="256"/>
      <c r="K2472" s="593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89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4"/>
      <c r="AC2472" s="585"/>
    </row>
    <row r="2473" spans="1:30" s="211" customFormat="1" ht="15.75" customHeight="1">
      <c r="A2473" s="204" t="str">
        <f>IF(B2473&lt;&gt;"",IF(AND(B2473&gt;=_TM1,B2473&lt;=_TM2,OR(TH!L2458="1111",TH!M2458="1111")),TH!D2458,""),"")</f>
        <v/>
      </c>
      <c r="B2473" s="36">
        <f t="shared" si="155"/>
        <v>1</v>
      </c>
      <c r="C2473" s="184">
        <f t="shared" si="154"/>
        <v>0</v>
      </c>
      <c r="D2473" s="191"/>
      <c r="E2473" s="191"/>
      <c r="F2473" s="189"/>
      <c r="G2473" s="478"/>
      <c r="H2473" s="7"/>
      <c r="I2473" s="256"/>
      <c r="J2473" s="256"/>
      <c r="K2473" s="593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89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4"/>
      <c r="AC2473" s="585"/>
    </row>
    <row r="2474" spans="1:30" s="211" customFormat="1" ht="15.75" customHeight="1">
      <c r="A2474" s="204" t="str">
        <f>IF(B2474&lt;&gt;"",IF(AND(B2474&gt;=_TM1,B2474&lt;=_TM2,OR(TH!L2459="1111",TH!M2459="1111")),TH!D2459,""),"")</f>
        <v/>
      </c>
      <c r="B2474" s="36">
        <f t="shared" si="155"/>
        <v>1</v>
      </c>
      <c r="C2474" s="184">
        <f t="shared" si="154"/>
        <v>0</v>
      </c>
      <c r="D2474" s="191"/>
      <c r="E2474" s="191"/>
      <c r="F2474" s="292"/>
      <c r="G2474" s="478"/>
      <c r="H2474" s="7"/>
      <c r="I2474" s="256"/>
      <c r="J2474" s="256"/>
      <c r="K2474" s="593"/>
      <c r="L2474" s="594"/>
      <c r="M2474" s="594"/>
      <c r="N2474" s="52" t="str">
        <f>IF(AND('331-CT'!$E$7=TH!H2474,OR(L2474="331",M2474="331")),"331",IF(AND(OR(L2474="131",M2474="131"),H2474='131-CT'!$E$7),"131",""))</f>
        <v/>
      </c>
      <c r="O2474" s="89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4"/>
      <c r="AC2474" s="585"/>
      <c r="AD2474" s="585"/>
    </row>
    <row r="2475" spans="1:30" s="211" customFormat="1" ht="15.75" customHeight="1">
      <c r="A2475" s="204" t="str">
        <f>IF(B2475&lt;&gt;"",IF(AND(B2475&gt;=_TM1,B2475&lt;=_TM2,OR(TH!L2460="1111",TH!M2460="1111")),TH!D2460,""),"")</f>
        <v/>
      </c>
      <c r="B2475" s="36">
        <f t="shared" si="155"/>
        <v>1</v>
      </c>
      <c r="C2475" s="184">
        <f t="shared" si="154"/>
        <v>0</v>
      </c>
      <c r="D2475" s="191"/>
      <c r="E2475" s="191"/>
      <c r="F2475" s="292"/>
      <c r="G2475" s="478"/>
      <c r="H2475" s="7"/>
      <c r="I2475" s="256"/>
      <c r="J2475" s="256"/>
      <c r="K2475" s="593"/>
      <c r="L2475" s="594"/>
      <c r="M2475" s="594"/>
      <c r="N2475" s="52" t="str">
        <f>IF(AND('331-CT'!$E$7=TH!H2475,OR(L2475="331",M2475="331")),"331",IF(AND(OR(L2475="131",M2475="131"),H2475='131-CT'!$E$7),"131",""))</f>
        <v/>
      </c>
      <c r="O2475" s="89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4"/>
      <c r="AC2475" s="585"/>
    </row>
    <row r="2476" spans="1:30" s="211" customFormat="1" ht="15.75" customHeight="1">
      <c r="A2476" s="204" t="str">
        <f>IF(B2476&lt;&gt;"",IF(AND(B2476&gt;=_TM1,B2476&lt;=_TM2,OR(TH!L2461="1111",TH!M2461="1111")),TH!D2461,""),"")</f>
        <v/>
      </c>
      <c r="B2476" s="36">
        <f t="shared" si="155"/>
        <v>1</v>
      </c>
      <c r="C2476" s="184">
        <f t="shared" si="154"/>
        <v>0</v>
      </c>
      <c r="D2476" s="191"/>
      <c r="E2476" s="191"/>
      <c r="F2476" s="292"/>
      <c r="G2476" s="478"/>
      <c r="H2476" s="7"/>
      <c r="I2476" s="256"/>
      <c r="J2476" s="256"/>
      <c r="K2476" s="593"/>
      <c r="L2476" s="594"/>
      <c r="M2476" s="594"/>
      <c r="N2476" s="52" t="str">
        <f>IF(AND('331-CT'!$E$7=TH!H2476,OR(L2476="331",M2476="331")),"331",IF(AND(OR(L2476="131",M2476="131"),H2476='131-CT'!$E$7),"131",""))</f>
        <v/>
      </c>
      <c r="O2476" s="89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4"/>
      <c r="AC2476" s="585"/>
      <c r="AD2476" s="585"/>
    </row>
    <row r="2477" spans="1:30" s="211" customFormat="1" ht="15.75" customHeight="1">
      <c r="A2477" s="204" t="str">
        <f>IF(B2477&lt;&gt;"",IF(AND(B2477&gt;=_TM1,B2477&lt;=_TM2,OR(TH!L2462="1111",TH!M2462="1111")),TH!D2462,""),"")</f>
        <v/>
      </c>
      <c r="B2477" s="36">
        <f t="shared" si="155"/>
        <v>1</v>
      </c>
      <c r="C2477" s="184">
        <f t="shared" si="154"/>
        <v>0</v>
      </c>
      <c r="D2477" s="191"/>
      <c r="E2477" s="191"/>
      <c r="F2477" s="292"/>
      <c r="G2477" s="478"/>
      <c r="H2477" s="7"/>
      <c r="I2477" s="256"/>
      <c r="J2477" s="256"/>
      <c r="K2477" s="593"/>
      <c r="L2477" s="594"/>
      <c r="M2477" s="594"/>
      <c r="N2477" s="52" t="str">
        <f>IF(AND('331-CT'!$E$7=TH!H2477,OR(L2477="331",M2477="331")),"331",IF(AND(OR(L2477="131",M2477="131"),H2477='131-CT'!$E$7),"131",""))</f>
        <v/>
      </c>
      <c r="O2477" s="89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4"/>
      <c r="AC2477" s="585"/>
    </row>
    <row r="2478" spans="1:30" s="211" customFormat="1" ht="15.75" customHeight="1">
      <c r="A2478" s="204" t="str">
        <f>IF(B2478&lt;&gt;"",IF(AND(B2478&gt;=_TM1,B2478&lt;=_TM2,OR(TH!L2463="1111",TH!M2463="1111")),TH!D2463,""),"")</f>
        <v/>
      </c>
      <c r="B2478" s="36">
        <f t="shared" si="155"/>
        <v>1</v>
      </c>
      <c r="C2478" s="184">
        <f t="shared" si="154"/>
        <v>0</v>
      </c>
      <c r="D2478" s="191"/>
      <c r="E2478" s="191"/>
      <c r="F2478" s="292"/>
      <c r="G2478" s="478"/>
      <c r="H2478" s="7"/>
      <c r="I2478" s="256"/>
      <c r="J2478" s="256"/>
      <c r="K2478" s="593"/>
      <c r="L2478" s="594"/>
      <c r="M2478" s="594"/>
      <c r="N2478" s="52" t="str">
        <f>IF(AND('331-CT'!$E$7=TH!H2478,OR(L2478="331",M2478="331")),"331",IF(AND(OR(L2478="131",M2478="131"),H2478='131-CT'!$E$7),"131",""))</f>
        <v/>
      </c>
      <c r="O2478" s="89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4"/>
      <c r="AC2478" s="585"/>
    </row>
    <row r="2479" spans="1:30" s="211" customFormat="1" ht="15.75" customHeight="1">
      <c r="A2479" s="204" t="str">
        <f>IF(B2479&lt;&gt;"",IF(AND(B2479&gt;=_TM1,B2479&lt;=_TM2,OR(TH!L2464="1111",TH!M2464="1111")),TH!D2464,""),"")</f>
        <v/>
      </c>
      <c r="B2479" s="36">
        <f t="shared" si="155"/>
        <v>1</v>
      </c>
      <c r="C2479" s="184">
        <f t="shared" si="154"/>
        <v>0</v>
      </c>
      <c r="D2479" s="191"/>
      <c r="E2479" s="191"/>
      <c r="F2479" s="292"/>
      <c r="G2479" s="478"/>
      <c r="H2479" s="7"/>
      <c r="I2479" s="256"/>
      <c r="J2479" s="256"/>
      <c r="K2479" s="593"/>
      <c r="L2479" s="594"/>
      <c r="M2479" s="594"/>
      <c r="N2479" s="52" t="str">
        <f>IF(AND('331-CT'!$E$7=TH!H2479,OR(L2479="331",M2479="331")),"331",IF(AND(OR(L2479="131",M2479="131"),H2479='131-CT'!$E$7),"131",""))</f>
        <v/>
      </c>
      <c r="O2479" s="89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4"/>
      <c r="AC2479" s="585"/>
      <c r="AD2479" s="585"/>
    </row>
    <row r="2480" spans="1:30" s="211" customFormat="1" ht="15.75" customHeight="1">
      <c r="A2480" s="204" t="str">
        <f>IF(B2480&lt;&gt;"",IF(AND(B2480&gt;=_TM1,B2480&lt;=_TM2,OR(TH!L2465="1111",TH!M2465="1111")),TH!D2465,""),"")</f>
        <v/>
      </c>
      <c r="B2480" s="36">
        <f t="shared" si="155"/>
        <v>1</v>
      </c>
      <c r="C2480" s="184">
        <f t="shared" si="154"/>
        <v>0</v>
      </c>
      <c r="D2480" s="191"/>
      <c r="E2480" s="191"/>
      <c r="F2480" s="292"/>
      <c r="G2480" s="478"/>
      <c r="H2480" s="7"/>
      <c r="I2480" s="256"/>
      <c r="J2480" s="256"/>
      <c r="K2480" s="593"/>
      <c r="L2480" s="594"/>
      <c r="M2480" s="594"/>
      <c r="N2480" s="52" t="str">
        <f>IF(AND('331-CT'!$E$7=TH!H2480,OR(L2480="331",M2480="331")),"331",IF(AND(OR(L2480="131",M2480="131"),H2480='131-CT'!$E$7),"131",""))</f>
        <v/>
      </c>
      <c r="O2480" s="89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4"/>
      <c r="AC2480" s="585"/>
    </row>
    <row r="2481" spans="1:30" s="211" customFormat="1" ht="15.75" customHeight="1">
      <c r="A2481" s="204" t="str">
        <f>IF(B2481&lt;&gt;"",IF(AND(B2481&gt;=_TM1,B2481&lt;=_TM2,OR(TH!L2466="1111",TH!M2466="1111")),TH!D2466,""),"")</f>
        <v/>
      </c>
      <c r="B2481" s="36">
        <f t="shared" si="155"/>
        <v>1</v>
      </c>
      <c r="C2481" s="184">
        <f t="shared" si="154"/>
        <v>0</v>
      </c>
      <c r="D2481" s="191"/>
      <c r="E2481" s="191"/>
      <c r="F2481" s="292"/>
      <c r="G2481" s="478"/>
      <c r="H2481" s="7"/>
      <c r="I2481" s="256"/>
      <c r="J2481" s="256"/>
      <c r="K2481" s="593"/>
      <c r="L2481" s="594"/>
      <c r="M2481" s="594"/>
      <c r="N2481" s="52" t="str">
        <f>IF(AND('331-CT'!$E$7=TH!H2481,OR(L2481="331",M2481="331")),"331",IF(AND(OR(L2481="131",M2481="131"),H2481='131-CT'!$E$7),"131",""))</f>
        <v/>
      </c>
      <c r="O2481" s="89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4"/>
    </row>
    <row r="2482" spans="1:30" s="211" customFormat="1" ht="15.75" customHeight="1">
      <c r="A2482" s="204" t="str">
        <f>IF(B2482&lt;&gt;"",IF(AND(B2482&gt;=_TM1,B2482&lt;=_TM2,OR(TH!L2467="1111",TH!M2467="1111")),TH!D2467,""),"")</f>
        <v/>
      </c>
      <c r="B2482" s="36">
        <f t="shared" si="155"/>
        <v>1</v>
      </c>
      <c r="C2482" s="184">
        <f t="shared" si="154"/>
        <v>0</v>
      </c>
      <c r="D2482" s="191"/>
      <c r="E2482" s="191"/>
      <c r="F2482" s="292"/>
      <c r="G2482" s="478"/>
      <c r="H2482" s="7"/>
      <c r="I2482" s="256"/>
      <c r="J2482" s="256"/>
      <c r="K2482" s="593"/>
      <c r="L2482" s="594"/>
      <c r="M2482" s="594"/>
      <c r="N2482" s="52" t="str">
        <f>IF(AND('331-CT'!$E$7=TH!H2482,OR(L2482="331",M2482="331")),"331",IF(AND(OR(L2482="131",M2482="131"),H2482='131-CT'!$E$7),"131",""))</f>
        <v/>
      </c>
      <c r="O2482" s="89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4"/>
    </row>
    <row r="2483" spans="1:30" s="211" customFormat="1" ht="15.75" customHeight="1">
      <c r="A2483" s="204" t="str">
        <f>IF(B2483&lt;&gt;"",IF(AND(B2483&gt;=_TM1,B2483&lt;=_TM2,OR(TH!L2468="1111",TH!M2468="1111")),TH!D2468,""),"")</f>
        <v/>
      </c>
      <c r="B2483" s="36">
        <f t="shared" si="155"/>
        <v>1</v>
      </c>
      <c r="C2483" s="184">
        <f t="shared" si="154"/>
        <v>0</v>
      </c>
      <c r="D2483" s="191"/>
      <c r="E2483" s="191"/>
      <c r="F2483" s="292"/>
      <c r="G2483" s="478"/>
      <c r="H2483" s="7"/>
      <c r="I2483" s="256"/>
      <c r="J2483" s="256"/>
      <c r="K2483" s="593"/>
      <c r="L2483" s="594"/>
      <c r="M2483" s="594"/>
      <c r="N2483" s="52" t="str">
        <f>IF(AND('331-CT'!$E$7=TH!H2483,OR(L2483="331",M2483="331")),"331",IF(AND(OR(L2483="131",M2483="131"),H2483='131-CT'!$E$7),"131",""))</f>
        <v/>
      </c>
      <c r="O2483" s="89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4"/>
    </row>
    <row r="2484" spans="1:30" s="211" customFormat="1" ht="15.75" customHeight="1">
      <c r="A2484" s="204" t="str">
        <f>IF(B2484&lt;&gt;"",IF(AND(B2484&gt;=_TM1,B2484&lt;=_TM2,OR(TH!L2469="1111",TH!M2469="1111")),TH!D2469,""),"")</f>
        <v/>
      </c>
      <c r="B2484" s="36">
        <f t="shared" si="155"/>
        <v>1</v>
      </c>
      <c r="C2484" s="184">
        <f t="shared" si="154"/>
        <v>0</v>
      </c>
      <c r="D2484" s="191"/>
      <c r="E2484" s="191"/>
      <c r="F2484" s="292"/>
      <c r="G2484" s="478"/>
      <c r="H2484" s="7"/>
      <c r="I2484" s="256"/>
      <c r="J2484" s="256"/>
      <c r="K2484" s="593"/>
      <c r="L2484" s="594"/>
      <c r="M2484" s="594"/>
      <c r="N2484" s="52" t="str">
        <f>IF(AND('331-CT'!$E$7=TH!H2484,OR(L2484="331",M2484="331")),"331",IF(AND(OR(L2484="131",M2484="131"),H2484='131-CT'!$E$7),"131",""))</f>
        <v/>
      </c>
      <c r="O2484" s="89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4"/>
    </row>
    <row r="2485" spans="1:30" s="211" customFormat="1" ht="15.75" customHeight="1">
      <c r="A2485" s="204" t="str">
        <f>IF(B2485&lt;&gt;"",IF(AND(B2485&gt;=_TM1,B2485&lt;=_TM2,OR(TH!L2596="1111",TH!M2596="1111")),TH!D2596,""),"")</f>
        <v/>
      </c>
      <c r="B2485" s="36">
        <f t="shared" si="155"/>
        <v>1</v>
      </c>
      <c r="C2485" s="184">
        <f t="shared" si="154"/>
        <v>0</v>
      </c>
      <c r="D2485" s="191"/>
      <c r="E2485" s="191"/>
      <c r="F2485" s="189"/>
      <c r="G2485" s="478"/>
      <c r="H2485" s="7"/>
      <c r="I2485" s="256"/>
      <c r="J2485" s="256"/>
      <c r="K2485" s="593"/>
      <c r="L2485" s="594"/>
      <c r="M2485" s="594"/>
      <c r="N2485" s="52" t="str">
        <f>IF(AND('331-CT'!$E$7=TH!H2485,OR(L2485="331",M2485="331")),"331",IF(AND(OR(L2485="131",M2485="131"),H2485='131-CT'!$E$7),"131",""))</f>
        <v/>
      </c>
      <c r="O2485" s="89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4"/>
      <c r="AC2485" s="585"/>
      <c r="AD2485" s="585"/>
    </row>
    <row r="2486" spans="1:30" s="211" customFormat="1" ht="15.75" customHeight="1">
      <c r="A2486" s="204" t="str">
        <f>IF(B2486&lt;&gt;"",IF(AND(B2486&gt;=_TM1,B2486&lt;=_TM2,OR(TH!L2597="1111",TH!M2597="1111")),TH!D2597,""),"")</f>
        <v/>
      </c>
      <c r="B2486" s="36">
        <f t="shared" si="155"/>
        <v>1</v>
      </c>
      <c r="C2486" s="184">
        <f t="shared" si="154"/>
        <v>0</v>
      </c>
      <c r="D2486" s="191"/>
      <c r="E2486" s="191"/>
      <c r="F2486" s="192"/>
      <c r="G2486" s="478"/>
      <c r="H2486" s="7"/>
      <c r="I2486" s="731"/>
      <c r="J2486" s="731"/>
      <c r="K2486" s="593"/>
      <c r="L2486" s="594"/>
      <c r="M2486" s="594"/>
      <c r="N2486" s="52" t="str">
        <f>IF(AND('331-CT'!$E$7=TH!H2486,OR(L2486="331",M2486="331")),"331",IF(AND(OR(L2486="131",M2486="131"),H2486='131-CT'!$E$7),"131",""))</f>
        <v/>
      </c>
      <c r="O2486" s="89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4"/>
      <c r="AC2486" s="585"/>
      <c r="AD2486" s="585"/>
    </row>
    <row r="2487" spans="1:30" s="211" customFormat="1" ht="15.75" customHeight="1">
      <c r="A2487" s="204" t="str">
        <f>IF(B2487&lt;&gt;"",IF(AND(B2487&gt;=_TM1,B2487&lt;=_TM2,OR(TH!L2598="1111",TH!M2598="1111")),TH!D2598,""),"")</f>
        <v/>
      </c>
      <c r="B2487" s="36">
        <f t="shared" si="155"/>
        <v>1</v>
      </c>
      <c r="C2487" s="184">
        <f t="shared" si="154"/>
        <v>0</v>
      </c>
      <c r="D2487" s="191"/>
      <c r="E2487" s="191"/>
      <c r="F2487" s="189"/>
      <c r="G2487" s="478"/>
      <c r="H2487" s="7"/>
      <c r="I2487" s="256"/>
      <c r="J2487" s="256"/>
      <c r="K2487" s="593"/>
      <c r="L2487" s="594"/>
      <c r="M2487" s="594"/>
      <c r="N2487" s="52" t="str">
        <f>IF(AND('331-CT'!$E$7=TH!H2487,OR(L2487="331",M2487="331")),"331",IF(AND(OR(L2487="131",M2487="131"),H2487='131-CT'!$E$7),"131",""))</f>
        <v/>
      </c>
      <c r="O2487" s="89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4"/>
      <c r="AC2487" s="585"/>
    </row>
    <row r="2488" spans="1:30" s="211" customFormat="1" ht="15.75" customHeight="1">
      <c r="A2488" s="204" t="str">
        <f>IF(B2488&lt;&gt;"",IF(AND(B2488&gt;=_TM1,B2488&lt;=_TM2,OR(TH!L2470="1111",TH!M2470="1111")),TH!D2470,""),"")</f>
        <v/>
      </c>
      <c r="B2488" s="36">
        <f t="shared" si="155"/>
        <v>1</v>
      </c>
      <c r="C2488" s="184">
        <f t="shared" si="154"/>
        <v>0</v>
      </c>
      <c r="D2488" s="191"/>
      <c r="E2488" s="191"/>
      <c r="F2488" s="292"/>
      <c r="G2488" s="478"/>
      <c r="H2488" s="7"/>
      <c r="I2488" s="256"/>
      <c r="J2488" s="256"/>
      <c r="K2488" s="593"/>
      <c r="L2488" s="594"/>
      <c r="M2488" s="594"/>
      <c r="N2488" s="52" t="str">
        <f>IF(AND('331-CT'!$E$7=TH!H2488,OR(L2488="331",M2488="331")),"331",IF(AND(OR(L2488="131",M2488="131"),H2488='131-CT'!$E$7),"131",""))</f>
        <v/>
      </c>
      <c r="O2488" s="89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4"/>
      <c r="AC2488" s="585"/>
      <c r="AD2488" s="585"/>
    </row>
    <row r="2489" spans="1:30" s="211" customFormat="1" ht="15.75" customHeight="1">
      <c r="A2489" s="204" t="str">
        <f>IF(B2489&lt;&gt;"",IF(AND(B2489&gt;=_TM1,B2489&lt;=_TM2,OR(TH!L2471="1111",TH!M2471="1111")),TH!D2471,""),"")</f>
        <v/>
      </c>
      <c r="B2489" s="36">
        <f t="shared" si="155"/>
        <v>1</v>
      </c>
      <c r="C2489" s="184">
        <f t="shared" si="154"/>
        <v>0</v>
      </c>
      <c r="D2489" s="191"/>
      <c r="E2489" s="191"/>
      <c r="F2489" s="292"/>
      <c r="G2489" s="478"/>
      <c r="H2489" s="7"/>
      <c r="I2489" s="256"/>
      <c r="J2489" s="256"/>
      <c r="K2489" s="593"/>
      <c r="L2489" s="594"/>
      <c r="M2489" s="594"/>
      <c r="N2489" s="52" t="str">
        <f>IF(AND('331-CT'!$E$7=TH!H2489,OR(L2489="331",M2489="331")),"331",IF(AND(OR(L2489="131",M2489="131"),H2489='131-CT'!$E$7),"131",""))</f>
        <v/>
      </c>
      <c r="O2489" s="89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4"/>
      <c r="AC2489" s="585"/>
    </row>
    <row r="2490" spans="1:30" s="211" customFormat="1" ht="15.75" customHeight="1">
      <c r="A2490" s="204" t="str">
        <f>IF(B2490&lt;&gt;"",IF(AND(B2490&gt;=_TM1,B2490&lt;=_TM2,OR(TH!L2472="1111",TH!M2472="1111")),TH!D2472,""),"")</f>
        <v/>
      </c>
      <c r="B2490" s="36">
        <f t="shared" si="155"/>
        <v>1</v>
      </c>
      <c r="C2490" s="184">
        <f t="shared" si="154"/>
        <v>0</v>
      </c>
      <c r="D2490" s="191"/>
      <c r="E2490" s="191"/>
      <c r="F2490" s="292"/>
      <c r="G2490" s="478"/>
      <c r="H2490" s="7"/>
      <c r="I2490" s="256"/>
      <c r="J2490" s="256"/>
      <c r="K2490" s="593"/>
      <c r="L2490" s="594"/>
      <c r="M2490" s="594"/>
      <c r="N2490" s="52" t="str">
        <f>IF(AND('331-CT'!$E$7=TH!H2490,OR(L2490="331",M2490="331")),"331",IF(AND(OR(L2490="131",M2490="131"),H2490='131-CT'!$E$7),"131",""))</f>
        <v/>
      </c>
      <c r="O2490" s="89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4"/>
      <c r="AC2490" s="585"/>
    </row>
    <row r="2491" spans="1:30" s="211" customFormat="1" ht="15.75" customHeight="1">
      <c r="A2491" s="204" t="str">
        <f>IF(B2491&lt;&gt;"",IF(AND(B2491&gt;=_TM1,B2491&lt;=_TM2,OR(TH!L2473="1111",TH!M2473="1111")),TH!D2473,""),"")</f>
        <v/>
      </c>
      <c r="B2491" s="36">
        <f t="shared" si="155"/>
        <v>1</v>
      </c>
      <c r="C2491" s="184">
        <f t="shared" si="154"/>
        <v>0</v>
      </c>
      <c r="D2491" s="191"/>
      <c r="E2491" s="191"/>
      <c r="F2491" s="292"/>
      <c r="G2491" s="478"/>
      <c r="H2491" s="7"/>
      <c r="I2491" s="256"/>
      <c r="J2491" s="256"/>
      <c r="K2491" s="593"/>
      <c r="L2491" s="594"/>
      <c r="M2491" s="594"/>
      <c r="N2491" s="52" t="str">
        <f>IF(AND('331-CT'!$E$7=TH!H2491,OR(L2491="331",M2491="331")),"331",IF(AND(OR(L2491="131",M2491="131"),H2491='131-CT'!$E$7),"131",""))</f>
        <v/>
      </c>
      <c r="O2491" s="89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4"/>
      <c r="AC2491" s="585"/>
      <c r="AD2491" s="585"/>
    </row>
    <row r="2492" spans="1:30" s="211" customFormat="1" ht="15.75" customHeight="1">
      <c r="A2492" s="204" t="str">
        <f>IF(B2492&lt;&gt;"",IF(AND(B2492&gt;=_TM1,B2492&lt;=_TM2,OR(TH!L2474="1111",TH!M2474="1111")),TH!D2474,""),"")</f>
        <v/>
      </c>
      <c r="B2492" s="36">
        <f t="shared" si="155"/>
        <v>1</v>
      </c>
      <c r="C2492" s="184">
        <f t="shared" si="154"/>
        <v>0</v>
      </c>
      <c r="D2492" s="191"/>
      <c r="E2492" s="191"/>
      <c r="F2492" s="292"/>
      <c r="G2492" s="478"/>
      <c r="H2492" s="7"/>
      <c r="I2492" s="256"/>
      <c r="J2492" s="256"/>
      <c r="K2492" s="593"/>
      <c r="L2492" s="594"/>
      <c r="M2492" s="594"/>
      <c r="N2492" s="52" t="str">
        <f>IF(AND('331-CT'!$E$7=TH!H2492,OR(L2492="331",M2492="331")),"331",IF(AND(OR(L2492="131",M2492="131"),H2492='131-CT'!$E$7),"131",""))</f>
        <v/>
      </c>
      <c r="O2492" s="89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4"/>
      <c r="AC2492" s="585"/>
    </row>
    <row r="2493" spans="1:30" s="211" customFormat="1" ht="15.75" customHeight="1">
      <c r="A2493" s="204" t="str">
        <f>IF(B2493&lt;&gt;"",IF(AND(B2493&gt;=_TM1,B2493&lt;=_TM2,OR(TH!L2475="1111",TH!M2475="1111")),TH!D2475,""),"")</f>
        <v/>
      </c>
      <c r="B2493" s="36">
        <f t="shared" si="155"/>
        <v>1</v>
      </c>
      <c r="C2493" s="184">
        <f t="shared" si="154"/>
        <v>0</v>
      </c>
      <c r="D2493" s="191"/>
      <c r="E2493" s="191"/>
      <c r="F2493" s="292"/>
      <c r="G2493" s="478"/>
      <c r="H2493" s="7"/>
      <c r="I2493" s="256"/>
      <c r="J2493" s="256"/>
      <c r="K2493" s="593"/>
      <c r="L2493" s="594"/>
      <c r="M2493" s="594"/>
      <c r="N2493" s="52" t="str">
        <f>IF(AND('331-CT'!$E$7=TH!H2493,OR(L2493="331",M2493="331")),"331",IF(AND(OR(L2493="131",M2493="131"),H2493='131-CT'!$E$7),"131",""))</f>
        <v/>
      </c>
      <c r="O2493" s="89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4"/>
      <c r="AC2493" s="585"/>
    </row>
    <row r="2494" spans="1:30" s="211" customFormat="1" ht="15.75" customHeight="1">
      <c r="A2494" s="204" t="str">
        <f>IF(B2494&lt;&gt;"",IF(AND(B2494&gt;=_TM1,B2494&lt;=_TM2,OR(TH!L2476="1111",TH!M2476="1111")),TH!D2476,""),"")</f>
        <v/>
      </c>
      <c r="B2494" s="36">
        <f t="shared" si="155"/>
        <v>1</v>
      </c>
      <c r="C2494" s="184">
        <f t="shared" si="154"/>
        <v>0</v>
      </c>
      <c r="D2494" s="191"/>
      <c r="E2494" s="191"/>
      <c r="F2494" s="292"/>
      <c r="G2494" s="478"/>
      <c r="H2494" s="7"/>
      <c r="I2494" s="256"/>
      <c r="J2494" s="256"/>
      <c r="K2494" s="593"/>
      <c r="L2494" s="594"/>
      <c r="M2494" s="594"/>
      <c r="N2494" s="52" t="str">
        <f>IF(AND('331-CT'!$E$7=TH!H2494,OR(L2494="331",M2494="331")),"331",IF(AND(OR(L2494="131",M2494="131"),H2494='131-CT'!$E$7),"131",""))</f>
        <v/>
      </c>
      <c r="O2494" s="89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4"/>
      <c r="AC2494" s="585"/>
      <c r="AD2494" s="585"/>
    </row>
    <row r="2495" spans="1:30" s="211" customFormat="1" ht="15.75" customHeight="1">
      <c r="A2495" s="204" t="str">
        <f>IF(B2495&lt;&gt;"",IF(AND(B2495&gt;=_TM1,B2495&lt;=_TM2,OR(TH!L2477="1111",TH!M2477="1111")),TH!D2477,""),"")</f>
        <v/>
      </c>
      <c r="B2495" s="36">
        <f t="shared" si="155"/>
        <v>1</v>
      </c>
      <c r="C2495" s="184">
        <f t="shared" si="154"/>
        <v>0</v>
      </c>
      <c r="D2495" s="191"/>
      <c r="E2495" s="191"/>
      <c r="F2495" s="292"/>
      <c r="G2495" s="478"/>
      <c r="H2495" s="7"/>
      <c r="I2495" s="256"/>
      <c r="J2495" s="256"/>
      <c r="K2495" s="593"/>
      <c r="L2495" s="594"/>
      <c r="M2495" s="594"/>
      <c r="N2495" s="52" t="str">
        <f>IF(AND('331-CT'!$E$7=TH!H2495,OR(L2495="331",M2495="331")),"331",IF(AND(OR(L2495="131",M2495="131"),H2495='131-CT'!$E$7),"131",""))</f>
        <v/>
      </c>
      <c r="O2495" s="89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4"/>
      <c r="AC2495" s="585"/>
    </row>
    <row r="2496" spans="1:30" s="211" customFormat="1" ht="15.75" customHeight="1">
      <c r="A2496" s="204" t="str">
        <f>IF(B2496&lt;&gt;"",IF(AND(B2496&gt;=_TM1,B2496&lt;=_TM2,OR(TH!L2478="1111",TH!M2478="1111")),TH!D2478,""),"")</f>
        <v/>
      </c>
      <c r="B2496" s="36">
        <f t="shared" si="155"/>
        <v>1</v>
      </c>
      <c r="C2496" s="184">
        <f t="shared" si="154"/>
        <v>0</v>
      </c>
      <c r="D2496" s="191"/>
      <c r="E2496" s="191"/>
      <c r="F2496" s="292"/>
      <c r="G2496" s="478"/>
      <c r="H2496" s="7"/>
      <c r="I2496" s="256"/>
      <c r="J2496" s="256"/>
      <c r="K2496" s="593"/>
      <c r="L2496" s="594"/>
      <c r="M2496" s="594"/>
      <c r="N2496" s="52" t="str">
        <f>IF(AND('331-CT'!$E$7=TH!H2496,OR(L2496="331",M2496="331")),"331",IF(AND(OR(L2496="131",M2496="131"),H2496='131-CT'!$E$7),"131",""))</f>
        <v/>
      </c>
      <c r="O2496" s="89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4"/>
      <c r="AC2496" s="585"/>
    </row>
    <row r="2497" spans="1:30" s="211" customFormat="1" ht="15.75" customHeight="1">
      <c r="A2497" s="204" t="str">
        <f>IF(B2497&lt;&gt;"",IF(AND(B2497&gt;=_TM1,B2497&lt;=_TM2,OR(TH!L2479="1111",TH!M2479="1111")),TH!D2479,""),"")</f>
        <v/>
      </c>
      <c r="B2497" s="36">
        <f t="shared" si="155"/>
        <v>1</v>
      </c>
      <c r="C2497" s="184">
        <f t="shared" si="154"/>
        <v>0</v>
      </c>
      <c r="D2497" s="191"/>
      <c r="E2497" s="754"/>
      <c r="F2497" s="292"/>
      <c r="G2497" s="478"/>
      <c r="H2497" s="7"/>
      <c r="I2497" s="256"/>
      <c r="J2497" s="256"/>
      <c r="K2497" s="593"/>
      <c r="L2497" s="594"/>
      <c r="M2497" s="594"/>
      <c r="N2497" s="52" t="str">
        <f>IF(AND('331-CT'!$E$7=TH!H2497,OR(L2497="331",M2497="331")),"331",IF(AND(OR(L2497="131",M2497="131"),H2497='131-CT'!$E$7),"131",""))</f>
        <v/>
      </c>
      <c r="O2497" s="89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4"/>
    </row>
    <row r="2498" spans="1:30" s="211" customFormat="1" ht="15.75" customHeight="1">
      <c r="A2498" s="204" t="str">
        <f>IF(B2498&lt;&gt;"",IF(AND(B2498&gt;=_TM1,B2498&lt;=_TM2,OR(TH!L2480="1111",TH!M2480="1111")),TH!D2480,""),"")</f>
        <v/>
      </c>
      <c r="B2498" s="36">
        <f t="shared" si="155"/>
        <v>1</v>
      </c>
      <c r="C2498" s="184">
        <f t="shared" si="154"/>
        <v>0</v>
      </c>
      <c r="D2498" s="191"/>
      <c r="E2498" s="754"/>
      <c r="F2498" s="292"/>
      <c r="G2498" s="478"/>
      <c r="H2498" s="7"/>
      <c r="I2498" s="256"/>
      <c r="J2498" s="256"/>
      <c r="K2498" s="593"/>
      <c r="L2498" s="594"/>
      <c r="M2498" s="594"/>
      <c r="N2498" s="52" t="str">
        <f>IF(AND('331-CT'!$E$7=TH!H2498,OR(L2498="331",M2498="331")),"331",IF(AND(OR(L2498="131",M2498="131"),H2498='131-CT'!$E$7),"131",""))</f>
        <v/>
      </c>
      <c r="O2498" s="89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4"/>
    </row>
    <row r="2499" spans="1:30" s="211" customFormat="1" ht="15.75" customHeight="1">
      <c r="A2499" s="204" t="str">
        <f>IF(B2499&lt;&gt;"",IF(AND(B2499&gt;=_TM1,B2499&lt;=_TM2,OR(TH!L2481="1111",TH!M2481="1111")),TH!D2481,""),"")</f>
        <v/>
      </c>
      <c r="B2499" s="36">
        <f t="shared" si="155"/>
        <v>1</v>
      </c>
      <c r="C2499" s="184">
        <f t="shared" si="154"/>
        <v>0</v>
      </c>
      <c r="D2499" s="191"/>
      <c r="E2499" s="754"/>
      <c r="F2499" s="292"/>
      <c r="G2499" s="478"/>
      <c r="H2499" s="7"/>
      <c r="I2499" s="256"/>
      <c r="J2499" s="256"/>
      <c r="K2499" s="593"/>
      <c r="L2499" s="594"/>
      <c r="M2499" s="594"/>
      <c r="N2499" s="52" t="str">
        <f>IF(AND('331-CT'!$E$7=TH!H2499,OR(L2499="331",M2499="331")),"331",IF(AND(OR(L2499="131",M2499="131"),H2499='131-CT'!$E$7),"131",""))</f>
        <v/>
      </c>
      <c r="O2499" s="89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4"/>
    </row>
    <row r="2500" spans="1:30" s="211" customFormat="1" ht="15.75" customHeight="1">
      <c r="A2500" s="204" t="str">
        <f>IF(B2500&lt;&gt;"",IF(AND(B2500&gt;=_TM1,B2500&lt;=_TM2,OR(TH!L2482="1111",TH!M2482="1111")),TH!D2482,""),"")</f>
        <v/>
      </c>
      <c r="B2500" s="36">
        <f t="shared" si="155"/>
        <v>1</v>
      </c>
      <c r="C2500" s="184">
        <f t="shared" ref="C2500:C2563" si="156">E2500</f>
        <v>0</v>
      </c>
      <c r="D2500" s="191"/>
      <c r="E2500" s="754"/>
      <c r="F2500" s="292"/>
      <c r="G2500" s="478"/>
      <c r="H2500" s="7"/>
      <c r="I2500" s="256"/>
      <c r="J2500" s="256"/>
      <c r="K2500" s="593"/>
      <c r="L2500" s="594"/>
      <c r="M2500" s="594"/>
      <c r="N2500" s="52" t="str">
        <f>IF(AND('331-CT'!$E$7=TH!H2500,OR(L2500="331",M2500="331")),"331",IF(AND(OR(L2500="131",M2500="131"),H2500='131-CT'!$E$7),"131",""))</f>
        <v/>
      </c>
      <c r="O2500" s="89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4"/>
    </row>
    <row r="2501" spans="1:30" s="211" customFormat="1" ht="15.75" customHeight="1">
      <c r="A2501" s="204" t="str">
        <f>IF(B2501&lt;&gt;"",IF(AND(B2501&gt;=_TM1,B2501&lt;=_TM2,OR(TH!L2483="1111",TH!M2483="1111")),TH!D2483,""),"")</f>
        <v/>
      </c>
      <c r="B2501" s="36">
        <f t="shared" si="155"/>
        <v>1</v>
      </c>
      <c r="C2501" s="184">
        <f t="shared" si="156"/>
        <v>0</v>
      </c>
      <c r="D2501" s="37"/>
      <c r="E2501" s="754"/>
      <c r="F2501" s="292"/>
      <c r="G2501" s="478"/>
      <c r="H2501" s="7"/>
      <c r="I2501" s="256"/>
      <c r="J2501" s="256"/>
      <c r="K2501" s="593"/>
      <c r="L2501" s="594"/>
      <c r="M2501" s="594"/>
      <c r="N2501" s="52" t="str">
        <f>IF(AND('331-CT'!$E$7=TH!H2501,OR(L2501="331",M2501="331")),"331",IF(AND(OR(L2501="131",M2501="131"),H2501='131-CT'!$E$7),"131",""))</f>
        <v/>
      </c>
      <c r="O2501" s="89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4"/>
      <c r="AC2501" s="585"/>
      <c r="AD2501" s="585"/>
    </row>
    <row r="2502" spans="1:30" s="211" customFormat="1" ht="15.75" customHeight="1">
      <c r="A2502" s="204" t="str">
        <f>IF(B2502&lt;&gt;"",IF(AND(B2502&gt;=_TM1,B2502&lt;=_TM2,OR(TH!L2484="1111",TH!M2484="1111")),TH!D2484,""),"")</f>
        <v/>
      </c>
      <c r="B2502" s="36">
        <f t="shared" si="155"/>
        <v>1</v>
      </c>
      <c r="C2502" s="184">
        <f t="shared" si="156"/>
        <v>0</v>
      </c>
      <c r="D2502" s="37"/>
      <c r="E2502" s="754"/>
      <c r="F2502" s="292"/>
      <c r="G2502" s="478"/>
      <c r="H2502" s="7"/>
      <c r="I2502" s="256"/>
      <c r="J2502" s="256"/>
      <c r="K2502" s="593"/>
      <c r="L2502" s="594"/>
      <c r="M2502" s="594"/>
      <c r="N2502" s="52" t="str">
        <f>IF(AND('331-CT'!$E$7=TH!H2502,OR(L2502="331",M2502="331")),"331",IF(AND(OR(L2502="131",M2502="131"),H2502='131-CT'!$E$7),"131",""))</f>
        <v/>
      </c>
      <c r="O2502" s="89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4"/>
      <c r="AC2502" s="585"/>
    </row>
    <row r="2503" spans="1:30" s="211" customFormat="1" ht="15.75" customHeight="1">
      <c r="A2503" s="204" t="str">
        <f>IF(B2503&lt;&gt;"",IF(AND(B2503&gt;=_TM1,B2503&lt;=_TM2,OR(TH!L2485="1111",TH!M2485="1111")),TH!D2485,""),"")</f>
        <v/>
      </c>
      <c r="B2503" s="36">
        <f t="shared" si="155"/>
        <v>1</v>
      </c>
      <c r="C2503" s="184">
        <f t="shared" si="156"/>
        <v>0</v>
      </c>
      <c r="D2503" s="37"/>
      <c r="E2503" s="754"/>
      <c r="F2503" s="292"/>
      <c r="G2503" s="478"/>
      <c r="H2503" s="7"/>
      <c r="I2503" s="256"/>
      <c r="J2503" s="256"/>
      <c r="K2503" s="593"/>
      <c r="L2503" s="594"/>
      <c r="M2503" s="594"/>
      <c r="N2503" s="52" t="str">
        <f>IF(AND('331-CT'!$E$7=TH!H2503,OR(L2503="331",M2503="331")),"331",IF(AND(OR(L2503="131",M2503="131"),H2503='131-CT'!$E$7),"131",""))</f>
        <v/>
      </c>
      <c r="O2503" s="89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4"/>
      <c r="AC2503" s="585"/>
    </row>
    <row r="2504" spans="1:30" s="211" customFormat="1" ht="15.75" customHeight="1">
      <c r="A2504" s="204" t="str">
        <f>IF(B2504&lt;&gt;"",IF(AND(B2504&gt;=_TM1,B2504&lt;=_TM2,OR(TH!L2486="1111",TH!M2486="1111")),TH!D2486,""),"")</f>
        <v/>
      </c>
      <c r="B2504" s="36">
        <f t="shared" si="155"/>
        <v>1</v>
      </c>
      <c r="C2504" s="184">
        <f t="shared" si="156"/>
        <v>0</v>
      </c>
      <c r="D2504" s="191"/>
      <c r="E2504" s="754"/>
      <c r="F2504" s="189"/>
      <c r="G2504" s="478"/>
      <c r="H2504" s="7"/>
      <c r="I2504" s="256"/>
      <c r="J2504" s="256"/>
      <c r="K2504" s="593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89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4"/>
      <c r="AC2504" s="585"/>
      <c r="AD2504" s="585"/>
    </row>
    <row r="2505" spans="1:30" s="211" customFormat="1" ht="15.75" customHeight="1">
      <c r="A2505" s="204" t="str">
        <f>IF(B2505&lt;&gt;"",IF(AND(B2505&gt;=_TM1,B2505&lt;=_TM2,OR(TH!L2487="1111",TH!M2487="1111")),TH!D2487,""),"")</f>
        <v/>
      </c>
      <c r="B2505" s="36">
        <f t="shared" si="155"/>
        <v>1</v>
      </c>
      <c r="C2505" s="184">
        <f t="shared" si="156"/>
        <v>0</v>
      </c>
      <c r="D2505" s="191"/>
      <c r="E2505" s="754"/>
      <c r="F2505" s="189"/>
      <c r="G2505" s="478"/>
      <c r="H2505" s="7"/>
      <c r="I2505" s="256"/>
      <c r="J2505" s="256"/>
      <c r="K2505" s="593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89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4"/>
      <c r="AC2505" s="585"/>
    </row>
    <row r="2506" spans="1:30" s="211" customFormat="1" ht="15.75" customHeight="1">
      <c r="A2506" s="204" t="str">
        <f>IF(B2506&lt;&gt;"",IF(AND(B2506&gt;=_TM1,B2506&lt;=_TM2,OR(TH!L2488="1111",TH!M2488="1111")),TH!D2488,""),"")</f>
        <v/>
      </c>
      <c r="B2506" s="36">
        <f t="shared" si="155"/>
        <v>1</v>
      </c>
      <c r="C2506" s="184">
        <f t="shared" si="156"/>
        <v>0</v>
      </c>
      <c r="D2506" s="191"/>
      <c r="E2506" s="754"/>
      <c r="F2506" s="189"/>
      <c r="G2506" s="478"/>
      <c r="H2506" s="7"/>
      <c r="I2506" s="731"/>
      <c r="J2506" s="731"/>
      <c r="K2506" s="593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89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4"/>
      <c r="AC2506" s="585"/>
    </row>
    <row r="2507" spans="1:30" s="211" customFormat="1" ht="15.75" customHeight="1">
      <c r="A2507" s="204" t="str">
        <f>IF(B2507&lt;&gt;"",IF(AND(B2507&gt;=_TM1,B2507&lt;=_TM2,OR(TH!L2489="1111",TH!M2489="1111")),TH!D2489,""),"")</f>
        <v/>
      </c>
      <c r="B2507" s="36">
        <f t="shared" si="155"/>
        <v>1</v>
      </c>
      <c r="C2507" s="184">
        <f t="shared" si="156"/>
        <v>0</v>
      </c>
      <c r="D2507" s="37"/>
      <c r="E2507" s="754"/>
      <c r="F2507" s="292"/>
      <c r="G2507" s="478"/>
      <c r="H2507" s="7"/>
      <c r="I2507" s="256"/>
      <c r="J2507" s="256"/>
      <c r="K2507" s="593"/>
      <c r="L2507" s="594"/>
      <c r="M2507" s="594"/>
      <c r="N2507" s="52" t="str">
        <f>IF(AND('331-CT'!$E$7=TH!H2507,OR(L2507="331",M2507="331")),"331",IF(AND(OR(L2507="131",M2507="131"),H2507='131-CT'!$E$7),"131",""))</f>
        <v/>
      </c>
      <c r="O2507" s="89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4"/>
      <c r="AC2507" s="585"/>
      <c r="AD2507" s="585"/>
    </row>
    <row r="2508" spans="1:30" s="211" customFormat="1" ht="15.75" customHeight="1">
      <c r="A2508" s="204" t="str">
        <f>IF(B2508&lt;&gt;"",IF(AND(B2508&gt;=_TM1,B2508&lt;=_TM2,OR(TH!L2490="1111",TH!M2490="1111")),TH!D2490,""),"")</f>
        <v/>
      </c>
      <c r="B2508" s="36">
        <f t="shared" si="155"/>
        <v>1</v>
      </c>
      <c r="C2508" s="184">
        <f t="shared" si="156"/>
        <v>0</v>
      </c>
      <c r="D2508" s="37"/>
      <c r="E2508" s="754"/>
      <c r="F2508" s="292"/>
      <c r="G2508" s="478"/>
      <c r="H2508" s="7"/>
      <c r="I2508" s="256"/>
      <c r="J2508" s="256"/>
      <c r="K2508" s="593"/>
      <c r="L2508" s="594"/>
      <c r="M2508" s="594"/>
      <c r="N2508" s="52" t="str">
        <f>IF(AND('331-CT'!$E$7=TH!H2508,OR(L2508="331",M2508="331")),"331",IF(AND(OR(L2508="131",M2508="131"),H2508='131-CT'!$E$7),"131",""))</f>
        <v/>
      </c>
      <c r="O2508" s="89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4"/>
      <c r="AC2508" s="585"/>
    </row>
    <row r="2509" spans="1:30" s="211" customFormat="1" ht="15.75" customHeight="1">
      <c r="A2509" s="204" t="str">
        <f>IF(B2509&lt;&gt;"",IF(AND(B2509&gt;=_TM1,B2509&lt;=_TM2,OR(TH!L2491="1111",TH!M2491="1111")),TH!D2491,""),"")</f>
        <v/>
      </c>
      <c r="B2509" s="36">
        <f t="shared" si="155"/>
        <v>1</v>
      </c>
      <c r="C2509" s="184">
        <f t="shared" si="156"/>
        <v>0</v>
      </c>
      <c r="D2509" s="37"/>
      <c r="E2509" s="754"/>
      <c r="F2509" s="292"/>
      <c r="G2509" s="478"/>
      <c r="H2509" s="7"/>
      <c r="I2509" s="256"/>
      <c r="J2509" s="256"/>
      <c r="K2509" s="593"/>
      <c r="L2509" s="594"/>
      <c r="M2509" s="594"/>
      <c r="N2509" s="52" t="str">
        <f>IF(AND('331-CT'!$E$7=TH!H2509,OR(L2509="331",M2509="331")),"331",IF(AND(OR(L2509="131",M2509="131"),H2509='131-CT'!$E$7),"131",""))</f>
        <v/>
      </c>
      <c r="O2509" s="89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4"/>
      <c r="AC2509" s="585"/>
    </row>
    <row r="2510" spans="1:30" s="211" customFormat="1" ht="15.75" customHeight="1">
      <c r="A2510" s="204" t="str">
        <f>IF(B2510&lt;&gt;"",IF(AND(B2510&gt;=_TM1,B2510&lt;=_TM2,OR(TH!L2603="1111",TH!M2603="1111")),TH!D2603,""),"")</f>
        <v/>
      </c>
      <c r="B2510" s="36">
        <f t="shared" si="155"/>
        <v>1</v>
      </c>
      <c r="C2510" s="184">
        <f t="shared" si="156"/>
        <v>0</v>
      </c>
      <c r="D2510" s="191"/>
      <c r="E2510" s="191"/>
      <c r="F2510" s="189"/>
      <c r="G2510" s="478"/>
      <c r="H2510" s="7"/>
      <c r="I2510" s="256"/>
      <c r="J2510" s="256"/>
      <c r="K2510" s="593"/>
      <c r="L2510" s="594"/>
      <c r="M2510" s="594"/>
      <c r="N2510" s="52" t="str">
        <f>IF(AND('331-CT'!$E$7=TH!H2510,OR(L2510="331",M2510="331")),"331",IF(AND(OR(L2510="131",M2510="131"),H2510='131-CT'!$E$7),"131",""))</f>
        <v/>
      </c>
      <c r="O2510" s="89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4"/>
      <c r="AC2510" s="585"/>
      <c r="AD2510" s="585"/>
    </row>
    <row r="2511" spans="1:30" s="211" customFormat="1" ht="15.75" customHeight="1">
      <c r="A2511" s="204" t="str">
        <f>IF(B2511&lt;&gt;"",IF(AND(B2511&gt;=_TM1,B2511&lt;=_TM2,OR(TH!L2604="1111",TH!M2604="1111")),TH!D2604,""),"")</f>
        <v/>
      </c>
      <c r="B2511" s="36">
        <f t="shared" si="155"/>
        <v>1</v>
      </c>
      <c r="C2511" s="184">
        <f t="shared" si="156"/>
        <v>0</v>
      </c>
      <c r="D2511" s="191"/>
      <c r="E2511" s="191"/>
      <c r="F2511" s="189"/>
      <c r="G2511" s="478"/>
      <c r="H2511" s="7"/>
      <c r="I2511" s="256"/>
      <c r="J2511" s="256"/>
      <c r="K2511" s="593"/>
      <c r="L2511" s="594"/>
      <c r="M2511" s="594"/>
      <c r="N2511" s="52" t="str">
        <f>IF(AND('331-CT'!$E$7=TH!H2511,OR(L2511="331",M2511="331")),"331",IF(AND(OR(L2511="131",M2511="131"),H2511='131-CT'!$E$7),"131",""))</f>
        <v/>
      </c>
      <c r="O2511" s="89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4"/>
      <c r="AC2511" s="585"/>
      <c r="AD2511" s="585"/>
    </row>
    <row r="2512" spans="1:30" s="211" customFormat="1" ht="15.75" customHeight="1">
      <c r="A2512" s="204" t="str">
        <f>IF(B2512&lt;&gt;"",IF(AND(B2512&gt;=_TM1,B2512&lt;=_TM2,OR(TH!L2605="1111",TH!M2605="1111")),TH!D2605,""),"")</f>
        <v/>
      </c>
      <c r="B2512" s="36">
        <f t="shared" si="155"/>
        <v>1</v>
      </c>
      <c r="C2512" s="184">
        <f t="shared" si="156"/>
        <v>0</v>
      </c>
      <c r="D2512" s="191"/>
      <c r="E2512" s="191"/>
      <c r="F2512" s="189"/>
      <c r="G2512" s="478"/>
      <c r="H2512" s="7"/>
      <c r="I2512" s="256"/>
      <c r="J2512" s="256"/>
      <c r="K2512" s="593"/>
      <c r="L2512" s="594"/>
      <c r="M2512" s="594"/>
      <c r="N2512" s="52" t="str">
        <f>IF(AND('331-CT'!$E$7=TH!H2512,OR(L2512="331",M2512="331")),"331",IF(AND(OR(L2512="131",M2512="131"),H2512='131-CT'!$E$7),"131",""))</f>
        <v/>
      </c>
      <c r="O2512" s="89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4"/>
      <c r="AC2512" s="585"/>
      <c r="AD2512" s="585"/>
    </row>
    <row r="2513" spans="1:30" s="211" customFormat="1" ht="15.75" customHeight="1">
      <c r="A2513" s="204" t="str">
        <f>IF(B2513&lt;&gt;"",IF(AND(B2513&gt;=_TM1,B2513&lt;=_TM2,OR(TH!L2606="1111",TH!M2606="1111")),TH!D2606,""),"")</f>
        <v/>
      </c>
      <c r="B2513" s="36">
        <f t="shared" si="155"/>
        <v>1</v>
      </c>
      <c r="C2513" s="184">
        <f t="shared" si="156"/>
        <v>0</v>
      </c>
      <c r="D2513" s="191"/>
      <c r="E2513" s="191"/>
      <c r="F2513" s="189"/>
      <c r="G2513" s="478"/>
      <c r="H2513" s="7"/>
      <c r="I2513" s="256"/>
      <c r="J2513" s="256"/>
      <c r="K2513" s="593"/>
      <c r="L2513" s="594"/>
      <c r="M2513" s="594"/>
      <c r="N2513" s="52" t="str">
        <f>IF(AND('331-CT'!$E$7=TH!H2513,OR(L2513="331",M2513="331")),"331",IF(AND(OR(L2513="131",M2513="131"),H2513='131-CT'!$E$7),"131",""))</f>
        <v/>
      </c>
      <c r="O2513" s="89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4"/>
      <c r="AC2513" s="585"/>
    </row>
    <row r="2514" spans="1:30" s="211" customFormat="1" ht="15.75" customHeight="1">
      <c r="A2514" s="204" t="str">
        <f>IF(B2514&lt;&gt;"",IF(AND(B2514&gt;=_TM1,B2514&lt;=_TM2,OR(TH!L2492="1111",TH!M2492="1111")),TH!D2492,""),"")</f>
        <v/>
      </c>
      <c r="B2514" s="36">
        <f t="shared" si="155"/>
        <v>1</v>
      </c>
      <c r="C2514" s="184">
        <f t="shared" si="156"/>
        <v>0</v>
      </c>
      <c r="D2514" s="37"/>
      <c r="E2514" s="754"/>
      <c r="F2514" s="292"/>
      <c r="G2514" s="478"/>
      <c r="H2514" s="7"/>
      <c r="I2514" s="256"/>
      <c r="J2514" s="256"/>
      <c r="K2514" s="593"/>
      <c r="L2514" s="594"/>
      <c r="M2514" s="594"/>
      <c r="N2514" s="52" t="str">
        <f>IF(AND('331-CT'!$E$7=TH!H2514,OR(L2514="331",M2514="331")),"331",IF(AND(OR(L2514="131",M2514="131"),H2514='131-CT'!$E$7),"131",""))</f>
        <v/>
      </c>
      <c r="O2514" s="89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4"/>
      <c r="AC2514" s="585"/>
      <c r="AD2514" s="585"/>
    </row>
    <row r="2515" spans="1:30" s="211" customFormat="1" ht="15.75" customHeight="1">
      <c r="A2515" s="204" t="str">
        <f>IF(B2515&lt;&gt;"",IF(AND(B2515&gt;=_TM1,B2515&lt;=_TM2,OR(TH!L2493="1111",TH!M2493="1111")),TH!D2493,""),"")</f>
        <v/>
      </c>
      <c r="B2515" s="36">
        <f t="shared" si="155"/>
        <v>1</v>
      </c>
      <c r="C2515" s="184">
        <f t="shared" si="156"/>
        <v>0</v>
      </c>
      <c r="D2515" s="37"/>
      <c r="E2515" s="754"/>
      <c r="F2515" s="292"/>
      <c r="G2515" s="478"/>
      <c r="H2515" s="7"/>
      <c r="I2515" s="256"/>
      <c r="J2515" s="256"/>
      <c r="K2515" s="593"/>
      <c r="L2515" s="594"/>
      <c r="M2515" s="594"/>
      <c r="N2515" s="52" t="str">
        <f>IF(AND('331-CT'!$E$7=TH!H2515,OR(L2515="331",M2515="331")),"331",IF(AND(OR(L2515="131",M2515="131"),H2515='131-CT'!$E$7),"131",""))</f>
        <v/>
      </c>
      <c r="O2515" s="89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4"/>
      <c r="AC2515" s="585"/>
    </row>
    <row r="2516" spans="1:30" s="211" customFormat="1" ht="15.75" customHeight="1">
      <c r="A2516" s="204" t="str">
        <f>IF(B2516&lt;&gt;"",IF(AND(B2516&gt;=_TM1,B2516&lt;=_TM2,OR(TH!L2494="1111",TH!M2494="1111")),TH!D2494,""),"")</f>
        <v/>
      </c>
      <c r="B2516" s="36">
        <f t="shared" si="155"/>
        <v>1</v>
      </c>
      <c r="C2516" s="184">
        <f t="shared" si="156"/>
        <v>0</v>
      </c>
      <c r="D2516" s="37"/>
      <c r="E2516" s="754"/>
      <c r="F2516" s="292"/>
      <c r="G2516" s="478"/>
      <c r="H2516" s="7"/>
      <c r="I2516" s="256"/>
      <c r="J2516" s="256"/>
      <c r="K2516" s="593"/>
      <c r="L2516" s="594"/>
      <c r="M2516" s="594"/>
      <c r="N2516" s="52" t="str">
        <f>IF(AND('331-CT'!$E$7=TH!H2516,OR(L2516="331",M2516="331")),"331",IF(AND(OR(L2516="131",M2516="131"),H2516='131-CT'!$E$7),"131",""))</f>
        <v/>
      </c>
      <c r="O2516" s="89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4"/>
      <c r="AC2516" s="585"/>
    </row>
    <row r="2517" spans="1:30" s="211" customFormat="1" ht="15.75" customHeight="1">
      <c r="A2517" s="204" t="str">
        <f>IF(B2517&lt;&gt;"",IF(AND(B2517&gt;=_TM1,B2517&lt;=_TM2,OR(TH!L2495="1111",TH!M2495="1111")),TH!D2495,""),"")</f>
        <v/>
      </c>
      <c r="B2517" s="36">
        <f t="shared" si="155"/>
        <v>1</v>
      </c>
      <c r="C2517" s="184">
        <f t="shared" si="156"/>
        <v>0</v>
      </c>
      <c r="D2517" s="37"/>
      <c r="E2517" s="754"/>
      <c r="F2517" s="292"/>
      <c r="G2517" s="478"/>
      <c r="H2517" s="7"/>
      <c r="I2517" s="256"/>
      <c r="J2517" s="256"/>
      <c r="K2517" s="593"/>
      <c r="L2517" s="594"/>
      <c r="M2517" s="594"/>
      <c r="N2517" s="52" t="str">
        <f>IF(AND('331-CT'!$E$7=TH!H2517,OR(L2517="331",M2517="331")),"331",IF(AND(OR(L2517="131",M2517="131"),H2517='131-CT'!$E$7),"131",""))</f>
        <v/>
      </c>
      <c r="O2517" s="89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4"/>
      <c r="AC2517" s="585"/>
      <c r="AD2517" s="585"/>
    </row>
    <row r="2518" spans="1:30" s="211" customFormat="1" ht="15.75" customHeight="1">
      <c r="A2518" s="204" t="str">
        <f>IF(B2518&lt;&gt;"",IF(AND(B2518&gt;=_TM1,B2518&lt;=_TM2,OR(TH!L2496="1111",TH!M2496="1111")),TH!D2496,""),"")</f>
        <v/>
      </c>
      <c r="B2518" s="36">
        <f t="shared" si="155"/>
        <v>1</v>
      </c>
      <c r="C2518" s="184">
        <f t="shared" si="156"/>
        <v>0</v>
      </c>
      <c r="D2518" s="37"/>
      <c r="E2518" s="754"/>
      <c r="F2518" s="292"/>
      <c r="G2518" s="478"/>
      <c r="H2518" s="7"/>
      <c r="I2518" s="256"/>
      <c r="J2518" s="256"/>
      <c r="K2518" s="593"/>
      <c r="L2518" s="594"/>
      <c r="M2518" s="594"/>
      <c r="N2518" s="52" t="str">
        <f>IF(AND('331-CT'!$E$7=TH!H2518,OR(L2518="331",M2518="331")),"331",IF(AND(OR(L2518="131",M2518="131"),H2518='131-CT'!$E$7),"131",""))</f>
        <v/>
      </c>
      <c r="O2518" s="89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4"/>
      <c r="AC2518" s="585"/>
    </row>
    <row r="2519" spans="1:30" s="211" customFormat="1" ht="15.75" customHeight="1">
      <c r="A2519" s="204" t="str">
        <f>IF(B2519&lt;&gt;"",IF(AND(B2519&gt;=_TM1,B2519&lt;=_TM2,OR(TH!L2497="1111",TH!M2497="1111")),TH!D2497,""),"")</f>
        <v/>
      </c>
      <c r="B2519" s="36">
        <f t="shared" si="155"/>
        <v>1</v>
      </c>
      <c r="C2519" s="184">
        <f t="shared" si="156"/>
        <v>0</v>
      </c>
      <c r="D2519" s="37"/>
      <c r="E2519" s="754"/>
      <c r="F2519" s="292"/>
      <c r="G2519" s="478"/>
      <c r="H2519" s="7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4"/>
      <c r="AC2519" s="585"/>
    </row>
    <row r="2520" spans="1:30" s="211" customFormat="1" ht="15.75" customHeight="1">
      <c r="A2520" s="204" t="str">
        <f>IF(B2520&lt;&gt;"",IF(AND(B2520&gt;=_TM1,B2520&lt;=_TM2,OR(TH!L2498="1111",TH!M2498="1111")),TH!D2498,""),"")</f>
        <v/>
      </c>
      <c r="B2520" s="36">
        <f t="shared" si="155"/>
        <v>1</v>
      </c>
      <c r="C2520" s="184">
        <f t="shared" si="156"/>
        <v>0</v>
      </c>
      <c r="D2520" s="191"/>
      <c r="E2520" s="754"/>
      <c r="F2520" s="189"/>
      <c r="G2520" s="478"/>
      <c r="H2520" s="7"/>
      <c r="I2520" s="256"/>
      <c r="J2520" s="256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4"/>
    </row>
    <row r="2521" spans="1:30" s="211" customFormat="1" ht="15.75" customHeight="1">
      <c r="A2521" s="204" t="str">
        <f>IF(B2521&lt;&gt;"",IF(AND(B2521&gt;=_TM1,B2521&lt;=_TM2,OR(TH!L2499="1111",TH!M2499="1111")),TH!D2499,""),"")</f>
        <v/>
      </c>
      <c r="B2521" s="36">
        <f t="shared" si="155"/>
        <v>1</v>
      </c>
      <c r="C2521" s="184">
        <f t="shared" si="156"/>
        <v>0</v>
      </c>
      <c r="D2521" s="184"/>
      <c r="E2521" s="754"/>
      <c r="F2521" s="189"/>
      <c r="G2521" s="478"/>
      <c r="H2521" s="7"/>
      <c r="I2521" s="256"/>
      <c r="J2521" s="256"/>
      <c r="K2521" s="593"/>
      <c r="L2521" s="594"/>
      <c r="M2521" s="594"/>
      <c r="N2521" s="52" t="str">
        <f>IF(AND('331-CT'!$E$7=TH!H2521,OR(L2521="331",M2521="331")),"331",IF(AND(OR(L2521="131",M2521="131"),H2521='131-CT'!$E$7),"131",""))</f>
        <v/>
      </c>
      <c r="O2521" s="89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4"/>
    </row>
    <row r="2522" spans="1:30" s="211" customFormat="1" ht="15.75" customHeight="1">
      <c r="A2522" s="204" t="str">
        <f>IF(B2522&lt;&gt;"",IF(AND(B2522&gt;=_TM1,B2522&lt;=_TM2,OR(TH!L2500="1111",TH!M2500="1111")),TH!D2500,""),"")</f>
        <v/>
      </c>
      <c r="B2522" s="36">
        <f t="shared" si="155"/>
        <v>1</v>
      </c>
      <c r="C2522" s="184">
        <f t="shared" si="156"/>
        <v>0</v>
      </c>
      <c r="D2522" s="191"/>
      <c r="E2522" s="754"/>
      <c r="F2522" s="189"/>
      <c r="G2522" s="478"/>
      <c r="H2522" s="7"/>
      <c r="I2522" s="256"/>
      <c r="J2522" s="256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4"/>
    </row>
    <row r="2523" spans="1:30" s="211" customFormat="1" ht="15.75" customHeight="1">
      <c r="A2523" s="204" t="str">
        <f>IF(B2523&lt;&gt;"",IF(AND(B2523&gt;=_TM1,B2523&lt;=_TM2,OR(TH!L2501="1111",TH!M2501="1111")),TH!D2501,""),"")</f>
        <v/>
      </c>
      <c r="B2523" s="36">
        <f t="shared" si="155"/>
        <v>1</v>
      </c>
      <c r="C2523" s="184">
        <f t="shared" si="156"/>
        <v>0</v>
      </c>
      <c r="D2523" s="184"/>
      <c r="E2523" s="754"/>
      <c r="F2523" s="189"/>
      <c r="G2523" s="478"/>
      <c r="H2523" s="7"/>
      <c r="I2523" s="256"/>
      <c r="J2523" s="256"/>
      <c r="K2523" s="593"/>
      <c r="L2523" s="594"/>
      <c r="M2523" s="594"/>
      <c r="N2523" s="52" t="str">
        <f>IF(AND('331-CT'!$E$7=TH!H2523,OR(L2523="331",M2523="331")),"331",IF(AND(OR(L2523="131",M2523="131"),H2523='131-CT'!$E$7),"131",""))</f>
        <v/>
      </c>
      <c r="O2523" s="89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4"/>
    </row>
    <row r="2524" spans="1:30" s="211" customFormat="1" ht="15.75" customHeight="1">
      <c r="A2524" s="204" t="str">
        <f>IF(B2524&lt;&gt;"",IF(AND(B2524&gt;=_TM1,B2524&lt;=_TM2,OR(TH!L2515="1111",TH!M2515="1111")),TH!D2515,""),"")</f>
        <v/>
      </c>
      <c r="B2524" s="36">
        <f t="shared" si="155"/>
        <v>1</v>
      </c>
      <c r="C2524" s="184">
        <f t="shared" si="156"/>
        <v>0</v>
      </c>
      <c r="D2524" s="37"/>
      <c r="E2524" s="754"/>
      <c r="F2524" s="292"/>
      <c r="G2524" s="478"/>
      <c r="H2524" s="7"/>
      <c r="I2524" s="256"/>
      <c r="J2524" s="256"/>
      <c r="K2524" s="593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4"/>
      <c r="AC2524" s="585"/>
      <c r="AD2524" s="585"/>
    </row>
    <row r="2525" spans="1:30" s="211" customFormat="1" ht="15.75" customHeight="1">
      <c r="A2525" s="204" t="str">
        <f>IF(B2525&lt;&gt;"",IF(AND(B2525&gt;=_TM1,B2525&lt;=_TM2,OR(TH!L2516="1111",TH!M2516="1111")),TH!D2516,""),"")</f>
        <v/>
      </c>
      <c r="B2525" s="36">
        <f t="shared" si="155"/>
        <v>1</v>
      </c>
      <c r="C2525" s="184">
        <f t="shared" si="156"/>
        <v>0</v>
      </c>
      <c r="D2525" s="37"/>
      <c r="E2525" s="754"/>
      <c r="F2525" s="292"/>
      <c r="G2525" s="478"/>
      <c r="H2525" s="7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4"/>
      <c r="AC2525" s="585"/>
    </row>
    <row r="2526" spans="1:30" s="211" customFormat="1" ht="15.75" customHeight="1">
      <c r="A2526" s="204" t="str">
        <f>IF(B2526&lt;&gt;"",IF(AND(B2526&gt;=_TM1,B2526&lt;=_TM2,OR(TH!L2517="1111",TH!M2517="1111")),TH!D2517,""),"")</f>
        <v/>
      </c>
      <c r="B2526" s="36">
        <f t="shared" si="155"/>
        <v>1</v>
      </c>
      <c r="C2526" s="184">
        <f t="shared" si="156"/>
        <v>0</v>
      </c>
      <c r="D2526" s="37"/>
      <c r="E2526" s="754"/>
      <c r="F2526" s="292"/>
      <c r="G2526" s="478"/>
      <c r="H2526" s="7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4"/>
      <c r="AC2526" s="585"/>
    </row>
    <row r="2527" spans="1:30" s="211" customFormat="1" ht="15.75" customHeight="1">
      <c r="A2527" s="204" t="str">
        <f>IF(B2527&lt;&gt;"",IF(AND(B2527&gt;=_TM1,B2527&lt;=_TM2,OR(TH!L2591="1111",TH!M2591="1111")),TH!D2591,""),"")</f>
        <v/>
      </c>
      <c r="B2527" s="36">
        <f t="shared" si="155"/>
        <v>1</v>
      </c>
      <c r="C2527" s="184">
        <f t="shared" si="156"/>
        <v>0</v>
      </c>
      <c r="D2527" s="191"/>
      <c r="E2527" s="191"/>
      <c r="F2527" s="189"/>
      <c r="G2527" s="478"/>
      <c r="H2527" s="7"/>
      <c r="I2527" s="256"/>
      <c r="J2527" s="256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4"/>
      <c r="AC2527" s="585"/>
      <c r="AD2527" s="585"/>
    </row>
    <row r="2528" spans="1:30" s="211" customFormat="1" ht="15.75" customHeight="1">
      <c r="A2528" s="204" t="str">
        <f>IF(B2528&lt;&gt;"",IF(AND(B2528&gt;=_TM1,B2528&lt;=_TM2,OR(TH!L2592="1111",TH!M2592="1111")),TH!D2592,""),"")</f>
        <v/>
      </c>
      <c r="B2528" s="36">
        <f t="shared" si="155"/>
        <v>1</v>
      </c>
      <c r="C2528" s="184">
        <f t="shared" si="156"/>
        <v>0</v>
      </c>
      <c r="D2528" s="191"/>
      <c r="E2528" s="191"/>
      <c r="F2528" s="192"/>
      <c r="G2528" s="478"/>
      <c r="H2528" s="7"/>
      <c r="I2528" s="731"/>
      <c r="J2528" s="731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9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4"/>
      <c r="AC2528" s="585"/>
      <c r="AD2528" s="585"/>
    </row>
    <row r="2529" spans="1:30" s="211" customFormat="1" ht="15.75" customHeight="1">
      <c r="A2529" s="204" t="str">
        <f>IF(B2529&lt;&gt;"",IF(AND(B2529&gt;=_TM1,B2529&lt;=_TM2,OR(TH!L2593="1111",TH!M2593="1111")),TH!D2593,""),"")</f>
        <v/>
      </c>
      <c r="B2529" s="36">
        <f t="shared" si="155"/>
        <v>1</v>
      </c>
      <c r="C2529" s="184">
        <f t="shared" si="156"/>
        <v>0</v>
      </c>
      <c r="D2529" s="191"/>
      <c r="E2529" s="191"/>
      <c r="F2529" s="189"/>
      <c r="G2529" s="478"/>
      <c r="H2529" s="7"/>
      <c r="I2529" s="256"/>
      <c r="J2529" s="256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9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4"/>
      <c r="AC2529" s="585"/>
    </row>
    <row r="2530" spans="1:30" s="211" customFormat="1" ht="15.75" customHeight="1">
      <c r="A2530" s="204" t="str">
        <f>IF(B2530&lt;&gt;"",IF(AND(B2530&gt;=_TM1,B2530&lt;=_TM2,OR(TH!L2307="1111",TH!M2307="1111")),TH!D2307,""),"")</f>
        <v/>
      </c>
      <c r="B2530" s="36">
        <f t="shared" si="155"/>
        <v>1</v>
      </c>
      <c r="C2530" s="184">
        <f t="shared" si="156"/>
        <v>0</v>
      </c>
      <c r="D2530" s="184"/>
      <c r="E2530" s="191"/>
      <c r="F2530" s="189"/>
      <c r="G2530" s="478"/>
      <c r="H2530" s="45"/>
      <c r="I2530" s="256"/>
      <c r="J2530" s="256"/>
      <c r="K2530" s="593"/>
      <c r="L2530" s="594"/>
      <c r="M2530" s="594"/>
      <c r="N2530" s="52" t="str">
        <f>IF(AND('331-CT'!$E$7=TH!H2530,OR(L2530="331",M2530="331")),"331",IF(AND(OR(L2530="131",M2530="131"),H2530='131-CT'!$E$7),"131",""))</f>
        <v/>
      </c>
      <c r="O2530" s="89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4"/>
    </row>
    <row r="2531" spans="1:30" s="211" customFormat="1" ht="15.75" customHeight="1">
      <c r="A2531" s="204" t="str">
        <f>IF(B2531&lt;&gt;"",IF(AND(B2531&gt;=_TM1,B2531&lt;=_TM2,OR(TH!L2518="1111",TH!M2518="1111")),TH!D2518,""),"")</f>
        <v/>
      </c>
      <c r="B2531" s="36">
        <f t="shared" ref="B2531:B2594" si="157">IF(C2531&lt;&gt;"",MONTH(C2531),"")</f>
        <v>1</v>
      </c>
      <c r="C2531" s="184">
        <f t="shared" si="156"/>
        <v>0</v>
      </c>
      <c r="D2531" s="37"/>
      <c r="E2531" s="754"/>
      <c r="F2531" s="292"/>
      <c r="G2531" s="478"/>
      <c r="H2531" s="7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4"/>
      <c r="AC2531" s="585"/>
      <c r="AD2531" s="585"/>
    </row>
    <row r="2532" spans="1:30" s="211" customFormat="1" ht="15.75" customHeight="1">
      <c r="A2532" s="204" t="str">
        <f>IF(B2532&lt;&gt;"",IF(AND(B2532&gt;=_TM1,B2532&lt;=_TM2,OR(TH!L2519="1111",TH!M2519="1111")),TH!D2519,""),"")</f>
        <v/>
      </c>
      <c r="B2532" s="36">
        <f t="shared" si="157"/>
        <v>1</v>
      </c>
      <c r="C2532" s="184">
        <f t="shared" si="156"/>
        <v>0</v>
      </c>
      <c r="D2532" s="37"/>
      <c r="E2532" s="754"/>
      <c r="F2532" s="292"/>
      <c r="G2532" s="478"/>
      <c r="H2532" s="7"/>
      <c r="I2532" s="256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4"/>
      <c r="AC2532" s="585"/>
    </row>
    <row r="2533" spans="1:30" s="211" customFormat="1" ht="15.75" customHeight="1">
      <c r="A2533" s="204" t="str">
        <f>IF(B2533&lt;&gt;"",IF(AND(B2533&gt;=_TM1,B2533&lt;=_TM2,OR(TH!L2520="1111",TH!M2520="1111")),TH!D2520,""),"")</f>
        <v/>
      </c>
      <c r="B2533" s="36">
        <f t="shared" si="157"/>
        <v>1</v>
      </c>
      <c r="C2533" s="184">
        <f t="shared" si="156"/>
        <v>0</v>
      </c>
      <c r="D2533" s="37"/>
      <c r="E2533" s="754"/>
      <c r="F2533" s="292"/>
      <c r="G2533" s="478"/>
      <c r="H2533" s="7"/>
      <c r="I2533" s="731"/>
      <c r="J2533" s="731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4"/>
      <c r="AC2533" s="585"/>
    </row>
    <row r="2534" spans="1:30" s="211" customFormat="1" ht="15.75" customHeight="1">
      <c r="A2534" s="204" t="str">
        <f>IF(B2534&lt;&gt;"",IF(AND(B2534&gt;=_TM1,B2534&lt;=_TM2,OR(TH!L2594="1111",TH!M2594="1111")),TH!D2594,""),"")</f>
        <v/>
      </c>
      <c r="B2534" s="36">
        <f t="shared" si="157"/>
        <v>1</v>
      </c>
      <c r="C2534" s="184">
        <f t="shared" si="156"/>
        <v>0</v>
      </c>
      <c r="D2534" s="191"/>
      <c r="E2534" s="191"/>
      <c r="F2534" s="189"/>
      <c r="G2534" s="478"/>
      <c r="H2534" s="7"/>
      <c r="I2534" s="256"/>
      <c r="J2534" s="256"/>
      <c r="K2534" s="593"/>
      <c r="L2534" s="594"/>
      <c r="M2534" s="594"/>
      <c r="N2534" s="52" t="str">
        <f>IF(AND('331-CT'!$E$7=TH!H2534,OR(L2534="331",M2534="331")),"331",IF(AND(OR(L2534="131",M2534="131"),H2534='131-CT'!$E$7),"131",""))</f>
        <v/>
      </c>
      <c r="O2534" s="89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4"/>
      <c r="AC2534" s="585"/>
      <c r="AD2534" s="585"/>
    </row>
    <row r="2535" spans="1:30" s="211" customFormat="1" ht="15.75" customHeight="1">
      <c r="A2535" s="204" t="str">
        <f>IF(B2535&lt;&gt;"",IF(AND(B2535&gt;=_TM1,B2535&lt;=_TM2,OR(TH!L2595="1111",TH!M2595="1111")),TH!D2595,""),"")</f>
        <v/>
      </c>
      <c r="B2535" s="36">
        <f t="shared" si="157"/>
        <v>1</v>
      </c>
      <c r="C2535" s="184">
        <f t="shared" si="156"/>
        <v>0</v>
      </c>
      <c r="D2535" s="191"/>
      <c r="E2535" s="191"/>
      <c r="F2535" s="189"/>
      <c r="G2535" s="478"/>
      <c r="H2535" s="7"/>
      <c r="I2535" s="256"/>
      <c r="J2535" s="256"/>
      <c r="K2535" s="593"/>
      <c r="L2535" s="594"/>
      <c r="M2535" s="594"/>
      <c r="N2535" s="52" t="str">
        <f>IF(AND('331-CT'!$E$7=TH!H2535,OR(L2535="331",M2535="331")),"331",IF(AND(OR(L2535="131",M2535="131"),H2535='131-CT'!$E$7),"131",""))</f>
        <v/>
      </c>
      <c r="O2535" s="89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4"/>
      <c r="AC2535" s="585"/>
    </row>
    <row r="2536" spans="1:30" s="211" customFormat="1" ht="15.75" customHeight="1">
      <c r="A2536" s="204" t="str">
        <f>IF(B2536&lt;&gt;"",IF(AND(B2536&gt;=_TM1,B2536&lt;=_TM2,OR(TH!L2521="1111",TH!M2521="1111")),TH!D2521,""),"")</f>
        <v/>
      </c>
      <c r="B2536" s="36">
        <f t="shared" si="157"/>
        <v>1</v>
      </c>
      <c r="C2536" s="184">
        <f t="shared" si="156"/>
        <v>0</v>
      </c>
      <c r="D2536" s="37"/>
      <c r="E2536" s="754"/>
      <c r="F2536" s="292"/>
      <c r="G2536" s="478"/>
      <c r="H2536" s="7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4"/>
      <c r="AC2536" s="585"/>
      <c r="AD2536" s="585"/>
    </row>
    <row r="2537" spans="1:30" s="211" customFormat="1" ht="15.75" customHeight="1">
      <c r="A2537" s="204" t="str">
        <f>IF(B2537&lt;&gt;"",IF(AND(B2537&gt;=_TM1,B2537&lt;=_TM2,OR(TH!L2522="1111",TH!M2522="1111")),TH!D2522,""),"")</f>
        <v/>
      </c>
      <c r="B2537" s="36">
        <f t="shared" si="157"/>
        <v>1</v>
      </c>
      <c r="C2537" s="184">
        <f t="shared" si="156"/>
        <v>0</v>
      </c>
      <c r="D2537" s="37"/>
      <c r="E2537" s="754"/>
      <c r="F2537" s="292"/>
      <c r="G2537" s="478"/>
      <c r="H2537" s="7"/>
      <c r="I2537" s="256"/>
      <c r="J2537" s="256"/>
      <c r="K2537" s="593"/>
      <c r="L2537" s="594"/>
      <c r="M2537" s="594"/>
      <c r="N2537" s="52" t="str">
        <f>IF(AND('331-CT'!$E$7=TH!H2537,OR(L2537="331",M2537="331")),"331",IF(AND(OR(L2537="131",M2537="131"),H2537='131-CT'!$E$7),"131",""))</f>
        <v/>
      </c>
      <c r="O2537" s="89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4"/>
      <c r="AC2537" s="585"/>
    </row>
    <row r="2538" spans="1:30" s="211" customFormat="1" ht="15.75" customHeight="1">
      <c r="A2538" s="204" t="str">
        <f>IF(B2538&lt;&gt;"",IF(AND(B2538&gt;=_TM1,B2538&lt;=_TM2,OR(TH!L2523="1111",TH!M2523="1111")),TH!D2523,""),"")</f>
        <v/>
      </c>
      <c r="B2538" s="36">
        <f t="shared" si="157"/>
        <v>1</v>
      </c>
      <c r="C2538" s="184">
        <f t="shared" si="156"/>
        <v>0</v>
      </c>
      <c r="D2538" s="37"/>
      <c r="E2538" s="754"/>
      <c r="F2538" s="292"/>
      <c r="G2538" s="478"/>
      <c r="H2538" s="7"/>
      <c r="I2538" s="256"/>
      <c r="J2538" s="256"/>
      <c r="K2538" s="593"/>
      <c r="L2538" s="594"/>
      <c r="M2538" s="594"/>
      <c r="N2538" s="52" t="str">
        <f>IF(AND('331-CT'!$E$7=TH!H2538,OR(L2538="331",M2538="331")),"331",IF(AND(OR(L2538="131",M2538="131"),H2538='131-CT'!$E$7),"131",""))</f>
        <v/>
      </c>
      <c r="O2538" s="89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4"/>
      <c r="AC2538" s="585"/>
    </row>
    <row r="2539" spans="1:30" s="211" customFormat="1" ht="15.75" customHeight="1">
      <c r="A2539" s="204" t="str">
        <f>IF(B2539&lt;&gt;"",IF(AND(B2539&gt;=_TM1,B2539&lt;=_TM2,OR(TH!L2502="1111",TH!M2502="1111")),TH!D2502,""),"")</f>
        <v/>
      </c>
      <c r="B2539" s="36">
        <f t="shared" si="157"/>
        <v>1</v>
      </c>
      <c r="C2539" s="184">
        <f t="shared" si="156"/>
        <v>0</v>
      </c>
      <c r="D2539" s="191"/>
      <c r="E2539" s="754"/>
      <c r="F2539" s="292"/>
      <c r="G2539" s="478"/>
      <c r="H2539" s="7"/>
      <c r="I2539" s="256"/>
      <c r="J2539" s="256"/>
      <c r="K2539" s="593"/>
      <c r="L2539" s="594"/>
      <c r="M2539" s="594"/>
      <c r="N2539" s="52" t="str">
        <f>IF(AND('331-CT'!$E$7=TH!H2539,OR(L2539="331",M2539="331")),"331",IF(AND(OR(L2539="131",M2539="131"),H2539='131-CT'!$E$7),"131",""))</f>
        <v/>
      </c>
      <c r="O2539" s="89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4"/>
    </row>
    <row r="2540" spans="1:30" s="211" customFormat="1" ht="15.75" customHeight="1">
      <c r="A2540" s="204" t="str">
        <f>IF(B2540&lt;&gt;"",IF(AND(B2540&gt;=_TM1,B2540&lt;=_TM2,OR(TH!L2503="1111",TH!M2503="1111")),TH!D2503,""),"")</f>
        <v/>
      </c>
      <c r="B2540" s="36">
        <f t="shared" si="157"/>
        <v>1</v>
      </c>
      <c r="C2540" s="184">
        <f t="shared" si="156"/>
        <v>0</v>
      </c>
      <c r="D2540" s="184"/>
      <c r="E2540" s="754"/>
      <c r="F2540" s="292"/>
      <c r="G2540" s="478"/>
      <c r="H2540" s="7"/>
      <c r="I2540" s="256"/>
      <c r="J2540" s="256"/>
      <c r="K2540" s="593"/>
      <c r="L2540" s="594"/>
      <c r="M2540" s="594"/>
      <c r="N2540" s="52" t="str">
        <f>IF(AND('331-CT'!$E$7=TH!H2540,OR(L2540="331",M2540="331")),"331",IF(AND(OR(L2540="131",M2540="131"),H2540='131-CT'!$E$7),"131",""))</f>
        <v/>
      </c>
      <c r="O2540" s="89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4"/>
    </row>
    <row r="2541" spans="1:30" s="211" customFormat="1" ht="15.75" customHeight="1">
      <c r="A2541" s="204" t="str">
        <f>IF(B2541&lt;&gt;"",IF(AND(B2541&gt;=_TM1,B2541&lt;=_TM2,OR(TH!L2585="1111",TH!M2585="1111")),TH!D2585,""),"")</f>
        <v/>
      </c>
      <c r="B2541" s="36">
        <f t="shared" si="157"/>
        <v>1</v>
      </c>
      <c r="C2541" s="184">
        <f t="shared" si="156"/>
        <v>0</v>
      </c>
      <c r="D2541" s="191"/>
      <c r="E2541" s="754"/>
      <c r="F2541" s="189"/>
      <c r="G2541" s="477"/>
      <c r="H2541" s="7"/>
      <c r="I2541" s="256"/>
      <c r="J2541" s="256"/>
      <c r="K2541" s="593"/>
      <c r="L2541" s="594"/>
      <c r="M2541" s="594"/>
      <c r="N2541" s="52" t="str">
        <f>IF(AND('331-CT'!$E$7=TH!H2541,OR(L2541="331",M2541="331")),"331",IF(AND(OR(L2541="131",M2541="131"),H2541='131-CT'!$E$7),"131",""))</f>
        <v/>
      </c>
      <c r="O2541" s="89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4"/>
      <c r="AC2541" s="585"/>
      <c r="AD2541" s="585"/>
    </row>
    <row r="2542" spans="1:30" s="211" customFormat="1" ht="15.75" customHeight="1">
      <c r="A2542" s="204" t="str">
        <f>IF(B2542&lt;&gt;"",IF(AND(B2542&gt;=_TM1,B2542&lt;=_TM2,OR(TH!L2586="1111",TH!M2586="1111")),TH!D2586,""),"")</f>
        <v/>
      </c>
      <c r="B2542" s="36">
        <f t="shared" si="157"/>
        <v>1</v>
      </c>
      <c r="C2542" s="184">
        <f t="shared" si="156"/>
        <v>0</v>
      </c>
      <c r="D2542" s="191"/>
      <c r="E2542" s="754"/>
      <c r="F2542" s="189"/>
      <c r="G2542" s="477"/>
      <c r="H2542" s="7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4"/>
      <c r="AC2542" s="585"/>
      <c r="AD2542" s="585"/>
    </row>
    <row r="2543" spans="1:30" s="211" customFormat="1" ht="15.75" customHeight="1">
      <c r="A2543" s="204" t="str">
        <f>IF(B2543&lt;&gt;"",IF(AND(B2543&gt;=_TM1,B2543&lt;=_TM2,OR(TH!L2587="1111",TH!M2587="1111")),TH!D2587,""),"")</f>
        <v/>
      </c>
      <c r="B2543" s="36">
        <f t="shared" si="157"/>
        <v>1</v>
      </c>
      <c r="C2543" s="184">
        <f t="shared" si="156"/>
        <v>0</v>
      </c>
      <c r="D2543" s="191"/>
      <c r="E2543" s="754"/>
      <c r="F2543" s="189"/>
      <c r="G2543" s="477"/>
      <c r="H2543" s="7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4"/>
      <c r="AC2543" s="585"/>
      <c r="AD2543" s="585"/>
    </row>
    <row r="2544" spans="1:30" s="211" customFormat="1" ht="15.75" customHeight="1">
      <c r="A2544" s="204" t="str">
        <f>IF(B2544&lt;&gt;"",IF(AND(B2544&gt;=_TM1,B2544&lt;=_TM2,OR(TH!L2588="1111",TH!M2588="1111")),TH!D2588,""),"")</f>
        <v/>
      </c>
      <c r="B2544" s="36">
        <f t="shared" si="157"/>
        <v>1</v>
      </c>
      <c r="C2544" s="184">
        <f t="shared" si="156"/>
        <v>0</v>
      </c>
      <c r="D2544" s="191"/>
      <c r="E2544" s="754"/>
      <c r="F2544" s="189"/>
      <c r="G2544" s="477"/>
      <c r="H2544" s="7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4"/>
      <c r="AC2544" s="585"/>
    </row>
    <row r="2545" spans="1:30" s="211" customFormat="1" ht="15.75" customHeight="1">
      <c r="A2545" s="204" t="str">
        <f>IF(B2545&lt;&gt;"",IF(AND(B2545&gt;=_TM1,B2545&lt;=_TM2,OR(TH!L2581="1111",TH!M2581="1111")),TH!D2581,""),"")</f>
        <v/>
      </c>
      <c r="B2545" s="36">
        <f t="shared" si="157"/>
        <v>1</v>
      </c>
      <c r="C2545" s="184">
        <f t="shared" si="156"/>
        <v>0</v>
      </c>
      <c r="D2545" s="191"/>
      <c r="E2545" s="754"/>
      <c r="F2545" s="189"/>
      <c r="G2545" s="477"/>
      <c r="H2545" s="7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4"/>
      <c r="AC2545" s="585"/>
      <c r="AD2545" s="585"/>
    </row>
    <row r="2546" spans="1:30" s="211" customFormat="1" ht="15.75" customHeight="1">
      <c r="A2546" s="204" t="str">
        <f>IF(B2546&lt;&gt;"",IF(AND(B2546&gt;=_TM1,B2546&lt;=_TM2,OR(TH!L2582="1111",TH!M2582="1111")),TH!D2582,""),"")</f>
        <v/>
      </c>
      <c r="B2546" s="36">
        <f t="shared" si="157"/>
        <v>1</v>
      </c>
      <c r="C2546" s="184">
        <f t="shared" si="156"/>
        <v>0</v>
      </c>
      <c r="D2546" s="191"/>
      <c r="E2546" s="754"/>
      <c r="F2546" s="189"/>
      <c r="G2546" s="477"/>
      <c r="H2546" s="7"/>
      <c r="I2546" s="781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4"/>
      <c r="AC2546" s="585"/>
    </row>
    <row r="2547" spans="1:30" s="211" customFormat="1" ht="15.75" customHeight="1">
      <c r="A2547" s="204" t="str">
        <f>IF(B2547&lt;&gt;"",IF(AND(B2547&gt;=_TM1,B2547&lt;=_TM2,OR(TH!L2509="1111",TH!M2509="1111")),TH!D2509,""),"")</f>
        <v/>
      </c>
      <c r="B2547" s="36">
        <f t="shared" si="157"/>
        <v>1</v>
      </c>
      <c r="C2547" s="184">
        <f t="shared" si="156"/>
        <v>0</v>
      </c>
      <c r="D2547" s="37"/>
      <c r="E2547" s="754"/>
      <c r="F2547" s="292"/>
      <c r="G2547" s="478"/>
      <c r="H2547" s="7"/>
      <c r="I2547" s="256"/>
      <c r="J2547" s="256"/>
      <c r="K2547" s="593"/>
      <c r="L2547" s="594"/>
      <c r="M2547" s="594"/>
      <c r="N2547" s="52" t="str">
        <f>IF(AND('331-CT'!$E$7=TH!H2547,OR(L2547="331",M2547="331")),"331",IF(AND(OR(L2547="131",M2547="131"),H2547='131-CT'!$E$7),"131",""))</f>
        <v/>
      </c>
      <c r="O2547" s="89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4"/>
      <c r="AC2547" s="585"/>
      <c r="AD2547" s="585"/>
    </row>
    <row r="2548" spans="1:30" s="211" customFormat="1" ht="15.75" customHeight="1">
      <c r="A2548" s="204" t="str">
        <f>IF(B2548&lt;&gt;"",IF(AND(B2548&gt;=_TM1,B2548&lt;=_TM2,OR(TH!L2510="1111",TH!M2510="1111")),TH!D2510,""),"")</f>
        <v/>
      </c>
      <c r="B2548" s="36">
        <f t="shared" si="157"/>
        <v>1</v>
      </c>
      <c r="C2548" s="184">
        <f t="shared" si="156"/>
        <v>0</v>
      </c>
      <c r="D2548" s="37"/>
      <c r="E2548" s="754"/>
      <c r="F2548" s="292"/>
      <c r="G2548" s="478"/>
      <c r="H2548" s="7"/>
      <c r="I2548" s="256"/>
      <c r="J2548" s="256"/>
      <c r="K2548" s="593"/>
      <c r="L2548" s="594"/>
      <c r="M2548" s="594"/>
      <c r="N2548" s="52" t="str">
        <f>IF(AND('331-CT'!$E$7=TH!H2548,OR(L2548="331",M2548="331")),"331",IF(AND(OR(L2548="131",M2548="131"),H2548='131-CT'!$E$7),"131",""))</f>
        <v/>
      </c>
      <c r="O2548" s="89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4"/>
      <c r="AC2548" s="585"/>
    </row>
    <row r="2549" spans="1:30" s="211" customFormat="1" ht="15.75" customHeight="1">
      <c r="A2549" s="204" t="str">
        <f>IF(B2549&lt;&gt;"",IF(AND(B2549&gt;=_TM1,B2549&lt;=_TM2,OR(TH!L2511="1111",TH!M2511="1111")),TH!D2511,""),"")</f>
        <v/>
      </c>
      <c r="B2549" s="36">
        <f t="shared" si="157"/>
        <v>1</v>
      </c>
      <c r="C2549" s="184">
        <f t="shared" si="156"/>
        <v>0</v>
      </c>
      <c r="D2549" s="37"/>
      <c r="E2549" s="754"/>
      <c r="F2549" s="292"/>
      <c r="G2549" s="478"/>
      <c r="H2549" s="7"/>
      <c r="I2549" s="256"/>
      <c r="J2549" s="256"/>
      <c r="K2549" s="593"/>
      <c r="L2549" s="594"/>
      <c r="M2549" s="594"/>
      <c r="N2549" s="52" t="str">
        <f>IF(AND('331-CT'!$E$7=TH!H2549,OR(L2549="331",M2549="331")),"331",IF(AND(OR(L2549="131",M2549="131"),H2549='131-CT'!$E$7),"131",""))</f>
        <v/>
      </c>
      <c r="O2549" s="89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4"/>
      <c r="AC2549" s="585"/>
    </row>
    <row r="2550" spans="1:30" s="211" customFormat="1" ht="15.75" customHeight="1">
      <c r="A2550" s="204" t="str">
        <f>IF(B2550&lt;&gt;"",IF(AND(B2550&gt;=_TM1,B2550&lt;=_TM2,OR(TH!L2512="1111",TH!M2512="1111")),TH!D2512,""),"")</f>
        <v/>
      </c>
      <c r="B2550" s="36">
        <f t="shared" si="157"/>
        <v>1</v>
      </c>
      <c r="C2550" s="184">
        <f t="shared" si="156"/>
        <v>0</v>
      </c>
      <c r="D2550" s="37"/>
      <c r="E2550" s="754"/>
      <c r="F2550" s="292"/>
      <c r="G2550" s="478"/>
      <c r="H2550" s="7"/>
      <c r="I2550" s="256"/>
      <c r="J2550" s="256"/>
      <c r="K2550" s="593"/>
      <c r="L2550" s="594"/>
      <c r="M2550" s="594"/>
      <c r="N2550" s="52" t="str">
        <f>IF(AND('331-CT'!$E$7=TH!H2550,OR(L2550="331",M2550="331")),"331",IF(AND(OR(L2550="131",M2550="131"),H2550='131-CT'!$E$7),"131",""))</f>
        <v/>
      </c>
      <c r="O2550" s="89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4"/>
      <c r="AC2550" s="585"/>
      <c r="AD2550" s="585"/>
    </row>
    <row r="2551" spans="1:30" s="211" customFormat="1" ht="15.75" customHeight="1">
      <c r="A2551" s="204" t="str">
        <f>IF(B2551&lt;&gt;"",IF(AND(B2551&gt;=_TM1,B2551&lt;=_TM2,OR(TH!L2513="1111",TH!M2513="1111")),TH!D2513,""),"")</f>
        <v/>
      </c>
      <c r="B2551" s="36">
        <f t="shared" si="157"/>
        <v>1</v>
      </c>
      <c r="C2551" s="184">
        <f t="shared" si="156"/>
        <v>0</v>
      </c>
      <c r="D2551" s="37"/>
      <c r="E2551" s="754"/>
      <c r="F2551" s="292"/>
      <c r="G2551" s="478"/>
      <c r="H2551" s="7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4"/>
      <c r="AC2551" s="585"/>
    </row>
    <row r="2552" spans="1:30" s="211" customFormat="1" ht="15.75" customHeight="1">
      <c r="A2552" s="204" t="str">
        <f>IF(B2552&lt;&gt;"",IF(AND(B2552&gt;=_TM1,B2552&lt;=_TM2,OR(TH!L2514="1111",TH!M2514="1111")),TH!D2514,""),"")</f>
        <v/>
      </c>
      <c r="B2552" s="36">
        <f t="shared" si="157"/>
        <v>1</v>
      </c>
      <c r="C2552" s="184">
        <f t="shared" si="156"/>
        <v>0</v>
      </c>
      <c r="D2552" s="37"/>
      <c r="E2552" s="754"/>
      <c r="F2552" s="292"/>
      <c r="G2552" s="478"/>
      <c r="H2552" s="7"/>
      <c r="I2552" s="256"/>
      <c r="J2552" s="256"/>
      <c r="K2552" s="593"/>
      <c r="L2552" s="594"/>
      <c r="M2552" s="594"/>
      <c r="N2552" s="52" t="str">
        <f>IF(AND('331-CT'!$E$7=TH!H2552,OR(L2552="331",M2552="331")),"331",IF(AND(OR(L2552="131",M2552="131"),H2552='131-CT'!$E$7),"131",""))</f>
        <v/>
      </c>
      <c r="O2552" s="89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4"/>
      <c r="AC2552" s="585"/>
    </row>
    <row r="2553" spans="1:30" s="211" customFormat="1" ht="15.75" customHeight="1">
      <c r="A2553" s="204" t="str">
        <f>IF(B2553&lt;&gt;"",IF(AND(B2553&gt;=_TM1,B2553&lt;=_TM2,OR(TH!L2589="1111",TH!M2589="1111")),TH!D2589,""),"")</f>
        <v/>
      </c>
      <c r="B2553" s="36">
        <f t="shared" si="157"/>
        <v>1</v>
      </c>
      <c r="C2553" s="184">
        <f t="shared" si="156"/>
        <v>0</v>
      </c>
      <c r="D2553" s="191"/>
      <c r="E2553" s="191"/>
      <c r="F2553" s="189"/>
      <c r="G2553" s="477"/>
      <c r="H2553" s="7"/>
      <c r="I2553" s="256"/>
      <c r="J2553" s="256"/>
      <c r="K2553" s="593"/>
      <c r="L2553" s="594"/>
      <c r="M2553" s="594"/>
      <c r="N2553" s="52" t="str">
        <f>IF(AND('331-CT'!$E$7=TH!H2553,OR(L2553="331",M2553="331")),"331",IF(AND(OR(L2553="131",M2553="131"),H2553='131-CT'!$E$7),"131",""))</f>
        <v/>
      </c>
      <c r="O2553" s="89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4"/>
      <c r="AC2553" s="585"/>
      <c r="AD2553" s="585"/>
    </row>
    <row r="2554" spans="1:30" s="211" customFormat="1" ht="15.75" customHeight="1">
      <c r="A2554" s="204" t="str">
        <f>IF(B2554&lt;&gt;"",IF(AND(B2554&gt;=_TM1,B2554&lt;=_TM2,OR(TH!L2590="1111",TH!M2590="1111")),TH!D2590,""),"")</f>
        <v/>
      </c>
      <c r="B2554" s="36">
        <f t="shared" si="157"/>
        <v>1</v>
      </c>
      <c r="C2554" s="184">
        <f t="shared" si="156"/>
        <v>0</v>
      </c>
      <c r="D2554" s="191"/>
      <c r="E2554" s="191"/>
      <c r="F2554" s="189"/>
      <c r="G2554" s="477"/>
      <c r="H2554" s="7"/>
      <c r="I2554" s="781"/>
      <c r="J2554" s="256"/>
      <c r="K2554" s="593"/>
      <c r="L2554" s="594"/>
      <c r="M2554" s="594"/>
      <c r="N2554" s="52" t="str">
        <f>IF(AND('331-CT'!$E$7=TH!H2554,OR(L2554="331",M2554="331")),"331",IF(AND(OR(L2554="131",M2554="131"),H2554='131-CT'!$E$7),"131",""))</f>
        <v/>
      </c>
      <c r="O2554" s="89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4"/>
      <c r="AC2554" s="585"/>
    </row>
    <row r="2555" spans="1:30" s="211" customFormat="1" ht="15.75" customHeight="1">
      <c r="A2555" s="204" t="str">
        <f>IF(B2555&lt;&gt;"",IF(AND(B2555&gt;=_TM1,B2555&lt;=_TM2,OR(TH!L2576="1111",TH!M2576="1111")),TH!D2576,""),"")</f>
        <v/>
      </c>
      <c r="B2555" s="36">
        <f t="shared" si="157"/>
        <v>1</v>
      </c>
      <c r="C2555" s="184">
        <f t="shared" si="156"/>
        <v>0</v>
      </c>
      <c r="D2555" s="191"/>
      <c r="E2555" s="754"/>
      <c r="F2555" s="189"/>
      <c r="G2555" s="477"/>
      <c r="H2555" s="7"/>
      <c r="I2555" s="781"/>
      <c r="J2555" s="256"/>
      <c r="K2555" s="593"/>
      <c r="L2555" s="594"/>
      <c r="M2555" s="594"/>
      <c r="N2555" s="52" t="str">
        <f>IF(AND('331-CT'!$E$7=TH!H2555,OR(L2555="331",M2555="331")),"331",IF(AND(OR(L2555="131",M2555="131"),H2555='131-CT'!$E$7),"131",""))</f>
        <v/>
      </c>
      <c r="O2555" s="89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4"/>
      <c r="AC2555" s="585"/>
      <c r="AD2555" s="585"/>
    </row>
    <row r="2556" spans="1:30" s="211" customFormat="1" ht="15.75" customHeight="1">
      <c r="A2556" s="204" t="str">
        <f>IF(B2556&lt;&gt;"",IF(AND(B2556&gt;=_TM1,B2556&lt;=_TM2,OR(TH!L2577="1111",TH!M2577="1111")),TH!D2577,""),"")</f>
        <v/>
      </c>
      <c r="B2556" s="36">
        <f t="shared" si="157"/>
        <v>1</v>
      </c>
      <c r="C2556" s="184">
        <f t="shared" si="156"/>
        <v>0</v>
      </c>
      <c r="D2556" s="191"/>
      <c r="E2556" s="754"/>
      <c r="F2556" s="189"/>
      <c r="G2556" s="477"/>
      <c r="H2556" s="7"/>
      <c r="I2556" s="781"/>
      <c r="J2556" s="256"/>
      <c r="K2556" s="593"/>
      <c r="L2556" s="594"/>
      <c r="M2556" s="594"/>
      <c r="N2556" s="52" t="str">
        <f>IF(AND('331-CT'!$E$7=TH!H2556,OR(L2556="331",M2556="331")),"331",IF(AND(OR(L2556="131",M2556="131"),H2556='131-CT'!$E$7),"131",""))</f>
        <v/>
      </c>
      <c r="O2556" s="89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4"/>
      <c r="AC2556" s="585"/>
    </row>
    <row r="2557" spans="1:30" s="211" customFormat="1" ht="15.75" customHeight="1">
      <c r="A2557" s="204" t="str">
        <f>IF(B2557&lt;&gt;"",IF(AND(B2557&gt;=_TM1,B2557&lt;=_TM2,OR(TH!L2506="1111",TH!M2506="1111")),TH!D2506,""),"")</f>
        <v/>
      </c>
      <c r="B2557" s="36">
        <f t="shared" si="157"/>
        <v>1</v>
      </c>
      <c r="C2557" s="184">
        <f t="shared" si="156"/>
        <v>0</v>
      </c>
      <c r="D2557" s="191"/>
      <c r="E2557" s="754"/>
      <c r="F2557" s="189"/>
      <c r="G2557" s="478"/>
      <c r="H2557" s="7"/>
      <c r="I2557" s="256"/>
      <c r="J2557" s="256"/>
      <c r="K2557" s="593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89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4"/>
      <c r="AC2557" s="585"/>
      <c r="AD2557" s="585"/>
    </row>
    <row r="2558" spans="1:30" s="211" customFormat="1" ht="15.75" customHeight="1">
      <c r="A2558" s="204" t="str">
        <f>IF(B2558&lt;&gt;"",IF(AND(B2558&gt;=_TM1,B2558&lt;=_TM2,OR(TH!L2507="1111",TH!M2507="1111")),TH!D2507,""),"")</f>
        <v/>
      </c>
      <c r="B2558" s="36">
        <f t="shared" si="157"/>
        <v>1</v>
      </c>
      <c r="C2558" s="184">
        <f t="shared" si="156"/>
        <v>0</v>
      </c>
      <c r="D2558" s="191"/>
      <c r="E2558" s="754"/>
      <c r="F2558" s="189"/>
      <c r="G2558" s="478"/>
      <c r="H2558" s="7"/>
      <c r="I2558" s="256"/>
      <c r="J2558" s="256"/>
      <c r="K2558" s="593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89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4"/>
      <c r="AC2558" s="585"/>
    </row>
    <row r="2559" spans="1:30" s="211" customFormat="1" ht="15.75" customHeight="1">
      <c r="A2559" s="204" t="str">
        <f>IF(B2559&lt;&gt;"",IF(AND(B2559&gt;=_TM1,B2559&lt;=_TM2,OR(TH!L2508="1111",TH!M2508="1111")),TH!D2508,""),"")</f>
        <v/>
      </c>
      <c r="B2559" s="36">
        <f t="shared" si="157"/>
        <v>1</v>
      </c>
      <c r="C2559" s="184">
        <f t="shared" si="156"/>
        <v>0</v>
      </c>
      <c r="D2559" s="191"/>
      <c r="E2559" s="754"/>
      <c r="F2559" s="189"/>
      <c r="G2559" s="478"/>
      <c r="H2559" s="7"/>
      <c r="I2559" s="256"/>
      <c r="J2559" s="256"/>
      <c r="K2559" s="593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89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4"/>
      <c r="AC2559" s="585"/>
    </row>
    <row r="2560" spans="1:30" s="211" customFormat="1" ht="15.75" customHeight="1">
      <c r="A2560" s="204" t="str">
        <f>IF(B2560&lt;&gt;"",IF(AND(B2560&gt;=_TM1,B2560&lt;=_TM2,OR(TH!L2601="1111",TH!M2601="1111")),TH!D2601,""),"")</f>
        <v/>
      </c>
      <c r="B2560" s="36">
        <f t="shared" si="157"/>
        <v>1</v>
      </c>
      <c r="C2560" s="184">
        <f t="shared" si="156"/>
        <v>0</v>
      </c>
      <c r="D2560" s="191"/>
      <c r="E2560" s="191"/>
      <c r="F2560" s="189"/>
      <c r="G2560" s="478"/>
      <c r="H2560" s="7"/>
      <c r="I2560" s="256"/>
      <c r="J2560" s="256"/>
      <c r="K2560" s="593"/>
      <c r="L2560" s="594"/>
      <c r="M2560" s="594"/>
      <c r="N2560" s="52" t="str">
        <f>IF(AND('331-CT'!$E$7=TH!H2560,OR(L2560="331",M2560="331")),"331",IF(AND(OR(L2560="131",M2560="131"),H2560='131-CT'!$E$7),"131",""))</f>
        <v/>
      </c>
      <c r="O2560" s="89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4"/>
      <c r="AC2560" s="585"/>
      <c r="AD2560" s="585"/>
    </row>
    <row r="2561" spans="1:30" s="211" customFormat="1" ht="15.75" customHeight="1">
      <c r="A2561" s="204" t="str">
        <f>IF(B2561&lt;&gt;"",IF(AND(B2561&gt;=_TM1,B2561&lt;=_TM2,OR(TH!L2602="1111",TH!M2602="1111")),TH!D2602,""),"")</f>
        <v/>
      </c>
      <c r="B2561" s="36">
        <f t="shared" si="157"/>
        <v>1</v>
      </c>
      <c r="C2561" s="184">
        <f t="shared" si="156"/>
        <v>0</v>
      </c>
      <c r="D2561" s="191"/>
      <c r="E2561" s="191"/>
      <c r="F2561" s="189"/>
      <c r="G2561" s="478"/>
      <c r="H2561" s="7"/>
      <c r="I2561" s="256"/>
      <c r="J2561" s="256"/>
      <c r="K2561" s="593"/>
      <c r="L2561" s="594"/>
      <c r="M2561" s="594"/>
      <c r="N2561" s="52" t="str">
        <f>IF(AND('331-CT'!$E$7=TH!H2561,OR(L2561="331",M2561="331")),"331",IF(AND(OR(L2561="131",M2561="131"),H2561='131-CT'!$E$7),"131",""))</f>
        <v/>
      </c>
      <c r="O2561" s="89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4"/>
      <c r="AC2561" s="585"/>
    </row>
    <row r="2562" spans="1:30" s="211" customFormat="1" ht="15.75" customHeight="1">
      <c r="A2562" s="204" t="str">
        <f>IF(B2562&lt;&gt;"",IF(AND(B2562&gt;=_TM1,B2562&lt;=_TM2,OR(TH!L2504="1111",TH!M2504="1111")),TH!D2504,""),"")</f>
        <v/>
      </c>
      <c r="B2562" s="36">
        <f t="shared" si="157"/>
        <v>1</v>
      </c>
      <c r="C2562" s="184">
        <f t="shared" si="156"/>
        <v>0</v>
      </c>
      <c r="D2562" s="191"/>
      <c r="E2562" s="754"/>
      <c r="F2562" s="189"/>
      <c r="G2562" s="478"/>
      <c r="H2562" s="7"/>
      <c r="I2562" s="256"/>
      <c r="J2562" s="256"/>
      <c r="K2562" s="593"/>
      <c r="L2562" s="594"/>
      <c r="M2562" s="594"/>
      <c r="N2562" s="52" t="str">
        <f>IF(AND('331-CT'!$E$7=TH!H2562,OR(L2562="331",M2562="331")),"331",IF(AND(OR(L2562="131",M2562="131"),H2562='131-CT'!$E$7),"131",""))</f>
        <v/>
      </c>
      <c r="O2562" s="89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4"/>
    </row>
    <row r="2563" spans="1:30" s="211" customFormat="1" ht="15.75" customHeight="1">
      <c r="A2563" s="204" t="str">
        <f>IF(B2563&lt;&gt;"",IF(AND(B2563&gt;=_TM1,B2563&lt;=_TM2,OR(TH!L2505="1111",TH!M2505="1111")),TH!D2505,""),"")</f>
        <v/>
      </c>
      <c r="B2563" s="36">
        <f t="shared" si="157"/>
        <v>1</v>
      </c>
      <c r="C2563" s="184">
        <f t="shared" si="156"/>
        <v>0</v>
      </c>
      <c r="D2563" s="184"/>
      <c r="E2563" s="754"/>
      <c r="F2563" s="189"/>
      <c r="G2563" s="478"/>
      <c r="H2563" s="7"/>
      <c r="I2563" s="256"/>
      <c r="J2563" s="256"/>
      <c r="K2563" s="593"/>
      <c r="L2563" s="594"/>
      <c r="M2563" s="594"/>
      <c r="N2563" s="52" t="str">
        <f>IF(AND('331-CT'!$E$7=TH!H2563,OR(L2563="331",M2563="331")),"331",IF(AND(OR(L2563="131",M2563="131"),H2563='131-CT'!$E$7),"131",""))</f>
        <v/>
      </c>
      <c r="O2563" s="89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4"/>
    </row>
    <row r="2564" spans="1:30" s="211" customFormat="1" ht="15.75" customHeight="1">
      <c r="A2564" s="204" t="str">
        <f>IF(B2564&lt;&gt;"",IF(AND(B2564&gt;=_TM1,B2564&lt;=_TM2,OR(TH!L2524="1111",TH!M2524="1111")),TH!D2524,""),"")</f>
        <v/>
      </c>
      <c r="B2564" s="36">
        <f t="shared" si="157"/>
        <v>1</v>
      </c>
      <c r="C2564" s="184">
        <f t="shared" ref="C2564:C2627" si="158">E2564</f>
        <v>0</v>
      </c>
      <c r="D2564" s="191"/>
      <c r="E2564" s="754"/>
      <c r="F2564" s="292"/>
      <c r="G2564" s="478"/>
      <c r="H2564" s="7"/>
      <c r="I2564" s="256"/>
      <c r="J2564" s="256"/>
      <c r="K2564" s="593"/>
      <c r="L2564" s="594"/>
      <c r="M2564" s="594"/>
      <c r="N2564" s="52" t="str">
        <f>IF(AND('331-CT'!$E$7=TH!H2564,OR(L2564="331",M2564="331")),"331",IF(AND(OR(L2564="131",M2564="131"),H2564='131-CT'!$E$7),"131",""))</f>
        <v/>
      </c>
      <c r="O2564" s="89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4"/>
    </row>
    <row r="2565" spans="1:30" s="211" customFormat="1" ht="15.75" customHeight="1">
      <c r="A2565" s="204" t="str">
        <f>IF(B2565&lt;&gt;"",IF(AND(B2565&gt;=_TM1,B2565&lt;=_TM2,OR(TH!L2525="1111",TH!M2525="1111")),TH!D2525,""),"")</f>
        <v/>
      </c>
      <c r="B2565" s="36">
        <f t="shared" si="157"/>
        <v>1</v>
      </c>
      <c r="C2565" s="184">
        <f t="shared" si="158"/>
        <v>0</v>
      </c>
      <c r="D2565" s="184"/>
      <c r="E2565" s="754"/>
      <c r="F2565" s="292"/>
      <c r="G2565" s="478"/>
      <c r="H2565" s="7"/>
      <c r="I2565" s="256"/>
      <c r="J2565" s="256"/>
      <c r="K2565" s="593"/>
      <c r="L2565" s="594"/>
      <c r="M2565" s="594"/>
      <c r="N2565" s="52" t="str">
        <f>IF(AND('331-CT'!$E$7=TH!H2565,OR(L2565="331",M2565="331")),"331",IF(AND(OR(L2565="131",M2565="131"),H2565='131-CT'!$E$7),"131",""))</f>
        <v/>
      </c>
      <c r="O2565" s="89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4"/>
    </row>
    <row r="2566" spans="1:30" s="211" customFormat="1" ht="15.75" customHeight="1">
      <c r="A2566" s="204" t="str">
        <f>IF(B2566&lt;&gt;"",IF(AND(B2566&gt;=_TM1,B2566&lt;=_TM2,OR(TH!L2546="1111",TH!M2546="1111")),TH!D2546,""),"")</f>
        <v/>
      </c>
      <c r="B2566" s="36">
        <f t="shared" si="157"/>
        <v>1</v>
      </c>
      <c r="C2566" s="184">
        <f t="shared" si="158"/>
        <v>0</v>
      </c>
      <c r="D2566" s="37"/>
      <c r="E2566" s="754"/>
      <c r="F2566" s="292"/>
      <c r="G2566" s="478"/>
      <c r="H2566" s="7"/>
      <c r="I2566" s="256"/>
      <c r="J2566" s="256"/>
      <c r="K2566" s="593"/>
      <c r="L2566" s="594"/>
      <c r="M2566" s="594"/>
      <c r="N2566" s="52" t="str">
        <f>IF(AND('331-CT'!$E$7=TH!H2566,OR(L2566="331",M2566="331")),"331",IF(AND(OR(L2566="131",M2566="131"),H2566='131-CT'!$E$7),"131",""))</f>
        <v/>
      </c>
      <c r="O2566" s="89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4"/>
      <c r="AC2566" s="585"/>
      <c r="AD2566" s="585"/>
    </row>
    <row r="2567" spans="1:30" s="211" customFormat="1" ht="15.75" customHeight="1">
      <c r="A2567" s="204" t="str">
        <f>IF(B2567&lt;&gt;"",IF(AND(B2567&gt;=_TM1,B2567&lt;=_TM2,OR(TH!L2547="1111",TH!M2547="1111")),TH!D2547,""),"")</f>
        <v/>
      </c>
      <c r="B2567" s="36">
        <f t="shared" si="157"/>
        <v>1</v>
      </c>
      <c r="C2567" s="184">
        <f t="shared" si="158"/>
        <v>0</v>
      </c>
      <c r="D2567" s="37"/>
      <c r="E2567" s="754"/>
      <c r="F2567" s="292"/>
      <c r="G2567" s="478"/>
      <c r="H2567" s="7"/>
      <c r="I2567" s="256"/>
      <c r="J2567" s="256"/>
      <c r="K2567" s="593"/>
      <c r="L2567" s="594"/>
      <c r="M2567" s="594"/>
      <c r="N2567" s="52" t="str">
        <f>IF(AND('331-CT'!$E$7=TH!H2567,OR(L2567="331",M2567="331")),"331",IF(AND(OR(L2567="131",M2567="131"),H2567='131-CT'!$E$7),"131",""))</f>
        <v/>
      </c>
      <c r="O2567" s="89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4"/>
      <c r="AC2567" s="585"/>
    </row>
    <row r="2568" spans="1:30" s="211" customFormat="1" ht="15.75" customHeight="1">
      <c r="A2568" s="204" t="str">
        <f>IF(B2568&lt;&gt;"",IF(AND(B2568&gt;=_TM1,B2568&lt;=_TM2,OR(TH!L2526="1111",TH!M2526="1111")),TH!D2526,""),"")</f>
        <v/>
      </c>
      <c r="B2568" s="36">
        <f t="shared" si="157"/>
        <v>1</v>
      </c>
      <c r="C2568" s="184">
        <f t="shared" si="158"/>
        <v>0</v>
      </c>
      <c r="D2568" s="191"/>
      <c r="E2568" s="754"/>
      <c r="F2568" s="292"/>
      <c r="G2568" s="478"/>
      <c r="H2568" s="7"/>
      <c r="I2568" s="256"/>
      <c r="J2568" s="256"/>
      <c r="K2568" s="593"/>
      <c r="L2568" s="594"/>
      <c r="M2568" s="594"/>
      <c r="N2568" s="52" t="str">
        <f>IF(AND('331-CT'!$E$7=TH!H2568,OR(L2568="331",M2568="331")),"331",IF(AND(OR(L2568="131",M2568="131"),H2568='131-CT'!$E$7),"131",""))</f>
        <v/>
      </c>
      <c r="O2568" s="89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4"/>
    </row>
    <row r="2569" spans="1:30" s="211" customFormat="1" ht="15.75" customHeight="1">
      <c r="A2569" s="204" t="str">
        <f>IF(B2569&lt;&gt;"",IF(AND(B2569&gt;=_TM1,B2569&lt;=_TM2,OR(TH!L2527="1111",TH!M2527="1111")),TH!D2527,""),"")</f>
        <v/>
      </c>
      <c r="B2569" s="36">
        <f t="shared" si="157"/>
        <v>1</v>
      </c>
      <c r="C2569" s="184">
        <f t="shared" si="158"/>
        <v>0</v>
      </c>
      <c r="D2569" s="184"/>
      <c r="E2569" s="754"/>
      <c r="F2569" s="292"/>
      <c r="G2569" s="478"/>
      <c r="H2569" s="7"/>
      <c r="I2569" s="256"/>
      <c r="J2569" s="256"/>
      <c r="K2569" s="593"/>
      <c r="L2569" s="594"/>
      <c r="M2569" s="594"/>
      <c r="N2569" s="52" t="str">
        <f>IF(AND('331-CT'!$E$7=TH!H2569,OR(L2569="331",M2569="331")),"331",IF(AND(OR(L2569="131",M2569="131"),H2569='131-CT'!$E$7),"131",""))</f>
        <v/>
      </c>
      <c r="O2569" s="89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4"/>
    </row>
    <row r="2570" spans="1:30" s="211" customFormat="1" ht="15.75" customHeight="1">
      <c r="A2570" s="204" t="str">
        <f>IF(B2570&lt;&gt;"",IF(AND(B2570&gt;=_TM1,B2570&lt;=_TM2,OR(TH!L2583="1111",TH!M2583="1111")),TH!D2583,""),"")</f>
        <v/>
      </c>
      <c r="B2570" s="36">
        <f t="shared" si="157"/>
        <v>1</v>
      </c>
      <c r="C2570" s="184">
        <f t="shared" si="158"/>
        <v>0</v>
      </c>
      <c r="D2570" s="191"/>
      <c r="E2570" s="754"/>
      <c r="F2570" s="192"/>
      <c r="G2570" s="477"/>
      <c r="H2570" s="7"/>
      <c r="I2570" s="256"/>
      <c r="J2570" s="256"/>
      <c r="K2570" s="593"/>
      <c r="L2570" s="594"/>
      <c r="M2570" s="594"/>
      <c r="N2570" s="52" t="str">
        <f>IF(AND('331-CT'!$E$7=TH!H2570,OR(L2570="331",M2570="331")),"331",IF(AND(OR(L2570="131",M2570="131"),H2570='131-CT'!$E$7),"131",""))</f>
        <v/>
      </c>
      <c r="O2570" s="89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4"/>
      <c r="AC2570" s="585"/>
      <c r="AD2570" s="585"/>
    </row>
    <row r="2571" spans="1:30" s="211" customFormat="1" ht="15.75" customHeight="1">
      <c r="A2571" s="204" t="str">
        <f>IF(B2571&lt;&gt;"",IF(AND(B2571&gt;=_TM1,B2571&lt;=_TM2,OR(TH!L2584="1111",TH!M2584="1111")),TH!D2584,""),"")</f>
        <v/>
      </c>
      <c r="B2571" s="36">
        <f t="shared" si="157"/>
        <v>1</v>
      </c>
      <c r="C2571" s="184">
        <f t="shared" si="158"/>
        <v>0</v>
      </c>
      <c r="D2571" s="191"/>
      <c r="E2571" s="754"/>
      <c r="F2571" s="189"/>
      <c r="G2571" s="477"/>
      <c r="H2571" s="7"/>
      <c r="I2571" s="256"/>
      <c r="J2571" s="256"/>
      <c r="K2571" s="593"/>
      <c r="L2571" s="594"/>
      <c r="M2571" s="594"/>
      <c r="N2571" s="52" t="str">
        <f>IF(AND('331-CT'!$E$7=TH!H2571,OR(L2571="331",M2571="331")),"331",IF(AND(OR(L2571="131",M2571="131"),H2571='131-CT'!$E$7),"131",""))</f>
        <v/>
      </c>
      <c r="O2571" s="89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4"/>
      <c r="AC2571" s="585"/>
    </row>
    <row r="2572" spans="1:30" s="211" customFormat="1" ht="15.75" customHeight="1">
      <c r="A2572" s="204" t="str">
        <f>IF(B2572&lt;&gt;"",IF(AND(B2572&gt;=_TM1,B2572&lt;=_TM2,OR(TH!L2552="1111",TH!M2552="1111")),TH!D2552,""),"")</f>
        <v/>
      </c>
      <c r="B2572" s="36">
        <f t="shared" si="157"/>
        <v>1</v>
      </c>
      <c r="C2572" s="184">
        <f t="shared" si="158"/>
        <v>0</v>
      </c>
      <c r="D2572" s="37"/>
      <c r="E2572" s="754"/>
      <c r="F2572" s="292"/>
      <c r="G2572" s="478"/>
      <c r="H2572" s="7"/>
      <c r="I2572" s="256"/>
      <c r="J2572" s="256"/>
      <c r="K2572" s="593"/>
      <c r="L2572" s="594"/>
      <c r="M2572" s="594"/>
      <c r="N2572" s="52" t="str">
        <f>IF(AND('331-CT'!$E$7=TH!H2572,OR(L2572="331",M2572="331")),"331",IF(AND(OR(L2572="131",M2572="131"),H2572='131-CT'!$E$7),"131",""))</f>
        <v/>
      </c>
      <c r="O2572" s="89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4"/>
      <c r="AC2572" s="585"/>
      <c r="AD2572" s="585"/>
    </row>
    <row r="2573" spans="1:30" s="211" customFormat="1" ht="15.75" customHeight="1">
      <c r="A2573" s="204" t="str">
        <f>IF(B2573&lt;&gt;"",IF(AND(B2573&gt;=_TM1,B2573&lt;=_TM2,OR(TH!L2553="1111",TH!M2553="1111")),TH!D2553,""),"")</f>
        <v/>
      </c>
      <c r="B2573" s="36">
        <f t="shared" si="157"/>
        <v>1</v>
      </c>
      <c r="C2573" s="184">
        <f t="shared" si="158"/>
        <v>0</v>
      </c>
      <c r="D2573" s="37"/>
      <c r="E2573" s="754"/>
      <c r="F2573" s="292"/>
      <c r="G2573" s="478"/>
      <c r="H2573" s="7"/>
      <c r="I2573" s="256"/>
      <c r="J2573" s="256"/>
      <c r="K2573" s="593"/>
      <c r="L2573" s="594"/>
      <c r="M2573" s="594"/>
      <c r="N2573" s="52" t="str">
        <f>IF(AND('331-CT'!$E$7=TH!H2573,OR(L2573="331",M2573="331")),"331",IF(AND(OR(L2573="131",M2573="131"),H2573='131-CT'!$E$7),"131",""))</f>
        <v/>
      </c>
      <c r="O2573" s="89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4"/>
      <c r="AC2573" s="585"/>
      <c r="AD2573" s="585"/>
    </row>
    <row r="2574" spans="1:30" s="211" customFormat="1" ht="15.75" customHeight="1">
      <c r="A2574" s="204" t="str">
        <f>IF(B2574&lt;&gt;"",IF(AND(B2574&gt;=_TM1,B2574&lt;=_TM2,OR(TH!L2554="1111",TH!M2554="1111")),TH!D2554,""),"")</f>
        <v/>
      </c>
      <c r="B2574" s="36">
        <f t="shared" si="157"/>
        <v>1</v>
      </c>
      <c r="C2574" s="184">
        <f t="shared" si="158"/>
        <v>0</v>
      </c>
      <c r="D2574" s="37"/>
      <c r="E2574" s="754"/>
      <c r="F2574" s="292"/>
      <c r="G2574" s="478"/>
      <c r="H2574" s="7"/>
      <c r="I2574" s="256"/>
      <c r="J2574" s="256"/>
      <c r="K2574" s="593"/>
      <c r="L2574" s="594"/>
      <c r="M2574" s="594"/>
      <c r="N2574" s="52" t="str">
        <f>IF(AND('331-CT'!$E$7=TH!H2574,OR(L2574="331",M2574="331")),"331",IF(AND(OR(L2574="131",M2574="131"),H2574='131-CT'!$E$7),"131",""))</f>
        <v/>
      </c>
      <c r="O2574" s="89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4"/>
      <c r="AC2574" s="585"/>
    </row>
    <row r="2575" spans="1:30" s="211" customFormat="1" ht="15.75" customHeight="1">
      <c r="A2575" s="204" t="str">
        <f>IF(B2575&lt;&gt;"",IF(AND(B2575&gt;=_TM1,B2575&lt;=_TM2,OR(TH!L2544="1111",TH!M2544="1111")),TH!D2544,""),"")</f>
        <v/>
      </c>
      <c r="B2575" s="36">
        <f t="shared" si="157"/>
        <v>1</v>
      </c>
      <c r="C2575" s="184">
        <f t="shared" si="158"/>
        <v>0</v>
      </c>
      <c r="D2575" s="37"/>
      <c r="E2575" s="754"/>
      <c r="F2575" s="292"/>
      <c r="G2575" s="478"/>
      <c r="H2575" s="7"/>
      <c r="I2575" s="256"/>
      <c r="J2575" s="256"/>
      <c r="K2575" s="593"/>
      <c r="L2575" s="594"/>
      <c r="M2575" s="594"/>
      <c r="N2575" s="52" t="str">
        <f>IF(AND('331-CT'!$E$7=TH!H2575,OR(L2575="331",M2575="331")),"331",IF(AND(OR(L2575="131",M2575="131"),H2575='131-CT'!$E$7),"131",""))</f>
        <v/>
      </c>
      <c r="O2575" s="89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4"/>
      <c r="AC2575" s="585"/>
      <c r="AD2575" s="585"/>
    </row>
    <row r="2576" spans="1:30" s="211" customFormat="1" ht="15.75" customHeight="1">
      <c r="A2576" s="204" t="str">
        <f>IF(B2576&lt;&gt;"",IF(AND(B2576&gt;=_TM1,B2576&lt;=_TM2,OR(TH!L2545="1111",TH!M2545="1111")),TH!D2545,""),"")</f>
        <v/>
      </c>
      <c r="B2576" s="36">
        <f t="shared" si="157"/>
        <v>1</v>
      </c>
      <c r="C2576" s="184">
        <f t="shared" si="158"/>
        <v>0</v>
      </c>
      <c r="D2576" s="37"/>
      <c r="E2576" s="754"/>
      <c r="F2576" s="292"/>
      <c r="G2576" s="478"/>
      <c r="H2576" s="7"/>
      <c r="I2576" s="256"/>
      <c r="J2576" s="256"/>
      <c r="K2576" s="593"/>
      <c r="L2576" s="594"/>
      <c r="M2576" s="594"/>
      <c r="N2576" s="52" t="str">
        <f>IF(AND('331-CT'!$E$7=TH!H2576,OR(L2576="331",M2576="331")),"331",IF(AND(OR(L2576="131",M2576="131"),H2576='131-CT'!$E$7),"131",""))</f>
        <v/>
      </c>
      <c r="O2576" s="89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4"/>
      <c r="AC2576" s="585"/>
    </row>
    <row r="2577" spans="1:30" s="211" customFormat="1" ht="15.75" customHeight="1">
      <c r="A2577" s="204" t="str">
        <f>IF(B2577&lt;&gt;"",IF(AND(B2577&gt;=_TM1,B2577&lt;=_TM2,OR(TH!L2542="1111",TH!M2542="1111")),TH!D2542,""),"")</f>
        <v/>
      </c>
      <c r="B2577" s="36">
        <f t="shared" si="157"/>
        <v>1</v>
      </c>
      <c r="C2577" s="184">
        <f t="shared" si="158"/>
        <v>0</v>
      </c>
      <c r="D2577" s="37"/>
      <c r="E2577" s="754"/>
      <c r="F2577" s="292"/>
      <c r="G2577" s="478"/>
      <c r="H2577" s="7"/>
      <c r="I2577" s="256"/>
      <c r="J2577" s="256"/>
      <c r="K2577" s="593"/>
      <c r="L2577" s="594"/>
      <c r="M2577" s="594"/>
      <c r="N2577" s="52" t="str">
        <f>IF(AND('331-CT'!$E$7=TH!H2577,OR(L2577="331",M2577="331")),"331",IF(AND(OR(L2577="131",M2577="131"),H2577='131-CT'!$E$7),"131",""))</f>
        <v/>
      </c>
      <c r="O2577" s="89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4"/>
      <c r="AC2577" s="585"/>
      <c r="AD2577" s="585"/>
    </row>
    <row r="2578" spans="1:30" s="211" customFormat="1" ht="15.75" customHeight="1">
      <c r="A2578" s="204" t="str">
        <f>IF(B2578&lt;&gt;"",IF(AND(B2578&gt;=_TM1,B2578&lt;=_TM2,OR(TH!L2543="1111",TH!M2543="1111")),TH!D2543,""),"")</f>
        <v/>
      </c>
      <c r="B2578" s="36">
        <f t="shared" si="157"/>
        <v>1</v>
      </c>
      <c r="C2578" s="184">
        <f t="shared" si="158"/>
        <v>0</v>
      </c>
      <c r="D2578" s="37"/>
      <c r="E2578" s="752"/>
      <c r="F2578" s="292"/>
      <c r="G2578" s="478"/>
      <c r="H2578" s="7"/>
      <c r="I2578" s="256"/>
      <c r="J2578" s="256"/>
      <c r="K2578" s="593"/>
      <c r="L2578" s="594"/>
      <c r="M2578" s="594"/>
      <c r="N2578" s="52" t="str">
        <f>IF(AND('331-CT'!$E$7=TH!H2578,OR(L2578="331",M2578="331")),"331",IF(AND(OR(L2578="131",M2578="131"),H2578='131-CT'!$E$7),"131",""))</f>
        <v/>
      </c>
      <c r="O2578" s="89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4"/>
      <c r="AC2578" s="585"/>
    </row>
    <row r="2579" spans="1:30" s="211" customFormat="1" ht="15.75" customHeight="1">
      <c r="A2579" s="204" t="str">
        <f>IF(B2579&lt;&gt;"",IF(AND(B2579&gt;=_TM1,B2579&lt;=_TM2,OR(TH!L2540="1111",TH!M2540="1111")),TH!D2540,""),"")</f>
        <v/>
      </c>
      <c r="B2579" s="36">
        <f t="shared" si="157"/>
        <v>1</v>
      </c>
      <c r="C2579" s="184">
        <f t="shared" si="158"/>
        <v>0</v>
      </c>
      <c r="D2579" s="37"/>
      <c r="E2579" s="752"/>
      <c r="F2579" s="292"/>
      <c r="G2579" s="478"/>
      <c r="H2579" s="7"/>
      <c r="I2579" s="256"/>
      <c r="J2579" s="256"/>
      <c r="K2579" s="593"/>
      <c r="L2579" s="594"/>
      <c r="M2579" s="594"/>
      <c r="N2579" s="52" t="str">
        <f>IF(AND('331-CT'!$E$7=TH!H2579,OR(L2579="331",M2579="331")),"331",IF(AND(OR(L2579="131",M2579="131"),H2579='131-CT'!$E$7),"131",""))</f>
        <v/>
      </c>
      <c r="O2579" s="89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4"/>
      <c r="AC2579" s="585"/>
      <c r="AD2579" s="585"/>
    </row>
    <row r="2580" spans="1:30" s="211" customFormat="1" ht="15.75" customHeight="1">
      <c r="A2580" s="204" t="str">
        <f>IF(B2580&lt;&gt;"",IF(AND(B2580&gt;=_TM1,B2580&lt;=_TM2,OR(TH!L2541="1111",TH!M2541="1111")),TH!D2541,""),"")</f>
        <v/>
      </c>
      <c r="B2580" s="36">
        <f t="shared" si="157"/>
        <v>1</v>
      </c>
      <c r="C2580" s="184">
        <f t="shared" si="158"/>
        <v>0</v>
      </c>
      <c r="D2580" s="37"/>
      <c r="E2580" s="752"/>
      <c r="F2580" s="292"/>
      <c r="G2580" s="478"/>
      <c r="H2580" s="7"/>
      <c r="I2580" s="256"/>
      <c r="J2580" s="256"/>
      <c r="K2580" s="593"/>
      <c r="L2580" s="594"/>
      <c r="M2580" s="594"/>
      <c r="N2580" s="52" t="str">
        <f>IF(AND('331-CT'!$E$7=TH!H2580,OR(L2580="331",M2580="331")),"331",IF(AND(OR(L2580="131",M2580="131"),H2580='131-CT'!$E$7),"131",""))</f>
        <v/>
      </c>
      <c r="O2580" s="89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4"/>
      <c r="AC2580" s="585"/>
    </row>
    <row r="2581" spans="1:30" s="211" customFormat="1" ht="15.75" customHeight="1">
      <c r="A2581" s="204" t="str">
        <f>IF(B2581&lt;&gt;"",IF(AND(B2581&gt;=_TM1,B2581&lt;=_TM2,OR(TH!L2528="1111",TH!M2528="1111")),TH!D2528,""),"")</f>
        <v/>
      </c>
      <c r="B2581" s="36">
        <f t="shared" si="157"/>
        <v>1</v>
      </c>
      <c r="C2581" s="184">
        <f t="shared" si="158"/>
        <v>0</v>
      </c>
      <c r="D2581" s="191"/>
      <c r="E2581" s="752"/>
      <c r="F2581" s="189"/>
      <c r="G2581" s="478"/>
      <c r="H2581" s="7"/>
      <c r="I2581" s="256"/>
      <c r="J2581" s="256"/>
      <c r="K2581" s="593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89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4"/>
      <c r="AC2581" s="585"/>
      <c r="AD2581" s="585"/>
    </row>
    <row r="2582" spans="1:30" s="211" customFormat="1" ht="15.75" customHeight="1">
      <c r="A2582" s="204" t="str">
        <f>IF(B2582&lt;&gt;"",IF(AND(B2582&gt;=_TM1,B2582&lt;=_TM2,OR(TH!L2529="1111",TH!M2529="1111")),TH!D2529,""),"")</f>
        <v/>
      </c>
      <c r="B2582" s="36">
        <f t="shared" si="157"/>
        <v>1</v>
      </c>
      <c r="C2582" s="184">
        <f t="shared" si="158"/>
        <v>0</v>
      </c>
      <c r="D2582" s="191"/>
      <c r="E2582" s="752"/>
      <c r="F2582" s="189"/>
      <c r="G2582" s="478"/>
      <c r="H2582" s="7"/>
      <c r="I2582" s="256"/>
      <c r="J2582" s="256"/>
      <c r="K2582" s="593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89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4"/>
      <c r="AC2582" s="585"/>
    </row>
    <row r="2583" spans="1:30" s="211" customFormat="1" ht="15.75" customHeight="1">
      <c r="A2583" s="204" t="str">
        <f>IF(B2583&lt;&gt;"",IF(AND(B2583&gt;=_TM1,B2583&lt;=_TM2,OR(TH!L2530="1111",TH!M2530="1111")),TH!D2530,""),"")</f>
        <v/>
      </c>
      <c r="B2583" s="36">
        <f t="shared" si="157"/>
        <v>1</v>
      </c>
      <c r="C2583" s="184">
        <f t="shared" si="158"/>
        <v>0</v>
      </c>
      <c r="D2583" s="191"/>
      <c r="E2583" s="752"/>
      <c r="F2583" s="189"/>
      <c r="G2583" s="478"/>
      <c r="H2583" s="7"/>
      <c r="I2583" s="256"/>
      <c r="J2583" s="256"/>
      <c r="K2583" s="593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89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4"/>
      <c r="AC2583" s="585"/>
    </row>
    <row r="2584" spans="1:30" s="211" customFormat="1" ht="15.75" customHeight="1">
      <c r="A2584" s="204" t="str">
        <f>IF(B2584&lt;&gt;"",IF(AND(B2584&gt;=_TM1,B2584&lt;=_TM2,OR(TH!L2536="1111",TH!M2536="1111")),TH!D2536,""),"")</f>
        <v/>
      </c>
      <c r="B2584" s="36">
        <f t="shared" si="157"/>
        <v>1</v>
      </c>
      <c r="C2584" s="184">
        <f t="shared" si="158"/>
        <v>0</v>
      </c>
      <c r="D2584" s="37"/>
      <c r="E2584" s="752"/>
      <c r="F2584" s="292"/>
      <c r="G2584" s="478"/>
      <c r="H2584" s="7"/>
      <c r="I2584" s="256"/>
      <c r="J2584" s="256"/>
      <c r="K2584" s="593"/>
      <c r="L2584" s="594"/>
      <c r="M2584" s="594"/>
      <c r="N2584" s="52" t="str">
        <f>IF(AND('331-CT'!$E$7=TH!H2584,OR(L2584="331",M2584="331")),"331",IF(AND(OR(L2584="131",M2584="131"),H2584='131-CT'!$E$7),"131",""))</f>
        <v/>
      </c>
      <c r="O2584" s="89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4"/>
      <c r="AC2584" s="585"/>
      <c r="AD2584" s="585"/>
    </row>
    <row r="2585" spans="1:30" s="211" customFormat="1" ht="15.75" customHeight="1">
      <c r="A2585" s="204" t="str">
        <f>IF(B2585&lt;&gt;"",IF(AND(B2585&gt;=_TM1,B2585&lt;=_TM2,OR(TH!L2537="1111",TH!M2537="1111")),TH!D2537,""),"")</f>
        <v/>
      </c>
      <c r="B2585" s="36">
        <f t="shared" si="157"/>
        <v>1</v>
      </c>
      <c r="C2585" s="184">
        <f t="shared" si="158"/>
        <v>0</v>
      </c>
      <c r="D2585" s="37"/>
      <c r="E2585" s="752"/>
      <c r="F2585" s="292"/>
      <c r="G2585" s="478"/>
      <c r="H2585" s="7"/>
      <c r="I2585" s="256"/>
      <c r="J2585" s="256"/>
      <c r="K2585" s="593"/>
      <c r="L2585" s="594"/>
      <c r="M2585" s="594"/>
      <c r="N2585" s="52" t="str">
        <f>IF(AND('331-CT'!$E$7=TH!H2585,OR(L2585="331",M2585="331")),"331",IF(AND(OR(L2585="131",M2585="131"),H2585='131-CT'!$E$7),"131",""))</f>
        <v/>
      </c>
      <c r="O2585" s="89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4"/>
      <c r="AC2585" s="585"/>
    </row>
    <row r="2586" spans="1:30" s="211" customFormat="1" ht="15.75" customHeight="1">
      <c r="A2586" s="204" t="str">
        <f>IF(B2586&lt;&gt;"",IF(AND(B2586&gt;=_TM1,B2586&lt;=_TM2,OR(TH!L2548="1111",TH!M2548="1111")),TH!D2548,""),"")</f>
        <v/>
      </c>
      <c r="B2586" s="36">
        <f t="shared" si="157"/>
        <v>1</v>
      </c>
      <c r="C2586" s="184">
        <f t="shared" si="158"/>
        <v>0</v>
      </c>
      <c r="D2586" s="37"/>
      <c r="E2586" s="752"/>
      <c r="F2586" s="292"/>
      <c r="G2586" s="478"/>
      <c r="H2586" s="7"/>
      <c r="I2586" s="256"/>
      <c r="J2586" s="256"/>
      <c r="K2586" s="593"/>
      <c r="L2586" s="594"/>
      <c r="M2586" s="594"/>
      <c r="N2586" s="52" t="str">
        <f>IF(AND('331-CT'!$E$7=TH!H2586,OR(L2586="331",M2586="331")),"331",IF(AND(OR(L2586="131",M2586="131"),H2586='131-CT'!$E$7),"131",""))</f>
        <v/>
      </c>
      <c r="O2586" s="89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4"/>
      <c r="AC2586" s="585"/>
      <c r="AD2586" s="585"/>
    </row>
    <row r="2587" spans="1:30" s="211" customFormat="1" ht="15.75" customHeight="1">
      <c r="A2587" s="204" t="str">
        <f>IF(B2587&lt;&gt;"",IF(AND(B2587&gt;=_TM1,B2587&lt;=_TM2,OR(TH!L2549="1111",TH!M2549="1111")),TH!D2549,""),"")</f>
        <v/>
      </c>
      <c r="B2587" s="36">
        <f t="shared" si="157"/>
        <v>1</v>
      </c>
      <c r="C2587" s="184">
        <f t="shared" si="158"/>
        <v>0</v>
      </c>
      <c r="D2587" s="37"/>
      <c r="E2587" s="752"/>
      <c r="F2587" s="292"/>
      <c r="G2587" s="478"/>
      <c r="H2587" s="7"/>
      <c r="I2587" s="256"/>
      <c r="J2587" s="256"/>
      <c r="K2587" s="593"/>
      <c r="L2587" s="594"/>
      <c r="M2587" s="594"/>
      <c r="N2587" s="52" t="str">
        <f>IF(AND('331-CT'!$E$7=TH!H2587,OR(L2587="331",M2587="331")),"331",IF(AND(OR(L2587="131",M2587="131"),H2587='131-CT'!$E$7),"131",""))</f>
        <v/>
      </c>
      <c r="O2587" s="89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4"/>
      <c r="AC2587" s="585"/>
    </row>
    <row r="2588" spans="1:30" s="211" customFormat="1" ht="15.75" customHeight="1">
      <c r="A2588" s="204" t="str">
        <f>IF(B2588&lt;&gt;"",IF(AND(B2588&gt;=_TM1,B2588&lt;=_TM2,OR(TH!L2571="1111",TH!M2571="1111")),TH!D2571,""),"")</f>
        <v/>
      </c>
      <c r="B2588" s="36">
        <f t="shared" si="157"/>
        <v>1</v>
      </c>
      <c r="C2588" s="184">
        <f t="shared" si="158"/>
        <v>0</v>
      </c>
      <c r="D2588" s="191"/>
      <c r="E2588" s="752"/>
      <c r="F2588" s="189"/>
      <c r="G2588" s="477"/>
      <c r="H2588" s="7"/>
      <c r="I2588" s="256"/>
      <c r="J2588" s="256"/>
      <c r="K2588" s="593"/>
      <c r="L2588" s="594"/>
      <c r="M2588" s="594"/>
      <c r="N2588" s="52" t="str">
        <f>IF(AND('331-CT'!$E$7=TH!H2588,OR(L2588="331",M2588="331")),"331",IF(AND(OR(L2588="131",M2588="131"),H2588='131-CT'!$E$7),"131",""))</f>
        <v/>
      </c>
      <c r="O2588" s="89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4"/>
      <c r="AC2588" s="585"/>
      <c r="AD2588" s="585"/>
    </row>
    <row r="2589" spans="1:30" s="211" customFormat="1" ht="15.75" customHeight="1">
      <c r="A2589" s="204" t="str">
        <f>IF(B2589&lt;&gt;"",IF(AND(B2589&gt;=_TM1,B2589&lt;=_TM2,OR(TH!L2572="1111",TH!M2572="1111")),TH!D2572,""),"")</f>
        <v/>
      </c>
      <c r="B2589" s="36">
        <f t="shared" si="157"/>
        <v>1</v>
      </c>
      <c r="C2589" s="184">
        <f t="shared" si="158"/>
        <v>0</v>
      </c>
      <c r="D2589" s="191"/>
      <c r="E2589" s="752"/>
      <c r="F2589" s="189"/>
      <c r="G2589" s="477"/>
      <c r="H2589" s="7"/>
      <c r="I2589" s="781"/>
      <c r="J2589" s="256"/>
      <c r="K2589" s="593"/>
      <c r="L2589" s="594"/>
      <c r="M2589" s="594"/>
      <c r="N2589" s="52" t="str">
        <f>IF(AND('331-CT'!$E$7=TH!H2589,OR(L2589="331",M2589="331")),"331",IF(AND(OR(L2589="131",M2589="131"),H2589='131-CT'!$E$7),"131",""))</f>
        <v/>
      </c>
      <c r="O2589" s="89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4"/>
      <c r="AC2589" s="585"/>
      <c r="AD2589" s="585"/>
    </row>
    <row r="2590" spans="1:30" s="211" customFormat="1" ht="15.75" customHeight="1">
      <c r="A2590" s="204" t="str">
        <f>IF(B2590&lt;&gt;"",IF(AND(B2590&gt;=_TM1,B2590&lt;=_TM2,OR(TH!L2573="1111",TH!M2573="1111")),TH!D2573,""),"")</f>
        <v/>
      </c>
      <c r="B2590" s="36">
        <f t="shared" si="157"/>
        <v>1</v>
      </c>
      <c r="C2590" s="184">
        <f t="shared" si="158"/>
        <v>0</v>
      </c>
      <c r="D2590" s="191"/>
      <c r="E2590" s="752"/>
      <c r="F2590" s="189"/>
      <c r="G2590" s="477"/>
      <c r="H2590" s="7"/>
      <c r="I2590" s="781"/>
      <c r="J2590" s="256"/>
      <c r="K2590" s="593"/>
      <c r="L2590" s="594"/>
      <c r="M2590" s="594"/>
      <c r="N2590" s="52" t="str">
        <f>IF(AND('331-CT'!$E$7=TH!H2590,OR(L2590="331",M2590="331")),"331",IF(AND(OR(L2590="131",M2590="131"),H2590='131-CT'!$E$7),"131",""))</f>
        <v/>
      </c>
      <c r="O2590" s="89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4"/>
      <c r="AC2590" s="585"/>
    </row>
    <row r="2591" spans="1:30" s="211" customFormat="1" ht="15.75" customHeight="1">
      <c r="A2591" s="204" t="str">
        <f>IF(B2591&lt;&gt;"",IF(AND(B2591&gt;=_TM1,B2591&lt;=_TM2,OR(TH!L2578="1111",TH!M2578="1111")),TH!D2578,""),"")</f>
        <v/>
      </c>
      <c r="B2591" s="36">
        <f t="shared" si="157"/>
        <v>1</v>
      </c>
      <c r="C2591" s="184">
        <f t="shared" si="158"/>
        <v>0</v>
      </c>
      <c r="D2591" s="191"/>
      <c r="E2591" s="752"/>
      <c r="F2591" s="189"/>
      <c r="G2591" s="477"/>
      <c r="H2591" s="7"/>
      <c r="I2591" s="781"/>
      <c r="J2591" s="256"/>
      <c r="K2591" s="593"/>
      <c r="L2591" s="594"/>
      <c r="M2591" s="594"/>
      <c r="N2591" s="52" t="str">
        <f>IF(AND('331-CT'!$E$7=TH!H2591,OR(L2591="331",M2591="331")),"331",IF(AND(OR(L2591="131",M2591="131"),H2591='131-CT'!$E$7),"131",""))</f>
        <v/>
      </c>
      <c r="O2591" s="89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4"/>
      <c r="AC2591" s="585"/>
      <c r="AD2591" s="585"/>
    </row>
    <row r="2592" spans="1:30" s="211" customFormat="1" ht="15.75" customHeight="1">
      <c r="A2592" s="204" t="str">
        <f>IF(B2592&lt;&gt;"",IF(AND(B2592&gt;=_TM1,B2592&lt;=_TM2,OR(TH!L2579="1111",TH!M2579="1111")),TH!D2579,""),"")</f>
        <v/>
      </c>
      <c r="B2592" s="36">
        <f t="shared" si="157"/>
        <v>1</v>
      </c>
      <c r="C2592" s="184">
        <f t="shared" si="158"/>
        <v>0</v>
      </c>
      <c r="D2592" s="191"/>
      <c r="E2592" s="752"/>
      <c r="F2592" s="189"/>
      <c r="G2592" s="477"/>
      <c r="H2592" s="7"/>
      <c r="I2592" s="256"/>
      <c r="J2592" s="256"/>
      <c r="K2592" s="593"/>
      <c r="L2592" s="594"/>
      <c r="M2592" s="594"/>
      <c r="N2592" s="52" t="str">
        <f>IF(AND('331-CT'!$E$7=TH!H2592,OR(L2592="331",M2592="331")),"331",IF(AND(OR(L2592="131",M2592="131"),H2592='131-CT'!$E$7),"131",""))</f>
        <v/>
      </c>
      <c r="O2592" s="89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4"/>
      <c r="AC2592" s="585"/>
      <c r="AD2592" s="585"/>
    </row>
    <row r="2593" spans="1:30" s="211" customFormat="1" ht="15.75" customHeight="1">
      <c r="A2593" s="204" t="str">
        <f>IF(B2593&lt;&gt;"",IF(AND(B2593&gt;=_TM1,B2593&lt;=_TM2,OR(TH!L2580="1111",TH!M2580="1111")),TH!D2580,""),"")</f>
        <v/>
      </c>
      <c r="B2593" s="36">
        <f t="shared" si="157"/>
        <v>1</v>
      </c>
      <c r="C2593" s="184">
        <f t="shared" si="158"/>
        <v>0</v>
      </c>
      <c r="D2593" s="191"/>
      <c r="E2593" s="752"/>
      <c r="F2593" s="189"/>
      <c r="G2593" s="477"/>
      <c r="H2593" s="7"/>
      <c r="I2593" s="256"/>
      <c r="J2593" s="256"/>
      <c r="K2593" s="593"/>
      <c r="L2593" s="594"/>
      <c r="M2593" s="594"/>
      <c r="N2593" s="52" t="str">
        <f>IF(AND('331-CT'!$E$7=TH!H2593,OR(L2593="331",M2593="331")),"331",IF(AND(OR(L2593="131",M2593="131"),H2593='131-CT'!$E$7),"131",""))</f>
        <v/>
      </c>
      <c r="O2593" s="89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4"/>
      <c r="AC2593" s="585"/>
    </row>
    <row r="2594" spans="1:30" s="211" customFormat="1" ht="15.75" customHeight="1">
      <c r="A2594" s="204" t="str">
        <f>IF(B2594&lt;&gt;"",IF(AND(B2594&gt;=_TM1,B2594&lt;=_TM2,OR(TH!L2574="1111",TH!M2574="1111")),TH!D2574,""),"")</f>
        <v/>
      </c>
      <c r="B2594" s="36">
        <f t="shared" si="157"/>
        <v>1</v>
      </c>
      <c r="C2594" s="184">
        <f t="shared" si="158"/>
        <v>0</v>
      </c>
      <c r="D2594" s="191"/>
      <c r="E2594" s="752"/>
      <c r="F2594" s="189"/>
      <c r="G2594" s="477"/>
      <c r="H2594" s="7"/>
      <c r="I2594" s="781"/>
      <c r="J2594" s="256"/>
      <c r="K2594" s="593"/>
      <c r="L2594" s="594"/>
      <c r="M2594" s="594"/>
      <c r="N2594" s="52" t="str">
        <f>IF(AND('331-CT'!$E$7=TH!H2594,OR(L2594="331",M2594="331")),"331",IF(AND(OR(L2594="131",M2594="131"),H2594='131-CT'!$E$7),"131",""))</f>
        <v/>
      </c>
      <c r="O2594" s="89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4"/>
      <c r="AC2594" s="585"/>
      <c r="AD2594" s="585"/>
    </row>
    <row r="2595" spans="1:30" s="211" customFormat="1" ht="15.75" customHeight="1">
      <c r="A2595" s="204" t="str">
        <f>IF(B2595&lt;&gt;"",IF(AND(B2595&gt;=_TM1,B2595&lt;=_TM2,OR(TH!L2575="1111",TH!M2575="1111")),TH!D2575,""),"")</f>
        <v/>
      </c>
      <c r="B2595" s="36">
        <f t="shared" ref="B2595:B2658" si="159">IF(C2595&lt;&gt;"",MONTH(C2595),"")</f>
        <v>1</v>
      </c>
      <c r="C2595" s="184">
        <f t="shared" si="158"/>
        <v>0</v>
      </c>
      <c r="D2595" s="191"/>
      <c r="E2595" s="752"/>
      <c r="F2595" s="189"/>
      <c r="G2595" s="477"/>
      <c r="H2595" s="7"/>
      <c r="I2595" s="781"/>
      <c r="J2595" s="256"/>
      <c r="K2595" s="593"/>
      <c r="L2595" s="594"/>
      <c r="M2595" s="594"/>
      <c r="N2595" s="52" t="str">
        <f>IF(AND('331-CT'!$E$7=TH!H2595,OR(L2595="331",M2595="331")),"331",IF(AND(OR(L2595="131",M2595="131"),H2595='131-CT'!$E$7),"131",""))</f>
        <v/>
      </c>
      <c r="O2595" s="89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4"/>
      <c r="AC2595" s="585"/>
    </row>
    <row r="2596" spans="1:30" s="211" customFormat="1" ht="15.75" customHeight="1">
      <c r="A2596" s="204" t="str">
        <f>IF(B2596&lt;&gt;"",IF(AND(B2596&gt;=_TM1,B2596&lt;=_TM2,OR(TH!L2538="1111",TH!M2538="1111")),TH!D2538,""),"")</f>
        <v/>
      </c>
      <c r="B2596" s="36">
        <f t="shared" si="159"/>
        <v>1</v>
      </c>
      <c r="C2596" s="184">
        <f t="shared" si="158"/>
        <v>0</v>
      </c>
      <c r="D2596" s="37"/>
      <c r="E2596" s="752"/>
      <c r="F2596" s="292"/>
      <c r="G2596" s="478"/>
      <c r="H2596" s="7"/>
      <c r="I2596" s="256"/>
      <c r="J2596" s="256"/>
      <c r="K2596" s="593"/>
      <c r="L2596" s="594"/>
      <c r="M2596" s="594"/>
      <c r="N2596" s="52" t="str">
        <f>IF(AND('331-CT'!$E$7=TH!H2596,OR(L2596="331",M2596="331")),"331",IF(AND(OR(L2596="131",M2596="131"),H2596='131-CT'!$E$7),"131",""))</f>
        <v/>
      </c>
      <c r="O2596" s="89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4"/>
      <c r="AC2596" s="585"/>
      <c r="AD2596" s="585"/>
    </row>
    <row r="2597" spans="1:30" s="211" customFormat="1" ht="15.75" customHeight="1">
      <c r="A2597" s="204" t="str">
        <f>IF(B2597&lt;&gt;"",IF(AND(B2597&gt;=_TM1,B2597&lt;=_TM2,OR(TH!L2539="1111",TH!M2539="1111")),TH!D2539,""),"")</f>
        <v/>
      </c>
      <c r="B2597" s="36">
        <f t="shared" si="159"/>
        <v>1</v>
      </c>
      <c r="C2597" s="184">
        <f t="shared" si="158"/>
        <v>0</v>
      </c>
      <c r="D2597" s="37"/>
      <c r="E2597" s="752"/>
      <c r="F2597" s="292"/>
      <c r="G2597" s="478"/>
      <c r="H2597" s="7"/>
      <c r="I2597" s="256"/>
      <c r="J2597" s="256"/>
      <c r="K2597" s="593"/>
      <c r="L2597" s="594"/>
      <c r="M2597" s="594"/>
      <c r="N2597" s="52" t="str">
        <f>IF(AND('331-CT'!$E$7=TH!H2597,OR(L2597="331",M2597="331")),"331",IF(AND(OR(L2597="131",M2597="131"),H2597='131-CT'!$E$7),"131",""))</f>
        <v/>
      </c>
      <c r="O2597" s="89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4"/>
      <c r="AC2597" s="585"/>
    </row>
    <row r="2598" spans="1:30" s="211" customFormat="1" ht="15.75" customHeight="1">
      <c r="A2598" s="204" t="str">
        <f>IF(B2598&lt;&gt;"",IF(AND(B2598&gt;=_TM1,B2598&lt;=_TM2,OR(TH!L2531="1111",TH!M2531="1111")),TH!D2531,""),"")</f>
        <v/>
      </c>
      <c r="B2598" s="36">
        <f t="shared" si="159"/>
        <v>1</v>
      </c>
      <c r="C2598" s="184">
        <f t="shared" si="158"/>
        <v>0</v>
      </c>
      <c r="D2598" s="191"/>
      <c r="E2598" s="752"/>
      <c r="F2598" s="189"/>
      <c r="G2598" s="478"/>
      <c r="H2598" s="7"/>
      <c r="I2598" s="256"/>
      <c r="J2598" s="256"/>
      <c r="K2598" s="593"/>
      <c r="L2598" s="594"/>
      <c r="M2598" s="594"/>
      <c r="N2598" s="52" t="str">
        <f>IF(AND('331-CT'!$E$7=TH!H2598,OR(L2598="331",M2598="331")),"331",IF(AND(OR(L2598="131",M2598="131"),H2598='131-CT'!$E$7),"131",""))</f>
        <v/>
      </c>
      <c r="O2598" s="89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4"/>
    </row>
    <row r="2599" spans="1:30" s="211" customFormat="1" ht="15.75" customHeight="1">
      <c r="A2599" s="204" t="str">
        <f>IF(B2599&lt;&gt;"",IF(AND(B2599&gt;=_TM1,B2599&lt;=_TM2,OR(TH!L2532="1111",TH!M2532="1111")),TH!D2532,""),"")</f>
        <v/>
      </c>
      <c r="B2599" s="36">
        <f t="shared" si="159"/>
        <v>1</v>
      </c>
      <c r="C2599" s="184">
        <f t="shared" si="158"/>
        <v>0</v>
      </c>
      <c r="D2599" s="191"/>
      <c r="E2599" s="752"/>
      <c r="F2599" s="189"/>
      <c r="G2599" s="478"/>
      <c r="H2599" s="7"/>
      <c r="I2599" s="256"/>
      <c r="J2599" s="256"/>
      <c r="K2599" s="593"/>
      <c r="L2599" s="594"/>
      <c r="M2599" s="594"/>
      <c r="N2599" s="52" t="str">
        <f>IF(AND('331-CT'!$E$7=TH!H2599,OR(L2599="331",M2599="331")),"331",IF(AND(OR(L2599="131",M2599="131"),H2599='131-CT'!$E$7),"131",""))</f>
        <v/>
      </c>
      <c r="O2599" s="89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4"/>
    </row>
    <row r="2600" spans="1:30" s="211" customFormat="1" ht="15.75" customHeight="1">
      <c r="A2600" s="204" t="str">
        <f>IF(B2600&lt;&gt;"",IF(AND(B2600&gt;=_TM1,B2600&lt;=_TM2,OR(TH!L2550="1111",TH!M2550="1111")),TH!D2550,""),"")</f>
        <v/>
      </c>
      <c r="B2600" s="36">
        <f t="shared" si="159"/>
        <v>1</v>
      </c>
      <c r="C2600" s="184">
        <f t="shared" si="158"/>
        <v>0</v>
      </c>
      <c r="D2600" s="37"/>
      <c r="E2600" s="752"/>
      <c r="F2600" s="292"/>
      <c r="G2600" s="478"/>
      <c r="H2600" s="7"/>
      <c r="I2600" s="256"/>
      <c r="J2600" s="256"/>
      <c r="K2600" s="593"/>
      <c r="L2600" s="594"/>
      <c r="M2600" s="594"/>
      <c r="N2600" s="52" t="str">
        <f>IF(AND('331-CT'!$E$7=TH!H2600,OR(L2600="331",M2600="331")),"331",IF(AND(OR(L2600="131",M2600="131"),H2600='131-CT'!$E$7),"131",""))</f>
        <v/>
      </c>
      <c r="O2600" s="89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4"/>
      <c r="AC2600" s="585"/>
      <c r="AD2600" s="585"/>
    </row>
    <row r="2601" spans="1:30" s="211" customFormat="1" ht="15.75" customHeight="1">
      <c r="A2601" s="204" t="str">
        <f>IF(B2601&lt;&gt;"",IF(AND(B2601&gt;=_TM1,B2601&lt;=_TM2,OR(TH!L2551="1111",TH!M2551="1111")),TH!D2551,""),"")</f>
        <v/>
      </c>
      <c r="B2601" s="36">
        <f t="shared" si="159"/>
        <v>1</v>
      </c>
      <c r="C2601" s="184">
        <f t="shared" si="158"/>
        <v>0</v>
      </c>
      <c r="D2601" s="37"/>
      <c r="E2601" s="752"/>
      <c r="F2601" s="292"/>
      <c r="G2601" s="478"/>
      <c r="H2601" s="7"/>
      <c r="I2601" s="256"/>
      <c r="J2601" s="256"/>
      <c r="K2601" s="593"/>
      <c r="L2601" s="594"/>
      <c r="M2601" s="594"/>
      <c r="N2601" s="52" t="str">
        <f>IF(AND('331-CT'!$E$7=TH!H2601,OR(L2601="331",M2601="331")),"331",IF(AND(OR(L2601="131",M2601="131"),H2601='131-CT'!$E$7),"131",""))</f>
        <v/>
      </c>
      <c r="O2601" s="89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4"/>
      <c r="AC2601" s="585"/>
    </row>
    <row r="2602" spans="1:30" s="211" customFormat="1" ht="15.75" customHeight="1">
      <c r="A2602" s="204" t="str">
        <f>IF(B2602&lt;&gt;"",IF(AND(B2602&gt;=_TM1,B2602&lt;=_TM2,OR(TH!L2599="1111",TH!M2599="1111")),TH!D2599,""),"")</f>
        <v/>
      </c>
      <c r="B2602" s="36">
        <f t="shared" si="159"/>
        <v>1</v>
      </c>
      <c r="C2602" s="184">
        <f t="shared" si="158"/>
        <v>0</v>
      </c>
      <c r="D2602" s="191"/>
      <c r="E2602" s="792"/>
      <c r="F2602" s="189"/>
      <c r="G2602" s="478"/>
      <c r="H2602" s="7"/>
      <c r="I2602" s="256"/>
      <c r="J2602" s="256"/>
      <c r="K2602" s="593"/>
      <c r="L2602" s="594"/>
      <c r="M2602" s="594"/>
      <c r="N2602" s="52" t="str">
        <f>IF(AND('331-CT'!$E$7=TH!H2602,OR(L2602="331",M2602="331")),"331",IF(AND(OR(L2602="131",M2602="131"),H2602='131-CT'!$E$7),"131",""))</f>
        <v/>
      </c>
      <c r="O2602" s="89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4"/>
      <c r="AC2602" s="585"/>
      <c r="AD2602" s="585"/>
    </row>
    <row r="2603" spans="1:30" s="211" customFormat="1" ht="15.75" customHeight="1">
      <c r="A2603" s="204" t="str">
        <f>IF(B2603&lt;&gt;"",IF(AND(B2603&gt;=_TM1,B2603&lt;=_TM2,OR(TH!L2600="1111",TH!M2600="1111")),TH!D2600,""),"")</f>
        <v/>
      </c>
      <c r="B2603" s="36">
        <f t="shared" si="159"/>
        <v>1</v>
      </c>
      <c r="C2603" s="184">
        <f t="shared" si="158"/>
        <v>0</v>
      </c>
      <c r="D2603" s="191"/>
      <c r="E2603" s="792"/>
      <c r="F2603" s="189"/>
      <c r="G2603" s="478"/>
      <c r="H2603" s="7"/>
      <c r="I2603" s="256"/>
      <c r="J2603" s="256"/>
      <c r="K2603" s="593"/>
      <c r="L2603" s="594"/>
      <c r="M2603" s="594"/>
      <c r="N2603" s="52" t="str">
        <f>IF(AND('331-CT'!$E$7=TH!H2603,OR(L2603="331",M2603="331")),"331",IF(AND(OR(L2603="131",M2603="131"),H2603='131-CT'!$E$7),"131",""))</f>
        <v/>
      </c>
      <c r="O2603" s="89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4"/>
      <c r="AC2603" s="585"/>
    </row>
    <row r="2604" spans="1:30" s="211" customFormat="1" ht="15.75" customHeight="1">
      <c r="A2604" s="204" t="str">
        <f>IF(B2604&lt;&gt;"",IF(AND(B2604&gt;=_TM1,B2604&lt;=_TM2,OR(TH!L2533="1111",TH!M2533="1111")),TH!D2533,""),"")</f>
        <v/>
      </c>
      <c r="B2604" s="36">
        <f t="shared" si="159"/>
        <v>1</v>
      </c>
      <c r="C2604" s="184">
        <f t="shared" si="158"/>
        <v>0</v>
      </c>
      <c r="D2604" s="191"/>
      <c r="E2604" s="752"/>
      <c r="F2604" s="189"/>
      <c r="G2604" s="478"/>
      <c r="H2604" s="7"/>
      <c r="I2604" s="256"/>
      <c r="J2604" s="256"/>
      <c r="K2604" s="593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89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4"/>
      <c r="AC2604" s="585"/>
      <c r="AD2604" s="585"/>
    </row>
    <row r="2605" spans="1:30" s="211" customFormat="1" ht="15.75" customHeight="1">
      <c r="A2605" s="204" t="str">
        <f>IF(B2605&lt;&gt;"",IF(AND(B2605&gt;=_TM1,B2605&lt;=_TM2,OR(TH!L2534="1111",TH!M2534="1111")),TH!D2534,""),"")</f>
        <v/>
      </c>
      <c r="B2605" s="36">
        <f t="shared" si="159"/>
        <v>1</v>
      </c>
      <c r="C2605" s="184">
        <f t="shared" si="158"/>
        <v>0</v>
      </c>
      <c r="D2605" s="191"/>
      <c r="E2605" s="752"/>
      <c r="F2605" s="189"/>
      <c r="G2605" s="478"/>
      <c r="H2605" s="7"/>
      <c r="I2605" s="256"/>
      <c r="J2605" s="256"/>
      <c r="K2605" s="593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89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4"/>
      <c r="AC2605" s="585"/>
    </row>
    <row r="2606" spans="1:30" s="211" customFormat="1" ht="15.75" customHeight="1">
      <c r="A2606" s="204" t="str">
        <f>IF(B2606&lt;&gt;"",IF(AND(B2606&gt;=_TM1,B2606&lt;=_TM2,OR(TH!L2535="1111",TH!M2535="1111")),TH!D2535,""),"")</f>
        <v/>
      </c>
      <c r="B2606" s="36">
        <f t="shared" si="159"/>
        <v>1</v>
      </c>
      <c r="C2606" s="184">
        <f t="shared" si="158"/>
        <v>0</v>
      </c>
      <c r="D2606" s="191"/>
      <c r="E2606" s="752"/>
      <c r="F2606" s="189"/>
      <c r="G2606" s="478"/>
      <c r="H2606" s="7"/>
      <c r="I2606" s="256"/>
      <c r="J2606" s="256"/>
      <c r="K2606" s="593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89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4"/>
      <c r="AC2606" s="585"/>
    </row>
    <row r="2607" spans="1:30" s="211" customFormat="1" ht="15.75" customHeight="1">
      <c r="A2607" s="204" t="str">
        <f>IF(B2607&lt;&gt;"",IF(AND(B2607&gt;=_TM1,B2607&lt;=_TM2,OR(TH!L2607="1111",TH!M2607="1111")),TH!D2607,""),"")</f>
        <v/>
      </c>
      <c r="B2607" s="36">
        <f t="shared" si="159"/>
        <v>1</v>
      </c>
      <c r="C2607" s="184">
        <f t="shared" si="158"/>
        <v>0</v>
      </c>
      <c r="D2607" s="191"/>
      <c r="E2607" s="792"/>
      <c r="F2607" s="192"/>
      <c r="G2607" s="192"/>
      <c r="H2607" s="193"/>
      <c r="I2607" s="256"/>
      <c r="J2607" s="256"/>
      <c r="K2607" s="593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89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4"/>
    </row>
    <row r="2608" spans="1:30" s="211" customFormat="1" ht="15.75" customHeight="1">
      <c r="A2608" s="204" t="str">
        <f>IF(B2608&lt;&gt;"",IF(AND(B2608&gt;=_TM1,B2608&lt;=_TM2,OR(TH!L2608="1111",TH!M2608="1111")),TH!D2608,""),"")</f>
        <v/>
      </c>
      <c r="B2608" s="36">
        <f t="shared" si="159"/>
        <v>1</v>
      </c>
      <c r="C2608" s="184">
        <f t="shared" si="158"/>
        <v>0</v>
      </c>
      <c r="D2608" s="184"/>
      <c r="E2608" s="792"/>
      <c r="F2608" s="192"/>
      <c r="G2608" s="192"/>
      <c r="H2608" s="193"/>
      <c r="I2608" s="256"/>
      <c r="J2608" s="256"/>
      <c r="K2608" s="593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89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4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>
        <f t="shared" si="159"/>
        <v>1</v>
      </c>
      <c r="C2609" s="184">
        <f t="shared" si="158"/>
        <v>0</v>
      </c>
      <c r="D2609" s="191"/>
      <c r="E2609" s="792"/>
      <c r="F2609" s="192"/>
      <c r="G2609" s="192"/>
      <c r="H2609" s="7"/>
      <c r="I2609" s="257"/>
      <c r="J2609" s="257"/>
      <c r="K2609" s="593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89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4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>
        <f t="shared" si="159"/>
        <v>1</v>
      </c>
      <c r="C2610" s="184">
        <f t="shared" si="158"/>
        <v>0</v>
      </c>
      <c r="D2610" s="191"/>
      <c r="E2610" s="792"/>
      <c r="F2610" s="192"/>
      <c r="G2610" s="192"/>
      <c r="H2610" s="7"/>
      <c r="I2610" s="256"/>
      <c r="J2610" s="256"/>
      <c r="K2610" s="593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89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4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>
        <f t="shared" si="159"/>
        <v>1</v>
      </c>
      <c r="C2611" s="184">
        <f t="shared" si="158"/>
        <v>0</v>
      </c>
      <c r="D2611" s="191"/>
      <c r="E2611" s="792"/>
      <c r="F2611" s="192"/>
      <c r="G2611" s="192"/>
      <c r="H2611" s="7"/>
      <c r="I2611" s="257"/>
      <c r="J2611" s="257"/>
      <c r="K2611" s="593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89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4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>
        <f t="shared" si="159"/>
        <v>1</v>
      </c>
      <c r="C2612" s="184">
        <f t="shared" si="158"/>
        <v>0</v>
      </c>
      <c r="D2612" s="191"/>
      <c r="E2612" s="792"/>
      <c r="F2612" s="192"/>
      <c r="G2612" s="478"/>
      <c r="H2612" s="7"/>
      <c r="I2612" s="256"/>
      <c r="J2612" s="256"/>
      <c r="K2612" s="593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89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4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>
        <f t="shared" si="159"/>
        <v>1</v>
      </c>
      <c r="C2613" s="184">
        <f t="shared" si="158"/>
        <v>0</v>
      </c>
      <c r="D2613" s="191"/>
      <c r="E2613" s="792"/>
      <c r="F2613" s="192"/>
      <c r="G2613" s="478"/>
      <c r="H2613" s="7"/>
      <c r="I2613" s="256"/>
      <c r="J2613" s="256"/>
      <c r="K2613" s="593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89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4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>
        <f t="shared" si="159"/>
        <v>1</v>
      </c>
      <c r="C2614" s="184">
        <f t="shared" si="158"/>
        <v>0</v>
      </c>
      <c r="D2614" s="184"/>
      <c r="E2614" s="792"/>
      <c r="F2614" s="192"/>
      <c r="G2614" s="192"/>
      <c r="H2614" s="7"/>
      <c r="I2614" s="256"/>
      <c r="J2614" s="256"/>
      <c r="K2614" s="593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89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4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>
        <f t="shared" si="159"/>
        <v>1</v>
      </c>
      <c r="C2615" s="184">
        <f t="shared" si="158"/>
        <v>0</v>
      </c>
      <c r="D2615" s="184"/>
      <c r="E2615" s="792"/>
      <c r="F2615" s="192"/>
      <c r="G2615" s="192"/>
      <c r="H2615" s="7"/>
      <c r="I2615" s="256"/>
      <c r="J2615" s="256"/>
      <c r="K2615" s="593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89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4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>
        <f t="shared" si="159"/>
        <v>1</v>
      </c>
      <c r="C2616" s="184">
        <f t="shared" si="158"/>
        <v>0</v>
      </c>
      <c r="D2616" s="184"/>
      <c r="E2616" s="792"/>
      <c r="F2616" s="192"/>
      <c r="G2616" s="192"/>
      <c r="H2616" s="193"/>
      <c r="I2616" s="256"/>
      <c r="J2616" s="256"/>
      <c r="K2616" s="593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89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4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>
        <f t="shared" si="159"/>
        <v>1</v>
      </c>
      <c r="C2617" s="184">
        <f t="shared" si="158"/>
        <v>0</v>
      </c>
      <c r="D2617" s="191"/>
      <c r="E2617" s="752"/>
      <c r="F2617" s="192"/>
      <c r="G2617" s="192"/>
      <c r="H2617" s="7"/>
      <c r="I2617" s="257"/>
      <c r="J2617" s="257"/>
      <c r="K2617" s="593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89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4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>
        <f t="shared" si="159"/>
        <v>1</v>
      </c>
      <c r="C2618" s="184">
        <f t="shared" si="158"/>
        <v>0</v>
      </c>
      <c r="D2618" s="191"/>
      <c r="E2618" s="752"/>
      <c r="F2618" s="192"/>
      <c r="G2618" s="192"/>
      <c r="H2618" s="7"/>
      <c r="I2618" s="256"/>
      <c r="J2618" s="256"/>
      <c r="K2618" s="593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89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4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>
        <f t="shared" si="159"/>
        <v>1</v>
      </c>
      <c r="C2619" s="184">
        <f t="shared" si="158"/>
        <v>0</v>
      </c>
      <c r="D2619" s="191"/>
      <c r="E2619" s="752"/>
      <c r="F2619" s="192"/>
      <c r="G2619" s="192"/>
      <c r="H2619" s="7"/>
      <c r="I2619" s="257"/>
      <c r="J2619" s="257"/>
      <c r="K2619" s="593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89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4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>
        <f t="shared" si="159"/>
        <v>1</v>
      </c>
      <c r="C2620" s="184">
        <f t="shared" si="158"/>
        <v>0</v>
      </c>
      <c r="D2620" s="191"/>
      <c r="E2620" s="752"/>
      <c r="F2620" s="192"/>
      <c r="G2620" s="478"/>
      <c r="H2620" s="7"/>
      <c r="I2620" s="256"/>
      <c r="J2620" s="256"/>
      <c r="K2620" s="593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89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4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>
        <f t="shared" si="159"/>
        <v>1</v>
      </c>
      <c r="C2621" s="184">
        <f t="shared" si="158"/>
        <v>0</v>
      </c>
      <c r="D2621" s="191"/>
      <c r="E2621" s="752"/>
      <c r="F2621" s="192"/>
      <c r="G2621" s="478"/>
      <c r="H2621" s="7"/>
      <c r="I2621" s="256"/>
      <c r="J2621" s="256"/>
      <c r="K2621" s="593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89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4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>
        <f t="shared" si="159"/>
        <v>1</v>
      </c>
      <c r="C2622" s="184">
        <f t="shared" si="158"/>
        <v>0</v>
      </c>
      <c r="D2622" s="184"/>
      <c r="E2622" s="752"/>
      <c r="F2622" s="192"/>
      <c r="G2622" s="192"/>
      <c r="H2622" s="193"/>
      <c r="I2622" s="256"/>
      <c r="J2622" s="256"/>
      <c r="K2622" s="593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89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4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>
        <f t="shared" si="159"/>
        <v>1</v>
      </c>
      <c r="C2623" s="184">
        <f t="shared" si="158"/>
        <v>0</v>
      </c>
      <c r="D2623" s="191"/>
      <c r="E2623" s="752"/>
      <c r="F2623" s="192"/>
      <c r="G2623" s="192"/>
      <c r="H2623" s="7"/>
      <c r="I2623" s="257"/>
      <c r="J2623" s="257"/>
      <c r="K2623" s="593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89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4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>
        <f t="shared" si="159"/>
        <v>1</v>
      </c>
      <c r="C2624" s="184">
        <f t="shared" si="158"/>
        <v>0</v>
      </c>
      <c r="D2624" s="191"/>
      <c r="E2624" s="752"/>
      <c r="F2624" s="192"/>
      <c r="G2624" s="192"/>
      <c r="H2624" s="7"/>
      <c r="I2624" s="256"/>
      <c r="J2624" s="256"/>
      <c r="K2624" s="593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89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4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>
        <f t="shared" si="159"/>
        <v>1</v>
      </c>
      <c r="C2625" s="184">
        <f t="shared" si="158"/>
        <v>0</v>
      </c>
      <c r="D2625" s="184"/>
      <c r="E2625" s="752"/>
      <c r="F2625" s="7"/>
      <c r="G2625" s="192"/>
      <c r="H2625" s="7"/>
      <c r="I2625" s="256"/>
      <c r="J2625" s="256"/>
      <c r="K2625" s="593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89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4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>
        <f t="shared" si="159"/>
        <v>1</v>
      </c>
      <c r="C2626" s="184">
        <f t="shared" si="158"/>
        <v>0</v>
      </c>
      <c r="D2626" s="191"/>
      <c r="E2626" s="752"/>
      <c r="F2626" s="192"/>
      <c r="G2626" s="192"/>
      <c r="H2626" s="193"/>
      <c r="I2626" s="256"/>
      <c r="J2626" s="256"/>
      <c r="K2626" s="593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89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4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>
        <f t="shared" si="159"/>
        <v>1</v>
      </c>
      <c r="C2627" s="184">
        <f t="shared" si="158"/>
        <v>0</v>
      </c>
      <c r="D2627" s="191"/>
      <c r="E2627" s="752"/>
      <c r="F2627" s="192"/>
      <c r="G2627" s="192"/>
      <c r="H2627" s="193"/>
      <c r="I2627" s="256"/>
      <c r="J2627" s="256"/>
      <c r="K2627" s="593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89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4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>
        <f t="shared" si="159"/>
        <v>1</v>
      </c>
      <c r="C2628" s="184">
        <f t="shared" ref="C2628:C2691" si="160">E2628</f>
        <v>0</v>
      </c>
      <c r="D2628" s="184"/>
      <c r="E2628" s="752"/>
      <c r="F2628" s="192"/>
      <c r="G2628" s="192"/>
      <c r="H2628" s="193"/>
      <c r="I2628" s="256"/>
      <c r="J2628" s="256"/>
      <c r="K2628" s="593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89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4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>
        <f t="shared" si="159"/>
        <v>1</v>
      </c>
      <c r="C2629" s="184">
        <f t="shared" si="160"/>
        <v>0</v>
      </c>
      <c r="D2629" s="191"/>
      <c r="E2629" s="752"/>
      <c r="F2629" s="192"/>
      <c r="G2629" s="192"/>
      <c r="H2629" s="7"/>
      <c r="I2629" s="257"/>
      <c r="J2629" s="257"/>
      <c r="K2629" s="593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89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4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>
        <f t="shared" si="159"/>
        <v>1</v>
      </c>
      <c r="C2630" s="184">
        <f t="shared" si="160"/>
        <v>0</v>
      </c>
      <c r="D2630" s="191"/>
      <c r="E2630" s="752"/>
      <c r="F2630" s="192"/>
      <c r="G2630" s="192"/>
      <c r="H2630" s="7"/>
      <c r="I2630" s="256"/>
      <c r="J2630" s="256"/>
      <c r="K2630" s="593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89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4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>
        <f t="shared" si="159"/>
        <v>1</v>
      </c>
      <c r="C2631" s="184">
        <f t="shared" si="160"/>
        <v>0</v>
      </c>
      <c r="D2631" s="191"/>
      <c r="E2631" s="752"/>
      <c r="F2631" s="192"/>
      <c r="G2631" s="192"/>
      <c r="H2631" s="7"/>
      <c r="I2631" s="257"/>
      <c r="J2631" s="257"/>
      <c r="K2631" s="593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89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4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>
        <f t="shared" si="159"/>
        <v>1</v>
      </c>
      <c r="C2632" s="184">
        <f t="shared" si="160"/>
        <v>0</v>
      </c>
      <c r="D2632" s="191"/>
      <c r="E2632" s="752"/>
      <c r="F2632" s="192"/>
      <c r="G2632" s="478"/>
      <c r="H2632" s="7"/>
      <c r="I2632" s="256"/>
      <c r="J2632" s="256"/>
      <c r="K2632" s="593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89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4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>
        <f t="shared" si="159"/>
        <v>1</v>
      </c>
      <c r="C2633" s="184">
        <f t="shared" si="160"/>
        <v>0</v>
      </c>
      <c r="D2633" s="184"/>
      <c r="E2633" s="752"/>
      <c r="F2633" s="192"/>
      <c r="G2633" s="192"/>
      <c r="H2633" s="7"/>
      <c r="I2633" s="256"/>
      <c r="J2633" s="256"/>
      <c r="K2633" s="593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89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4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>
        <f t="shared" si="159"/>
        <v>1</v>
      </c>
      <c r="C2634" s="184">
        <f t="shared" si="160"/>
        <v>0</v>
      </c>
      <c r="D2634" s="184"/>
      <c r="E2634" s="752"/>
      <c r="F2634" s="192"/>
      <c r="G2634" s="192"/>
      <c r="H2634" s="7"/>
      <c r="I2634" s="256"/>
      <c r="J2634" s="256"/>
      <c r="K2634" s="593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89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4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>
        <f t="shared" si="159"/>
        <v>1</v>
      </c>
      <c r="C2635" s="184">
        <f t="shared" si="160"/>
        <v>0</v>
      </c>
      <c r="D2635" s="184"/>
      <c r="E2635" s="752"/>
      <c r="F2635" s="192"/>
      <c r="G2635" s="192"/>
      <c r="H2635" s="193"/>
      <c r="I2635" s="256"/>
      <c r="J2635" s="256"/>
      <c r="K2635" s="593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89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4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>
        <f t="shared" si="159"/>
        <v>1</v>
      </c>
      <c r="C2636" s="184">
        <f t="shared" si="160"/>
        <v>0</v>
      </c>
      <c r="D2636" s="191"/>
      <c r="E2636" s="752"/>
      <c r="F2636" s="192"/>
      <c r="G2636" s="192"/>
      <c r="H2636" s="7"/>
      <c r="I2636" s="257"/>
      <c r="J2636" s="257"/>
      <c r="K2636" s="593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89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4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>
        <f t="shared" si="159"/>
        <v>1</v>
      </c>
      <c r="C2637" s="184">
        <f t="shared" si="160"/>
        <v>0</v>
      </c>
      <c r="D2637" s="191"/>
      <c r="E2637" s="752"/>
      <c r="F2637" s="192"/>
      <c r="G2637" s="192"/>
      <c r="H2637" s="7"/>
      <c r="I2637" s="256"/>
      <c r="J2637" s="256"/>
      <c r="K2637" s="593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89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4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>
        <f t="shared" si="159"/>
        <v>1</v>
      </c>
      <c r="C2638" s="184">
        <f t="shared" si="160"/>
        <v>0</v>
      </c>
      <c r="D2638" s="191"/>
      <c r="E2638" s="752"/>
      <c r="F2638" s="192"/>
      <c r="G2638" s="192"/>
      <c r="H2638" s="7"/>
      <c r="I2638" s="257"/>
      <c r="J2638" s="257"/>
      <c r="K2638" s="593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89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4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>
        <f t="shared" si="159"/>
        <v>1</v>
      </c>
      <c r="C2639" s="184">
        <f t="shared" si="160"/>
        <v>0</v>
      </c>
      <c r="D2639" s="191"/>
      <c r="E2639" s="752"/>
      <c r="F2639" s="192"/>
      <c r="G2639" s="478"/>
      <c r="H2639" s="7"/>
      <c r="I2639" s="256"/>
      <c r="J2639" s="256"/>
      <c r="K2639" s="593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89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4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>
        <f t="shared" si="159"/>
        <v>1</v>
      </c>
      <c r="C2640" s="184">
        <f t="shared" si="160"/>
        <v>0</v>
      </c>
      <c r="D2640" s="191"/>
      <c r="E2640" s="752"/>
      <c r="F2640" s="192"/>
      <c r="G2640" s="478"/>
      <c r="H2640" s="7"/>
      <c r="I2640" s="256"/>
      <c r="J2640" s="256"/>
      <c r="K2640" s="593"/>
      <c r="L2640" s="194"/>
      <c r="M2640" s="594"/>
      <c r="N2640" s="52" t="str">
        <f>IF(AND('331-CT'!$E$7=TH!H2640,OR(L2640="331",M2640="331")),"331",IF(AND(OR(L2640="131",M2640="131"),H2640='131-CT'!$E$7),"131",""))</f>
        <v/>
      </c>
      <c r="O2640" s="89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4"/>
    </row>
    <row r="2641" spans="1:31" s="211" customFormat="1" ht="15.75" customHeight="1">
      <c r="A2641" s="204" t="str">
        <f>IF(B2641&lt;&gt;"",IF(AND(B2641&gt;=_TM1,B2641&lt;=_TM2,OR(TH!L2641="1111",TH!M2641="1111")),TH!D2641,""),"")</f>
        <v/>
      </c>
      <c r="B2641" s="36">
        <f t="shared" si="159"/>
        <v>1</v>
      </c>
      <c r="C2641" s="184">
        <f t="shared" si="160"/>
        <v>0</v>
      </c>
      <c r="D2641" s="191"/>
      <c r="E2641" s="752"/>
      <c r="F2641" s="40"/>
      <c r="G2641" s="478"/>
      <c r="H2641" s="7"/>
      <c r="I2641" s="256"/>
      <c r="J2641" s="256"/>
      <c r="K2641" s="593"/>
      <c r="L2641" s="194"/>
      <c r="M2641" s="594"/>
      <c r="N2641" s="52" t="str">
        <f>IF(AND('331-CT'!$E$7=TH!H2641,OR(L2641="331",M2641="331")),"331",IF(AND(OR(L2641="131",M2641="131"),H2641='131-CT'!$E$7),"131",""))</f>
        <v/>
      </c>
      <c r="O2641" s="89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4"/>
    </row>
    <row r="2642" spans="1:31" s="211" customFormat="1" ht="15.75" customHeight="1">
      <c r="A2642" s="204" t="str">
        <f>IF(B2642&lt;&gt;"",IF(AND(B2642&gt;=_TM1,B2642&lt;=_TM2,OR(TH!L2642="1111",TH!M2642="1111")),TH!D2642,""),"")</f>
        <v/>
      </c>
      <c r="B2642" s="36">
        <f t="shared" si="159"/>
        <v>1</v>
      </c>
      <c r="C2642" s="184">
        <f t="shared" si="160"/>
        <v>0</v>
      </c>
      <c r="D2642" s="191"/>
      <c r="E2642" s="752"/>
      <c r="F2642" s="192"/>
      <c r="G2642" s="478"/>
      <c r="H2642" s="7"/>
      <c r="I2642" s="256"/>
      <c r="J2642" s="256"/>
      <c r="K2642" s="593"/>
      <c r="L2642" s="194"/>
      <c r="M2642" s="594"/>
      <c r="N2642" s="52" t="str">
        <f>IF(AND('331-CT'!$E$7=TH!H2642,OR(L2642="331",M2642="331")),"331",IF(AND(OR(L2642="131",M2642="131"),H2642='131-CT'!$E$7),"131",""))</f>
        <v/>
      </c>
      <c r="O2642" s="89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4"/>
    </row>
    <row r="2643" spans="1:31" s="211" customFormat="1" ht="15.75" customHeight="1">
      <c r="A2643" s="204" t="str">
        <f>IF(B2643&lt;&gt;"",IF(AND(B2643&gt;=_TM1,B2643&lt;=_TM2,OR(TH!L2643="1111",TH!M2643="1111")),TH!D2643,""),"")</f>
        <v/>
      </c>
      <c r="B2643" s="36">
        <f t="shared" si="159"/>
        <v>1</v>
      </c>
      <c r="C2643" s="184">
        <f t="shared" si="160"/>
        <v>0</v>
      </c>
      <c r="D2643" s="191"/>
      <c r="E2643" s="752"/>
      <c r="F2643" s="40"/>
      <c r="G2643" s="478"/>
      <c r="H2643" s="7"/>
      <c r="I2643" s="256"/>
      <c r="J2643" s="256"/>
      <c r="K2643" s="593"/>
      <c r="L2643" s="194"/>
      <c r="M2643" s="594"/>
      <c r="N2643" s="52" t="str">
        <f>IF(AND('331-CT'!$E$7=TH!H2643,OR(L2643="331",M2643="331")),"331",IF(AND(OR(L2643="131",M2643="131"),H2643='131-CT'!$E$7),"131",""))</f>
        <v/>
      </c>
      <c r="O2643" s="89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4"/>
    </row>
    <row r="2644" spans="1:31" s="211" customFormat="1" ht="15.75" customHeight="1">
      <c r="A2644" s="204" t="str">
        <f>IF(B2644&lt;&gt;"",IF(AND(B2644&gt;=_TM1,B2644&lt;=_TM2,OR(TH!L2644="1111",TH!M2644="1111")),TH!D2644,""),"")</f>
        <v/>
      </c>
      <c r="B2644" s="36">
        <f t="shared" si="159"/>
        <v>1</v>
      </c>
      <c r="C2644" s="184">
        <f t="shared" si="160"/>
        <v>0</v>
      </c>
      <c r="D2644" s="191"/>
      <c r="E2644" s="752"/>
      <c r="F2644" s="192"/>
      <c r="G2644" s="478"/>
      <c r="H2644" s="7"/>
      <c r="I2644" s="256"/>
      <c r="J2644" s="256"/>
      <c r="K2644" s="593"/>
      <c r="L2644" s="194"/>
      <c r="M2644" s="594"/>
      <c r="N2644" s="52" t="str">
        <f>IF(AND('331-CT'!$E$7=TH!H2644,OR(L2644="331",M2644="331")),"331",IF(AND(OR(L2644="131",M2644="131"),H2644='131-CT'!$E$7),"131",""))</f>
        <v/>
      </c>
      <c r="O2644" s="89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4"/>
    </row>
    <row r="2645" spans="1:31" s="211" customFormat="1" ht="15.75" customHeight="1">
      <c r="A2645" s="204" t="str">
        <f>IF(B2645&lt;&gt;"",IF(AND(B2645&gt;=_TM1,B2645&lt;=_TM2,OR(TH!L2645="1111",TH!M2645="1111")),TH!D2645,""),"")</f>
        <v/>
      </c>
      <c r="B2645" s="36">
        <f t="shared" si="159"/>
        <v>1</v>
      </c>
      <c r="C2645" s="184">
        <f t="shared" si="160"/>
        <v>0</v>
      </c>
      <c r="D2645" s="191"/>
      <c r="E2645" s="752"/>
      <c r="F2645" s="40"/>
      <c r="G2645" s="478"/>
      <c r="H2645" s="7"/>
      <c r="I2645" s="256"/>
      <c r="J2645" s="256"/>
      <c r="K2645" s="593"/>
      <c r="L2645" s="194"/>
      <c r="M2645" s="594"/>
      <c r="N2645" s="52" t="str">
        <f>IF(AND('331-CT'!$E$7=TH!H2645,OR(L2645="331",M2645="331")),"331",IF(AND(OR(L2645="131",M2645="131"),H2645='131-CT'!$E$7),"131",""))</f>
        <v/>
      </c>
      <c r="O2645" s="89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4"/>
    </row>
    <row r="2646" spans="1:31" s="211" customFormat="1" ht="15.75" customHeight="1">
      <c r="A2646" s="204" t="str">
        <f>IF(B2646&lt;&gt;"",IF(AND(B2646&gt;=_TM1,B2646&lt;=_TM2,OR(TH!L2646="1111",TH!M2646="1111")),TH!D2646,""),"")</f>
        <v/>
      </c>
      <c r="B2646" s="36">
        <f t="shared" si="159"/>
        <v>1</v>
      </c>
      <c r="C2646" s="184">
        <f t="shared" si="160"/>
        <v>0</v>
      </c>
      <c r="D2646" s="191"/>
      <c r="E2646" s="752"/>
      <c r="F2646" s="192"/>
      <c r="G2646" s="478"/>
      <c r="H2646" s="7"/>
      <c r="I2646" s="256"/>
      <c r="J2646" s="256"/>
      <c r="K2646" s="593"/>
      <c r="L2646" s="194"/>
      <c r="M2646" s="594"/>
      <c r="N2646" s="52" t="str">
        <f>IF(AND('331-CT'!$E$7=TH!H2646,OR(L2646="331",M2646="331")),"331",IF(AND(OR(L2646="131",M2646="131"),H2646='131-CT'!$E$7),"131",""))</f>
        <v/>
      </c>
      <c r="O2646" s="89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4"/>
    </row>
    <row r="2647" spans="1:31" s="211" customFormat="1" ht="15.75" customHeight="1">
      <c r="A2647" s="204" t="str">
        <f>IF(B2647&lt;&gt;"",IF(AND(B2647&gt;=_TM1,B2647&lt;=_TM2,OR(TH!L2647="1111",TH!M2647="1111")),TH!D2647,""),"")</f>
        <v/>
      </c>
      <c r="B2647" s="36">
        <f t="shared" si="159"/>
        <v>1</v>
      </c>
      <c r="C2647" s="184">
        <f t="shared" si="160"/>
        <v>0</v>
      </c>
      <c r="D2647" s="191"/>
      <c r="E2647" s="752"/>
      <c r="F2647" s="40"/>
      <c r="G2647" s="478"/>
      <c r="H2647" s="7"/>
      <c r="I2647" s="256"/>
      <c r="J2647" s="256"/>
      <c r="K2647" s="593"/>
      <c r="L2647" s="194"/>
      <c r="M2647" s="594"/>
      <c r="N2647" s="52" t="str">
        <f>IF(AND('331-CT'!$E$7=TH!H2647,OR(L2647="331",M2647="331")),"331",IF(AND(OR(L2647="131",M2647="131"),H2647='131-CT'!$E$7),"131",""))</f>
        <v/>
      </c>
      <c r="O2647" s="89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4"/>
    </row>
    <row r="2648" spans="1:31" s="211" customFormat="1" ht="15.75" customHeight="1">
      <c r="A2648" s="204" t="str">
        <f>IF(B2648&lt;&gt;"",IF(AND(B2648&gt;=_TM1,B2648&lt;=_TM2,OR(TH!L2648="1111",TH!M2648="1111")),TH!D2648,""),"")</f>
        <v/>
      </c>
      <c r="B2648" s="36">
        <f t="shared" si="159"/>
        <v>1</v>
      </c>
      <c r="C2648" s="184">
        <f t="shared" si="160"/>
        <v>0</v>
      </c>
      <c r="D2648" s="191"/>
      <c r="E2648" s="752"/>
      <c r="F2648" s="192"/>
      <c r="G2648" s="478"/>
      <c r="H2648" s="7"/>
      <c r="I2648" s="256"/>
      <c r="J2648" s="256"/>
      <c r="K2648" s="593"/>
      <c r="L2648" s="194"/>
      <c r="M2648" s="594"/>
      <c r="N2648" s="52" t="str">
        <f>IF(AND('331-CT'!$E$7=TH!H2648,OR(L2648="331",M2648="331")),"331",IF(AND(OR(L2648="131",M2648="131"),H2648='131-CT'!$E$7),"131",""))</f>
        <v/>
      </c>
      <c r="O2648" s="89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4"/>
    </row>
    <row r="2649" spans="1:31" s="211" customFormat="1" ht="15.75" customHeight="1">
      <c r="A2649" s="204" t="str">
        <f>IF(B2649&lt;&gt;"",IF(AND(B2649&gt;=_TM1,B2649&lt;=_TM2,OR(TH!L2649="1111",TH!M2649="1111")),TH!D2649,""),"")</f>
        <v/>
      </c>
      <c r="B2649" s="36">
        <f t="shared" si="159"/>
        <v>1</v>
      </c>
      <c r="C2649" s="184">
        <f t="shared" si="160"/>
        <v>0</v>
      </c>
      <c r="D2649" s="191"/>
      <c r="E2649" s="752"/>
      <c r="F2649" s="40"/>
      <c r="G2649" s="478"/>
      <c r="H2649" s="7"/>
      <c r="I2649" s="256"/>
      <c r="J2649" s="256"/>
      <c r="K2649" s="593"/>
      <c r="L2649" s="194"/>
      <c r="M2649" s="594"/>
      <c r="N2649" s="52" t="str">
        <f>IF(AND('331-CT'!$E$7=TH!H2649,OR(L2649="331",M2649="331")),"331",IF(AND(OR(L2649="131",M2649="131"),H2649='131-CT'!$E$7),"131",""))</f>
        <v/>
      </c>
      <c r="O2649" s="89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4"/>
    </row>
    <row r="2650" spans="1:31" s="211" customFormat="1" ht="15.75" customHeight="1">
      <c r="A2650" s="204" t="str">
        <f>IF(B2650&lt;&gt;"",IF(AND(B2650&gt;=_TM1,B2650&lt;=_TM2,OR(TH!L2650="1111",TH!M2650="1111")),TH!D2650,""),"")</f>
        <v/>
      </c>
      <c r="B2650" s="36">
        <f t="shared" si="159"/>
        <v>1</v>
      </c>
      <c r="C2650" s="184">
        <f t="shared" si="160"/>
        <v>0</v>
      </c>
      <c r="D2650" s="191"/>
      <c r="E2650" s="752"/>
      <c r="F2650" s="192"/>
      <c r="G2650" s="478"/>
      <c r="H2650" s="7"/>
      <c r="I2650" s="256"/>
      <c r="J2650" s="256"/>
      <c r="K2650" s="593"/>
      <c r="L2650" s="194"/>
      <c r="M2650" s="594"/>
      <c r="N2650" s="52" t="str">
        <f>IF(AND('331-CT'!$E$7=TH!H2650,OR(L2650="331",M2650="331")),"331",IF(AND(OR(L2650="131",M2650="131"),H2650='131-CT'!$E$7),"131",""))</f>
        <v/>
      </c>
      <c r="O2650" s="89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4"/>
    </row>
    <row r="2651" spans="1:31" s="211" customFormat="1" ht="15.75" customHeight="1">
      <c r="A2651" s="204" t="str">
        <f>IF(B2651&lt;&gt;"",IF(AND(B2651&gt;=_TM1,B2651&lt;=_TM2,OR(TH!L2651="1111",TH!M2651="1111")),TH!D2651,""),"")</f>
        <v/>
      </c>
      <c r="B2651" s="36">
        <f t="shared" si="159"/>
        <v>1</v>
      </c>
      <c r="C2651" s="184">
        <f t="shared" si="160"/>
        <v>0</v>
      </c>
      <c r="D2651" s="191"/>
      <c r="E2651" s="752"/>
      <c r="F2651" s="192"/>
      <c r="G2651" s="478"/>
      <c r="H2651" s="193"/>
      <c r="I2651" s="256"/>
      <c r="J2651" s="256"/>
      <c r="K2651" s="593"/>
      <c r="L2651" s="594"/>
      <c r="M2651" s="594"/>
      <c r="N2651" s="52" t="str">
        <f>IF(AND('331-CT'!$E$7=TH!H2651,OR(L2651="331",M2651="331")),"331",IF(AND(OR(L2651="131",M2651="131"),H2651='131-CT'!$E$7),"131",""))</f>
        <v/>
      </c>
      <c r="O2651" s="89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4"/>
    </row>
    <row r="2652" spans="1:31" s="211" customFormat="1" ht="15.75" customHeight="1">
      <c r="A2652" s="204" t="str">
        <f>IF(B2652&lt;&gt;"",IF(AND(B2652&gt;=_TM1,B2652&lt;=_TM2,OR(TH!L2652="1111",TH!M2652="1111")),TH!D2652,""),"")</f>
        <v/>
      </c>
      <c r="B2652" s="36">
        <f t="shared" si="159"/>
        <v>1</v>
      </c>
      <c r="C2652" s="184">
        <f t="shared" si="160"/>
        <v>0</v>
      </c>
      <c r="D2652" s="191"/>
      <c r="E2652" s="752"/>
      <c r="F2652" s="192"/>
      <c r="G2652" s="478"/>
      <c r="H2652" s="193"/>
      <c r="I2652" s="256"/>
      <c r="J2652" s="256"/>
      <c r="K2652" s="593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89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4"/>
      <c r="AE2652" s="900"/>
    </row>
    <row r="2653" spans="1:31" s="211" customFormat="1" ht="15.75" customHeight="1">
      <c r="A2653" s="204" t="str">
        <f>IF(B2653&lt;&gt;"",IF(AND(B2653&gt;=_TM1,B2653&lt;=_TM2,OR(TH!L2653="1111",TH!M2653="1111")),TH!D2653,""),"")</f>
        <v/>
      </c>
      <c r="B2653" s="36">
        <f t="shared" si="159"/>
        <v>1</v>
      </c>
      <c r="C2653" s="184">
        <f t="shared" si="160"/>
        <v>0</v>
      </c>
      <c r="D2653" s="191"/>
      <c r="E2653" s="752"/>
      <c r="F2653" s="192"/>
      <c r="G2653" s="478"/>
      <c r="H2653" s="193"/>
      <c r="I2653" s="256"/>
      <c r="J2653" s="256"/>
      <c r="K2653" s="593"/>
      <c r="L2653" s="194"/>
      <c r="M2653" s="594"/>
      <c r="N2653" s="52" t="str">
        <f>IF(AND('331-CT'!$E$7=TH!H2653,OR(L2653="331",M2653="331")),"331",IF(AND(OR(L2653="131",M2653="131"),H2653='131-CT'!$E$7),"131",""))</f>
        <v/>
      </c>
      <c r="O2653" s="89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4"/>
    </row>
    <row r="2654" spans="1:31" s="211" customFormat="1" ht="15.75" customHeight="1">
      <c r="A2654" s="204" t="str">
        <f>IF(B2654&lt;&gt;"",IF(AND(B2654&gt;=_TM1,B2654&lt;=_TM2,OR(TH!L2654="1111",TH!M2654="1111")),TH!D2654,""),"")</f>
        <v/>
      </c>
      <c r="B2654" s="36">
        <f t="shared" si="159"/>
        <v>1</v>
      </c>
      <c r="C2654" s="184">
        <f t="shared" si="160"/>
        <v>0</v>
      </c>
      <c r="D2654" s="191"/>
      <c r="E2654" s="752"/>
      <c r="F2654" s="192"/>
      <c r="G2654" s="478"/>
      <c r="H2654" s="7"/>
      <c r="I2654" s="256"/>
      <c r="J2654" s="256"/>
      <c r="K2654" s="593"/>
      <c r="L2654" s="594"/>
      <c r="M2654" s="594"/>
      <c r="N2654" s="52" t="str">
        <f>IF(AND('331-CT'!$E$7=TH!H2654,OR(L2654="331",M2654="331")),"331",IF(AND(OR(L2654="131",M2654="131"),H2654='131-CT'!$E$7),"131",""))</f>
        <v/>
      </c>
      <c r="O2654" s="89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4"/>
    </row>
    <row r="2655" spans="1:31" s="211" customFormat="1" ht="15.75" customHeight="1">
      <c r="A2655" s="204" t="str">
        <f>IF(B2655&lt;&gt;"",IF(AND(B2655&gt;=_TM1,B2655&lt;=_TM2,OR(TH!L2655="1111",TH!M2655="1111")),TH!D2655,""),"")</f>
        <v/>
      </c>
      <c r="B2655" s="36">
        <f t="shared" si="159"/>
        <v>1</v>
      </c>
      <c r="C2655" s="184">
        <f t="shared" si="160"/>
        <v>0</v>
      </c>
      <c r="D2655" s="191"/>
      <c r="E2655" s="752"/>
      <c r="F2655" s="192"/>
      <c r="G2655" s="478"/>
      <c r="H2655" s="193"/>
      <c r="I2655" s="256"/>
      <c r="J2655" s="256"/>
      <c r="K2655" s="593"/>
      <c r="L2655" s="594"/>
      <c r="M2655" s="594"/>
      <c r="N2655" s="52" t="str">
        <f>IF(AND('331-CT'!$E$7=TH!H2655,OR(L2655="331",M2655="331")),"331",IF(AND(OR(L2655="131",M2655="131"),H2655='131-CT'!$E$7),"131",""))</f>
        <v/>
      </c>
      <c r="O2655" s="89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4"/>
    </row>
    <row r="2656" spans="1:31" s="211" customFormat="1" ht="15.75" customHeight="1">
      <c r="A2656" s="204" t="str">
        <f>IF(B2656&lt;&gt;"",IF(AND(B2656&gt;=_TM1,B2656&lt;=_TM2,OR(TH!L2656="1111",TH!M2656="1111")),TH!D2656,""),"")</f>
        <v/>
      </c>
      <c r="B2656" s="36">
        <f t="shared" si="159"/>
        <v>1</v>
      </c>
      <c r="C2656" s="184">
        <f t="shared" si="160"/>
        <v>0</v>
      </c>
      <c r="D2656" s="191"/>
      <c r="E2656" s="752"/>
      <c r="F2656" s="192"/>
      <c r="G2656" s="478"/>
      <c r="H2656" s="193"/>
      <c r="I2656" s="256"/>
      <c r="J2656" s="256"/>
      <c r="K2656" s="593"/>
      <c r="L2656" s="594"/>
      <c r="M2656" s="594"/>
      <c r="N2656" s="52" t="str">
        <f>IF(AND('331-CT'!$E$7=TH!H2656,OR(L2656="331",M2656="331")),"331",IF(AND(OR(L2656="131",M2656="131"),H2656='131-CT'!$E$7),"131",""))</f>
        <v/>
      </c>
      <c r="O2656" s="89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4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>
        <f t="shared" si="159"/>
        <v>1</v>
      </c>
      <c r="C2657" s="184">
        <f t="shared" si="160"/>
        <v>0</v>
      </c>
      <c r="D2657" s="191"/>
      <c r="E2657" s="752"/>
      <c r="F2657" s="192"/>
      <c r="G2657" s="478"/>
      <c r="H2657" s="193"/>
      <c r="I2657" s="256"/>
      <c r="J2657" s="256"/>
      <c r="K2657" s="593"/>
      <c r="L2657" s="594"/>
      <c r="M2657" s="594"/>
      <c r="N2657" s="52" t="str">
        <f>IF(AND('331-CT'!$E$7=TH!H2657,OR(L2657="331",M2657="331")),"331",IF(AND(OR(L2657="131",M2657="131"),H2657='131-CT'!$E$7),"131",""))</f>
        <v/>
      </c>
      <c r="O2657" s="89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4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>
        <f t="shared" si="159"/>
        <v>1</v>
      </c>
      <c r="C2658" s="184">
        <f t="shared" si="160"/>
        <v>0</v>
      </c>
      <c r="D2658" s="191"/>
      <c r="E2658" s="752"/>
      <c r="F2658" s="192"/>
      <c r="G2658" s="478"/>
      <c r="H2658" s="7"/>
      <c r="I2658" s="256"/>
      <c r="J2658" s="256"/>
      <c r="K2658" s="593"/>
      <c r="L2658" s="594"/>
      <c r="M2658" s="594"/>
      <c r="N2658" s="52" t="str">
        <f>IF(AND('331-CT'!$E$7=TH!H2658,OR(L2658="331",M2658="331")),"331",IF(AND(OR(L2658="131",M2658="131"),H2658='131-CT'!$E$7),"131",""))</f>
        <v/>
      </c>
      <c r="O2658" s="89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4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>
        <f t="shared" ref="B2659:B2722" si="161">IF(C2659&lt;&gt;"",MONTH(C2659),"")</f>
        <v>1</v>
      </c>
      <c r="C2659" s="184">
        <f t="shared" si="160"/>
        <v>0</v>
      </c>
      <c r="D2659" s="191"/>
      <c r="E2659" s="752"/>
      <c r="F2659" s="192"/>
      <c r="G2659" s="478"/>
      <c r="H2659" s="193"/>
      <c r="I2659" s="256"/>
      <c r="J2659" s="256"/>
      <c r="K2659" s="7"/>
      <c r="L2659" s="594"/>
      <c r="M2659" s="594"/>
      <c r="N2659" s="52" t="str">
        <f>IF(AND('331-CT'!$E$7=TH!H2659,OR(L2659="331",M2659="331")),"331",IF(AND(OR(L2659="131",M2659="131"),H2659='131-CT'!$E$7),"131",""))</f>
        <v/>
      </c>
      <c r="O2659" s="89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4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>
        <f t="shared" si="161"/>
        <v>1</v>
      </c>
      <c r="C2660" s="184">
        <f t="shared" si="160"/>
        <v>0</v>
      </c>
      <c r="D2660" s="191"/>
      <c r="E2660" s="752"/>
      <c r="F2660" s="192"/>
      <c r="G2660" s="478"/>
      <c r="H2660" s="193"/>
      <c r="I2660" s="256"/>
      <c r="J2660" s="256"/>
      <c r="K2660" s="593"/>
      <c r="L2660" s="594"/>
      <c r="M2660" s="594"/>
      <c r="N2660" s="52" t="str">
        <f>IF(AND('331-CT'!$E$7=TH!H2660,OR(L2660="331",M2660="331")),"331",IF(AND(OR(L2660="131",M2660="131"),H2660='131-CT'!$E$7),"131",""))</f>
        <v/>
      </c>
      <c r="O2660" s="89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4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>
        <f t="shared" si="161"/>
        <v>1</v>
      </c>
      <c r="C2661" s="184">
        <f t="shared" si="160"/>
        <v>0</v>
      </c>
      <c r="D2661" s="191"/>
      <c r="E2661" s="752"/>
      <c r="F2661" s="192"/>
      <c r="G2661" s="478"/>
      <c r="H2661" s="193"/>
      <c r="I2661" s="256"/>
      <c r="J2661" s="256"/>
      <c r="K2661" s="593"/>
      <c r="L2661" s="594"/>
      <c r="M2661" s="594"/>
      <c r="N2661" s="52" t="str">
        <f>IF(AND('331-CT'!$E$7=TH!H2661,OR(L2661="331",M2661="331")),"331",IF(AND(OR(L2661="131",M2661="131"),H2661='131-CT'!$E$7),"131",""))</f>
        <v/>
      </c>
      <c r="O2661" s="89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4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>
        <f t="shared" si="161"/>
        <v>1</v>
      </c>
      <c r="C2662" s="184">
        <f t="shared" si="160"/>
        <v>0</v>
      </c>
      <c r="D2662" s="191"/>
      <c r="E2662" s="752"/>
      <c r="F2662" s="192"/>
      <c r="G2662" s="478"/>
      <c r="H2662" s="193"/>
      <c r="I2662" s="256"/>
      <c r="J2662" s="256"/>
      <c r="K2662" s="593"/>
      <c r="L2662" s="594"/>
      <c r="M2662" s="594"/>
      <c r="N2662" s="52" t="str">
        <f>IF(AND('331-CT'!$E$7=TH!H2662,OR(L2662="331",M2662="331")),"331",IF(AND(OR(L2662="131",M2662="131"),H2662='131-CT'!$E$7),"131",""))</f>
        <v/>
      </c>
      <c r="O2662" s="89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4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>
        <f t="shared" si="161"/>
        <v>1</v>
      </c>
      <c r="C2663" s="184">
        <f t="shared" si="160"/>
        <v>0</v>
      </c>
      <c r="D2663" s="191"/>
      <c r="E2663" s="752"/>
      <c r="F2663" s="192"/>
      <c r="G2663" s="478"/>
      <c r="H2663" s="193"/>
      <c r="I2663" s="256"/>
      <c r="J2663" s="256"/>
      <c r="K2663" s="593"/>
      <c r="L2663" s="594"/>
      <c r="M2663" s="594"/>
      <c r="N2663" s="52" t="str">
        <f>IF(AND('331-CT'!$E$7=TH!H2663,OR(L2663="331",M2663="331")),"331",IF(AND(OR(L2663="131",M2663="131"),H2663='131-CT'!$E$7),"131",""))</f>
        <v/>
      </c>
      <c r="O2663" s="89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4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>
        <f t="shared" si="161"/>
        <v>1</v>
      </c>
      <c r="C2664" s="184">
        <f t="shared" si="160"/>
        <v>0</v>
      </c>
      <c r="D2664" s="191"/>
      <c r="E2664" s="752"/>
      <c r="F2664" s="192"/>
      <c r="G2664" s="478"/>
      <c r="H2664" s="193"/>
      <c r="I2664" s="256"/>
      <c r="J2664" s="256"/>
      <c r="K2664" s="593"/>
      <c r="L2664" s="594"/>
      <c r="M2664" s="594"/>
      <c r="N2664" s="52" t="str">
        <f>IF(AND('331-CT'!$E$7=TH!H2664,OR(L2664="331",M2664="331")),"331",IF(AND(OR(L2664="131",M2664="131"),H2664='131-CT'!$E$7),"131",""))</f>
        <v/>
      </c>
      <c r="O2664" s="89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4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>
        <f t="shared" si="161"/>
        <v>1</v>
      </c>
      <c r="C2665" s="184">
        <f t="shared" si="160"/>
        <v>0</v>
      </c>
      <c r="D2665" s="191"/>
      <c r="E2665" s="752"/>
      <c r="F2665" s="192"/>
      <c r="G2665" s="478"/>
      <c r="H2665" s="193"/>
      <c r="I2665" s="256"/>
      <c r="J2665" s="256"/>
      <c r="K2665" s="593"/>
      <c r="L2665" s="194"/>
      <c r="M2665" s="194"/>
      <c r="N2665" s="52" t="str">
        <f>IF(AND('331-CT'!$E$7=TH!H2665,OR(L2665="331",M2665="331")),"331",IF(AND(OR(L2665="131",M2665="131"),H2665='131-CT'!$E$7),"131",""))</f>
        <v/>
      </c>
      <c r="O2665" s="89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4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>
        <f t="shared" si="161"/>
        <v>1</v>
      </c>
      <c r="C2666" s="184">
        <f t="shared" si="160"/>
        <v>0</v>
      </c>
      <c r="D2666" s="191"/>
      <c r="E2666" s="752"/>
      <c r="F2666" s="192"/>
      <c r="G2666" s="478"/>
      <c r="H2666" s="193"/>
      <c r="I2666" s="256"/>
      <c r="J2666" s="256"/>
      <c r="K2666" s="593"/>
      <c r="L2666" s="594"/>
      <c r="M2666" s="594"/>
      <c r="N2666" s="52" t="str">
        <f>IF(AND('331-CT'!$E$7=TH!H2666,OR(L2666="331",M2666="331")),"331",IF(AND(OR(L2666="131",M2666="131"),H2666='131-CT'!$E$7),"131",""))</f>
        <v/>
      </c>
      <c r="O2666" s="89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4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>
        <f t="shared" si="161"/>
        <v>1</v>
      </c>
      <c r="C2667" s="184">
        <f t="shared" si="160"/>
        <v>0</v>
      </c>
      <c r="D2667" s="191"/>
      <c r="E2667" s="752"/>
      <c r="F2667" s="192"/>
      <c r="G2667" s="478"/>
      <c r="H2667" s="193"/>
      <c r="I2667" s="256"/>
      <c r="J2667" s="256"/>
      <c r="K2667" s="593"/>
      <c r="L2667" s="594"/>
      <c r="M2667" s="594"/>
      <c r="N2667" s="52" t="str">
        <f>IF(AND('331-CT'!$E$7=TH!H2667,OR(L2667="331",M2667="331")),"331",IF(AND(OR(L2667="131",M2667="131"),H2667='131-CT'!$E$7),"131",""))</f>
        <v/>
      </c>
      <c r="O2667" s="89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4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>
        <f t="shared" si="161"/>
        <v>1</v>
      </c>
      <c r="C2668" s="184">
        <f t="shared" si="160"/>
        <v>0</v>
      </c>
      <c r="D2668" s="191"/>
      <c r="E2668" s="752"/>
      <c r="F2668" s="192"/>
      <c r="G2668" s="478"/>
      <c r="H2668" s="193"/>
      <c r="I2668" s="256"/>
      <c r="J2668" s="256"/>
      <c r="K2668" s="593"/>
      <c r="L2668" s="594"/>
      <c r="M2668" s="594"/>
      <c r="N2668" s="52" t="str">
        <f>IF(AND('331-CT'!$E$7=TH!H2668,OR(L2668="331",M2668="331")),"331",IF(AND(OR(L2668="131",M2668="131"),H2668='131-CT'!$E$7),"131",""))</f>
        <v/>
      </c>
      <c r="O2668" s="89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4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>
        <f t="shared" si="161"/>
        <v>1</v>
      </c>
      <c r="C2669" s="184">
        <f t="shared" si="160"/>
        <v>0</v>
      </c>
      <c r="D2669" s="191"/>
      <c r="E2669" s="752"/>
      <c r="F2669" s="192"/>
      <c r="G2669" s="478"/>
      <c r="H2669" s="193"/>
      <c r="I2669" s="256"/>
      <c r="J2669" s="256"/>
      <c r="K2669" s="593"/>
      <c r="L2669" s="194"/>
      <c r="M2669" s="594"/>
      <c r="N2669" s="52" t="str">
        <f>IF(AND('331-CT'!$E$7=TH!H2669,OR(L2669="331",M2669="331")),"331",IF(AND(OR(L2669="131",M2669="131"),H2669='131-CT'!$E$7),"131",""))</f>
        <v/>
      </c>
      <c r="O2669" s="89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4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>
        <f t="shared" si="161"/>
        <v>1</v>
      </c>
      <c r="C2670" s="184">
        <f t="shared" si="160"/>
        <v>0</v>
      </c>
      <c r="D2670" s="191"/>
      <c r="E2670" s="752"/>
      <c r="F2670" s="192"/>
      <c r="G2670" s="478"/>
      <c r="H2670" s="193"/>
      <c r="I2670" s="256"/>
      <c r="J2670" s="256"/>
      <c r="K2670" s="593"/>
      <c r="L2670" s="594"/>
      <c r="M2670" s="594"/>
      <c r="N2670" s="52" t="str">
        <f>IF(AND('331-CT'!$E$7=TH!H2670,OR(L2670="331",M2670="331")),"331",IF(AND(OR(L2670="131",M2670="131"),H2670='131-CT'!$E$7),"131",""))</f>
        <v/>
      </c>
      <c r="O2670" s="89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4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>
        <f t="shared" si="161"/>
        <v>1</v>
      </c>
      <c r="C2671" s="184">
        <f t="shared" si="160"/>
        <v>0</v>
      </c>
      <c r="D2671" s="191"/>
      <c r="E2671" s="752"/>
      <c r="F2671" s="192"/>
      <c r="G2671" s="478"/>
      <c r="H2671" s="193"/>
      <c r="I2671" s="256"/>
      <c r="J2671" s="256"/>
      <c r="K2671" s="593"/>
      <c r="L2671" s="594"/>
      <c r="M2671" s="594"/>
      <c r="N2671" s="52" t="str">
        <f>IF(AND('331-CT'!$E$7=TH!H2671,OR(L2671="331",M2671="331")),"331",IF(AND(OR(L2671="131",M2671="131"),H2671='131-CT'!$E$7),"131",""))</f>
        <v/>
      </c>
      <c r="O2671" s="89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4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>
        <f t="shared" si="161"/>
        <v>1</v>
      </c>
      <c r="C2672" s="184">
        <f t="shared" si="160"/>
        <v>0</v>
      </c>
      <c r="D2672" s="191"/>
      <c r="E2672" s="752"/>
      <c r="F2672" s="192"/>
      <c r="G2672" s="478"/>
      <c r="H2672" s="193"/>
      <c r="I2672" s="256"/>
      <c r="J2672" s="256"/>
      <c r="K2672" s="593"/>
      <c r="L2672" s="594"/>
      <c r="M2672" s="594"/>
      <c r="N2672" s="52" t="str">
        <f>IF(AND('331-CT'!$E$7=TH!H2672,OR(L2672="331",M2672="331")),"331",IF(AND(OR(L2672="131",M2672="131"),H2672='131-CT'!$E$7),"131",""))</f>
        <v/>
      </c>
      <c r="O2672" s="89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4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>
        <f t="shared" si="161"/>
        <v>1</v>
      </c>
      <c r="C2673" s="184">
        <f t="shared" si="160"/>
        <v>0</v>
      </c>
      <c r="D2673" s="191"/>
      <c r="E2673" s="752"/>
      <c r="F2673" s="192"/>
      <c r="G2673" s="478"/>
      <c r="H2673" s="193"/>
      <c r="I2673" s="256"/>
      <c r="J2673" s="256"/>
      <c r="K2673" s="593"/>
      <c r="L2673" s="594"/>
      <c r="M2673" s="594"/>
      <c r="N2673" s="52" t="str">
        <f>IF(AND('331-CT'!$E$7=TH!H2673,OR(L2673="331",M2673="331")),"331",IF(AND(OR(L2673="131",M2673="131"),H2673='131-CT'!$E$7),"131",""))</f>
        <v/>
      </c>
      <c r="O2673" s="89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4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>
        <f t="shared" si="161"/>
        <v>1</v>
      </c>
      <c r="C2674" s="184">
        <f t="shared" si="160"/>
        <v>0</v>
      </c>
      <c r="D2674" s="191"/>
      <c r="E2674" s="752"/>
      <c r="F2674" s="192"/>
      <c r="G2674" s="478"/>
      <c r="H2674" s="193"/>
      <c r="I2674" s="256"/>
      <c r="J2674" s="256"/>
      <c r="K2674" s="593"/>
      <c r="L2674" s="194"/>
      <c r="M2674" s="594"/>
      <c r="N2674" s="52" t="str">
        <f>IF(AND('331-CT'!$E$7=TH!H2674,OR(L2674="331",M2674="331")),"331",IF(AND(OR(L2674="131",M2674="131"),H2674='131-CT'!$E$7),"131",""))</f>
        <v/>
      </c>
      <c r="O2674" s="89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4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>
        <f t="shared" si="161"/>
        <v>1</v>
      </c>
      <c r="C2675" s="184">
        <f t="shared" si="160"/>
        <v>0</v>
      </c>
      <c r="D2675" s="191"/>
      <c r="E2675" s="752"/>
      <c r="F2675" s="192"/>
      <c r="G2675" s="478"/>
      <c r="H2675" s="193"/>
      <c r="I2675" s="256"/>
      <c r="J2675" s="256"/>
      <c r="K2675" s="593"/>
      <c r="L2675" s="594"/>
      <c r="M2675" s="594"/>
      <c r="N2675" s="52" t="str">
        <f>IF(AND('331-CT'!$E$7=TH!H2675,OR(L2675="331",M2675="331")),"331",IF(AND(OR(L2675="131",M2675="131"),H2675='131-CT'!$E$7),"131",""))</f>
        <v/>
      </c>
      <c r="O2675" s="89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4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>
        <f t="shared" si="161"/>
        <v>1</v>
      </c>
      <c r="C2676" s="184">
        <f t="shared" si="160"/>
        <v>0</v>
      </c>
      <c r="D2676" s="191"/>
      <c r="E2676" s="752"/>
      <c r="F2676" s="192"/>
      <c r="G2676" s="478"/>
      <c r="H2676" s="193"/>
      <c r="I2676" s="256"/>
      <c r="J2676" s="256"/>
      <c r="K2676" s="593"/>
      <c r="L2676" s="194"/>
      <c r="M2676" s="594"/>
      <c r="N2676" s="52" t="str">
        <f>IF(AND('331-CT'!$E$7=TH!H2676,OR(L2676="331",M2676="331")),"331",IF(AND(OR(L2676="131",M2676="131"),H2676='131-CT'!$E$7),"131",""))</f>
        <v/>
      </c>
      <c r="O2676" s="89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4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>
        <f t="shared" si="161"/>
        <v>1</v>
      </c>
      <c r="C2677" s="184">
        <f t="shared" si="160"/>
        <v>0</v>
      </c>
      <c r="D2677" s="191"/>
      <c r="E2677" s="752"/>
      <c r="F2677" s="192"/>
      <c r="G2677" s="478"/>
      <c r="H2677" s="7"/>
      <c r="I2677" s="256"/>
      <c r="J2677" s="256"/>
      <c r="K2677" s="593"/>
      <c r="L2677" s="594"/>
      <c r="M2677" s="594"/>
      <c r="N2677" s="52" t="str">
        <f>IF(AND('331-CT'!$E$7=TH!H2677,OR(L2677="331",M2677="331")),"331",IF(AND(OR(L2677="131",M2677="131"),H2677='131-CT'!$E$7),"131",""))</f>
        <v/>
      </c>
      <c r="O2677" s="89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4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>
        <f t="shared" si="161"/>
        <v>1</v>
      </c>
      <c r="C2678" s="184">
        <f t="shared" si="160"/>
        <v>0</v>
      </c>
      <c r="D2678" s="191"/>
      <c r="E2678" s="752"/>
      <c r="F2678" s="192"/>
      <c r="G2678" s="478"/>
      <c r="H2678" s="193"/>
      <c r="I2678" s="256"/>
      <c r="J2678" s="256"/>
      <c r="K2678" s="593"/>
      <c r="L2678" s="594"/>
      <c r="M2678" s="594"/>
      <c r="N2678" s="52" t="str">
        <f>IF(AND('331-CT'!$E$7=TH!H2678,OR(L2678="331",M2678="331")),"331",IF(AND(OR(L2678="131",M2678="131"),H2678='131-CT'!$E$7),"131",""))</f>
        <v/>
      </c>
      <c r="O2678" s="89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4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>
        <f t="shared" si="161"/>
        <v>1</v>
      </c>
      <c r="C2679" s="184">
        <f t="shared" si="160"/>
        <v>0</v>
      </c>
      <c r="D2679" s="191"/>
      <c r="E2679" s="752"/>
      <c r="F2679" s="192"/>
      <c r="G2679" s="478"/>
      <c r="H2679" s="193"/>
      <c r="I2679" s="256"/>
      <c r="J2679" s="256"/>
      <c r="K2679" s="593"/>
      <c r="L2679" s="594"/>
      <c r="M2679" s="594"/>
      <c r="N2679" s="52" t="str">
        <f>IF(AND('331-CT'!$E$7=TH!H2679,OR(L2679="331",M2679="331")),"331",IF(AND(OR(L2679="131",M2679="131"),H2679='131-CT'!$E$7),"131",""))</f>
        <v/>
      </c>
      <c r="O2679" s="89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4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>
        <f t="shared" si="161"/>
        <v>1</v>
      </c>
      <c r="C2680" s="184">
        <f t="shared" si="160"/>
        <v>0</v>
      </c>
      <c r="D2680" s="191"/>
      <c r="E2680" s="752"/>
      <c r="F2680" s="192"/>
      <c r="G2680" s="478"/>
      <c r="H2680" s="7"/>
      <c r="I2680" s="256"/>
      <c r="J2680" s="256"/>
      <c r="K2680" s="593"/>
      <c r="L2680" s="594"/>
      <c r="M2680" s="594"/>
      <c r="N2680" s="52" t="str">
        <f>IF(AND('331-CT'!$E$7=TH!H2680,OR(L2680="331",M2680="331")),"331",IF(AND(OR(L2680="131",M2680="131"),H2680='131-CT'!$E$7),"131",""))</f>
        <v/>
      </c>
      <c r="O2680" s="89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4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>
        <f t="shared" si="161"/>
        <v>1</v>
      </c>
      <c r="C2681" s="184">
        <f t="shared" si="160"/>
        <v>0</v>
      </c>
      <c r="D2681" s="191"/>
      <c r="E2681" s="752"/>
      <c r="F2681" s="192"/>
      <c r="G2681" s="478"/>
      <c r="H2681" s="193"/>
      <c r="I2681" s="256"/>
      <c r="J2681" s="256"/>
      <c r="K2681" s="593"/>
      <c r="L2681" s="594"/>
      <c r="M2681" s="594"/>
      <c r="N2681" s="52" t="str">
        <f>IF(AND('331-CT'!$E$7=TH!H2681,OR(L2681="331",M2681="331")),"331",IF(AND(OR(L2681="131",M2681="131"),H2681='131-CT'!$E$7),"131",""))</f>
        <v/>
      </c>
      <c r="O2681" s="89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4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>
        <f t="shared" si="161"/>
        <v>1</v>
      </c>
      <c r="C2682" s="184">
        <f t="shared" si="160"/>
        <v>0</v>
      </c>
      <c r="D2682" s="191"/>
      <c r="E2682" s="752"/>
      <c r="F2682" s="192"/>
      <c r="G2682" s="478"/>
      <c r="H2682" s="193"/>
      <c r="I2682" s="256"/>
      <c r="J2682" s="256"/>
      <c r="K2682" s="593"/>
      <c r="L2682" s="594"/>
      <c r="M2682" s="594"/>
      <c r="N2682" s="52" t="str">
        <f>IF(AND('331-CT'!$E$7=TH!H2682,OR(L2682="331",M2682="331")),"331",IF(AND(OR(L2682="131",M2682="131"),H2682='131-CT'!$E$7),"131",""))</f>
        <v/>
      </c>
      <c r="O2682" s="89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4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>
        <f t="shared" si="161"/>
        <v>1</v>
      </c>
      <c r="C2683" s="184">
        <f t="shared" si="160"/>
        <v>0</v>
      </c>
      <c r="D2683" s="191"/>
      <c r="E2683" s="752"/>
      <c r="F2683" s="192"/>
      <c r="G2683" s="478"/>
      <c r="H2683" s="193"/>
      <c r="I2683" s="256"/>
      <c r="J2683" s="256"/>
      <c r="K2683" s="593"/>
      <c r="L2683" s="194"/>
      <c r="M2683" s="594"/>
      <c r="N2683" s="52" t="str">
        <f>IF(AND('331-CT'!$E$7=TH!H2683,OR(L2683="331",M2683="331")),"331",IF(AND(OR(L2683="131",M2683="131"),H2683='131-CT'!$E$7),"131",""))</f>
        <v/>
      </c>
      <c r="O2683" s="89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4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>
        <f t="shared" si="161"/>
        <v>1</v>
      </c>
      <c r="C2684" s="184">
        <f t="shared" si="160"/>
        <v>0</v>
      </c>
      <c r="D2684" s="191"/>
      <c r="E2684" s="752"/>
      <c r="F2684" s="192"/>
      <c r="G2684" s="478"/>
      <c r="H2684" s="193"/>
      <c r="I2684" s="256"/>
      <c r="J2684" s="256"/>
      <c r="K2684" s="593"/>
      <c r="L2684" s="594"/>
      <c r="M2684" s="594"/>
      <c r="N2684" s="52" t="str">
        <f>IF(AND('331-CT'!$E$7=TH!H2684,OR(L2684="331",M2684="331")),"331",IF(AND(OR(L2684="131",M2684="131"),H2684='131-CT'!$E$7),"131",""))</f>
        <v/>
      </c>
      <c r="O2684" s="89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4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>
        <f t="shared" si="161"/>
        <v>1</v>
      </c>
      <c r="C2685" s="184">
        <f t="shared" si="160"/>
        <v>0</v>
      </c>
      <c r="D2685" s="191"/>
      <c r="E2685" s="752"/>
      <c r="F2685" s="192"/>
      <c r="G2685" s="478"/>
      <c r="H2685" s="193"/>
      <c r="I2685" s="256"/>
      <c r="J2685" s="256"/>
      <c r="K2685" s="593"/>
      <c r="L2685" s="594"/>
      <c r="M2685" s="594"/>
      <c r="N2685" s="52" t="str">
        <f>IF(AND('331-CT'!$E$7=TH!H2685,OR(L2685="331",M2685="331")),"331",IF(AND(OR(L2685="131",M2685="131"),H2685='131-CT'!$E$7),"131",""))</f>
        <v/>
      </c>
      <c r="O2685" s="89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4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>
        <f t="shared" si="161"/>
        <v>1</v>
      </c>
      <c r="C2686" s="184">
        <f t="shared" si="160"/>
        <v>0</v>
      </c>
      <c r="D2686" s="191"/>
      <c r="E2686" s="799"/>
      <c r="F2686" s="192"/>
      <c r="G2686" s="478"/>
      <c r="H2686" s="193"/>
      <c r="I2686" s="256"/>
      <c r="J2686" s="256"/>
      <c r="K2686" s="593"/>
      <c r="L2686" s="594"/>
      <c r="M2686" s="594"/>
      <c r="N2686" s="52" t="str">
        <f>IF(AND('331-CT'!$E$7=TH!H2686,OR(L2686="331",M2686="331")),"331",IF(AND(OR(L2686="131",M2686="131"),H2686='131-CT'!$E$7),"131",""))</f>
        <v/>
      </c>
      <c r="O2686" s="89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4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>
        <f t="shared" si="161"/>
        <v>1</v>
      </c>
      <c r="C2687" s="184">
        <f t="shared" si="160"/>
        <v>0</v>
      </c>
      <c r="D2687" s="191"/>
      <c r="E2687" s="799"/>
      <c r="F2687" s="192"/>
      <c r="G2687" s="478"/>
      <c r="H2687" s="193"/>
      <c r="I2687" s="256"/>
      <c r="J2687" s="256"/>
      <c r="K2687" s="593"/>
      <c r="L2687" s="594"/>
      <c r="M2687" s="594"/>
      <c r="N2687" s="52" t="str">
        <f>IF(AND('331-CT'!$E$7=TH!H2687,OR(L2687="331",M2687="331")),"331",IF(AND(OR(L2687="131",M2687="131"),H2687='131-CT'!$E$7),"131",""))</f>
        <v/>
      </c>
      <c r="O2687" s="89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4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>
        <f t="shared" si="161"/>
        <v>1</v>
      </c>
      <c r="C2688" s="184">
        <f t="shared" si="160"/>
        <v>0</v>
      </c>
      <c r="D2688" s="191"/>
      <c r="E2688" s="792"/>
      <c r="F2688" s="192"/>
      <c r="G2688" s="478"/>
      <c r="H2688" s="193"/>
      <c r="I2688" s="256"/>
      <c r="J2688" s="256"/>
      <c r="K2688" s="593"/>
      <c r="L2688" s="194"/>
      <c r="M2688" s="594"/>
      <c r="N2688" s="52" t="str">
        <f>IF(AND('331-CT'!$E$7=TH!H2688,OR(L2688="331",M2688="331")),"331",IF(AND(OR(L2688="131",M2688="131"),H2688='131-CT'!$E$7),"131",""))</f>
        <v/>
      </c>
      <c r="O2688" s="89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4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>
        <f t="shared" si="161"/>
        <v>1</v>
      </c>
      <c r="C2689" s="184">
        <f t="shared" si="160"/>
        <v>0</v>
      </c>
      <c r="D2689" s="191"/>
      <c r="E2689" s="792"/>
      <c r="F2689" s="192"/>
      <c r="G2689" s="478"/>
      <c r="H2689" s="193"/>
      <c r="I2689" s="256"/>
      <c r="J2689" s="256"/>
      <c r="K2689" s="593"/>
      <c r="L2689" s="594"/>
      <c r="M2689" s="594"/>
      <c r="N2689" s="52" t="str">
        <f>IF(AND('331-CT'!$E$7=TH!H2689,OR(L2689="331",M2689="331")),"331",IF(AND(OR(L2689="131",M2689="131"),H2689='131-CT'!$E$7),"131",""))</f>
        <v/>
      </c>
      <c r="O2689" s="89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4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>
        <f t="shared" si="161"/>
        <v>1</v>
      </c>
      <c r="C2690" s="184">
        <f t="shared" si="160"/>
        <v>0</v>
      </c>
      <c r="D2690" s="191"/>
      <c r="E2690" s="792"/>
      <c r="F2690" s="192"/>
      <c r="G2690" s="478"/>
      <c r="H2690" s="193"/>
      <c r="I2690" s="256"/>
      <c r="J2690" s="256"/>
      <c r="K2690" s="593"/>
      <c r="L2690" s="194"/>
      <c r="M2690" s="594"/>
      <c r="N2690" s="52" t="str">
        <f>IF(AND('331-CT'!$E$7=TH!H2690,OR(L2690="331",M2690="331")),"331",IF(AND(OR(L2690="131",M2690="131"),H2690='131-CT'!$E$7),"131",""))</f>
        <v/>
      </c>
      <c r="O2690" s="89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4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>
        <f t="shared" si="161"/>
        <v>1</v>
      </c>
      <c r="C2691" s="184">
        <f t="shared" si="160"/>
        <v>0</v>
      </c>
      <c r="D2691" s="191"/>
      <c r="E2691" s="792"/>
      <c r="F2691" s="192"/>
      <c r="G2691" s="478"/>
      <c r="H2691" s="193"/>
      <c r="I2691" s="256"/>
      <c r="J2691" s="256"/>
      <c r="K2691" s="38"/>
      <c r="L2691" s="194"/>
      <c r="M2691" s="594"/>
      <c r="N2691" s="52" t="str">
        <f>IF(AND('331-CT'!$E$7=TH!H2691,OR(L2691="331",M2691="331")),"331",IF(AND(OR(L2691="131",M2691="131"),H2691='131-CT'!$E$7),"131",""))</f>
        <v/>
      </c>
      <c r="O2691" s="89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4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>
        <f t="shared" si="161"/>
        <v>1</v>
      </c>
      <c r="C2692" s="184">
        <f t="shared" ref="C2692:C2755" si="162">E2692</f>
        <v>0</v>
      </c>
      <c r="D2692" s="191"/>
      <c r="E2692" s="792"/>
      <c r="F2692" s="192"/>
      <c r="G2692" s="478"/>
      <c r="H2692" s="193"/>
      <c r="I2692" s="256"/>
      <c r="J2692" s="256"/>
      <c r="K2692" s="593"/>
      <c r="L2692" s="594"/>
      <c r="M2692" s="594"/>
      <c r="N2692" s="52" t="str">
        <f>IF(AND('331-CT'!$E$7=TH!H2692,OR(L2692="331",M2692="331")),"331",IF(AND(OR(L2692="131",M2692="131"),H2692='131-CT'!$E$7),"131",""))</f>
        <v/>
      </c>
      <c r="O2692" s="89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4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>
        <f t="shared" si="161"/>
        <v>1</v>
      </c>
      <c r="C2693" s="184">
        <f t="shared" si="162"/>
        <v>0</v>
      </c>
      <c r="D2693" s="191"/>
      <c r="E2693" s="792"/>
      <c r="F2693" s="192"/>
      <c r="G2693" s="478"/>
      <c r="H2693" s="193"/>
      <c r="I2693" s="256"/>
      <c r="J2693" s="256"/>
      <c r="K2693" s="593"/>
      <c r="L2693" s="194"/>
      <c r="M2693" s="594"/>
      <c r="N2693" s="52" t="str">
        <f>IF(AND('331-CT'!$E$7=TH!H2693,OR(L2693="331",M2693="331")),"331",IF(AND(OR(L2693="131",M2693="131"),H2693='131-CT'!$E$7),"131",""))</f>
        <v/>
      </c>
      <c r="O2693" s="89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4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>
        <f t="shared" si="161"/>
        <v>1</v>
      </c>
      <c r="C2694" s="184">
        <f t="shared" si="162"/>
        <v>0</v>
      </c>
      <c r="D2694" s="191"/>
      <c r="E2694" s="792"/>
      <c r="F2694" s="192"/>
      <c r="G2694" s="478"/>
      <c r="H2694" s="193"/>
      <c r="I2694" s="256"/>
      <c r="J2694" s="256"/>
      <c r="K2694" s="593"/>
      <c r="L2694" s="594"/>
      <c r="M2694" s="594"/>
      <c r="N2694" s="52" t="str">
        <f>IF(AND('331-CT'!$E$7=TH!H2694,OR(L2694="331",M2694="331")),"331",IF(AND(OR(L2694="131",M2694="131"),H2694='131-CT'!$E$7),"131",""))</f>
        <v/>
      </c>
      <c r="O2694" s="89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4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>
        <f t="shared" si="161"/>
        <v>1</v>
      </c>
      <c r="C2695" s="184">
        <f t="shared" si="162"/>
        <v>0</v>
      </c>
      <c r="D2695" s="191"/>
      <c r="E2695" s="792"/>
      <c r="F2695" s="192"/>
      <c r="G2695" s="478"/>
      <c r="H2695" s="193"/>
      <c r="I2695" s="256"/>
      <c r="J2695" s="256"/>
      <c r="K2695" s="593"/>
      <c r="L2695" s="594"/>
      <c r="M2695" s="594"/>
      <c r="N2695" s="52" t="str">
        <f>IF(AND('331-CT'!$E$7=TH!H2695,OR(L2695="331",M2695="331")),"331",IF(AND(OR(L2695="131",M2695="131"),H2695='131-CT'!$E$7),"131",""))</f>
        <v/>
      </c>
      <c r="O2695" s="89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4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>
        <f t="shared" si="161"/>
        <v>1</v>
      </c>
      <c r="C2696" s="184">
        <f t="shared" si="162"/>
        <v>0</v>
      </c>
      <c r="D2696" s="191"/>
      <c r="E2696" s="792"/>
      <c r="F2696" s="192"/>
      <c r="G2696" s="478"/>
      <c r="H2696" s="193"/>
      <c r="I2696" s="256"/>
      <c r="J2696" s="256"/>
      <c r="K2696" s="593"/>
      <c r="L2696" s="594"/>
      <c r="M2696" s="594"/>
      <c r="N2696" s="52" t="str">
        <f>IF(AND('331-CT'!$E$7=TH!H2696,OR(L2696="331",M2696="331")),"331",IF(AND(OR(L2696="131",M2696="131"),H2696='131-CT'!$E$7),"131",""))</f>
        <v/>
      </c>
      <c r="O2696" s="89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4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>
        <f t="shared" si="161"/>
        <v>1</v>
      </c>
      <c r="C2697" s="184">
        <f t="shared" si="162"/>
        <v>0</v>
      </c>
      <c r="D2697" s="191"/>
      <c r="E2697" s="792"/>
      <c r="F2697" s="192"/>
      <c r="G2697" s="478"/>
      <c r="H2697" s="193"/>
      <c r="I2697" s="256"/>
      <c r="J2697" s="256"/>
      <c r="K2697" s="593"/>
      <c r="L2697" s="594"/>
      <c r="M2697" s="594"/>
      <c r="N2697" s="52" t="str">
        <f>IF(AND('331-CT'!$E$7=TH!H2697,OR(L2697="331",M2697="331")),"331",IF(AND(OR(L2697="131",M2697="131"),H2697='131-CT'!$E$7),"131",""))</f>
        <v/>
      </c>
      <c r="O2697" s="89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4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>
        <f t="shared" si="161"/>
        <v>1</v>
      </c>
      <c r="C2698" s="184">
        <f t="shared" si="162"/>
        <v>0</v>
      </c>
      <c r="D2698" s="191"/>
      <c r="E2698" s="792"/>
      <c r="F2698" s="192"/>
      <c r="G2698" s="478"/>
      <c r="H2698" s="193"/>
      <c r="I2698" s="256"/>
      <c r="J2698" s="256"/>
      <c r="K2698" s="593"/>
      <c r="L2698" s="594"/>
      <c r="M2698" s="594"/>
      <c r="N2698" s="52" t="str">
        <f>IF(AND('331-CT'!$E$7=TH!H2698,OR(L2698="331",M2698="331")),"331",IF(AND(OR(L2698="131",M2698="131"),H2698='131-CT'!$E$7),"131",""))</f>
        <v/>
      </c>
      <c r="O2698" s="89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4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>
        <f t="shared" si="161"/>
        <v>1</v>
      </c>
      <c r="C2699" s="184">
        <f t="shared" si="162"/>
        <v>0</v>
      </c>
      <c r="D2699" s="191"/>
      <c r="E2699" s="792"/>
      <c r="F2699" s="192"/>
      <c r="G2699" s="478"/>
      <c r="H2699" s="193"/>
      <c r="I2699" s="256"/>
      <c r="J2699" s="256"/>
      <c r="K2699" s="593"/>
      <c r="L2699" s="594"/>
      <c r="M2699" s="594"/>
      <c r="N2699" s="52" t="str">
        <f>IF(AND('331-CT'!$E$7=TH!H2699,OR(L2699="331",M2699="331")),"331",IF(AND(OR(L2699="131",M2699="131"),H2699='131-CT'!$E$7),"131",""))</f>
        <v/>
      </c>
      <c r="O2699" s="89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4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>
        <f t="shared" si="161"/>
        <v>1</v>
      </c>
      <c r="C2700" s="184">
        <f t="shared" si="162"/>
        <v>0</v>
      </c>
      <c r="D2700" s="191"/>
      <c r="E2700" s="752"/>
      <c r="F2700" s="192"/>
      <c r="G2700" s="478"/>
      <c r="H2700" s="193"/>
      <c r="I2700" s="256"/>
      <c r="J2700" s="256"/>
      <c r="K2700" s="38"/>
      <c r="L2700" s="194"/>
      <c r="M2700" s="594"/>
      <c r="N2700" s="52" t="str">
        <f>IF(AND('331-CT'!$E$7=TH!H2700,OR(L2700="331",M2700="331")),"331",IF(AND(OR(L2700="131",M2700="131"),H2700='131-CT'!$E$7),"131",""))</f>
        <v/>
      </c>
      <c r="O2700" s="89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4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>
        <f t="shared" si="161"/>
        <v>1</v>
      </c>
      <c r="C2701" s="184">
        <f t="shared" si="162"/>
        <v>0</v>
      </c>
      <c r="D2701" s="191"/>
      <c r="E2701" s="752"/>
      <c r="F2701" s="192"/>
      <c r="G2701" s="478"/>
      <c r="H2701" s="193"/>
      <c r="I2701" s="256"/>
      <c r="J2701" s="256"/>
      <c r="K2701" s="593"/>
      <c r="L2701" s="594"/>
      <c r="M2701" s="594"/>
      <c r="N2701" s="52" t="str">
        <f>IF(AND('331-CT'!$E$7=TH!H2701,OR(L2701="331",M2701="331")),"331",IF(AND(OR(L2701="131",M2701="131"),H2701='131-CT'!$E$7),"131",""))</f>
        <v/>
      </c>
      <c r="O2701" s="89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4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>
        <f t="shared" si="161"/>
        <v>1</v>
      </c>
      <c r="C2702" s="184">
        <f t="shared" si="162"/>
        <v>0</v>
      </c>
      <c r="D2702" s="191"/>
      <c r="E2702" s="752"/>
      <c r="F2702" s="192"/>
      <c r="G2702" s="478"/>
      <c r="H2702" s="193"/>
      <c r="I2702" s="256"/>
      <c r="J2702" s="256"/>
      <c r="K2702" s="593"/>
      <c r="L2702" s="194"/>
      <c r="M2702" s="594"/>
      <c r="N2702" s="52" t="str">
        <f>IF(AND('331-CT'!$E$7=TH!H2702,OR(L2702="331",M2702="331")),"331",IF(AND(OR(L2702="131",M2702="131"),H2702='131-CT'!$E$7),"131",""))</f>
        <v/>
      </c>
      <c r="O2702" s="89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4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>
        <f t="shared" si="161"/>
        <v>1</v>
      </c>
      <c r="C2703" s="184">
        <f t="shared" si="162"/>
        <v>0</v>
      </c>
      <c r="D2703" s="191"/>
      <c r="E2703" s="752"/>
      <c r="F2703" s="192"/>
      <c r="G2703" s="478"/>
      <c r="H2703" s="193"/>
      <c r="I2703" s="256"/>
      <c r="J2703" s="256"/>
      <c r="K2703" s="38"/>
      <c r="L2703" s="194"/>
      <c r="M2703" s="594"/>
      <c r="N2703" s="52" t="str">
        <f>IF(AND('331-CT'!$E$7=TH!H2703,OR(L2703="331",M2703="331")),"331",IF(AND(OR(L2703="131",M2703="131"),H2703='131-CT'!$E$7),"131",""))</f>
        <v/>
      </c>
      <c r="O2703" s="89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4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>
        <f t="shared" si="161"/>
        <v>1</v>
      </c>
      <c r="C2704" s="184">
        <f t="shared" si="162"/>
        <v>0</v>
      </c>
      <c r="D2704" s="191"/>
      <c r="E2704" s="752"/>
      <c r="F2704" s="192"/>
      <c r="G2704" s="478"/>
      <c r="H2704" s="193"/>
      <c r="I2704" s="256"/>
      <c r="J2704" s="256"/>
      <c r="K2704" s="593"/>
      <c r="L2704" s="594"/>
      <c r="M2704" s="594"/>
      <c r="N2704" s="52" t="str">
        <f>IF(AND('331-CT'!$E$7=TH!H2704,OR(L2704="331",M2704="331")),"331",IF(AND(OR(L2704="131",M2704="131"),H2704='131-CT'!$E$7),"131",""))</f>
        <v/>
      </c>
      <c r="O2704" s="89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4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>
        <f t="shared" si="161"/>
        <v>1</v>
      </c>
      <c r="C2705" s="184">
        <f t="shared" si="162"/>
        <v>0</v>
      </c>
      <c r="D2705" s="191"/>
      <c r="E2705" s="752"/>
      <c r="F2705" s="40"/>
      <c r="G2705" s="478"/>
      <c r="H2705" s="7"/>
      <c r="I2705" s="256"/>
      <c r="J2705" s="256"/>
      <c r="K2705" s="593"/>
      <c r="L2705" s="39"/>
      <c r="M2705" s="594"/>
      <c r="N2705" s="52" t="str">
        <f>IF(AND('331-CT'!$E$7=TH!H2705,OR(L2705="331",M2705="331")),"331",IF(AND(OR(L2705="131",M2705="131"),H2705='131-CT'!$E$7),"131",""))</f>
        <v/>
      </c>
      <c r="O2705" s="89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4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>
        <f t="shared" si="161"/>
        <v>1</v>
      </c>
      <c r="C2706" s="184">
        <f t="shared" si="162"/>
        <v>0</v>
      </c>
      <c r="D2706" s="191"/>
      <c r="E2706" s="752"/>
      <c r="F2706" s="40"/>
      <c r="G2706" s="478"/>
      <c r="H2706" s="7"/>
      <c r="I2706" s="256"/>
      <c r="J2706" s="256"/>
      <c r="K2706" s="593"/>
      <c r="L2706" s="39"/>
      <c r="M2706" s="594"/>
      <c r="N2706" s="52" t="str">
        <f>IF(AND('331-CT'!$E$7=TH!H2706,OR(L2706="331",M2706="331")),"331",IF(AND(OR(L2706="131",M2706="131"),H2706='131-CT'!$E$7),"131",""))</f>
        <v/>
      </c>
      <c r="O2706" s="89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4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>
        <f t="shared" si="161"/>
        <v>1</v>
      </c>
      <c r="C2707" s="184">
        <f t="shared" si="162"/>
        <v>0</v>
      </c>
      <c r="D2707" s="191"/>
      <c r="E2707" s="752"/>
      <c r="F2707" s="192"/>
      <c r="G2707" s="478"/>
      <c r="H2707" s="193"/>
      <c r="I2707" s="256"/>
      <c r="J2707" s="256"/>
      <c r="K2707" s="593"/>
      <c r="L2707" s="39"/>
      <c r="M2707" s="594"/>
      <c r="N2707" s="52" t="str">
        <f>IF(AND('331-CT'!$E$7=TH!H2707,OR(L2707="331",M2707="331")),"331",IF(AND(OR(L2707="131",M2707="131"),H2707='131-CT'!$E$7),"131",""))</f>
        <v/>
      </c>
      <c r="O2707" s="89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4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>
        <f t="shared" si="161"/>
        <v>1</v>
      </c>
      <c r="C2708" s="184">
        <f t="shared" si="162"/>
        <v>0</v>
      </c>
      <c r="D2708" s="191"/>
      <c r="E2708" s="752"/>
      <c r="F2708" s="192"/>
      <c r="G2708" s="478"/>
      <c r="H2708" s="193"/>
      <c r="I2708" s="256"/>
      <c r="J2708" s="256"/>
      <c r="K2708" s="593"/>
      <c r="L2708" s="39"/>
      <c r="M2708" s="594"/>
      <c r="N2708" s="52" t="str">
        <f>IF(AND('331-CT'!$E$7=TH!H2708,OR(L2708="331",M2708="331")),"331",IF(AND(OR(L2708="131",M2708="131"),H2708='131-CT'!$E$7),"131",""))</f>
        <v/>
      </c>
      <c r="O2708" s="89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4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>
        <f t="shared" si="161"/>
        <v>1</v>
      </c>
      <c r="C2709" s="184">
        <f t="shared" si="162"/>
        <v>0</v>
      </c>
      <c r="D2709" s="191"/>
      <c r="E2709" s="752"/>
      <c r="F2709" s="192"/>
      <c r="G2709" s="478"/>
      <c r="H2709" s="193"/>
      <c r="I2709" s="256"/>
      <c r="J2709" s="256"/>
      <c r="K2709" s="593"/>
      <c r="L2709" s="39"/>
      <c r="M2709" s="594"/>
      <c r="N2709" s="52" t="str">
        <f>IF(AND('331-CT'!$E$7=TH!H2709,OR(L2709="331",M2709="331")),"331",IF(AND(OR(L2709="131",M2709="131"),H2709='131-CT'!$E$7),"131",""))</f>
        <v/>
      </c>
      <c r="O2709" s="89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4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>
        <f t="shared" si="161"/>
        <v>1</v>
      </c>
      <c r="C2710" s="184">
        <f t="shared" si="162"/>
        <v>0</v>
      </c>
      <c r="D2710" s="191"/>
      <c r="E2710" s="752"/>
      <c r="F2710" s="192"/>
      <c r="G2710" s="478"/>
      <c r="H2710" s="193"/>
      <c r="I2710" s="256"/>
      <c r="J2710" s="256"/>
      <c r="K2710" s="593"/>
      <c r="L2710" s="39"/>
      <c r="M2710" s="594"/>
      <c r="N2710" s="52" t="str">
        <f>IF(AND('331-CT'!$E$7=TH!H2710,OR(L2710="331",M2710="331")),"331",IF(AND(OR(L2710="131",M2710="131"),H2710='131-CT'!$E$7),"131",""))</f>
        <v/>
      </c>
      <c r="O2710" s="89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4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>
        <f t="shared" si="161"/>
        <v>1</v>
      </c>
      <c r="C2711" s="184">
        <f t="shared" si="162"/>
        <v>0</v>
      </c>
      <c r="D2711" s="191"/>
      <c r="E2711" s="752"/>
      <c r="F2711" s="192"/>
      <c r="G2711" s="478"/>
      <c r="H2711" s="193"/>
      <c r="I2711" s="256"/>
      <c r="J2711" s="256"/>
      <c r="K2711" s="593"/>
      <c r="L2711" s="39"/>
      <c r="M2711" s="594"/>
      <c r="N2711" s="52" t="str">
        <f>IF(AND('331-CT'!$E$7=TH!H2711,OR(L2711="331",M2711="331")),"331",IF(AND(OR(L2711="131",M2711="131"),H2711='131-CT'!$E$7),"131",""))</f>
        <v/>
      </c>
      <c r="O2711" s="89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4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>
        <f t="shared" si="161"/>
        <v>1</v>
      </c>
      <c r="C2712" s="184">
        <f t="shared" si="162"/>
        <v>0</v>
      </c>
      <c r="D2712" s="191"/>
      <c r="E2712" s="752"/>
      <c r="F2712" s="192"/>
      <c r="G2712" s="478"/>
      <c r="H2712" s="193"/>
      <c r="I2712" s="256"/>
      <c r="J2712" s="256"/>
      <c r="K2712" s="593"/>
      <c r="L2712" s="39"/>
      <c r="M2712" s="594"/>
      <c r="N2712" s="52" t="str">
        <f>IF(AND('331-CT'!$E$7=TH!H2712,OR(L2712="331",M2712="331")),"331",IF(AND(OR(L2712="131",M2712="131"),H2712='131-CT'!$E$7),"131",""))</f>
        <v/>
      </c>
      <c r="O2712" s="89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4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>
        <f t="shared" si="161"/>
        <v>1</v>
      </c>
      <c r="C2713" s="184">
        <f t="shared" si="162"/>
        <v>0</v>
      </c>
      <c r="D2713" s="191"/>
      <c r="E2713" s="752"/>
      <c r="F2713" s="192"/>
      <c r="G2713" s="478"/>
      <c r="H2713" s="193"/>
      <c r="I2713" s="256"/>
      <c r="J2713" s="256"/>
      <c r="K2713" s="593"/>
      <c r="L2713" s="39"/>
      <c r="M2713" s="594"/>
      <c r="N2713" s="52" t="str">
        <f>IF(AND('331-CT'!$E$7=TH!H2713,OR(L2713="331",M2713="331")),"331",IF(AND(OR(L2713="131",M2713="131"),H2713='131-CT'!$E$7),"131",""))</f>
        <v/>
      </c>
      <c r="O2713" s="89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4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>
        <f t="shared" si="161"/>
        <v>1</v>
      </c>
      <c r="C2714" s="184">
        <f t="shared" si="162"/>
        <v>0</v>
      </c>
      <c r="D2714" s="191"/>
      <c r="E2714" s="792"/>
      <c r="F2714" s="192"/>
      <c r="G2714" s="478"/>
      <c r="H2714" s="193"/>
      <c r="I2714" s="256"/>
      <c r="J2714" s="256"/>
      <c r="K2714" s="593"/>
      <c r="L2714" s="194"/>
      <c r="M2714" s="594"/>
      <c r="N2714" s="52" t="str">
        <f>IF(AND('331-CT'!$E$7=TH!H2714,OR(L2714="331",M2714="331")),"331",IF(AND(OR(L2714="131",M2714="131"),H2714='131-CT'!$E$7),"131",""))</f>
        <v/>
      </c>
      <c r="O2714" s="89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4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>
        <f t="shared" si="161"/>
        <v>1</v>
      </c>
      <c r="C2715" s="184">
        <f t="shared" si="162"/>
        <v>0</v>
      </c>
      <c r="D2715" s="191"/>
      <c r="E2715" s="792"/>
      <c r="F2715" s="192"/>
      <c r="G2715" s="478"/>
      <c r="H2715" s="193"/>
      <c r="I2715" s="256"/>
      <c r="J2715" s="256"/>
      <c r="K2715" s="38"/>
      <c r="L2715" s="194"/>
      <c r="M2715" s="594"/>
      <c r="N2715" s="52" t="str">
        <f>IF(AND('331-CT'!$E$7=TH!H2715,OR(L2715="331",M2715="331")),"331",IF(AND(OR(L2715="131",M2715="131"),H2715='131-CT'!$E$7),"131",""))</f>
        <v/>
      </c>
      <c r="O2715" s="89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4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>
        <f t="shared" si="161"/>
        <v>1</v>
      </c>
      <c r="C2716" s="184">
        <f t="shared" si="162"/>
        <v>0</v>
      </c>
      <c r="D2716" s="191"/>
      <c r="E2716" s="792"/>
      <c r="F2716" s="192"/>
      <c r="G2716" s="478"/>
      <c r="H2716" s="7"/>
      <c r="I2716" s="257"/>
      <c r="J2716" s="257"/>
      <c r="K2716" s="593"/>
      <c r="L2716" s="194"/>
      <c r="M2716" s="594"/>
      <c r="N2716" s="52" t="str">
        <f>IF(AND('331-CT'!$E$7=TH!H2716,OR(L2716="331",M2716="331")),"331",IF(AND(OR(L2716="131",M2716="131"),H2716='131-CT'!$E$7),"131",""))</f>
        <v/>
      </c>
      <c r="O2716" s="89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4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>
        <f t="shared" si="161"/>
        <v>1</v>
      </c>
      <c r="C2717" s="184">
        <f t="shared" si="162"/>
        <v>0</v>
      </c>
      <c r="D2717" s="191"/>
      <c r="E2717" s="792"/>
      <c r="F2717" s="192"/>
      <c r="G2717" s="478"/>
      <c r="H2717" s="7"/>
      <c r="I2717" s="257"/>
      <c r="J2717" s="257"/>
      <c r="K2717" s="38"/>
      <c r="L2717" s="194"/>
      <c r="M2717" s="594"/>
      <c r="N2717" s="52" t="str">
        <f>IF(AND('331-CT'!$E$7=TH!H2717,OR(L2717="331",M2717="331")),"331",IF(AND(OR(L2717="131",M2717="131"),H2717='131-CT'!$E$7),"131",""))</f>
        <v/>
      </c>
      <c r="O2717" s="89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4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>
        <f t="shared" si="161"/>
        <v>1</v>
      </c>
      <c r="C2718" s="184">
        <f t="shared" si="162"/>
        <v>0</v>
      </c>
      <c r="D2718" s="191"/>
      <c r="E2718" s="799"/>
      <c r="F2718" s="189"/>
      <c r="G2718" s="478"/>
      <c r="H2718" s="7"/>
      <c r="I2718" s="256"/>
      <c r="J2718" s="256"/>
      <c r="K2718" s="593"/>
      <c r="L2718" s="594"/>
      <c r="M2718" s="594"/>
      <c r="N2718" s="52" t="str">
        <f>IF(AND('331-CT'!$E$7=TH!H2718,OR(L2718="331",M2718="331")),"331",IF(AND(OR(L2718="131",M2718="131"),H2718='131-CT'!$E$7),"131",""))</f>
        <v/>
      </c>
      <c r="O2718" s="89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4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>
        <f t="shared" si="161"/>
        <v>1</v>
      </c>
      <c r="C2719" s="184">
        <f t="shared" si="162"/>
        <v>0</v>
      </c>
      <c r="D2719" s="191"/>
      <c r="E2719" s="792"/>
      <c r="F2719" s="192"/>
      <c r="G2719" s="478"/>
      <c r="H2719" s="193"/>
      <c r="I2719" s="256"/>
      <c r="J2719" s="256"/>
      <c r="K2719" s="593"/>
      <c r="L2719" s="194"/>
      <c r="M2719" s="594"/>
      <c r="N2719" s="52" t="str">
        <f>IF(AND('331-CT'!$E$7=TH!H2719,OR(L2719="331",M2719="331")),"331",IF(AND(OR(L2719="131",M2719="131"),H2719='131-CT'!$E$7),"131",""))</f>
        <v/>
      </c>
      <c r="O2719" s="89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4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>
        <f t="shared" si="161"/>
        <v>1</v>
      </c>
      <c r="C2720" s="184">
        <f t="shared" si="162"/>
        <v>0</v>
      </c>
      <c r="D2720" s="191"/>
      <c r="E2720" s="792"/>
      <c r="F2720" s="192"/>
      <c r="G2720" s="478"/>
      <c r="H2720" s="193"/>
      <c r="I2720" s="256"/>
      <c r="J2720" s="256"/>
      <c r="K2720" s="593"/>
      <c r="L2720" s="194"/>
      <c r="M2720" s="594"/>
      <c r="N2720" s="52" t="str">
        <f>IF(AND('331-CT'!$E$7=TH!H2720,OR(L2720="331",M2720="331")),"331",IF(AND(OR(L2720="131",M2720="131"),H2720='131-CT'!$E$7),"131",""))</f>
        <v/>
      </c>
      <c r="O2720" s="89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4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>
        <f t="shared" si="161"/>
        <v>1</v>
      </c>
      <c r="C2721" s="184">
        <f t="shared" si="162"/>
        <v>0</v>
      </c>
      <c r="D2721" s="191"/>
      <c r="E2721" s="792"/>
      <c r="F2721" s="192"/>
      <c r="G2721" s="478"/>
      <c r="H2721" s="193"/>
      <c r="I2721" s="256"/>
      <c r="J2721" s="256"/>
      <c r="K2721" s="593"/>
      <c r="L2721" s="194"/>
      <c r="M2721" s="594"/>
      <c r="N2721" s="52" t="str">
        <f>IF(AND('331-CT'!$E$7=TH!H2721,OR(L2721="331",M2721="331")),"331",IF(AND(OR(L2721="131",M2721="131"),H2721='131-CT'!$E$7),"131",""))</f>
        <v/>
      </c>
      <c r="O2721" s="89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4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>
        <f t="shared" si="161"/>
        <v>1</v>
      </c>
      <c r="C2722" s="184">
        <f t="shared" si="162"/>
        <v>0</v>
      </c>
      <c r="D2722" s="191"/>
      <c r="E2722" s="792"/>
      <c r="F2722" s="192"/>
      <c r="G2722" s="478"/>
      <c r="H2722" s="193"/>
      <c r="I2722" s="256"/>
      <c r="J2722" s="256"/>
      <c r="K2722" s="38"/>
      <c r="L2722" s="194"/>
      <c r="M2722" s="594"/>
      <c r="N2722" s="52" t="str">
        <f>IF(AND('331-CT'!$E$7=TH!H2722,OR(L2722="331",M2722="331")),"331",IF(AND(OR(L2722="131",M2722="131"),H2722='131-CT'!$E$7),"131",""))</f>
        <v/>
      </c>
      <c r="O2722" s="89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4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>
        <f t="shared" ref="B2723:B2786" si="163">IF(C2723&lt;&gt;"",MONTH(C2723),"")</f>
        <v>1</v>
      </c>
      <c r="C2723" s="184">
        <f t="shared" si="162"/>
        <v>0</v>
      </c>
      <c r="D2723" s="191"/>
      <c r="E2723" s="752"/>
      <c r="F2723" s="189"/>
      <c r="G2723" s="478"/>
      <c r="H2723" s="7"/>
      <c r="I2723" s="781"/>
      <c r="J2723" s="256"/>
      <c r="K2723" s="593"/>
      <c r="L2723" s="39"/>
      <c r="M2723" s="594"/>
      <c r="N2723" s="52" t="str">
        <f>IF(AND('331-CT'!$E$7=TH!H2723,OR(L2723="331",M2723="331")),"331",IF(AND(OR(L2723="131",M2723="131"),H2723='131-CT'!$E$7),"131",""))</f>
        <v/>
      </c>
      <c r="O2723" s="89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4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>
        <f t="shared" si="163"/>
        <v>1</v>
      </c>
      <c r="C2724" s="184">
        <f t="shared" si="162"/>
        <v>0</v>
      </c>
      <c r="D2724" s="191"/>
      <c r="E2724" s="752"/>
      <c r="F2724" s="189"/>
      <c r="G2724" s="478"/>
      <c r="H2724" s="7"/>
      <c r="I2724" s="781"/>
      <c r="J2724" s="256"/>
      <c r="K2724" s="593"/>
      <c r="L2724" s="39"/>
      <c r="M2724" s="594"/>
      <c r="N2724" s="52" t="str">
        <f>IF(AND('331-CT'!$E$7=TH!H2724,OR(L2724="331",M2724="331")),"331",IF(AND(OR(L2724="131",M2724="131"),H2724='131-CT'!$E$7),"131",""))</f>
        <v/>
      </c>
      <c r="O2724" s="89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4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>
        <f t="shared" si="163"/>
        <v>1</v>
      </c>
      <c r="C2725" s="184">
        <f t="shared" si="162"/>
        <v>0</v>
      </c>
      <c r="D2725" s="191"/>
      <c r="E2725" s="752"/>
      <c r="F2725" s="189"/>
      <c r="G2725" s="478"/>
      <c r="H2725" s="7"/>
      <c r="I2725" s="256"/>
      <c r="J2725" s="256"/>
      <c r="K2725" s="593"/>
      <c r="L2725" s="39"/>
      <c r="M2725" s="594"/>
      <c r="N2725" s="52" t="str">
        <f>IF(AND('331-CT'!$E$7=TH!H2725,OR(L2725="331",M2725="331")),"331",IF(AND(OR(L2725="131",M2725="131"),H2725='131-CT'!$E$7),"131",""))</f>
        <v/>
      </c>
      <c r="O2725" s="89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4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>
        <f t="shared" si="163"/>
        <v>1</v>
      </c>
      <c r="C2726" s="184">
        <f t="shared" si="162"/>
        <v>0</v>
      </c>
      <c r="D2726" s="191"/>
      <c r="E2726" s="752"/>
      <c r="F2726" s="40"/>
      <c r="G2726" s="478"/>
      <c r="H2726" s="7"/>
      <c r="I2726" s="256"/>
      <c r="J2726" s="256"/>
      <c r="K2726" s="593"/>
      <c r="L2726" s="39"/>
      <c r="M2726" s="594"/>
      <c r="N2726" s="52" t="str">
        <f>IF(AND('331-CT'!$E$7=TH!H2726,OR(L2726="331",M2726="331")),"331",IF(AND(OR(L2726="131",M2726="131"),H2726='131-CT'!$E$7),"131",""))</f>
        <v/>
      </c>
      <c r="O2726" s="89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4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>
        <f t="shared" si="163"/>
        <v>1</v>
      </c>
      <c r="C2727" s="184">
        <f t="shared" si="162"/>
        <v>0</v>
      </c>
      <c r="D2727" s="191"/>
      <c r="E2727" s="752"/>
      <c r="F2727" s="40"/>
      <c r="G2727" s="478"/>
      <c r="H2727" s="7"/>
      <c r="I2727" s="256"/>
      <c r="J2727" s="256"/>
      <c r="K2727" s="59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89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4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>
        <f t="shared" si="163"/>
        <v>1</v>
      </c>
      <c r="C2728" s="184">
        <f t="shared" si="162"/>
        <v>0</v>
      </c>
      <c r="D2728" s="191"/>
      <c r="E2728" s="792"/>
      <c r="F2728" s="192"/>
      <c r="G2728" s="478"/>
      <c r="H2728" s="193"/>
      <c r="I2728" s="256"/>
      <c r="J2728" s="256"/>
      <c r="K2728" s="593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89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4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>
        <f t="shared" si="163"/>
        <v>1</v>
      </c>
      <c r="C2729" s="184">
        <f t="shared" si="162"/>
        <v>0</v>
      </c>
      <c r="D2729" s="191"/>
      <c r="E2729" s="792"/>
      <c r="F2729" s="192"/>
      <c r="G2729" s="478"/>
      <c r="H2729" s="193"/>
      <c r="I2729" s="256"/>
      <c r="J2729" s="256"/>
      <c r="K2729" s="38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89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4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>
        <f t="shared" si="163"/>
        <v>1</v>
      </c>
      <c r="C2730" s="184">
        <f t="shared" si="162"/>
        <v>0</v>
      </c>
      <c r="D2730" s="191"/>
      <c r="E2730" s="792"/>
      <c r="F2730" s="192"/>
      <c r="G2730" s="478"/>
      <c r="H2730" s="45"/>
      <c r="I2730" s="256"/>
      <c r="J2730" s="256"/>
      <c r="K2730" s="38"/>
      <c r="L2730" s="194"/>
      <c r="M2730" s="594"/>
      <c r="N2730" s="52" t="str">
        <f>IF(AND('331-CT'!$E$7=TH!H2730,OR(L2730="331",M2730="331")),"331",IF(AND(OR(L2730="131",M2730="131"),H2730='131-CT'!$E$7),"131",""))</f>
        <v/>
      </c>
      <c r="O2730" s="89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4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>
        <f t="shared" si="163"/>
        <v>1</v>
      </c>
      <c r="C2731" s="184">
        <f t="shared" si="162"/>
        <v>0</v>
      </c>
      <c r="D2731" s="191"/>
      <c r="E2731" s="792"/>
      <c r="F2731" s="192"/>
      <c r="G2731" s="478"/>
      <c r="H2731" s="193"/>
      <c r="I2731" s="256"/>
      <c r="J2731" s="256"/>
      <c r="K2731" s="593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89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4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>
        <f t="shared" si="163"/>
        <v>1</v>
      </c>
      <c r="C2732" s="184">
        <f t="shared" si="162"/>
        <v>0</v>
      </c>
      <c r="D2732" s="191"/>
      <c r="E2732" s="792"/>
      <c r="F2732" s="192"/>
      <c r="G2732" s="478"/>
      <c r="H2732" s="193"/>
      <c r="I2732" s="256"/>
      <c r="J2732" s="256"/>
      <c r="K2732" s="593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89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4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>
        <f t="shared" si="163"/>
        <v>1</v>
      </c>
      <c r="C2733" s="184">
        <f t="shared" si="162"/>
        <v>0</v>
      </c>
      <c r="D2733" s="191"/>
      <c r="E2733" s="792"/>
      <c r="F2733" s="192"/>
      <c r="G2733" s="478"/>
      <c r="H2733" s="193"/>
      <c r="I2733" s="256"/>
      <c r="J2733" s="256"/>
      <c r="K2733" s="38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89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4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>
        <f t="shared" si="163"/>
        <v>1</v>
      </c>
      <c r="C2734" s="184">
        <f t="shared" si="162"/>
        <v>0</v>
      </c>
      <c r="D2734" s="191"/>
      <c r="E2734" s="792"/>
      <c r="F2734" s="189"/>
      <c r="G2734" s="478"/>
      <c r="H2734" s="7"/>
      <c r="I2734" s="256"/>
      <c r="J2734" s="256"/>
      <c r="K2734" s="593"/>
      <c r="L2734" s="594"/>
      <c r="M2734" s="594"/>
      <c r="N2734" s="52" t="str">
        <f>IF(AND('331-CT'!$E$7=TH!H2734,OR(L2734="331",M2734="331")),"331",IF(AND(OR(L2734="131",M2734="131"),H2734='131-CT'!$E$7),"131",""))</f>
        <v/>
      </c>
      <c r="O2734" s="89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4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>
        <f t="shared" si="163"/>
        <v>1</v>
      </c>
      <c r="C2735" s="184">
        <f t="shared" si="162"/>
        <v>0</v>
      </c>
      <c r="D2735" s="191"/>
      <c r="E2735" s="792"/>
      <c r="F2735" s="189"/>
      <c r="G2735" s="478"/>
      <c r="H2735" s="7"/>
      <c r="I2735" s="256"/>
      <c r="J2735" s="256"/>
      <c r="K2735" s="593"/>
      <c r="L2735" s="594"/>
      <c r="M2735" s="594"/>
      <c r="N2735" s="52" t="str">
        <f>IF(AND('331-CT'!$E$7=TH!H2735,OR(L2735="331",M2735="331")),"331",IF(AND(OR(L2735="131",M2735="131"),H2735='131-CT'!$E$7),"131",""))</f>
        <v/>
      </c>
      <c r="O2735" s="89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4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>
        <f t="shared" si="163"/>
        <v>1</v>
      </c>
      <c r="C2736" s="184">
        <f t="shared" si="162"/>
        <v>0</v>
      </c>
      <c r="D2736" s="191"/>
      <c r="E2736" s="792"/>
      <c r="F2736" s="189"/>
      <c r="G2736" s="478"/>
      <c r="H2736" s="7"/>
      <c r="I2736" s="256"/>
      <c r="J2736" s="256"/>
      <c r="K2736" s="593"/>
      <c r="L2736" s="594"/>
      <c r="M2736" s="594"/>
      <c r="N2736" s="52" t="str">
        <f>IF(AND('331-CT'!$E$7=TH!H2736,OR(L2736="331",M2736="331")),"331",IF(AND(OR(L2736="131",M2736="131"),H2736='131-CT'!$E$7),"131",""))</f>
        <v/>
      </c>
      <c r="O2736" s="89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4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>
        <f t="shared" si="163"/>
        <v>1</v>
      </c>
      <c r="C2737" s="184">
        <f t="shared" si="162"/>
        <v>0</v>
      </c>
      <c r="D2737" s="191"/>
      <c r="E2737" s="792"/>
      <c r="F2737" s="192"/>
      <c r="G2737" s="478"/>
      <c r="H2737" s="193"/>
      <c r="I2737" s="256"/>
      <c r="J2737" s="256"/>
      <c r="K2737" s="593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89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4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>
        <f t="shared" si="163"/>
        <v>1</v>
      </c>
      <c r="C2738" s="184">
        <f t="shared" si="162"/>
        <v>0</v>
      </c>
      <c r="D2738" s="191"/>
      <c r="E2738" s="792"/>
      <c r="F2738" s="192"/>
      <c r="G2738" s="478"/>
      <c r="H2738" s="193"/>
      <c r="I2738" s="256"/>
      <c r="J2738" s="256"/>
      <c r="K2738" s="593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89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4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>
        <f t="shared" si="163"/>
        <v>1</v>
      </c>
      <c r="C2739" s="184">
        <f t="shared" si="162"/>
        <v>0</v>
      </c>
      <c r="D2739" s="191"/>
      <c r="E2739" s="792"/>
      <c r="F2739" s="192"/>
      <c r="G2739" s="478"/>
      <c r="H2739" s="193"/>
      <c r="I2739" s="256"/>
      <c r="J2739" s="256"/>
      <c r="K2739" s="593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89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4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>
        <f t="shared" si="163"/>
        <v>1</v>
      </c>
      <c r="C2740" s="184">
        <f t="shared" si="162"/>
        <v>0</v>
      </c>
      <c r="D2740" s="191"/>
      <c r="E2740" s="792"/>
      <c r="F2740" s="192"/>
      <c r="G2740" s="478"/>
      <c r="H2740" s="193"/>
      <c r="I2740" s="256"/>
      <c r="J2740" s="256"/>
      <c r="K2740" s="593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89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4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>
        <f t="shared" si="163"/>
        <v>1</v>
      </c>
      <c r="C2741" s="184">
        <f t="shared" si="162"/>
        <v>0</v>
      </c>
      <c r="D2741" s="191"/>
      <c r="E2741" s="792"/>
      <c r="F2741" s="192"/>
      <c r="G2741" s="478"/>
      <c r="H2741" s="193"/>
      <c r="I2741" s="256"/>
      <c r="J2741" s="256"/>
      <c r="K2741" s="593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89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4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>
        <f t="shared" si="163"/>
        <v>1</v>
      </c>
      <c r="C2742" s="184">
        <f t="shared" si="162"/>
        <v>0</v>
      </c>
      <c r="D2742" s="191"/>
      <c r="E2742" s="792"/>
      <c r="F2742" s="192"/>
      <c r="G2742" s="478"/>
      <c r="H2742" s="193"/>
      <c r="I2742" s="256"/>
      <c r="J2742" s="256"/>
      <c r="K2742" s="593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89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4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>
        <f t="shared" si="163"/>
        <v>1</v>
      </c>
      <c r="C2743" s="184">
        <f t="shared" si="162"/>
        <v>0</v>
      </c>
      <c r="D2743" s="191"/>
      <c r="E2743" s="792"/>
      <c r="F2743" s="192"/>
      <c r="G2743" s="478"/>
      <c r="H2743" s="193"/>
      <c r="I2743" s="256"/>
      <c r="J2743" s="256"/>
      <c r="K2743" s="593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89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4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>
        <f t="shared" si="163"/>
        <v>1</v>
      </c>
      <c r="C2744" s="184">
        <f t="shared" si="162"/>
        <v>0</v>
      </c>
      <c r="D2744" s="191"/>
      <c r="E2744" s="792"/>
      <c r="F2744" s="192"/>
      <c r="G2744" s="478"/>
      <c r="H2744" s="193"/>
      <c r="I2744" s="256"/>
      <c r="J2744" s="256"/>
      <c r="K2744" s="593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89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4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>
        <f t="shared" si="163"/>
        <v>1</v>
      </c>
      <c r="C2745" s="184">
        <f t="shared" si="162"/>
        <v>0</v>
      </c>
      <c r="D2745" s="191"/>
      <c r="E2745" s="792"/>
      <c r="F2745" s="192"/>
      <c r="G2745" s="478"/>
      <c r="H2745" s="193"/>
      <c r="I2745" s="256"/>
      <c r="J2745" s="256"/>
      <c r="K2745" s="38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89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4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>
        <f t="shared" si="163"/>
        <v>1</v>
      </c>
      <c r="C2746" s="184">
        <f t="shared" si="162"/>
        <v>0</v>
      </c>
      <c r="D2746" s="191"/>
      <c r="E2746" s="792"/>
      <c r="F2746" s="192"/>
      <c r="G2746" s="478"/>
      <c r="H2746" s="193"/>
      <c r="I2746" s="256"/>
      <c r="J2746" s="256"/>
      <c r="K2746" s="593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89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4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>
        <f t="shared" si="163"/>
        <v>1</v>
      </c>
      <c r="C2747" s="184">
        <f t="shared" si="162"/>
        <v>0</v>
      </c>
      <c r="D2747" s="191"/>
      <c r="E2747" s="792"/>
      <c r="F2747" s="192"/>
      <c r="G2747" s="478"/>
      <c r="H2747" s="193"/>
      <c r="I2747" s="256"/>
      <c r="J2747" s="256"/>
      <c r="K2747" s="593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89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4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>
        <f t="shared" si="163"/>
        <v>1</v>
      </c>
      <c r="C2748" s="184">
        <f t="shared" si="162"/>
        <v>0</v>
      </c>
      <c r="D2748" s="191"/>
      <c r="E2748" s="792"/>
      <c r="F2748" s="192"/>
      <c r="G2748" s="478"/>
      <c r="H2748" s="193"/>
      <c r="I2748" s="256"/>
      <c r="J2748" s="256"/>
      <c r="K2748" s="38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89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4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>
        <f t="shared" si="163"/>
        <v>1</v>
      </c>
      <c r="C2749" s="184">
        <f t="shared" si="162"/>
        <v>0</v>
      </c>
      <c r="D2749" s="191"/>
      <c r="E2749" s="792"/>
      <c r="F2749" s="192"/>
      <c r="G2749" s="478"/>
      <c r="H2749" s="193"/>
      <c r="I2749" s="256"/>
      <c r="J2749" s="256"/>
      <c r="K2749" s="593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89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4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>
        <f t="shared" si="163"/>
        <v>1</v>
      </c>
      <c r="C2750" s="184">
        <f t="shared" si="162"/>
        <v>0</v>
      </c>
      <c r="D2750" s="191"/>
      <c r="E2750" s="792"/>
      <c r="F2750" s="192"/>
      <c r="G2750" s="478"/>
      <c r="H2750" s="193"/>
      <c r="I2750" s="256"/>
      <c r="J2750" s="256"/>
      <c r="K2750" s="593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89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4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>
        <f t="shared" si="163"/>
        <v>1</v>
      </c>
      <c r="C2751" s="184">
        <f t="shared" si="162"/>
        <v>0</v>
      </c>
      <c r="D2751" s="191"/>
      <c r="E2751" s="792"/>
      <c r="F2751" s="192"/>
      <c r="G2751" s="478"/>
      <c r="H2751" s="193"/>
      <c r="I2751" s="256"/>
      <c r="J2751" s="256"/>
      <c r="K2751" s="593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89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4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>
        <f t="shared" si="163"/>
        <v>1</v>
      </c>
      <c r="C2752" s="184">
        <f t="shared" si="162"/>
        <v>0</v>
      </c>
      <c r="D2752" s="191"/>
      <c r="E2752" s="792"/>
      <c r="F2752" s="192"/>
      <c r="G2752" s="478"/>
      <c r="H2752" s="193"/>
      <c r="I2752" s="257"/>
      <c r="J2752" s="257"/>
      <c r="K2752" s="593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89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4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>
        <f t="shared" si="163"/>
        <v>1</v>
      </c>
      <c r="C2753" s="184">
        <f t="shared" si="162"/>
        <v>0</v>
      </c>
      <c r="D2753" s="191"/>
      <c r="E2753" s="792"/>
      <c r="F2753" s="192"/>
      <c r="G2753" s="478"/>
      <c r="H2753" s="7"/>
      <c r="I2753" s="256"/>
      <c r="J2753" s="256"/>
      <c r="K2753" s="593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89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4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>
        <f t="shared" si="163"/>
        <v>1</v>
      </c>
      <c r="C2754" s="184">
        <f t="shared" si="162"/>
        <v>0</v>
      </c>
      <c r="D2754" s="191"/>
      <c r="E2754" s="792"/>
      <c r="F2754" s="192"/>
      <c r="G2754" s="478"/>
      <c r="H2754" s="7"/>
      <c r="I2754" s="256"/>
      <c r="J2754" s="256"/>
      <c r="K2754" s="593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89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4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>
        <f t="shared" si="163"/>
        <v>1</v>
      </c>
      <c r="C2755" s="184">
        <f t="shared" si="162"/>
        <v>0</v>
      </c>
      <c r="D2755" s="191"/>
      <c r="E2755" s="792"/>
      <c r="F2755" s="192"/>
      <c r="G2755" s="478"/>
      <c r="H2755" s="7"/>
      <c r="I2755" s="256"/>
      <c r="J2755" s="256"/>
      <c r="K2755" s="593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89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4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>
        <f t="shared" si="163"/>
        <v>1</v>
      </c>
      <c r="C2756" s="184">
        <f t="shared" ref="C2756:C2778" si="164">E2756</f>
        <v>0</v>
      </c>
      <c r="D2756" s="191"/>
      <c r="E2756" s="752"/>
      <c r="F2756" s="40"/>
      <c r="G2756" s="478"/>
      <c r="H2756" s="7"/>
      <c r="I2756" s="256"/>
      <c r="J2756" s="256"/>
      <c r="K2756" s="59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89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4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>
        <f t="shared" si="163"/>
        <v>1</v>
      </c>
      <c r="C2757" s="184">
        <f t="shared" si="164"/>
        <v>0</v>
      </c>
      <c r="D2757" s="191"/>
      <c r="E2757" s="752"/>
      <c r="F2757" s="40"/>
      <c r="G2757" s="478"/>
      <c r="H2757" s="7"/>
      <c r="I2757" s="256"/>
      <c r="J2757" s="256"/>
      <c r="K2757" s="59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89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4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>
        <f t="shared" si="163"/>
        <v>1</v>
      </c>
      <c r="C2758" s="184">
        <f t="shared" si="164"/>
        <v>0</v>
      </c>
      <c r="D2758" s="191"/>
      <c r="E2758" s="752"/>
      <c r="F2758" s="40"/>
      <c r="G2758" s="478"/>
      <c r="H2758" s="7"/>
      <c r="I2758" s="256"/>
      <c r="J2758" s="256"/>
      <c r="K2758" s="59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89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4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>
        <f t="shared" si="163"/>
        <v>1</v>
      </c>
      <c r="C2759" s="184">
        <f t="shared" si="164"/>
        <v>0</v>
      </c>
      <c r="D2759" s="191"/>
      <c r="E2759" s="752"/>
      <c r="F2759" s="40"/>
      <c r="G2759" s="478"/>
      <c r="H2759" s="7"/>
      <c r="I2759" s="256"/>
      <c r="J2759" s="256"/>
      <c r="K2759" s="59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89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4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>
        <f t="shared" si="163"/>
        <v>1</v>
      </c>
      <c r="C2760" s="184">
        <f t="shared" si="164"/>
        <v>0</v>
      </c>
      <c r="D2760" s="191"/>
      <c r="E2760" s="752"/>
      <c r="F2760" s="40"/>
      <c r="G2760" s="478"/>
      <c r="H2760" s="7"/>
      <c r="I2760" s="256"/>
      <c r="J2760" s="256"/>
      <c r="K2760" s="59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89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4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>
        <f t="shared" si="163"/>
        <v>1</v>
      </c>
      <c r="C2761" s="184">
        <f t="shared" si="164"/>
        <v>0</v>
      </c>
      <c r="D2761" s="191"/>
      <c r="E2761" s="752"/>
      <c r="F2761" s="192"/>
      <c r="G2761" s="478"/>
      <c r="H2761" s="193"/>
      <c r="I2761" s="256"/>
      <c r="J2761" s="256"/>
      <c r="K2761" s="59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89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4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>
        <f t="shared" si="163"/>
        <v>1</v>
      </c>
      <c r="C2762" s="184">
        <f t="shared" si="164"/>
        <v>0</v>
      </c>
      <c r="D2762" s="191"/>
      <c r="E2762" s="752"/>
      <c r="F2762" s="192"/>
      <c r="G2762" s="478"/>
      <c r="H2762" s="193"/>
      <c r="I2762" s="256"/>
      <c r="J2762" s="256"/>
      <c r="K2762" s="59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89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4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>
        <f t="shared" si="163"/>
        <v>1</v>
      </c>
      <c r="C2763" s="184">
        <f t="shared" si="164"/>
        <v>0</v>
      </c>
      <c r="D2763" s="191"/>
      <c r="E2763" s="752"/>
      <c r="F2763" s="192"/>
      <c r="G2763" s="478"/>
      <c r="H2763" s="193"/>
      <c r="I2763" s="256"/>
      <c r="J2763" s="256"/>
      <c r="K2763" s="59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89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4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>
        <f t="shared" si="163"/>
        <v>1</v>
      </c>
      <c r="C2764" s="184">
        <f t="shared" si="164"/>
        <v>0</v>
      </c>
      <c r="D2764" s="191"/>
      <c r="E2764" s="752"/>
      <c r="F2764" s="192"/>
      <c r="G2764" s="478"/>
      <c r="H2764" s="7"/>
      <c r="I2764" s="256"/>
      <c r="J2764" s="256"/>
      <c r="K2764" s="59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89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4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>
        <f t="shared" si="163"/>
        <v>1</v>
      </c>
      <c r="C2765" s="184">
        <f t="shared" si="164"/>
        <v>0</v>
      </c>
      <c r="D2765" s="191"/>
      <c r="E2765" s="752"/>
      <c r="F2765" s="192"/>
      <c r="G2765" s="478"/>
      <c r="H2765" s="7"/>
      <c r="I2765" s="256"/>
      <c r="J2765" s="256"/>
      <c r="K2765" s="59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89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4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>
        <f t="shared" si="163"/>
        <v>1</v>
      </c>
      <c r="C2766" s="184">
        <f t="shared" si="164"/>
        <v>0</v>
      </c>
      <c r="D2766" s="191"/>
      <c r="E2766" s="799"/>
      <c r="F2766" s="189"/>
      <c r="G2766" s="478"/>
      <c r="H2766" s="777"/>
      <c r="I2766" s="256"/>
      <c r="J2766" s="256"/>
      <c r="K2766" s="593"/>
      <c r="L2766" s="594"/>
      <c r="M2766" s="594"/>
      <c r="N2766" s="52" t="str">
        <f>IF(AND('331-CT'!$E$7=TH!H2766,OR(L2766="331",M2766="331")),"331",IF(AND(OR(L2766="131",M2766="131"),H2766='131-CT'!$E$7),"131",""))</f>
        <v/>
      </c>
      <c r="O2766" s="89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4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>
        <f t="shared" si="163"/>
        <v>1</v>
      </c>
      <c r="C2767" s="184">
        <f t="shared" si="164"/>
        <v>0</v>
      </c>
      <c r="D2767" s="191"/>
      <c r="E2767" s="792"/>
      <c r="F2767" s="189"/>
      <c r="G2767" s="478"/>
      <c r="H2767" s="7"/>
      <c r="I2767" s="256"/>
      <c r="J2767" s="256"/>
      <c r="K2767" s="59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89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4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>
        <f t="shared" si="163"/>
        <v>1</v>
      </c>
      <c r="C2768" s="184">
        <f t="shared" si="164"/>
        <v>0</v>
      </c>
      <c r="D2768" s="191"/>
      <c r="E2768" s="792"/>
      <c r="F2768" s="40"/>
      <c r="G2768" s="478"/>
      <c r="H2768" s="7"/>
      <c r="I2768" s="256"/>
      <c r="J2768" s="256"/>
      <c r="K2768" s="59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89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4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>
        <f t="shared" si="163"/>
        <v>1</v>
      </c>
      <c r="C2769" s="184">
        <f t="shared" si="164"/>
        <v>0</v>
      </c>
      <c r="D2769" s="191"/>
      <c r="E2769" s="792"/>
      <c r="F2769" s="189"/>
      <c r="G2769" s="478"/>
      <c r="H2769" s="7"/>
      <c r="I2769" s="256"/>
      <c r="J2769" s="256"/>
      <c r="K2769" s="59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89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4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>
        <f t="shared" si="163"/>
        <v>1</v>
      </c>
      <c r="C2770" s="184">
        <f t="shared" si="164"/>
        <v>0</v>
      </c>
      <c r="D2770" s="191"/>
      <c r="E2770" s="792"/>
      <c r="F2770" s="40"/>
      <c r="G2770" s="478"/>
      <c r="H2770" s="7"/>
      <c r="I2770" s="256"/>
      <c r="J2770" s="256"/>
      <c r="K2770" s="59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89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4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>
        <f t="shared" si="163"/>
        <v>1</v>
      </c>
      <c r="C2771" s="184">
        <f t="shared" si="164"/>
        <v>0</v>
      </c>
      <c r="D2771" s="191"/>
      <c r="E2771" s="792"/>
      <c r="F2771" s="40"/>
      <c r="G2771" s="478"/>
      <c r="H2771" s="7"/>
      <c r="I2771" s="256"/>
      <c r="J2771" s="256"/>
      <c r="K2771" s="59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89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4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>
        <f t="shared" si="163"/>
        <v>1</v>
      </c>
      <c r="C2772" s="184">
        <f t="shared" si="164"/>
        <v>0</v>
      </c>
      <c r="D2772" s="191"/>
      <c r="E2772" s="792"/>
      <c r="F2772" s="40"/>
      <c r="G2772" s="478"/>
      <c r="H2772" s="7"/>
      <c r="I2772" s="256"/>
      <c r="J2772" s="256"/>
      <c r="K2772" s="59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89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4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>
        <f t="shared" si="163"/>
        <v>1</v>
      </c>
      <c r="C2773" s="184">
        <f t="shared" si="164"/>
        <v>0</v>
      </c>
      <c r="D2773" s="191"/>
      <c r="E2773" s="792"/>
      <c r="F2773" s="40"/>
      <c r="G2773" s="478"/>
      <c r="H2773" s="7"/>
      <c r="I2773" s="256"/>
      <c r="J2773" s="256"/>
      <c r="K2773" s="59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89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4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>
        <f t="shared" si="163"/>
        <v>1</v>
      </c>
      <c r="C2774" s="184">
        <f t="shared" si="164"/>
        <v>0</v>
      </c>
      <c r="D2774" s="191"/>
      <c r="E2774" s="792"/>
      <c r="F2774" s="40"/>
      <c r="G2774" s="478"/>
      <c r="H2774" s="7"/>
      <c r="I2774" s="256"/>
      <c r="J2774" s="256"/>
      <c r="K2774" s="59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89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4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>
        <f t="shared" si="163"/>
        <v>1</v>
      </c>
      <c r="C2775" s="184">
        <f t="shared" si="164"/>
        <v>0</v>
      </c>
      <c r="D2775" s="191"/>
      <c r="E2775" s="799"/>
      <c r="F2775" s="189"/>
      <c r="G2775" s="478"/>
      <c r="H2775" s="193"/>
      <c r="I2775" s="256"/>
      <c r="J2775" s="256"/>
      <c r="K2775" s="593"/>
      <c r="L2775" s="594"/>
      <c r="M2775" s="594"/>
      <c r="N2775" s="52" t="str">
        <f>IF(AND('331-CT'!$E$7=TH!H2775,OR(L2775="331",M2775="331")),"331",IF(AND(OR(L2775="131",M2775="131"),H2775='131-CT'!$E$7),"131",""))</f>
        <v/>
      </c>
      <c r="O2775" s="89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4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>
        <f t="shared" si="163"/>
        <v>1</v>
      </c>
      <c r="C2776" s="184">
        <f t="shared" si="164"/>
        <v>0</v>
      </c>
      <c r="D2776" s="191"/>
      <c r="E2776" s="799"/>
      <c r="F2776" s="189"/>
      <c r="G2776" s="478"/>
      <c r="H2776" s="193"/>
      <c r="I2776" s="256"/>
      <c r="J2776" s="256"/>
      <c r="K2776" s="593"/>
      <c r="L2776" s="594"/>
      <c r="M2776" s="594"/>
      <c r="N2776" s="52" t="str">
        <f>IF(AND('331-CT'!$E$7=TH!H2776,OR(L2776="331",M2776="331")),"331",IF(AND(OR(L2776="131",M2776="131"),H2776='131-CT'!$E$7),"131",""))</f>
        <v/>
      </c>
      <c r="O2776" s="89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4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>
        <f t="shared" si="163"/>
        <v>1</v>
      </c>
      <c r="C2777" s="184">
        <f t="shared" si="164"/>
        <v>0</v>
      </c>
      <c r="D2777" s="191"/>
      <c r="E2777" s="792"/>
      <c r="F2777" s="192"/>
      <c r="G2777" s="478"/>
      <c r="H2777" s="7"/>
      <c r="I2777" s="256"/>
      <c r="J2777" s="256"/>
      <c r="K2777" s="593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89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4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>
        <f t="shared" si="163"/>
        <v>1</v>
      </c>
      <c r="C2778" s="184">
        <f t="shared" si="164"/>
        <v>0</v>
      </c>
      <c r="D2778" s="191"/>
      <c r="E2778" s="792"/>
      <c r="F2778" s="192"/>
      <c r="G2778" s="478"/>
      <c r="H2778" s="7"/>
      <c r="I2778" s="256"/>
      <c r="J2778" s="256"/>
      <c r="K2778" s="593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89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4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63"/>
        <v/>
      </c>
      <c r="C2779" s="191"/>
      <c r="D2779" s="37"/>
      <c r="E2779" s="792"/>
      <c r="F2779" s="440"/>
      <c r="G2779" s="40"/>
      <c r="H2779" s="7"/>
      <c r="I2779" s="256"/>
      <c r="J2779" s="256"/>
      <c r="K2779" s="59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89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4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63"/>
        <v/>
      </c>
      <c r="C2780" s="191"/>
      <c r="D2780" s="37"/>
      <c r="E2780" s="792"/>
      <c r="F2780" s="192"/>
      <c r="G2780" s="478"/>
      <c r="H2780" s="7"/>
      <c r="I2780" s="256"/>
      <c r="J2780" s="256"/>
      <c r="K2780" s="59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89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4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63"/>
        <v/>
      </c>
      <c r="C2781" s="184"/>
      <c r="D2781" s="184"/>
      <c r="E2781" s="799"/>
      <c r="F2781" s="189"/>
      <c r="G2781" s="595"/>
      <c r="H2781" s="193"/>
      <c r="I2781" s="256"/>
      <c r="J2781" s="256"/>
      <c r="K2781" s="593"/>
      <c r="L2781" s="594"/>
      <c r="M2781" s="594"/>
      <c r="N2781" s="52" t="str">
        <f>IF(AND('331-CT'!$E$7=TH!H2781,OR(L2781="331",M2781="331")),"331",IF(AND(OR(L2781="131",M2781="131"),H2781='131-CT'!$E$7),"131",""))</f>
        <v/>
      </c>
      <c r="O2781" s="89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4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63"/>
        <v/>
      </c>
      <c r="C2782" s="191"/>
      <c r="D2782" s="191"/>
      <c r="E2782" s="792"/>
      <c r="F2782" s="192"/>
      <c r="G2782" s="478"/>
      <c r="H2782" s="7"/>
      <c r="I2782" s="257"/>
      <c r="J2782" s="257"/>
      <c r="K2782" s="593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89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4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63"/>
        <v/>
      </c>
      <c r="C2783" s="191"/>
      <c r="D2783" s="191"/>
      <c r="E2783" s="792"/>
      <c r="F2783" s="192"/>
      <c r="G2783" s="478"/>
      <c r="H2783" s="7"/>
      <c r="I2783" s="257"/>
      <c r="J2783" s="257"/>
      <c r="K2783" s="38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89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4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63"/>
        <v/>
      </c>
      <c r="C2784" s="191"/>
      <c r="D2784" s="191"/>
      <c r="E2784" s="792"/>
      <c r="F2784" s="40"/>
      <c r="G2784" s="40"/>
      <c r="H2784" s="7"/>
      <c r="I2784" s="256"/>
      <c r="J2784" s="256"/>
      <c r="K2784" s="59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89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4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63"/>
        <v/>
      </c>
      <c r="C2785" s="191"/>
      <c r="D2785" s="191"/>
      <c r="E2785" s="792"/>
      <c r="F2785" s="189"/>
      <c r="G2785" s="40"/>
      <c r="H2785" s="7"/>
      <c r="I2785" s="256"/>
      <c r="J2785" s="256"/>
      <c r="K2785" s="59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89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4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63"/>
        <v/>
      </c>
      <c r="C2786" s="191"/>
      <c r="D2786" s="191"/>
      <c r="E2786" s="792"/>
      <c r="F2786" s="189"/>
      <c r="G2786" s="40"/>
      <c r="H2786" s="7"/>
      <c r="I2786" s="256"/>
      <c r="J2786" s="256"/>
      <c r="K2786" s="59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89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4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ref="B2787:B2850" si="165">IF(C2787&lt;&gt;"",MONTH(C2787),"")</f>
        <v/>
      </c>
      <c r="C2787" s="191"/>
      <c r="D2787" s="191"/>
      <c r="E2787" s="792"/>
      <c r="F2787" s="189"/>
      <c r="G2787" s="40"/>
      <c r="H2787" s="7"/>
      <c r="I2787" s="256"/>
      <c r="J2787" s="256"/>
      <c r="K2787" s="59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89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4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65"/>
        <v/>
      </c>
      <c r="C2788" s="191"/>
      <c r="D2788" s="191"/>
      <c r="E2788" s="792"/>
      <c r="F2788" s="40"/>
      <c r="G2788" s="40"/>
      <c r="H2788" s="7"/>
      <c r="I2788" s="256"/>
      <c r="J2788" s="256"/>
      <c r="K2788" s="59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89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4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65"/>
        <v/>
      </c>
      <c r="C2789" s="191"/>
      <c r="D2789" s="191"/>
      <c r="E2789" s="792"/>
      <c r="F2789" s="40"/>
      <c r="G2789" s="40"/>
      <c r="H2789" s="7"/>
      <c r="I2789" s="256"/>
      <c r="J2789" s="256"/>
      <c r="K2789" s="59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89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4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65"/>
        <v/>
      </c>
      <c r="C2790" s="191"/>
      <c r="D2790" s="191"/>
      <c r="E2790" s="792"/>
      <c r="F2790" s="40"/>
      <c r="G2790" s="40"/>
      <c r="H2790" s="7"/>
      <c r="I2790" s="256"/>
      <c r="J2790" s="256"/>
      <c r="K2790" s="59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89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4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65"/>
        <v/>
      </c>
      <c r="C2791" s="191"/>
      <c r="D2791" s="191"/>
      <c r="E2791" s="792"/>
      <c r="F2791" s="40"/>
      <c r="G2791" s="40"/>
      <c r="H2791" s="7"/>
      <c r="I2791" s="256"/>
      <c r="J2791" s="256"/>
      <c r="K2791" s="59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89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4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65"/>
        <v/>
      </c>
      <c r="C2792" s="191"/>
      <c r="D2792" s="191"/>
      <c r="E2792" s="792"/>
      <c r="F2792" s="40"/>
      <c r="G2792" s="40"/>
      <c r="H2792" s="7"/>
      <c r="I2792" s="256"/>
      <c r="J2792" s="256"/>
      <c r="K2792" s="59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89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4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65"/>
        <v/>
      </c>
      <c r="C2793" s="191"/>
      <c r="D2793" s="191"/>
      <c r="E2793" s="792"/>
      <c r="F2793" s="40"/>
      <c r="G2793" s="40"/>
      <c r="H2793" s="7"/>
      <c r="I2793" s="256"/>
      <c r="J2793" s="256"/>
      <c r="K2793" s="59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89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4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65"/>
        <v/>
      </c>
      <c r="C2794" s="191"/>
      <c r="D2794" s="191"/>
      <c r="E2794" s="792"/>
      <c r="F2794" s="40"/>
      <c r="G2794" s="40"/>
      <c r="H2794" s="7"/>
      <c r="I2794" s="256"/>
      <c r="J2794" s="256"/>
      <c r="K2794" s="59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89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4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65"/>
        <v/>
      </c>
      <c r="C2795" s="191"/>
      <c r="D2795" s="191"/>
      <c r="E2795" s="792"/>
      <c r="F2795" s="40"/>
      <c r="G2795" s="40"/>
      <c r="H2795" s="7"/>
      <c r="I2795" s="256"/>
      <c r="J2795" s="256"/>
      <c r="K2795" s="59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89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4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65"/>
        <v/>
      </c>
      <c r="C2796" s="191"/>
      <c r="D2796" s="191"/>
      <c r="E2796" s="792"/>
      <c r="F2796" s="40"/>
      <c r="G2796" s="40"/>
      <c r="H2796" s="7"/>
      <c r="I2796" s="256"/>
      <c r="J2796" s="256"/>
      <c r="K2796" s="59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89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4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65"/>
        <v/>
      </c>
      <c r="C2797" s="191"/>
      <c r="D2797" s="191"/>
      <c r="E2797" s="792"/>
      <c r="F2797" s="40"/>
      <c r="G2797" s="40"/>
      <c r="H2797" s="7"/>
      <c r="I2797" s="256"/>
      <c r="J2797" s="256"/>
      <c r="K2797" s="59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89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4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65"/>
        <v/>
      </c>
      <c r="C2798" s="191"/>
      <c r="D2798" s="191"/>
      <c r="E2798" s="792"/>
      <c r="F2798" s="40"/>
      <c r="G2798" s="40"/>
      <c r="H2798" s="7"/>
      <c r="I2798" s="256"/>
      <c r="J2798" s="256"/>
      <c r="K2798" s="59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89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4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65"/>
        <v/>
      </c>
      <c r="C2799" s="191"/>
      <c r="D2799" s="191"/>
      <c r="E2799" s="792"/>
      <c r="F2799" s="40"/>
      <c r="G2799" s="40"/>
      <c r="H2799" s="7"/>
      <c r="I2799" s="256"/>
      <c r="J2799" s="256"/>
      <c r="K2799" s="59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89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4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65"/>
        <v/>
      </c>
      <c r="C2800" s="191"/>
      <c r="D2800" s="191"/>
      <c r="E2800" s="792"/>
      <c r="F2800" s="40"/>
      <c r="G2800" s="40"/>
      <c r="H2800" s="7"/>
      <c r="I2800" s="256"/>
      <c r="J2800" s="256"/>
      <c r="K2800" s="59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89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4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65"/>
        <v/>
      </c>
      <c r="C2801" s="191"/>
      <c r="D2801" s="191"/>
      <c r="E2801" s="792"/>
      <c r="F2801" s="40"/>
      <c r="G2801" s="40"/>
      <c r="H2801" s="7"/>
      <c r="I2801" s="256"/>
      <c r="J2801" s="256"/>
      <c r="K2801" s="59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89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4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65"/>
        <v/>
      </c>
      <c r="C2802" s="191"/>
      <c r="D2802" s="191"/>
      <c r="E2802" s="792"/>
      <c r="F2802" s="40"/>
      <c r="G2802" s="40"/>
      <c r="H2802" s="7"/>
      <c r="I2802" s="256"/>
      <c r="J2802" s="256"/>
      <c r="K2802" s="593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89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4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65"/>
        <v/>
      </c>
      <c r="C2803" s="191"/>
      <c r="D2803" s="191"/>
      <c r="E2803" s="792"/>
      <c r="F2803" s="40"/>
      <c r="G2803" s="40"/>
      <c r="H2803" s="7"/>
      <c r="I2803" s="256"/>
      <c r="J2803" s="256"/>
      <c r="K2803" s="593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89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4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65"/>
        <v/>
      </c>
      <c r="C2804" s="191"/>
      <c r="D2804" s="191"/>
      <c r="E2804" s="792"/>
      <c r="F2804" s="40"/>
      <c r="G2804" s="40"/>
      <c r="H2804" s="7"/>
      <c r="I2804" s="256"/>
      <c r="J2804" s="256"/>
      <c r="K2804" s="593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89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4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65"/>
        <v/>
      </c>
      <c r="C2805" s="191"/>
      <c r="D2805" s="191"/>
      <c r="E2805" s="792"/>
      <c r="F2805" s="189"/>
      <c r="G2805" s="40"/>
      <c r="H2805" s="7"/>
      <c r="I2805" s="256"/>
      <c r="J2805" s="256"/>
      <c r="K2805" s="593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89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4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65"/>
        <v/>
      </c>
      <c r="C2806" s="191"/>
      <c r="D2806" s="191"/>
      <c r="E2806" s="792"/>
      <c r="F2806" s="40"/>
      <c r="G2806" s="40"/>
      <c r="H2806" s="7"/>
      <c r="I2806" s="256"/>
      <c r="J2806" s="256"/>
      <c r="K2806" s="59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89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4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65"/>
        <v/>
      </c>
      <c r="C2807" s="191"/>
      <c r="D2807" s="191"/>
      <c r="E2807" s="792"/>
      <c r="F2807" s="40"/>
      <c r="G2807" s="40"/>
      <c r="H2807" s="7"/>
      <c r="I2807" s="256"/>
      <c r="J2807" s="256"/>
      <c r="K2807" s="59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89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4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65"/>
        <v/>
      </c>
      <c r="C2808" s="191"/>
      <c r="D2808" s="191"/>
      <c r="E2808" s="792"/>
      <c r="F2808" s="40"/>
      <c r="G2808" s="40"/>
      <c r="H2808" s="7"/>
      <c r="I2808" s="256"/>
      <c r="J2808" s="256"/>
      <c r="K2808" s="59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89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4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65"/>
        <v/>
      </c>
      <c r="C2809" s="191"/>
      <c r="D2809" s="191"/>
      <c r="E2809" s="792"/>
      <c r="F2809" s="40"/>
      <c r="G2809" s="40"/>
      <c r="H2809" s="7"/>
      <c r="I2809" s="256"/>
      <c r="J2809" s="256"/>
      <c r="K2809" s="59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89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4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65"/>
        <v/>
      </c>
      <c r="C2810" s="191"/>
      <c r="D2810" s="191"/>
      <c r="E2810" s="792"/>
      <c r="F2810" s="189"/>
      <c r="G2810" s="40"/>
      <c r="H2810" s="7"/>
      <c r="I2810" s="256"/>
      <c r="J2810" s="256"/>
      <c r="K2810" s="59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89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4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65"/>
        <v/>
      </c>
      <c r="C2811" s="184"/>
      <c r="D2811" s="184"/>
      <c r="E2811" s="799"/>
      <c r="F2811" s="189"/>
      <c r="G2811" s="595"/>
      <c r="H2811" s="7"/>
      <c r="I2811" s="256"/>
      <c r="J2811" s="256"/>
      <c r="K2811" s="593"/>
      <c r="L2811" s="594"/>
      <c r="M2811" s="594"/>
      <c r="N2811" s="52" t="str">
        <f>IF(AND('331-CT'!$E$7=TH!H2811,OR(L2811="331",M2811="331")),"331",IF(AND(OR(L2811="131",M2811="131"),H2811='131-CT'!$E$7),"131",""))</f>
        <v/>
      </c>
      <c r="O2811" s="89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4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65"/>
        <v/>
      </c>
      <c r="C2812" s="191"/>
      <c r="D2812" s="191"/>
      <c r="E2812" s="792"/>
      <c r="F2812" s="192"/>
      <c r="G2812" s="478"/>
      <c r="H2812" s="45"/>
      <c r="I2812" s="256"/>
      <c r="J2812" s="256"/>
      <c r="K2812" s="38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89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4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65"/>
        <v/>
      </c>
      <c r="C2813" s="191"/>
      <c r="D2813" s="191"/>
      <c r="E2813" s="792"/>
      <c r="F2813" s="192"/>
      <c r="G2813" s="478"/>
      <c r="H2813" s="45"/>
      <c r="I2813" s="256"/>
      <c r="J2813" s="256"/>
      <c r="K2813" s="38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89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4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65"/>
        <v/>
      </c>
      <c r="C2814" s="191"/>
      <c r="D2814" s="191"/>
      <c r="E2814" s="792"/>
      <c r="F2814" s="192"/>
      <c r="G2814" s="478"/>
      <c r="H2814" s="7"/>
      <c r="I2814" s="256"/>
      <c r="J2814" s="256"/>
      <c r="K2814" s="593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89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4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65"/>
        <v/>
      </c>
      <c r="C2815" s="191"/>
      <c r="D2815" s="191"/>
      <c r="E2815" s="792"/>
      <c r="F2815" s="192"/>
      <c r="G2815" s="478"/>
      <c r="H2815" s="7"/>
      <c r="I2815" s="256"/>
      <c r="J2815" s="256"/>
      <c r="K2815" s="593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89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4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65"/>
        <v/>
      </c>
      <c r="C2816" s="191"/>
      <c r="D2816" s="191"/>
      <c r="E2816" s="792"/>
      <c r="F2816" s="40"/>
      <c r="G2816" s="40"/>
      <c r="H2816" s="7"/>
      <c r="I2816" s="256"/>
      <c r="J2816" s="256"/>
      <c r="K2816" s="59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89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4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65"/>
        <v/>
      </c>
      <c r="C2817" s="191"/>
      <c r="D2817" s="191"/>
      <c r="E2817" s="792"/>
      <c r="F2817" s="40"/>
      <c r="G2817" s="40"/>
      <c r="H2817" s="7"/>
      <c r="I2817" s="256"/>
      <c r="J2817" s="256"/>
      <c r="K2817" s="59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89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4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65"/>
        <v/>
      </c>
      <c r="C2818" s="191"/>
      <c r="D2818" s="191"/>
      <c r="E2818" s="792"/>
      <c r="F2818" s="40"/>
      <c r="G2818" s="40"/>
      <c r="H2818" s="7"/>
      <c r="I2818" s="256"/>
      <c r="J2818" s="256"/>
      <c r="K2818" s="59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89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4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65"/>
        <v/>
      </c>
      <c r="C2819" s="191"/>
      <c r="D2819" s="191"/>
      <c r="E2819" s="792"/>
      <c r="F2819" s="40"/>
      <c r="G2819" s="40"/>
      <c r="H2819" s="7"/>
      <c r="I2819" s="256"/>
      <c r="J2819" s="256"/>
      <c r="K2819" s="59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89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4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65"/>
        <v/>
      </c>
      <c r="C2820" s="191"/>
      <c r="D2820" s="37"/>
      <c r="E2820" s="792"/>
      <c r="F2820" s="440"/>
      <c r="G2820" s="40"/>
      <c r="H2820" s="7"/>
      <c r="I2820" s="256"/>
      <c r="J2820" s="256"/>
      <c r="K2820" s="59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89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4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65"/>
        <v/>
      </c>
      <c r="C2821" s="191"/>
      <c r="D2821" s="37"/>
      <c r="E2821" s="792"/>
      <c r="F2821" s="192"/>
      <c r="G2821" s="478"/>
      <c r="H2821" s="7"/>
      <c r="I2821" s="256"/>
      <c r="J2821" s="256"/>
      <c r="K2821" s="59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89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4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65"/>
        <v/>
      </c>
      <c r="C2822" s="191"/>
      <c r="D2822" s="191"/>
      <c r="E2822" s="792"/>
      <c r="F2822" s="192"/>
      <c r="G2822" s="478"/>
      <c r="H2822" s="193"/>
      <c r="I2822" s="256"/>
      <c r="J2822" s="256"/>
      <c r="K2822" s="593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89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4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65"/>
        <v/>
      </c>
      <c r="C2823" s="191"/>
      <c r="D2823" s="191"/>
      <c r="E2823" s="792"/>
      <c r="F2823" s="192"/>
      <c r="G2823" s="478"/>
      <c r="H2823" s="193"/>
      <c r="I2823" s="256"/>
      <c r="J2823" s="256"/>
      <c r="K2823" s="593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89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4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65"/>
        <v/>
      </c>
      <c r="C2824" s="191"/>
      <c r="D2824" s="191"/>
      <c r="E2824" s="792"/>
      <c r="F2824" s="192"/>
      <c r="G2824" s="478"/>
      <c r="H2824" s="193"/>
      <c r="I2824" s="256"/>
      <c r="J2824" s="256"/>
      <c r="K2824" s="593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89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4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65"/>
        <v/>
      </c>
      <c r="C2825" s="191"/>
      <c r="D2825" s="191"/>
      <c r="E2825" s="792"/>
      <c r="F2825" s="192"/>
      <c r="G2825" s="478"/>
      <c r="H2825" s="193"/>
      <c r="I2825" s="256"/>
      <c r="J2825" s="256"/>
      <c r="K2825" s="593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89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4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65"/>
        <v/>
      </c>
      <c r="C2826" s="191"/>
      <c r="D2826" s="191"/>
      <c r="E2826" s="792"/>
      <c r="F2826" s="192"/>
      <c r="G2826" s="478"/>
      <c r="H2826" s="193"/>
      <c r="I2826" s="256"/>
      <c r="J2826" s="256"/>
      <c r="K2826" s="593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89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4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65"/>
        <v/>
      </c>
      <c r="C2827" s="191"/>
      <c r="D2827" s="191"/>
      <c r="E2827" s="792"/>
      <c r="F2827" s="192"/>
      <c r="G2827" s="478"/>
      <c r="H2827" s="193"/>
      <c r="I2827" s="256"/>
      <c r="J2827" s="256"/>
      <c r="K2827" s="593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89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4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65"/>
        <v/>
      </c>
      <c r="C2828" s="191"/>
      <c r="D2828" s="191"/>
      <c r="E2828" s="792"/>
      <c r="F2828" s="192"/>
      <c r="G2828" s="478"/>
      <c r="H2828" s="193"/>
      <c r="I2828" s="256"/>
      <c r="J2828" s="256"/>
      <c r="K2828" s="593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89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4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65"/>
        <v/>
      </c>
      <c r="C2829" s="191"/>
      <c r="D2829" s="191"/>
      <c r="E2829" s="792"/>
      <c r="F2829" s="192"/>
      <c r="G2829" s="478"/>
      <c r="H2829" s="193"/>
      <c r="I2829" s="256"/>
      <c r="J2829" s="256"/>
      <c r="K2829" s="593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89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4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65"/>
        <v/>
      </c>
      <c r="C2830" s="191"/>
      <c r="D2830" s="191"/>
      <c r="E2830" s="792"/>
      <c r="F2830" s="192"/>
      <c r="G2830" s="478"/>
      <c r="H2830" s="193"/>
      <c r="I2830" s="256"/>
      <c r="J2830" s="256"/>
      <c r="K2830" s="593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89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4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65"/>
        <v/>
      </c>
      <c r="C2831" s="191"/>
      <c r="D2831" s="191"/>
      <c r="E2831" s="792"/>
      <c r="F2831" s="192"/>
      <c r="G2831" s="478"/>
      <c r="H2831" s="193"/>
      <c r="I2831" s="256"/>
      <c r="J2831" s="256"/>
      <c r="K2831" s="593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89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4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165"/>
        <v/>
      </c>
      <c r="C2832" s="191"/>
      <c r="D2832" s="191"/>
      <c r="E2832" s="792"/>
      <c r="F2832" s="192"/>
      <c r="G2832" s="478"/>
      <c r="H2832" s="193"/>
      <c r="I2832" s="256"/>
      <c r="J2832" s="256"/>
      <c r="K2832" s="593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89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4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65"/>
        <v/>
      </c>
      <c r="C2833" s="191"/>
      <c r="D2833" s="191"/>
      <c r="E2833" s="792"/>
      <c r="F2833" s="192"/>
      <c r="G2833" s="478"/>
      <c r="H2833" s="193"/>
      <c r="I2833" s="256"/>
      <c r="J2833" s="256"/>
      <c r="K2833" s="593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89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4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65"/>
        <v/>
      </c>
      <c r="C2834" s="191"/>
      <c r="D2834" s="191"/>
      <c r="E2834" s="792"/>
      <c r="F2834" s="192"/>
      <c r="G2834" s="478"/>
      <c r="H2834" s="193"/>
      <c r="I2834" s="256"/>
      <c r="J2834" s="256"/>
      <c r="K2834" s="593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89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4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65"/>
        <v/>
      </c>
      <c r="C2835" s="191"/>
      <c r="D2835" s="191"/>
      <c r="E2835" s="792"/>
      <c r="F2835" s="192"/>
      <c r="G2835" s="478"/>
      <c r="H2835" s="193"/>
      <c r="I2835" s="256"/>
      <c r="J2835" s="256"/>
      <c r="K2835" s="593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89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4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65"/>
        <v/>
      </c>
      <c r="C2836" s="191"/>
      <c r="D2836" s="191"/>
      <c r="E2836" s="792"/>
      <c r="F2836" s="192"/>
      <c r="G2836" s="478"/>
      <c r="H2836" s="193"/>
      <c r="I2836" s="256"/>
      <c r="J2836" s="256"/>
      <c r="K2836" s="593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89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4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65"/>
        <v/>
      </c>
      <c r="C2837" s="191"/>
      <c r="D2837" s="191"/>
      <c r="E2837" s="792"/>
      <c r="F2837" s="192"/>
      <c r="G2837" s="478"/>
      <c r="H2837" s="193"/>
      <c r="I2837" s="256"/>
      <c r="J2837" s="256"/>
      <c r="K2837" s="593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89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4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65"/>
        <v/>
      </c>
      <c r="C2838" s="191"/>
      <c r="D2838" s="191"/>
      <c r="E2838" s="792"/>
      <c r="F2838" s="192"/>
      <c r="G2838" s="478"/>
      <c r="H2838" s="193"/>
      <c r="I2838" s="256"/>
      <c r="J2838" s="256"/>
      <c r="K2838" s="593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89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4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65"/>
        <v/>
      </c>
      <c r="C2839" s="191"/>
      <c r="D2839" s="191"/>
      <c r="E2839" s="792"/>
      <c r="F2839" s="192"/>
      <c r="G2839" s="478"/>
      <c r="H2839" s="193"/>
      <c r="I2839" s="256"/>
      <c r="J2839" s="256"/>
      <c r="K2839" s="593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89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4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65"/>
        <v/>
      </c>
      <c r="C2840" s="191"/>
      <c r="D2840" s="191"/>
      <c r="E2840" s="792"/>
      <c r="F2840" s="192"/>
      <c r="G2840" s="478"/>
      <c r="H2840" s="193"/>
      <c r="I2840" s="256"/>
      <c r="J2840" s="256"/>
      <c r="K2840" s="593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89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4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65"/>
        <v/>
      </c>
      <c r="C2841" s="191"/>
      <c r="D2841" s="191"/>
      <c r="E2841" s="792"/>
      <c r="F2841" s="192"/>
      <c r="G2841" s="478"/>
      <c r="H2841" s="193"/>
      <c r="I2841" s="256"/>
      <c r="J2841" s="256"/>
      <c r="K2841" s="593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89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4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65"/>
        <v/>
      </c>
      <c r="C2842" s="191"/>
      <c r="D2842" s="191"/>
      <c r="E2842" s="792"/>
      <c r="F2842" s="192"/>
      <c r="G2842" s="478"/>
      <c r="H2842" s="193"/>
      <c r="I2842" s="256"/>
      <c r="J2842" s="256"/>
      <c r="K2842" s="593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89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4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65"/>
        <v/>
      </c>
      <c r="C2843" s="191"/>
      <c r="D2843" s="191"/>
      <c r="E2843" s="792"/>
      <c r="F2843" s="192"/>
      <c r="G2843" s="478"/>
      <c r="H2843" s="193"/>
      <c r="I2843" s="256"/>
      <c r="J2843" s="256"/>
      <c r="K2843" s="593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89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4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65"/>
        <v/>
      </c>
      <c r="C2844" s="191"/>
      <c r="D2844" s="191"/>
      <c r="E2844" s="792"/>
      <c r="F2844" s="192"/>
      <c r="G2844" s="478"/>
      <c r="H2844" s="193"/>
      <c r="I2844" s="256"/>
      <c r="J2844" s="256"/>
      <c r="K2844" s="593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89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4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65"/>
        <v/>
      </c>
      <c r="C2845" s="191"/>
      <c r="D2845" s="191"/>
      <c r="E2845" s="792"/>
      <c r="F2845" s="192"/>
      <c r="G2845" s="478"/>
      <c r="H2845" s="193"/>
      <c r="I2845" s="256"/>
      <c r="J2845" s="256"/>
      <c r="K2845" s="593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89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4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165"/>
        <v/>
      </c>
      <c r="C2846" s="191"/>
      <c r="D2846" s="191"/>
      <c r="E2846" s="792"/>
      <c r="F2846" s="192"/>
      <c r="G2846" s="478"/>
      <c r="H2846" s="193"/>
      <c r="I2846" s="256"/>
      <c r="J2846" s="256"/>
      <c r="K2846" s="593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89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4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65"/>
        <v/>
      </c>
      <c r="C2847" s="191"/>
      <c r="D2847" s="191"/>
      <c r="E2847" s="792"/>
      <c r="F2847" s="192"/>
      <c r="G2847" s="478"/>
      <c r="H2847" s="193"/>
      <c r="I2847" s="256"/>
      <c r="J2847" s="256"/>
      <c r="K2847" s="593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89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4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65"/>
        <v/>
      </c>
      <c r="C2848" s="191"/>
      <c r="D2848" s="191"/>
      <c r="E2848" s="792"/>
      <c r="F2848" s="192"/>
      <c r="G2848" s="478"/>
      <c r="H2848" s="193"/>
      <c r="I2848" s="256"/>
      <c r="J2848" s="256"/>
      <c r="K2848" s="593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89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4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65"/>
        <v/>
      </c>
      <c r="C2849" s="191"/>
      <c r="D2849" s="191"/>
      <c r="E2849" s="792"/>
      <c r="F2849" s="192"/>
      <c r="G2849" s="478"/>
      <c r="H2849" s="193"/>
      <c r="I2849" s="256"/>
      <c r="J2849" s="256"/>
      <c r="K2849" s="593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89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4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65"/>
        <v/>
      </c>
      <c r="C2850" s="191"/>
      <c r="D2850" s="191"/>
      <c r="E2850" s="792"/>
      <c r="F2850" s="192"/>
      <c r="G2850" s="478"/>
      <c r="H2850" s="193"/>
      <c r="I2850" s="256"/>
      <c r="J2850" s="256"/>
      <c r="K2850" s="593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89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4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ref="B2851:B2914" si="166">IF(C2851&lt;&gt;"",MONTH(C2851),"")</f>
        <v/>
      </c>
      <c r="C2851" s="191"/>
      <c r="D2851" s="191"/>
      <c r="E2851" s="792"/>
      <c r="F2851" s="192"/>
      <c r="G2851" s="478"/>
      <c r="H2851" s="193"/>
      <c r="I2851" s="256"/>
      <c r="J2851" s="256"/>
      <c r="K2851" s="593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89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4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66"/>
        <v/>
      </c>
      <c r="C2852" s="191"/>
      <c r="D2852" s="191"/>
      <c r="E2852" s="792"/>
      <c r="F2852" s="192"/>
      <c r="G2852" s="478"/>
      <c r="H2852" s="193"/>
      <c r="I2852" s="256"/>
      <c r="J2852" s="256"/>
      <c r="K2852" s="593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89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4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66"/>
        <v/>
      </c>
      <c r="C2853" s="191"/>
      <c r="D2853" s="191"/>
      <c r="E2853" s="792"/>
      <c r="F2853" s="192"/>
      <c r="G2853" s="478"/>
      <c r="H2853" s="193"/>
      <c r="I2853" s="256"/>
      <c r="J2853" s="256"/>
      <c r="K2853" s="593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89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4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66"/>
        <v/>
      </c>
      <c r="C2854" s="191"/>
      <c r="D2854" s="191"/>
      <c r="E2854" s="792"/>
      <c r="F2854" s="192"/>
      <c r="G2854" s="478"/>
      <c r="H2854" s="193"/>
      <c r="I2854" s="256"/>
      <c r="J2854" s="256"/>
      <c r="K2854" s="593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89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4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66"/>
        <v/>
      </c>
      <c r="C2855" s="191"/>
      <c r="D2855" s="191"/>
      <c r="E2855" s="792"/>
      <c r="F2855" s="192"/>
      <c r="G2855" s="478"/>
      <c r="H2855" s="193"/>
      <c r="I2855" s="256"/>
      <c r="J2855" s="256"/>
      <c r="K2855" s="593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89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4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66"/>
        <v/>
      </c>
      <c r="C2856" s="191"/>
      <c r="D2856" s="191"/>
      <c r="E2856" s="792"/>
      <c r="F2856" s="192"/>
      <c r="G2856" s="478"/>
      <c r="H2856" s="193"/>
      <c r="I2856" s="256"/>
      <c r="J2856" s="256"/>
      <c r="K2856" s="593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89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4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66"/>
        <v/>
      </c>
      <c r="C2857" s="191"/>
      <c r="D2857" s="191"/>
      <c r="E2857" s="792"/>
      <c r="F2857" s="40"/>
      <c r="G2857" s="40"/>
      <c r="H2857" s="7"/>
      <c r="I2857" s="256"/>
      <c r="J2857" s="256"/>
      <c r="K2857" s="59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89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4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66"/>
        <v/>
      </c>
      <c r="C2858" s="191"/>
      <c r="D2858" s="191"/>
      <c r="E2858" s="792"/>
      <c r="F2858" s="189"/>
      <c r="G2858" s="40"/>
      <c r="H2858" s="7"/>
      <c r="I2858" s="256"/>
      <c r="J2858" s="256"/>
      <c r="K2858" s="59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89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4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66"/>
        <v/>
      </c>
      <c r="C2859" s="191"/>
      <c r="D2859" s="191"/>
      <c r="E2859" s="792"/>
      <c r="F2859" s="40"/>
      <c r="G2859" s="40"/>
      <c r="H2859" s="7"/>
      <c r="I2859" s="256"/>
      <c r="J2859" s="256"/>
      <c r="K2859" s="59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89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4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66"/>
        <v/>
      </c>
      <c r="C2860" s="191"/>
      <c r="D2860" s="191"/>
      <c r="E2860" s="792"/>
      <c r="F2860" s="40"/>
      <c r="G2860" s="40"/>
      <c r="H2860" s="7"/>
      <c r="I2860" s="256"/>
      <c r="J2860" s="256"/>
      <c r="K2860" s="59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89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4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66"/>
        <v/>
      </c>
      <c r="C2861" s="191"/>
      <c r="D2861" s="191"/>
      <c r="E2861" s="792"/>
      <c r="F2861" s="40"/>
      <c r="G2861" s="40"/>
      <c r="H2861" s="7"/>
      <c r="I2861" s="256"/>
      <c r="J2861" s="256"/>
      <c r="K2861" s="59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89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4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66"/>
        <v/>
      </c>
      <c r="C2862" s="191"/>
      <c r="D2862" s="191"/>
      <c r="E2862" s="792"/>
      <c r="F2862" s="40"/>
      <c r="G2862" s="40"/>
      <c r="H2862" s="7"/>
      <c r="I2862" s="256"/>
      <c r="J2862" s="256"/>
      <c r="K2862" s="59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89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4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66"/>
        <v/>
      </c>
      <c r="C2863" s="191"/>
      <c r="D2863" s="191"/>
      <c r="E2863" s="792"/>
      <c r="F2863" s="40"/>
      <c r="G2863" s="40"/>
      <c r="H2863" s="7"/>
      <c r="I2863" s="256"/>
      <c r="J2863" s="256"/>
      <c r="K2863" s="59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89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4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66"/>
        <v/>
      </c>
      <c r="C2864" s="191"/>
      <c r="D2864" s="191"/>
      <c r="E2864" s="792"/>
      <c r="F2864" s="40"/>
      <c r="G2864" s="40"/>
      <c r="H2864" s="7"/>
      <c r="I2864" s="256"/>
      <c r="J2864" s="256"/>
      <c r="K2864" s="59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89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4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66"/>
        <v/>
      </c>
      <c r="C2865" s="191"/>
      <c r="D2865" s="191"/>
      <c r="E2865" s="792"/>
      <c r="F2865" s="40"/>
      <c r="G2865" s="40"/>
      <c r="H2865" s="7"/>
      <c r="I2865" s="256"/>
      <c r="J2865" s="256"/>
      <c r="K2865" s="59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89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4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66"/>
        <v/>
      </c>
      <c r="C2866" s="191"/>
      <c r="D2866" s="191"/>
      <c r="E2866" s="792"/>
      <c r="F2866" s="40"/>
      <c r="G2866" s="40"/>
      <c r="H2866" s="7"/>
      <c r="I2866" s="256"/>
      <c r="J2866" s="256"/>
      <c r="K2866" s="59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89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4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66"/>
        <v/>
      </c>
      <c r="C2867" s="191"/>
      <c r="D2867" s="191"/>
      <c r="E2867" s="792"/>
      <c r="F2867" s="189"/>
      <c r="G2867" s="40"/>
      <c r="H2867" s="7"/>
      <c r="I2867" s="256"/>
      <c r="J2867" s="256"/>
      <c r="K2867" s="59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89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4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66"/>
        <v/>
      </c>
      <c r="C2868" s="191"/>
      <c r="D2868" s="191"/>
      <c r="E2868" s="792"/>
      <c r="F2868" s="40"/>
      <c r="G2868" s="40"/>
      <c r="H2868" s="7"/>
      <c r="I2868" s="256"/>
      <c r="J2868" s="256"/>
      <c r="K2868" s="59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89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4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66"/>
        <v/>
      </c>
      <c r="C2869" s="191"/>
      <c r="D2869" s="37"/>
      <c r="E2869" s="792"/>
      <c r="F2869" s="40"/>
      <c r="G2869" s="40"/>
      <c r="H2869" s="7"/>
      <c r="I2869" s="256"/>
      <c r="J2869" s="256"/>
      <c r="K2869" s="59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89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4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66"/>
        <v/>
      </c>
      <c r="C2870" s="191"/>
      <c r="D2870" s="37"/>
      <c r="E2870" s="792"/>
      <c r="F2870" s="40"/>
      <c r="G2870" s="40"/>
      <c r="H2870" s="7"/>
      <c r="I2870" s="256"/>
      <c r="J2870" s="256"/>
      <c r="K2870" s="59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89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4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66"/>
        <v/>
      </c>
      <c r="C2871" s="191"/>
      <c r="D2871" s="37"/>
      <c r="E2871" s="792"/>
      <c r="F2871" s="40"/>
      <c r="G2871" s="40"/>
      <c r="H2871" s="7"/>
      <c r="I2871" s="256"/>
      <c r="J2871" s="256"/>
      <c r="K2871" s="59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89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4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66"/>
        <v/>
      </c>
      <c r="C2872" s="191"/>
      <c r="D2872" s="37"/>
      <c r="E2872" s="792"/>
      <c r="F2872" s="40"/>
      <c r="G2872" s="40"/>
      <c r="H2872" s="7"/>
      <c r="I2872" s="256"/>
      <c r="J2872" s="256"/>
      <c r="K2872" s="59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89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4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66"/>
        <v/>
      </c>
      <c r="C2873" s="191"/>
      <c r="D2873" s="37"/>
      <c r="E2873" s="792"/>
      <c r="F2873" s="40"/>
      <c r="G2873" s="40"/>
      <c r="H2873" s="7"/>
      <c r="I2873" s="256"/>
      <c r="J2873" s="256"/>
      <c r="K2873" s="59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89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4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66"/>
        <v/>
      </c>
      <c r="C2874" s="191"/>
      <c r="D2874" s="37"/>
      <c r="E2874" s="792"/>
      <c r="F2874" s="40"/>
      <c r="G2874" s="40"/>
      <c r="H2874" s="7"/>
      <c r="I2874" s="256"/>
      <c r="J2874" s="256"/>
      <c r="K2874" s="59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89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4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66"/>
        <v/>
      </c>
      <c r="C2875" s="191"/>
      <c r="D2875" s="37"/>
      <c r="E2875" s="792"/>
      <c r="F2875" s="40"/>
      <c r="G2875" s="40"/>
      <c r="H2875" s="7"/>
      <c r="I2875" s="256"/>
      <c r="J2875" s="256"/>
      <c r="K2875" s="59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89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4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66"/>
        <v/>
      </c>
      <c r="C2876" s="191"/>
      <c r="D2876" s="37"/>
      <c r="E2876" s="792"/>
      <c r="F2876" s="40"/>
      <c r="G2876" s="40"/>
      <c r="H2876" s="7"/>
      <c r="I2876" s="256"/>
      <c r="J2876" s="256"/>
      <c r="K2876" s="59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89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4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66"/>
        <v/>
      </c>
      <c r="C2877" s="191"/>
      <c r="D2877" s="37"/>
      <c r="E2877" s="792"/>
      <c r="F2877" s="40"/>
      <c r="G2877" s="40"/>
      <c r="H2877" s="7"/>
      <c r="I2877" s="256"/>
      <c r="J2877" s="256"/>
      <c r="K2877" s="59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89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4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66"/>
        <v/>
      </c>
      <c r="C2878" s="191"/>
      <c r="D2878" s="37"/>
      <c r="E2878" s="792"/>
      <c r="F2878" s="40"/>
      <c r="G2878" s="40"/>
      <c r="H2878" s="7"/>
      <c r="I2878" s="256"/>
      <c r="J2878" s="256"/>
      <c r="K2878" s="59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89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4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66"/>
        <v/>
      </c>
      <c r="C2879" s="191"/>
      <c r="D2879" s="37"/>
      <c r="E2879" s="792"/>
      <c r="F2879" s="40"/>
      <c r="G2879" s="40"/>
      <c r="H2879" s="7"/>
      <c r="I2879" s="256"/>
      <c r="J2879" s="256"/>
      <c r="K2879" s="59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89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4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66"/>
        <v/>
      </c>
      <c r="C2880" s="191"/>
      <c r="D2880" s="37"/>
      <c r="E2880" s="792"/>
      <c r="F2880" s="40"/>
      <c r="G2880" s="40"/>
      <c r="H2880" s="7"/>
      <c r="I2880" s="256"/>
      <c r="J2880" s="256"/>
      <c r="K2880" s="59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89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4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66"/>
        <v/>
      </c>
      <c r="C2881" s="191"/>
      <c r="D2881" s="37"/>
      <c r="E2881" s="792"/>
      <c r="F2881" s="40"/>
      <c r="G2881" s="40"/>
      <c r="H2881" s="7"/>
      <c r="I2881" s="256"/>
      <c r="J2881" s="256"/>
      <c r="K2881" s="59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89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4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66"/>
        <v/>
      </c>
      <c r="C2882" s="191"/>
      <c r="D2882" s="37"/>
      <c r="E2882" s="792"/>
      <c r="F2882" s="40"/>
      <c r="G2882" s="40"/>
      <c r="H2882" s="7"/>
      <c r="I2882" s="256"/>
      <c r="J2882" s="256"/>
      <c r="K2882" s="59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89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4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66"/>
        <v/>
      </c>
      <c r="C2883" s="191"/>
      <c r="D2883" s="37"/>
      <c r="E2883" s="792"/>
      <c r="F2883" s="40"/>
      <c r="G2883" s="40"/>
      <c r="H2883" s="7"/>
      <c r="I2883" s="256"/>
      <c r="J2883" s="256"/>
      <c r="K2883" s="59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89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4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66"/>
        <v/>
      </c>
      <c r="C2884" s="191"/>
      <c r="D2884" s="37"/>
      <c r="E2884" s="191"/>
      <c r="F2884" s="40"/>
      <c r="G2884" s="40"/>
      <c r="H2884" s="7"/>
      <c r="I2884" s="256"/>
      <c r="J2884" s="256"/>
      <c r="K2884" s="59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89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4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66"/>
        <v/>
      </c>
      <c r="C2885" s="191"/>
      <c r="D2885" s="37"/>
      <c r="E2885" s="191"/>
      <c r="F2885" s="40"/>
      <c r="G2885" s="40"/>
      <c r="H2885" s="7"/>
      <c r="I2885" s="256"/>
      <c r="J2885" s="256"/>
      <c r="K2885" s="59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89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4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66"/>
        <v/>
      </c>
      <c r="C2886" s="191"/>
      <c r="D2886" s="37"/>
      <c r="E2886" s="191"/>
      <c r="F2886" s="40"/>
      <c r="G2886" s="40"/>
      <c r="H2886" s="7"/>
      <c r="I2886" s="256"/>
      <c r="J2886" s="256"/>
      <c r="K2886" s="59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89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4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66"/>
        <v/>
      </c>
      <c r="C2887" s="191"/>
      <c r="D2887" s="37"/>
      <c r="E2887" s="191"/>
      <c r="F2887" s="40"/>
      <c r="G2887" s="40"/>
      <c r="H2887" s="7"/>
      <c r="I2887" s="256"/>
      <c r="J2887" s="256"/>
      <c r="K2887" s="59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89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4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66"/>
        <v/>
      </c>
      <c r="C2888" s="191"/>
      <c r="D2888" s="37"/>
      <c r="E2888" s="191"/>
      <c r="F2888" s="40"/>
      <c r="G2888" s="40"/>
      <c r="H2888" s="7"/>
      <c r="I2888" s="256"/>
      <c r="J2888" s="256"/>
      <c r="K2888" s="59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89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4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66"/>
        <v/>
      </c>
      <c r="C2889" s="191"/>
      <c r="D2889" s="37"/>
      <c r="E2889" s="191"/>
      <c r="F2889" s="40"/>
      <c r="G2889" s="40"/>
      <c r="H2889" s="7"/>
      <c r="I2889" s="256"/>
      <c r="J2889" s="256"/>
      <c r="K2889" s="59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89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4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si="166"/>
        <v/>
      </c>
      <c r="C2890" s="191"/>
      <c r="D2890" s="37"/>
      <c r="E2890" s="191"/>
      <c r="F2890" s="40"/>
      <c r="G2890" s="40"/>
      <c r="H2890" s="7"/>
      <c r="I2890" s="256"/>
      <c r="J2890" s="256"/>
      <c r="K2890" s="59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89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4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66"/>
        <v/>
      </c>
      <c r="C2891" s="191"/>
      <c r="D2891" s="37"/>
      <c r="E2891" s="191"/>
      <c r="F2891" s="40"/>
      <c r="G2891" s="40"/>
      <c r="H2891" s="7"/>
      <c r="I2891" s="256"/>
      <c r="J2891" s="256"/>
      <c r="K2891" s="593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89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4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66"/>
        <v/>
      </c>
      <c r="C2892" s="191"/>
      <c r="D2892" s="37"/>
      <c r="E2892" s="191"/>
      <c r="F2892" s="40"/>
      <c r="G2892" s="40"/>
      <c r="H2892" s="7"/>
      <c r="I2892" s="256"/>
      <c r="J2892" s="256"/>
      <c r="K2892" s="593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89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4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66"/>
        <v/>
      </c>
      <c r="C2893" s="191"/>
      <c r="D2893" s="37"/>
      <c r="E2893" s="191"/>
      <c r="F2893" s="40"/>
      <c r="G2893" s="40"/>
      <c r="H2893" s="7"/>
      <c r="I2893" s="256"/>
      <c r="J2893" s="256"/>
      <c r="K2893" s="593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89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4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si="166"/>
        <v/>
      </c>
      <c r="C2894" s="191"/>
      <c r="D2894" s="37"/>
      <c r="E2894" s="191"/>
      <c r="F2894" s="40"/>
      <c r="G2894" s="40"/>
      <c r="H2894" s="7"/>
      <c r="I2894" s="256"/>
      <c r="J2894" s="256"/>
      <c r="K2894" s="593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89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4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66"/>
        <v/>
      </c>
      <c r="C2895" s="191"/>
      <c r="D2895" s="37"/>
      <c r="E2895" s="191"/>
      <c r="F2895" s="40"/>
      <c r="G2895" s="40"/>
      <c r="H2895" s="7"/>
      <c r="I2895" s="256"/>
      <c r="J2895" s="256"/>
      <c r="K2895" s="593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89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4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si="166"/>
        <v/>
      </c>
      <c r="C2896" s="191"/>
      <c r="D2896" s="37"/>
      <c r="E2896" s="191"/>
      <c r="F2896" s="40"/>
      <c r="G2896" s="40"/>
      <c r="H2896" s="7"/>
      <c r="I2896" s="256"/>
      <c r="J2896" s="256"/>
      <c r="K2896" s="593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89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4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66"/>
        <v/>
      </c>
      <c r="C2897" s="191"/>
      <c r="D2897" s="37"/>
      <c r="E2897" s="191"/>
      <c r="F2897" s="40"/>
      <c r="G2897" s="40"/>
      <c r="H2897" s="7"/>
      <c r="I2897" s="256"/>
      <c r="J2897" s="256"/>
      <c r="K2897" s="593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89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4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66"/>
        <v/>
      </c>
      <c r="C2898" s="191"/>
      <c r="D2898" s="37"/>
      <c r="E2898" s="191"/>
      <c r="F2898" s="40"/>
      <c r="G2898" s="40"/>
      <c r="H2898" s="7"/>
      <c r="I2898" s="256"/>
      <c r="J2898" s="256"/>
      <c r="K2898" s="593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89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4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66"/>
        <v/>
      </c>
      <c r="C2899" s="191"/>
      <c r="D2899" s="37"/>
      <c r="E2899" s="191"/>
      <c r="F2899" s="40"/>
      <c r="G2899" s="40"/>
      <c r="H2899" s="7"/>
      <c r="I2899" s="256"/>
      <c r="J2899" s="256"/>
      <c r="K2899" s="593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89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4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66"/>
        <v/>
      </c>
      <c r="C2900" s="191"/>
      <c r="D2900" s="37"/>
      <c r="E2900" s="191"/>
      <c r="F2900" s="40"/>
      <c r="G2900" s="40"/>
      <c r="H2900" s="7"/>
      <c r="I2900" s="256"/>
      <c r="J2900" s="256"/>
      <c r="K2900" s="593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89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4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66"/>
        <v/>
      </c>
      <c r="C2901" s="191"/>
      <c r="D2901" s="37"/>
      <c r="E2901" s="191"/>
      <c r="F2901" s="40"/>
      <c r="G2901" s="40"/>
      <c r="H2901" s="7"/>
      <c r="I2901" s="256"/>
      <c r="J2901" s="256"/>
      <c r="K2901" s="593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89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4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66"/>
        <v/>
      </c>
      <c r="C2902" s="191"/>
      <c r="D2902" s="37"/>
      <c r="E2902" s="191"/>
      <c r="F2902" s="40"/>
      <c r="G2902" s="40"/>
      <c r="H2902" s="7"/>
      <c r="I2902" s="256"/>
      <c r="J2902" s="256"/>
      <c r="K2902" s="593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89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4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66"/>
        <v/>
      </c>
      <c r="C2903" s="191"/>
      <c r="D2903" s="37"/>
      <c r="E2903" s="191"/>
      <c r="F2903" s="192"/>
      <c r="G2903" s="478"/>
      <c r="H2903" s="193"/>
      <c r="I2903" s="256"/>
      <c r="J2903" s="256"/>
      <c r="K2903" s="593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89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4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66"/>
        <v/>
      </c>
      <c r="C2904" s="191"/>
      <c r="D2904" s="37"/>
      <c r="E2904" s="191"/>
      <c r="F2904" s="192"/>
      <c r="G2904" s="478"/>
      <c r="H2904" s="193"/>
      <c r="I2904" s="256"/>
      <c r="J2904" s="256"/>
      <c r="K2904" s="593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89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4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66"/>
        <v/>
      </c>
      <c r="C2905" s="191"/>
      <c r="D2905" s="37"/>
      <c r="E2905" s="191"/>
      <c r="F2905" s="192"/>
      <c r="G2905" s="478"/>
      <c r="H2905" s="193"/>
      <c r="I2905" s="256"/>
      <c r="J2905" s="256"/>
      <c r="K2905" s="593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89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4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66"/>
        <v/>
      </c>
      <c r="C2906" s="191"/>
      <c r="D2906" s="37"/>
      <c r="E2906" s="191"/>
      <c r="F2906" s="192"/>
      <c r="G2906" s="478"/>
      <c r="H2906" s="193"/>
      <c r="I2906" s="256"/>
      <c r="J2906" s="256"/>
      <c r="K2906" s="593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89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4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66"/>
        <v/>
      </c>
      <c r="C2907" s="191"/>
      <c r="D2907" s="37"/>
      <c r="E2907" s="191"/>
      <c r="F2907" s="192"/>
      <c r="G2907" s="478"/>
      <c r="H2907" s="193"/>
      <c r="I2907" s="256"/>
      <c r="J2907" s="256"/>
      <c r="K2907" s="593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89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4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66"/>
        <v/>
      </c>
      <c r="C2908" s="191"/>
      <c r="D2908" s="37"/>
      <c r="E2908" s="191"/>
      <c r="F2908" s="192"/>
      <c r="G2908" s="478"/>
      <c r="H2908" s="193"/>
      <c r="I2908" s="256"/>
      <c r="J2908" s="256"/>
      <c r="K2908" s="593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89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4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66"/>
        <v/>
      </c>
      <c r="C2909" s="191"/>
      <c r="D2909" s="37"/>
      <c r="E2909" s="191"/>
      <c r="F2909" s="192"/>
      <c r="G2909" s="478"/>
      <c r="H2909" s="193"/>
      <c r="I2909" s="256"/>
      <c r="J2909" s="256"/>
      <c r="K2909" s="593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89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4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si="166"/>
        <v/>
      </c>
      <c r="C2910" s="191"/>
      <c r="D2910" s="37"/>
      <c r="E2910" s="191"/>
      <c r="F2910" s="192"/>
      <c r="G2910" s="478"/>
      <c r="H2910" s="193"/>
      <c r="I2910" s="256"/>
      <c r="J2910" s="256"/>
      <c r="K2910" s="593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89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4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66"/>
        <v/>
      </c>
      <c r="C2911" s="191"/>
      <c r="D2911" s="37"/>
      <c r="E2911" s="191"/>
      <c r="F2911" s="192"/>
      <c r="G2911" s="478"/>
      <c r="H2911" s="193"/>
      <c r="I2911" s="256"/>
      <c r="J2911" s="256"/>
      <c r="K2911" s="593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89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4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66"/>
        <v/>
      </c>
      <c r="C2912" s="191"/>
      <c r="D2912" s="37"/>
      <c r="E2912" s="191"/>
      <c r="F2912" s="192"/>
      <c r="G2912" s="478"/>
      <c r="H2912" s="193"/>
      <c r="I2912" s="256"/>
      <c r="J2912" s="256"/>
      <c r="K2912" s="593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89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4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66"/>
        <v/>
      </c>
      <c r="C2913" s="191"/>
      <c r="D2913" s="37"/>
      <c r="E2913" s="191"/>
      <c r="F2913" s="192"/>
      <c r="G2913" s="478"/>
      <c r="H2913" s="193"/>
      <c r="I2913" s="256"/>
      <c r="J2913" s="256"/>
      <c r="K2913" s="593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89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4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66"/>
        <v/>
      </c>
      <c r="C2914" s="191"/>
      <c r="D2914" s="37"/>
      <c r="E2914" s="191"/>
      <c r="F2914" s="192"/>
      <c r="G2914" s="478"/>
      <c r="H2914" s="193"/>
      <c r="I2914" s="256"/>
      <c r="J2914" s="256"/>
      <c r="K2914" s="593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89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4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ref="B2915:B2978" si="167">IF(C2915&lt;&gt;"",MONTH(C2915),"")</f>
        <v/>
      </c>
      <c r="C2915" s="191"/>
      <c r="D2915" s="37"/>
      <c r="E2915" s="191"/>
      <c r="F2915" s="192"/>
      <c r="G2915" s="478"/>
      <c r="H2915" s="193"/>
      <c r="I2915" s="256"/>
      <c r="J2915" s="256"/>
      <c r="K2915" s="593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89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4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67"/>
        <v/>
      </c>
      <c r="C2916" s="191"/>
      <c r="D2916" s="37"/>
      <c r="E2916" s="191"/>
      <c r="F2916" s="192"/>
      <c r="G2916" s="478"/>
      <c r="H2916" s="193"/>
      <c r="I2916" s="256"/>
      <c r="J2916" s="256"/>
      <c r="K2916" s="59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89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4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67"/>
        <v/>
      </c>
      <c r="C2917" s="191"/>
      <c r="D2917" s="37"/>
      <c r="E2917" s="191"/>
      <c r="F2917" s="192"/>
      <c r="G2917" s="478"/>
      <c r="H2917" s="193"/>
      <c r="I2917" s="256"/>
      <c r="J2917" s="256"/>
      <c r="K2917" s="59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89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4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67"/>
        <v/>
      </c>
      <c r="C2918" s="191"/>
      <c r="D2918" s="37"/>
      <c r="E2918" s="191"/>
      <c r="F2918" s="192"/>
      <c r="G2918" s="478"/>
      <c r="H2918" s="193"/>
      <c r="I2918" s="256"/>
      <c r="J2918" s="256"/>
      <c r="K2918" s="59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89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4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67"/>
        <v/>
      </c>
      <c r="C2919" s="191"/>
      <c r="D2919" s="37"/>
      <c r="E2919" s="191"/>
      <c r="F2919" s="192"/>
      <c r="G2919" s="478"/>
      <c r="H2919" s="193"/>
      <c r="I2919" s="256"/>
      <c r="J2919" s="256"/>
      <c r="K2919" s="59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89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4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67"/>
        <v/>
      </c>
      <c r="C2920" s="191"/>
      <c r="D2920" s="37"/>
      <c r="E2920" s="191"/>
      <c r="F2920" s="192"/>
      <c r="G2920" s="478"/>
      <c r="H2920" s="193"/>
      <c r="I2920" s="256"/>
      <c r="J2920" s="256"/>
      <c r="K2920" s="59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89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4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67"/>
        <v/>
      </c>
      <c r="C2921" s="191"/>
      <c r="D2921" s="37"/>
      <c r="E2921" s="191"/>
      <c r="F2921" s="192"/>
      <c r="G2921" s="478"/>
      <c r="H2921" s="193"/>
      <c r="I2921" s="256"/>
      <c r="J2921" s="256"/>
      <c r="K2921" s="59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89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4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67"/>
        <v/>
      </c>
      <c r="C2922" s="191"/>
      <c r="D2922" s="37"/>
      <c r="E2922" s="191"/>
      <c r="F2922" s="192"/>
      <c r="G2922" s="478"/>
      <c r="H2922" s="193"/>
      <c r="I2922" s="256"/>
      <c r="J2922" s="256"/>
      <c r="K2922" s="59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89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4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67"/>
        <v/>
      </c>
      <c r="C2923" s="191"/>
      <c r="D2923" s="37"/>
      <c r="E2923" s="191"/>
      <c r="F2923" s="192"/>
      <c r="G2923" s="478"/>
      <c r="H2923" s="193"/>
      <c r="I2923" s="256"/>
      <c r="J2923" s="256"/>
      <c r="K2923" s="59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89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4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67"/>
        <v/>
      </c>
      <c r="C2924" s="191"/>
      <c r="D2924" s="37"/>
      <c r="E2924" s="191"/>
      <c r="F2924" s="192"/>
      <c r="G2924" s="478"/>
      <c r="H2924" s="193"/>
      <c r="I2924" s="256"/>
      <c r="J2924" s="256"/>
      <c r="K2924" s="59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89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4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67"/>
        <v/>
      </c>
      <c r="C2925" s="191"/>
      <c r="D2925" s="37"/>
      <c r="E2925" s="191"/>
      <c r="F2925" s="192"/>
      <c r="G2925" s="478"/>
      <c r="H2925" s="193"/>
      <c r="I2925" s="256"/>
      <c r="J2925" s="256"/>
      <c r="K2925" s="59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89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4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67"/>
        <v/>
      </c>
      <c r="C2926" s="191"/>
      <c r="D2926" s="37"/>
      <c r="E2926" s="191"/>
      <c r="F2926" s="192"/>
      <c r="G2926" s="478"/>
      <c r="H2926" s="193"/>
      <c r="I2926" s="256"/>
      <c r="J2926" s="256"/>
      <c r="K2926" s="59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89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4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67"/>
        <v/>
      </c>
      <c r="C2927" s="191"/>
      <c r="D2927" s="37"/>
      <c r="E2927" s="191"/>
      <c r="F2927" s="192"/>
      <c r="G2927" s="478"/>
      <c r="H2927" s="193"/>
      <c r="I2927" s="256"/>
      <c r="J2927" s="256"/>
      <c r="K2927" s="59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89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4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67"/>
        <v/>
      </c>
      <c r="C2928" s="191"/>
      <c r="D2928" s="37"/>
      <c r="E2928" s="191"/>
      <c r="F2928" s="192"/>
      <c r="G2928" s="478"/>
      <c r="H2928" s="193"/>
      <c r="I2928" s="256"/>
      <c r="J2928" s="256"/>
      <c r="K2928" s="59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89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4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67"/>
        <v/>
      </c>
      <c r="C2929" s="191"/>
      <c r="D2929" s="37"/>
      <c r="E2929" s="191"/>
      <c r="F2929" s="192"/>
      <c r="G2929" s="478"/>
      <c r="H2929" s="193"/>
      <c r="I2929" s="256"/>
      <c r="J2929" s="256"/>
      <c r="K2929" s="59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89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4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67"/>
        <v/>
      </c>
      <c r="C2930" s="191"/>
      <c r="D2930" s="37"/>
      <c r="E2930" s="191"/>
      <c r="F2930" s="192"/>
      <c r="G2930" s="478"/>
      <c r="H2930" s="193"/>
      <c r="I2930" s="256"/>
      <c r="J2930" s="256"/>
      <c r="K2930" s="59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89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4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67"/>
        <v/>
      </c>
      <c r="C2931" s="191"/>
      <c r="D2931" s="37"/>
      <c r="E2931" s="191"/>
      <c r="F2931" s="192"/>
      <c r="G2931" s="478"/>
      <c r="H2931" s="193"/>
      <c r="I2931" s="256"/>
      <c r="J2931" s="256"/>
      <c r="K2931" s="59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89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4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67"/>
        <v/>
      </c>
      <c r="C2932" s="191"/>
      <c r="D2932" s="37"/>
      <c r="E2932" s="191"/>
      <c r="F2932" s="192"/>
      <c r="G2932" s="478"/>
      <c r="H2932" s="193"/>
      <c r="I2932" s="256"/>
      <c r="J2932" s="256"/>
      <c r="K2932" s="59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89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4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67"/>
        <v/>
      </c>
      <c r="C2933" s="191"/>
      <c r="D2933" s="37"/>
      <c r="E2933" s="191"/>
      <c r="F2933" s="192"/>
      <c r="G2933" s="478"/>
      <c r="H2933" s="193"/>
      <c r="I2933" s="256"/>
      <c r="J2933" s="256"/>
      <c r="K2933" s="59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89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4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67"/>
        <v/>
      </c>
      <c r="C2934" s="191"/>
      <c r="D2934" s="37"/>
      <c r="E2934" s="191"/>
      <c r="F2934" s="192"/>
      <c r="G2934" s="478"/>
      <c r="H2934" s="193"/>
      <c r="I2934" s="256"/>
      <c r="J2934" s="256"/>
      <c r="K2934" s="59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89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4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67"/>
        <v/>
      </c>
      <c r="C2935" s="191"/>
      <c r="D2935" s="37"/>
      <c r="E2935" s="191"/>
      <c r="F2935" s="192"/>
      <c r="G2935" s="478"/>
      <c r="H2935" s="193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4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67"/>
        <v/>
      </c>
      <c r="C2936" s="191"/>
      <c r="D2936" s="37"/>
      <c r="E2936" s="191"/>
      <c r="F2936" s="192"/>
      <c r="G2936" s="478"/>
      <c r="H2936" s="193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4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67"/>
        <v/>
      </c>
      <c r="C2937" s="191"/>
      <c r="D2937" s="191"/>
      <c r="E2937" s="191"/>
      <c r="F2937" s="192"/>
      <c r="G2937" s="478"/>
      <c r="H2937" s="193"/>
      <c r="I2937" s="256"/>
      <c r="J2937" s="256"/>
      <c r="K2937" s="593"/>
      <c r="L2937" s="194"/>
      <c r="M2937" s="194"/>
      <c r="N2937" s="52" t="str">
        <f>IF(AND('331-CT'!$E$7=TH!H2937,OR(L2937="331",M2937="331")),"331",IF(AND(OR(L2937="131",M2937="131"),H2937='131-CT'!$E$7),"131",""))</f>
        <v/>
      </c>
      <c r="O2937" s="89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4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67"/>
        <v/>
      </c>
      <c r="C2938" s="191"/>
      <c r="D2938" s="191"/>
      <c r="E2938" s="191"/>
      <c r="F2938" s="192"/>
      <c r="G2938" s="478"/>
      <c r="H2938" s="193"/>
      <c r="I2938" s="256"/>
      <c r="J2938" s="256"/>
      <c r="K2938" s="593"/>
      <c r="L2938" s="194"/>
      <c r="M2938" s="194"/>
      <c r="N2938" s="52" t="str">
        <f>IF(AND('331-CT'!$E$7=TH!H2938,OR(L2938="331",M2938="331")),"331",IF(AND(OR(L2938="131",M2938="131"),H2938='131-CT'!$E$7),"131",""))</f>
        <v/>
      </c>
      <c r="O2938" s="89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4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67"/>
        <v/>
      </c>
      <c r="C2939" s="191"/>
      <c r="D2939" s="191"/>
      <c r="E2939" s="191"/>
      <c r="F2939" s="192"/>
      <c r="G2939" s="478"/>
      <c r="H2939" s="193"/>
      <c r="I2939" s="256"/>
      <c r="J2939" s="256"/>
      <c r="K2939" s="593"/>
      <c r="L2939" s="194"/>
      <c r="M2939" s="194"/>
      <c r="N2939" s="52" t="str">
        <f>IF(AND('331-CT'!$E$7=TH!H2939,OR(L2939="331",M2939="331")),"331",IF(AND(OR(L2939="131",M2939="131"),H2939='131-CT'!$E$7),"131",""))</f>
        <v/>
      </c>
      <c r="O2939" s="89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4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67"/>
        <v/>
      </c>
      <c r="C2940" s="191"/>
      <c r="D2940" s="191"/>
      <c r="E2940" s="191"/>
      <c r="F2940" s="192"/>
      <c r="G2940" s="478"/>
      <c r="H2940" s="193"/>
      <c r="I2940" s="256"/>
      <c r="J2940" s="256"/>
      <c r="K2940" s="593"/>
      <c r="L2940" s="194"/>
      <c r="M2940" s="194"/>
      <c r="N2940" s="52" t="str">
        <f>IF(AND('331-CT'!$E$7=TH!H2940,OR(L2940="331",M2940="331")),"331",IF(AND(OR(L2940="131",M2940="131"),H2940='131-CT'!$E$7),"131",""))</f>
        <v/>
      </c>
      <c r="O2940" s="89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4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67"/>
        <v/>
      </c>
      <c r="C2941" s="191"/>
      <c r="D2941" s="37"/>
      <c r="E2941" s="191"/>
      <c r="F2941" s="40"/>
      <c r="G2941" s="40"/>
      <c r="H2941" s="7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4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si="167"/>
        <v/>
      </c>
      <c r="C2942" s="191"/>
      <c r="D2942" s="37"/>
      <c r="E2942" s="191"/>
      <c r="F2942" s="40"/>
      <c r="G2942" s="40"/>
      <c r="H2942" s="7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4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67"/>
        <v/>
      </c>
      <c r="C2943" s="191"/>
      <c r="D2943" s="37"/>
      <c r="E2943" s="191"/>
      <c r="F2943" s="40"/>
      <c r="G2943" s="40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4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si="167"/>
        <v/>
      </c>
      <c r="C2944" s="191"/>
      <c r="D2944" s="37"/>
      <c r="E2944" s="191"/>
      <c r="F2944" s="192"/>
      <c r="G2944" s="478"/>
      <c r="H2944" s="193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4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67"/>
        <v/>
      </c>
      <c r="C2945" s="191"/>
      <c r="D2945" s="37"/>
      <c r="E2945" s="191"/>
      <c r="F2945" s="192"/>
      <c r="G2945" s="478"/>
      <c r="H2945" s="193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9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4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67"/>
        <v/>
      </c>
      <c r="C2946" s="191"/>
      <c r="D2946" s="37"/>
      <c r="E2946" s="191"/>
      <c r="F2946" s="192"/>
      <c r="G2946" s="478"/>
      <c r="H2946" s="193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4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67"/>
        <v/>
      </c>
      <c r="C2947" s="191"/>
      <c r="D2947" s="191"/>
      <c r="E2947" s="191"/>
      <c r="F2947" s="192"/>
      <c r="G2947" s="478"/>
      <c r="H2947" s="193"/>
      <c r="I2947" s="256"/>
      <c r="J2947" s="256"/>
      <c r="K2947" s="593"/>
      <c r="L2947" s="194"/>
      <c r="M2947" s="194"/>
      <c r="N2947" s="52" t="str">
        <f>IF(AND('331-CT'!$E$7=TH!H2947,OR(L2947="331",M2947="331")),"331",IF(AND(OR(L2947="131",M2947="131"),H2947='131-CT'!$E$7),"131",""))</f>
        <v/>
      </c>
      <c r="O2947" s="89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4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 t="str">
        <f t="shared" si="167"/>
        <v/>
      </c>
      <c r="C2948" s="191"/>
      <c r="D2948" s="191"/>
      <c r="E2948" s="191"/>
      <c r="F2948" s="192"/>
      <c r="G2948" s="478"/>
      <c r="H2948" s="193"/>
      <c r="I2948" s="256"/>
      <c r="J2948" s="256"/>
      <c r="K2948" s="593"/>
      <c r="L2948" s="194"/>
      <c r="M2948" s="194"/>
      <c r="N2948" s="52" t="str">
        <f>IF(AND('331-CT'!$E$7=TH!H2948,OR(L2948="331",M2948="331")),"331",IF(AND(OR(L2948="131",M2948="131"),H2948='131-CT'!$E$7),"131",""))</f>
        <v/>
      </c>
      <c r="O2948" s="89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4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 t="str">
        <f t="shared" si="167"/>
        <v/>
      </c>
      <c r="C2949" s="191"/>
      <c r="D2949" s="191"/>
      <c r="E2949" s="191"/>
      <c r="F2949" s="192"/>
      <c r="G2949" s="478"/>
      <c r="H2949" s="193"/>
      <c r="I2949" s="256"/>
      <c r="J2949" s="256"/>
      <c r="K2949" s="593"/>
      <c r="L2949" s="194"/>
      <c r="M2949" s="194"/>
      <c r="N2949" s="52" t="str">
        <f>IF(AND('331-CT'!$E$7=TH!H2949,OR(L2949="331",M2949="331")),"331",IF(AND(OR(L2949="131",M2949="131"),H2949='131-CT'!$E$7),"131",""))</f>
        <v/>
      </c>
      <c r="O2949" s="89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4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 t="str">
        <f t="shared" si="167"/>
        <v/>
      </c>
      <c r="C2950" s="191"/>
      <c r="D2950" s="191"/>
      <c r="E2950" s="191"/>
      <c r="F2950" s="192"/>
      <c r="G2950" s="478"/>
      <c r="H2950" s="193"/>
      <c r="I2950" s="256"/>
      <c r="J2950" s="256"/>
      <c r="K2950" s="593"/>
      <c r="L2950" s="194"/>
      <c r="M2950" s="194"/>
      <c r="N2950" s="52" t="str">
        <f>IF(AND('331-CT'!$E$7=TH!H2950,OR(L2950="331",M2950="331")),"331",IF(AND(OR(L2950="131",M2950="131"),H2950='131-CT'!$E$7),"131",""))</f>
        <v/>
      </c>
      <c r="O2950" s="89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4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 t="str">
        <f t="shared" si="167"/>
        <v/>
      </c>
      <c r="C2951" s="191"/>
      <c r="D2951" s="191"/>
      <c r="E2951" s="191"/>
      <c r="F2951" s="192"/>
      <c r="G2951" s="478"/>
      <c r="H2951" s="193"/>
      <c r="I2951" s="256"/>
      <c r="J2951" s="256"/>
      <c r="K2951" s="593"/>
      <c r="L2951" s="194"/>
      <c r="M2951" s="194"/>
      <c r="N2951" s="52" t="str">
        <f>IF(AND('331-CT'!$E$7=TH!H2951,OR(L2951="331",M2951="331")),"331",IF(AND(OR(L2951="131",M2951="131"),H2951='131-CT'!$E$7),"131",""))</f>
        <v/>
      </c>
      <c r="O2951" s="89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4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 t="str">
        <f t="shared" si="167"/>
        <v/>
      </c>
      <c r="C2952" s="191"/>
      <c r="D2952" s="191"/>
      <c r="E2952" s="191"/>
      <c r="F2952" s="192"/>
      <c r="G2952" s="478"/>
      <c r="H2952" s="193"/>
      <c r="I2952" s="256"/>
      <c r="J2952" s="256"/>
      <c r="K2952" s="593"/>
      <c r="L2952" s="194"/>
      <c r="M2952" s="194"/>
      <c r="N2952" s="52" t="str">
        <f>IF(AND('331-CT'!$E$7=TH!H2952,OR(L2952="331",M2952="331")),"331",IF(AND(OR(L2952="131",M2952="131"),H2952='131-CT'!$E$7),"131",""))</f>
        <v/>
      </c>
      <c r="O2952" s="89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4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 t="str">
        <f t="shared" si="167"/>
        <v/>
      </c>
      <c r="C2953" s="191"/>
      <c r="D2953" s="191"/>
      <c r="E2953" s="191"/>
      <c r="F2953" s="192"/>
      <c r="G2953" s="478"/>
      <c r="H2953" s="193"/>
      <c r="I2953" s="256"/>
      <c r="J2953" s="256"/>
      <c r="K2953" s="593"/>
      <c r="L2953" s="194"/>
      <c r="M2953" s="194"/>
      <c r="N2953" s="52" t="str">
        <f>IF(AND('331-CT'!$E$7=TH!H2953,OR(L2953="331",M2953="331")),"331",IF(AND(OR(L2953="131",M2953="131"),H2953='131-CT'!$E$7),"131",""))</f>
        <v/>
      </c>
      <c r="O2953" s="89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4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 t="str">
        <f t="shared" si="167"/>
        <v/>
      </c>
      <c r="C2954" s="191"/>
      <c r="D2954" s="191"/>
      <c r="E2954" s="191"/>
      <c r="F2954" s="192"/>
      <c r="G2954" s="478"/>
      <c r="H2954" s="193"/>
      <c r="I2954" s="256"/>
      <c r="J2954" s="256"/>
      <c r="K2954" s="593"/>
      <c r="L2954" s="194"/>
      <c r="M2954" s="194"/>
      <c r="N2954" s="52" t="str">
        <f>IF(AND('331-CT'!$E$7=TH!H2954,OR(L2954="331",M2954="331")),"331",IF(AND(OR(L2954="131",M2954="131"),H2954='131-CT'!$E$7),"131",""))</f>
        <v/>
      </c>
      <c r="O2954" s="89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4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 t="str">
        <f t="shared" si="167"/>
        <v/>
      </c>
      <c r="C2955" s="191"/>
      <c r="D2955" s="191"/>
      <c r="E2955" s="191"/>
      <c r="F2955" s="192"/>
      <c r="G2955" s="478"/>
      <c r="H2955" s="193"/>
      <c r="I2955" s="256"/>
      <c r="J2955" s="256"/>
      <c r="K2955" s="593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89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4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 t="str">
        <f t="shared" si="167"/>
        <v/>
      </c>
      <c r="C2956" s="191"/>
      <c r="D2956" s="191"/>
      <c r="E2956" s="191"/>
      <c r="F2956" s="192"/>
      <c r="G2956" s="478"/>
      <c r="H2956" s="193"/>
      <c r="I2956" s="256"/>
      <c r="J2956" s="256"/>
      <c r="K2956" s="593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89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4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 t="str">
        <f t="shared" si="167"/>
        <v/>
      </c>
      <c r="C2957" s="191"/>
      <c r="D2957" s="191"/>
      <c r="E2957" s="191"/>
      <c r="F2957" s="192"/>
      <c r="G2957" s="478"/>
      <c r="H2957" s="193"/>
      <c r="I2957" s="256"/>
      <c r="J2957" s="256"/>
      <c r="K2957" s="593"/>
      <c r="L2957" s="194"/>
      <c r="M2957" s="194"/>
      <c r="N2957" s="52" t="str">
        <f>IF(AND('331-CT'!$E$7=TH!H2957,OR(L2957="331",M2957="331")),"331",IF(AND(OR(L2957="131",M2957="131"),H2957='131-CT'!$E$7),"131",""))</f>
        <v/>
      </c>
      <c r="O2957" s="89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4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 t="str">
        <f t="shared" si="167"/>
        <v/>
      </c>
      <c r="C2958" s="191"/>
      <c r="D2958" s="191"/>
      <c r="E2958" s="191"/>
      <c r="F2958" s="192"/>
      <c r="G2958" s="478"/>
      <c r="H2958" s="193"/>
      <c r="I2958" s="256"/>
      <c r="J2958" s="256"/>
      <c r="K2958" s="593"/>
      <c r="L2958" s="194"/>
      <c r="M2958" s="194"/>
      <c r="N2958" s="52" t="str">
        <f>IF(AND('331-CT'!$E$7=TH!H2958,OR(L2958="331",M2958="331")),"331",IF(AND(OR(L2958="131",M2958="131"),H2958='131-CT'!$E$7),"131",""))</f>
        <v/>
      </c>
      <c r="O2958" s="89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4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 t="str">
        <f t="shared" si="167"/>
        <v/>
      </c>
      <c r="C2959" s="191"/>
      <c r="D2959" s="191"/>
      <c r="E2959" s="191"/>
      <c r="F2959" s="192"/>
      <c r="G2959" s="478"/>
      <c r="H2959" s="193"/>
      <c r="I2959" s="256"/>
      <c r="J2959" s="256"/>
      <c r="K2959" s="593"/>
      <c r="L2959" s="194"/>
      <c r="M2959" s="194"/>
      <c r="N2959" s="52" t="str">
        <f>IF(AND('331-CT'!$E$7=TH!H2959,OR(L2959="331",M2959="331")),"331",IF(AND(OR(L2959="131",M2959="131"),H2959='131-CT'!$E$7),"131",""))</f>
        <v/>
      </c>
      <c r="O2959" s="89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4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 t="str">
        <f t="shared" si="167"/>
        <v/>
      </c>
      <c r="C2960" s="191"/>
      <c r="D2960" s="191"/>
      <c r="E2960" s="191"/>
      <c r="F2960" s="40"/>
      <c r="G2960" s="40"/>
      <c r="H2960" s="7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9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4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 t="str">
        <f t="shared" si="167"/>
        <v/>
      </c>
      <c r="C2961" s="191"/>
      <c r="D2961" s="191"/>
      <c r="E2961" s="191"/>
      <c r="F2961" s="40"/>
      <c r="G2961" s="40"/>
      <c r="H2961" s="7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9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4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 t="str">
        <f t="shared" si="167"/>
        <v/>
      </c>
      <c r="C2962" s="191"/>
      <c r="D2962" s="191"/>
      <c r="E2962" s="191"/>
      <c r="F2962" s="189"/>
      <c r="G2962" s="40"/>
      <c r="H2962" s="7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9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4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 t="str">
        <f t="shared" si="167"/>
        <v/>
      </c>
      <c r="C2963" s="191"/>
      <c r="D2963" s="191"/>
      <c r="E2963" s="191"/>
      <c r="F2963" s="40"/>
      <c r="G2963" s="40"/>
      <c r="H2963" s="7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1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4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 t="str">
        <f t="shared" si="167"/>
        <v/>
      </c>
      <c r="C2964" s="191"/>
      <c r="D2964" s="191"/>
      <c r="E2964" s="191"/>
      <c r="F2964" s="40"/>
      <c r="G2964" s="40"/>
      <c r="H2964" s="7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1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4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 t="str">
        <f t="shared" si="167"/>
        <v/>
      </c>
      <c r="C2965" s="191"/>
      <c r="D2965" s="191"/>
      <c r="E2965" s="191"/>
      <c r="F2965" s="40"/>
      <c r="G2965" s="40"/>
      <c r="H2965" s="7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1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4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 t="str">
        <f t="shared" si="167"/>
        <v/>
      </c>
      <c r="C2966" s="191"/>
      <c r="D2966" s="191"/>
      <c r="E2966" s="191"/>
      <c r="F2966" s="189"/>
      <c r="G2966" s="40"/>
      <c r="H2966" s="7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1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4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 t="str">
        <f t="shared" si="167"/>
        <v/>
      </c>
      <c r="C2967" s="191"/>
      <c r="D2967" s="191"/>
      <c r="E2967" s="191"/>
      <c r="F2967" s="40"/>
      <c r="G2967" s="40"/>
      <c r="H2967" s="7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1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4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 t="str">
        <f t="shared" si="167"/>
        <v/>
      </c>
      <c r="C2968" s="191"/>
      <c r="D2968" s="191"/>
      <c r="E2968" s="191"/>
      <c r="F2968" s="189"/>
      <c r="G2968" s="40"/>
      <c r="H2968" s="7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1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4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 t="str">
        <f t="shared" si="167"/>
        <v/>
      </c>
      <c r="C2969" s="191"/>
      <c r="D2969" s="37"/>
      <c r="E2969" s="191"/>
      <c r="F2969" s="40"/>
      <c r="G2969" s="40"/>
      <c r="H2969" s="7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1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4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 t="str">
        <f t="shared" si="167"/>
        <v/>
      </c>
      <c r="C2970" s="191"/>
      <c r="D2970" s="37"/>
      <c r="E2970" s="191"/>
      <c r="F2970" s="40"/>
      <c r="G2970" s="40"/>
      <c r="H2970" s="7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1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4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 t="str">
        <f t="shared" si="167"/>
        <v/>
      </c>
      <c r="C2971" s="191"/>
      <c r="D2971" s="37"/>
      <c r="E2971" s="191"/>
      <c r="F2971" s="40"/>
      <c r="G2971" s="40"/>
      <c r="H2971" s="7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1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4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 t="str">
        <f t="shared" si="167"/>
        <v/>
      </c>
      <c r="C2972" s="191"/>
      <c r="D2972" s="37"/>
      <c r="E2972" s="191"/>
      <c r="F2972" s="40"/>
      <c r="G2972" s="40"/>
      <c r="H2972" s="7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1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4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 t="str">
        <f t="shared" si="167"/>
        <v/>
      </c>
      <c r="C2973" s="191"/>
      <c r="D2973" s="37"/>
      <c r="E2973" s="191"/>
      <c r="F2973" s="40"/>
      <c r="G2973" s="40"/>
      <c r="H2973" s="7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1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4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 t="str">
        <f t="shared" si="167"/>
        <v/>
      </c>
      <c r="C2974" s="191"/>
      <c r="D2974" s="37"/>
      <c r="E2974" s="191"/>
      <c r="F2974" s="40"/>
      <c r="G2974" s="40"/>
      <c r="H2974" s="7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1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4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 t="str">
        <f t="shared" si="167"/>
        <v/>
      </c>
      <c r="C2975" s="191"/>
      <c r="D2975" s="37"/>
      <c r="E2975" s="191"/>
      <c r="F2975" s="40"/>
      <c r="G2975" s="40"/>
      <c r="H2975" s="7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1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4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 t="str">
        <f t="shared" si="167"/>
        <v/>
      </c>
      <c r="C2976" s="191"/>
      <c r="D2976" s="37"/>
      <c r="E2976" s="191"/>
      <c r="F2976" s="40"/>
      <c r="G2976" s="40"/>
      <c r="H2976" s="7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1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4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 t="str">
        <f t="shared" si="167"/>
        <v/>
      </c>
      <c r="C2977" s="191"/>
      <c r="D2977" s="37"/>
      <c r="E2977" s="191"/>
      <c r="F2977" s="40"/>
      <c r="G2977" s="40"/>
      <c r="H2977" s="7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1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4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 t="str">
        <f t="shared" si="167"/>
        <v/>
      </c>
      <c r="C2978" s="191"/>
      <c r="D2978" s="37"/>
      <c r="E2978" s="191"/>
      <c r="F2978" s="40"/>
      <c r="G2978" s="40"/>
      <c r="H2978" s="7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1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4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 t="str">
        <f t="shared" ref="B2979:B3042" si="168">IF(C2979&lt;&gt;"",MONTH(C2979),"")</f>
        <v/>
      </c>
      <c r="C2979" s="191"/>
      <c r="D2979" s="37"/>
      <c r="E2979" s="191"/>
      <c r="F2979" s="40"/>
      <c r="G2979" s="40"/>
      <c r="H2979" s="7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1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4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 t="str">
        <f t="shared" si="168"/>
        <v/>
      </c>
      <c r="C2980" s="191"/>
      <c r="D2980" s="37"/>
      <c r="E2980" s="191"/>
      <c r="F2980" s="40"/>
      <c r="G2980" s="40"/>
      <c r="H2980" s="7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1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4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 t="str">
        <f t="shared" si="168"/>
        <v/>
      </c>
      <c r="C2981" s="191"/>
      <c r="D2981" s="37"/>
      <c r="E2981" s="191"/>
      <c r="F2981" s="192"/>
      <c r="G2981" s="478"/>
      <c r="H2981" s="193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1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4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 t="str">
        <f t="shared" si="168"/>
        <v/>
      </c>
      <c r="C2982" s="191"/>
      <c r="D2982" s="37"/>
      <c r="E2982" s="191"/>
      <c r="F2982" s="192"/>
      <c r="G2982" s="478"/>
      <c r="H2982" s="193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1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4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 t="str">
        <f t="shared" si="168"/>
        <v/>
      </c>
      <c r="C2983" s="191"/>
      <c r="D2983" s="37"/>
      <c r="E2983" s="191"/>
      <c r="F2983" s="192"/>
      <c r="G2983" s="478"/>
      <c r="H2983" s="193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1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4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 t="str">
        <f t="shared" si="168"/>
        <v/>
      </c>
      <c r="C2984" s="191"/>
      <c r="D2984" s="37"/>
      <c r="E2984" s="191"/>
      <c r="F2984" s="192"/>
      <c r="G2984" s="478"/>
      <c r="H2984" s="193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1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4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 t="str">
        <f t="shared" si="168"/>
        <v/>
      </c>
      <c r="C2985" s="191"/>
      <c r="D2985" s="37"/>
      <c r="E2985" s="191"/>
      <c r="F2985" s="192"/>
      <c r="G2985" s="478"/>
      <c r="H2985" s="193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1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4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 t="str">
        <f t="shared" si="168"/>
        <v/>
      </c>
      <c r="C2986" s="191"/>
      <c r="D2986" s="37"/>
      <c r="E2986" s="191"/>
      <c r="F2986" s="192"/>
      <c r="G2986" s="478"/>
      <c r="H2986" s="193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1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4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 t="str">
        <f t="shared" si="168"/>
        <v/>
      </c>
      <c r="C2987" s="191"/>
      <c r="D2987" s="37"/>
      <c r="E2987" s="191"/>
      <c r="F2987" s="192"/>
      <c r="G2987" s="478"/>
      <c r="H2987" s="193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1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4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 t="str">
        <f t="shared" si="168"/>
        <v/>
      </c>
      <c r="C2988" s="191"/>
      <c r="D2988" s="37"/>
      <c r="E2988" s="191"/>
      <c r="F2988" s="192"/>
      <c r="G2988" s="478"/>
      <c r="H2988" s="193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1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4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 t="str">
        <f t="shared" si="168"/>
        <v/>
      </c>
      <c r="C2989" s="191"/>
      <c r="D2989" s="37"/>
      <c r="E2989" s="191"/>
      <c r="F2989" s="192"/>
      <c r="G2989" s="478"/>
      <c r="H2989" s="193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1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4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 t="str">
        <f t="shared" si="168"/>
        <v/>
      </c>
      <c r="C2990" s="191"/>
      <c r="D2990" s="37"/>
      <c r="E2990" s="191"/>
      <c r="F2990" s="192"/>
      <c r="G2990" s="478"/>
      <c r="H2990" s="193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91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4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 t="str">
        <f t="shared" si="168"/>
        <v/>
      </c>
      <c r="C2991" s="191"/>
      <c r="D2991" s="37"/>
      <c r="E2991" s="191"/>
      <c r="F2991" s="192"/>
      <c r="G2991" s="478"/>
      <c r="H2991" s="193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91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4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 t="str">
        <f t="shared" si="168"/>
        <v/>
      </c>
      <c r="C2992" s="191"/>
      <c r="D2992" s="37"/>
      <c r="E2992" s="191"/>
      <c r="F2992" s="192"/>
      <c r="G2992" s="478"/>
      <c r="H2992" s="193"/>
      <c r="I2992" s="256"/>
      <c r="J2992" s="256"/>
      <c r="K2992" s="593"/>
      <c r="L2992" s="39"/>
      <c r="M2992" s="39"/>
      <c r="N2992" s="52" t="str">
        <f>IF(AND('331-CT'!$E$7=TH!H2992,OR(L2992="331",M2992="331")),"331",IF(AND(OR(L2992="131",M2992="131"),H2992='131-CT'!$E$7),"131",""))</f>
        <v/>
      </c>
      <c r="O2992" s="891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4"/>
    </row>
    <row r="2993" spans="1:30" s="211" customFormat="1" ht="15.75" customHeight="1">
      <c r="A2993" s="204" t="str">
        <f>IF(B2993&lt;&gt;"",IF(AND(B2993&gt;=_TM1,B2993&lt;=_TM2,OR(TH!L2993="1111",TH!M2993="1111")),TH!D2993,""),"")</f>
        <v/>
      </c>
      <c r="B2993" s="36" t="str">
        <f t="shared" si="168"/>
        <v/>
      </c>
      <c r="C2993" s="184"/>
      <c r="D2993" s="184"/>
      <c r="E2993" s="184"/>
      <c r="F2993" s="189"/>
      <c r="G2993" s="595"/>
      <c r="H2993" s="7"/>
      <c r="I2993" s="256"/>
      <c r="J2993" s="256"/>
      <c r="K2993" s="593"/>
      <c r="L2993" s="594"/>
      <c r="M2993" s="594"/>
      <c r="N2993" s="52" t="str">
        <f>IF(AND('331-CT'!$E$7=TH!H2993,OR(L2993="331",M2993="331")),"331",IF(AND(OR(L2993="131",M2993="131"),H2993='131-CT'!$E$7),"131",""))</f>
        <v/>
      </c>
      <c r="O2993" s="891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4"/>
    </row>
    <row r="2994" spans="1:30" s="211" customFormat="1" ht="15.75" customHeight="1">
      <c r="A2994" s="204" t="str">
        <f>IF(B2994&lt;&gt;"",IF(AND(B2994&gt;=_TM1,B2994&lt;=_TM2,OR(TH!L2994="1111",TH!M2994="1111")),TH!D2994,""),"")</f>
        <v/>
      </c>
      <c r="B2994" s="36" t="str">
        <f t="shared" si="168"/>
        <v/>
      </c>
      <c r="C2994" s="191"/>
      <c r="D2994" s="184"/>
      <c r="E2994" s="184"/>
      <c r="F2994" s="189"/>
      <c r="G2994" s="478"/>
      <c r="H2994" s="7"/>
      <c r="I2994" s="256"/>
      <c r="J2994" s="256"/>
      <c r="K2994" s="38"/>
      <c r="L2994" s="194"/>
      <c r="M2994" s="194"/>
      <c r="N2994" s="52" t="str">
        <f>IF(AND('331-CT'!$E$7=TH!H2994,OR(L2994="331",M2994="331")),"331",IF(AND(OR(L2994="131",M2994="131"),H2994='131-CT'!$E$7),"131",""))</f>
        <v/>
      </c>
      <c r="O2994" s="891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4"/>
      <c r="AC2994" s="585"/>
      <c r="AD2994" s="585"/>
    </row>
    <row r="2995" spans="1:30" s="211" customFormat="1" ht="15.75" customHeight="1">
      <c r="A2995" s="204" t="str">
        <f>IF(B2995&lt;&gt;"",IF(AND(B2995&gt;=_TM1,B2995&lt;=_TM2,OR(TH!L2995="1111",TH!M2995="1111")),TH!D2995,""),"")</f>
        <v/>
      </c>
      <c r="B2995" s="36" t="str">
        <f t="shared" si="168"/>
        <v/>
      </c>
      <c r="C2995" s="191"/>
      <c r="D2995" s="184"/>
      <c r="E2995" s="184"/>
      <c r="F2995" s="189"/>
      <c r="G2995" s="478"/>
      <c r="H2995" s="7"/>
      <c r="I2995" s="256"/>
      <c r="J2995" s="256"/>
      <c r="K2995" s="38"/>
      <c r="L2995" s="194"/>
      <c r="M2995" s="194"/>
      <c r="N2995" s="52" t="str">
        <f>IF(AND('331-CT'!$E$7=TH!H2995,OR(L2995="331",M2995="331")),"331",IF(AND(OR(L2995="131",M2995="131"),H2995='131-CT'!$E$7),"131",""))</f>
        <v/>
      </c>
      <c r="O2995" s="891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4"/>
      <c r="AC2995" s="585"/>
      <c r="AD2995" s="585"/>
    </row>
    <row r="2996" spans="1:30" s="211" customFormat="1" ht="15.75" customHeight="1">
      <c r="A2996" s="204" t="str">
        <f>IF(B2996&lt;&gt;"",IF(AND(B2996&gt;=_TM1,B2996&lt;=_TM2,OR(TH!L2996="1111",TH!M2996="1111")),TH!D2996,""),"")</f>
        <v/>
      </c>
      <c r="B2996" s="36" t="str">
        <f t="shared" si="168"/>
        <v/>
      </c>
      <c r="C2996" s="191"/>
      <c r="D2996" s="191"/>
      <c r="E2996" s="184"/>
      <c r="F2996" s="192"/>
      <c r="G2996" s="478"/>
      <c r="H2996" s="777"/>
      <c r="I2996" s="256"/>
      <c r="J2996" s="256"/>
      <c r="K2996" s="593"/>
      <c r="L2996" s="194"/>
      <c r="M2996" s="194"/>
      <c r="N2996" s="52" t="str">
        <f>IF(AND('331-CT'!$E$7=TH!H2996,OR(L2996="331",M2996="331")),"331",IF(AND(OR(L2996="131",M2996="131"),H2996='131-CT'!$E$7),"131",""))</f>
        <v/>
      </c>
      <c r="O2996" s="891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4"/>
    </row>
    <row r="2997" spans="1:30" s="211" customFormat="1" ht="15.75" customHeight="1">
      <c r="A2997" s="204" t="str">
        <f>IF(B2997&lt;&gt;"",IF(AND(B2997&gt;=_TM1,B2997&lt;=_TM2,OR(TH!L2997="1111",TH!M2997="1111")),TH!D2997,""),"")</f>
        <v/>
      </c>
      <c r="B2997" s="36" t="str">
        <f t="shared" si="168"/>
        <v/>
      </c>
      <c r="C2997" s="191"/>
      <c r="D2997" s="191"/>
      <c r="E2997" s="191"/>
      <c r="F2997" s="189"/>
      <c r="G2997" s="40"/>
      <c r="H2997" s="7"/>
      <c r="I2997" s="256"/>
      <c r="J2997" s="256"/>
      <c r="K2997" s="593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891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4"/>
    </row>
    <row r="2998" spans="1:30" s="211" customFormat="1" ht="15.75" customHeight="1">
      <c r="A2998" s="204" t="str">
        <f>IF(B2998&lt;&gt;"",IF(AND(B2998&gt;=_TM1,B2998&lt;=_TM2,OR(TH!L2998="1111",TH!M2998="1111")),TH!D2998,""),"")</f>
        <v/>
      </c>
      <c r="B2998" s="36" t="str">
        <f t="shared" si="168"/>
        <v/>
      </c>
      <c r="C2998" s="191"/>
      <c r="D2998" s="191"/>
      <c r="E2998" s="191"/>
      <c r="F2998" s="189"/>
      <c r="G2998" s="40"/>
      <c r="H2998" s="7"/>
      <c r="I2998" s="256"/>
      <c r="J2998" s="256"/>
      <c r="K2998" s="593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1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4"/>
    </row>
    <row r="2999" spans="1:30" s="211" customFormat="1" ht="15.75" customHeight="1">
      <c r="A2999" s="204" t="str">
        <f>IF(B2999&lt;&gt;"",IF(AND(B2999&gt;=_TM1,B2999&lt;=_TM2,OR(TH!L2999="1111",TH!M2999="1111")),TH!D2999,""),"")</f>
        <v/>
      </c>
      <c r="B2999" s="36" t="str">
        <f t="shared" si="168"/>
        <v/>
      </c>
      <c r="C2999" s="191"/>
      <c r="D2999" s="191"/>
      <c r="E2999" s="191"/>
      <c r="F2999" s="189"/>
      <c r="G2999" s="40"/>
      <c r="H2999" s="7"/>
      <c r="I2999" s="256"/>
      <c r="J2999" s="256"/>
      <c r="K2999" s="593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1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4"/>
    </row>
    <row r="3000" spans="1:30" s="211" customFormat="1" ht="15.75" customHeight="1">
      <c r="A3000" s="204" t="str">
        <f>IF(B3000&lt;&gt;"",IF(AND(B3000&gt;=_TM1,B3000&lt;=_TM2,OR(TH!L3000="1111",TH!M3000="1111")),TH!D3000,""),"")</f>
        <v/>
      </c>
      <c r="B3000" s="36" t="str">
        <f t="shared" si="168"/>
        <v/>
      </c>
      <c r="C3000" s="191"/>
      <c r="D3000" s="191"/>
      <c r="E3000" s="191"/>
      <c r="F3000" s="40"/>
      <c r="G3000" s="40"/>
      <c r="H3000" s="7"/>
      <c r="I3000" s="256"/>
      <c r="J3000" s="256"/>
      <c r="K3000" s="593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1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4"/>
    </row>
    <row r="3001" spans="1:30" s="211" customFormat="1" ht="15.75" customHeight="1">
      <c r="A3001" s="204" t="str">
        <f>IF(B3001&lt;&gt;"",IF(AND(B3001&gt;=_TM1,B3001&lt;=_TM2,OR(TH!L3001="1111",TH!M3001="1111")),TH!D3001,""),"")</f>
        <v/>
      </c>
      <c r="B3001" s="36" t="str">
        <f t="shared" si="168"/>
        <v/>
      </c>
      <c r="C3001" s="191"/>
      <c r="D3001" s="191"/>
      <c r="E3001" s="191"/>
      <c r="F3001" s="40"/>
      <c r="G3001" s="40"/>
      <c r="H3001" s="7"/>
      <c r="I3001" s="256"/>
      <c r="J3001" s="256"/>
      <c r="K3001" s="593"/>
      <c r="L3001" s="39"/>
      <c r="M3001" s="39"/>
      <c r="N3001" s="52" t="str">
        <f>IF(AND('331-CT'!$E$7=TH!H3001,OR(L3001="331",M3001="331")),"331",IF(AND(OR(L3001="131",M3001="131"),H3001='131-CT'!$E$7),"131",""))</f>
        <v/>
      </c>
      <c r="O3001" s="891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4"/>
    </row>
    <row r="3002" spans="1:30" s="211" customFormat="1" ht="15.75" customHeight="1">
      <c r="A3002" s="204" t="str">
        <f>IF(B3002&lt;&gt;"",IF(AND(B3002&gt;=_TM1,B3002&lt;=_TM2,OR(TH!L3002="1111",TH!M3002="1111")),TH!D3002,""),"")</f>
        <v/>
      </c>
      <c r="B3002" s="36" t="str">
        <f t="shared" si="168"/>
        <v/>
      </c>
      <c r="C3002" s="191"/>
      <c r="D3002" s="191"/>
      <c r="E3002" s="191"/>
      <c r="F3002" s="40"/>
      <c r="G3002" s="40"/>
      <c r="H3002" s="7"/>
      <c r="I3002" s="256"/>
      <c r="J3002" s="256"/>
      <c r="K3002" s="593"/>
      <c r="L3002" s="39"/>
      <c r="M3002" s="39"/>
      <c r="N3002" s="52" t="str">
        <f>IF(AND('331-CT'!$E$7=TH!H3002,OR(L3002="331",M3002="331")),"331",IF(AND(OR(L3002="131",M3002="131"),H3002='131-CT'!$E$7),"131",""))</f>
        <v/>
      </c>
      <c r="O3002" s="891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4"/>
    </row>
    <row r="3003" spans="1:30" s="211" customFormat="1" ht="15.75" customHeight="1">
      <c r="A3003" s="204" t="str">
        <f>IF(B3003&lt;&gt;"",IF(AND(B3003&gt;=_TM1,B3003&lt;=_TM2,OR(TH!L3003="1111",TH!M3003="1111")),TH!D3003,""),"")</f>
        <v/>
      </c>
      <c r="B3003" s="36" t="str">
        <f t="shared" si="168"/>
        <v/>
      </c>
      <c r="C3003" s="191"/>
      <c r="D3003" s="191"/>
      <c r="E3003" s="191"/>
      <c r="F3003" s="40"/>
      <c r="G3003" s="40"/>
      <c r="H3003" s="7"/>
      <c r="I3003" s="256"/>
      <c r="J3003" s="256"/>
      <c r="K3003" s="593"/>
      <c r="L3003" s="39"/>
      <c r="M3003" s="39"/>
      <c r="N3003" s="52" t="str">
        <f>IF(AND('331-CT'!$E$7=TH!H3003,OR(L3003="331",M3003="331")),"331",IF(AND(OR(L3003="131",M3003="131"),H3003='131-CT'!$E$7),"131",""))</f>
        <v/>
      </c>
      <c r="O3003" s="891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4"/>
    </row>
    <row r="3004" spans="1:30" s="211" customFormat="1" ht="15.75" customHeight="1">
      <c r="A3004" s="204" t="str">
        <f>IF(B3004&lt;&gt;"",IF(AND(B3004&gt;=_TM1,B3004&lt;=_TM2,OR(TH!L3004="1111",TH!M3004="1111")),TH!D3004,""),"")</f>
        <v/>
      </c>
      <c r="B3004" s="36" t="str">
        <f t="shared" si="168"/>
        <v/>
      </c>
      <c r="C3004" s="191"/>
      <c r="D3004" s="191"/>
      <c r="E3004" s="191"/>
      <c r="F3004" s="40"/>
      <c r="G3004" s="40"/>
      <c r="H3004" s="7"/>
      <c r="I3004" s="256"/>
      <c r="J3004" s="256"/>
      <c r="K3004" s="593"/>
      <c r="L3004" s="39"/>
      <c r="M3004" s="39"/>
      <c r="N3004" s="52" t="str">
        <f>IF(AND('331-CT'!$E$7=TH!H3004,OR(L3004="331",M3004="331")),"331",IF(AND(OR(L3004="131",M3004="131"),H3004='131-CT'!$E$7),"131",""))</f>
        <v/>
      </c>
      <c r="O3004" s="891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24"/>
    </row>
    <row r="3005" spans="1:30" s="211" customFormat="1" ht="15.75" customHeight="1">
      <c r="A3005" s="204" t="str">
        <f>IF(B3005&lt;&gt;"",IF(AND(B3005&gt;=_TM1,B3005&lt;=_TM2,OR(TH!L3005="1111",TH!M3005="1111")),TH!D3005,""),"")</f>
        <v/>
      </c>
      <c r="B3005" s="36" t="str">
        <f t="shared" si="168"/>
        <v/>
      </c>
      <c r="C3005" s="191"/>
      <c r="D3005" s="191"/>
      <c r="E3005" s="191"/>
      <c r="F3005" s="40"/>
      <c r="G3005" s="40"/>
      <c r="H3005" s="7"/>
      <c r="I3005" s="256"/>
      <c r="J3005" s="256"/>
      <c r="K3005" s="593"/>
      <c r="L3005" s="39"/>
      <c r="M3005" s="39"/>
      <c r="N3005" s="52" t="str">
        <f>IF(AND('331-CT'!$E$7=TH!H3005,OR(L3005="331",M3005="331")),"331",IF(AND(OR(L3005="131",M3005="131"),H3005='131-CT'!$E$7),"131",""))</f>
        <v/>
      </c>
      <c r="O3005" s="891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24"/>
    </row>
    <row r="3006" spans="1:30" s="211" customFormat="1" ht="15.75" customHeight="1">
      <c r="A3006" s="204" t="str">
        <f>IF(B3006&lt;&gt;"",IF(AND(B3006&gt;=_TM1,B3006&lt;=_TM2,OR(TH!L3006="1111",TH!M3006="1111")),TH!D3006,""),"")</f>
        <v/>
      </c>
      <c r="B3006" s="36" t="str">
        <f t="shared" si="168"/>
        <v/>
      </c>
      <c r="C3006" s="191"/>
      <c r="D3006" s="191"/>
      <c r="E3006" s="191"/>
      <c r="F3006" s="189"/>
      <c r="G3006" s="40"/>
      <c r="H3006" s="7"/>
      <c r="I3006" s="256"/>
      <c r="J3006" s="256"/>
      <c r="K3006" s="593"/>
      <c r="L3006" s="39"/>
      <c r="M3006" s="39"/>
      <c r="N3006" s="52" t="str">
        <f>IF(AND('331-CT'!$E$7=TH!H3006,OR(L3006="331",M3006="331")),"331",IF(AND(OR(L3006="131",M3006="131"),H3006='131-CT'!$E$7),"131",""))</f>
        <v/>
      </c>
      <c r="O3006" s="891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24"/>
    </row>
    <row r="3007" spans="1:30" s="211" customFormat="1" ht="15.75" customHeight="1">
      <c r="A3007" s="204" t="str">
        <f>IF(B3007&lt;&gt;"",IF(AND(B3007&gt;=_TM1,B3007&lt;=_TM2,OR(TH!L3007="1111",TH!M3007="1111")),TH!D3007,""),"")</f>
        <v/>
      </c>
      <c r="B3007" s="36" t="str">
        <f t="shared" si="168"/>
        <v/>
      </c>
      <c r="C3007" s="191"/>
      <c r="D3007" s="191"/>
      <c r="E3007" s="191"/>
      <c r="F3007" s="189"/>
      <c r="G3007" s="40"/>
      <c r="H3007" s="7"/>
      <c r="I3007" s="256"/>
      <c r="J3007" s="256"/>
      <c r="K3007" s="593"/>
      <c r="L3007" s="39"/>
      <c r="M3007" s="39"/>
      <c r="N3007" s="52" t="str">
        <f>IF(AND('331-CT'!$E$7=TH!H3007,OR(L3007="331",M3007="331")),"331",IF(AND(OR(L3007="131",M3007="131"),H3007='131-CT'!$E$7),"131",""))</f>
        <v/>
      </c>
      <c r="O3007" s="891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24"/>
    </row>
    <row r="3008" spans="1:30" s="211" customFormat="1" ht="15.75" customHeight="1">
      <c r="A3008" s="204" t="str">
        <f>IF(B3008&lt;&gt;"",IF(AND(B3008&gt;=_TM1,B3008&lt;=_TM2,OR(TH!L3008="1111",TH!M3008="1111")),TH!D3008,""),"")</f>
        <v/>
      </c>
      <c r="B3008" s="36" t="str">
        <f t="shared" si="168"/>
        <v/>
      </c>
      <c r="C3008" s="191"/>
      <c r="D3008" s="191"/>
      <c r="E3008" s="191"/>
      <c r="F3008" s="189"/>
      <c r="G3008" s="40"/>
      <c r="H3008" s="7"/>
      <c r="I3008" s="256"/>
      <c r="J3008" s="256"/>
      <c r="K3008" s="593"/>
      <c r="L3008" s="39"/>
      <c r="M3008" s="39"/>
      <c r="N3008" s="52" t="str">
        <f>IF(AND('331-CT'!$E$7=TH!H3008,OR(L3008="331",M3008="331")),"331",IF(AND(OR(L3008="131",M3008="131"),H3008='131-CT'!$E$7),"131",""))</f>
        <v/>
      </c>
      <c r="O3008" s="891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24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 t="str">
        <f t="shared" si="168"/>
        <v/>
      </c>
      <c r="C3009" s="191"/>
      <c r="D3009" s="191"/>
      <c r="E3009" s="191"/>
      <c r="F3009" s="40"/>
      <c r="G3009" s="40"/>
      <c r="H3009" s="7"/>
      <c r="I3009" s="256"/>
      <c r="J3009" s="256"/>
      <c r="K3009" s="593"/>
      <c r="L3009" s="39"/>
      <c r="M3009" s="39"/>
      <c r="N3009" s="52" t="str">
        <f>IF(AND('331-CT'!$E$7=TH!H3009,OR(L3009="331",M3009="331")),"331",IF(AND(OR(L3009="131",M3009="131"),H3009='131-CT'!$E$7),"131",""))</f>
        <v/>
      </c>
      <c r="O3009" s="891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24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 t="str">
        <f t="shared" si="168"/>
        <v/>
      </c>
      <c r="C3010" s="191"/>
      <c r="D3010" s="191"/>
      <c r="E3010" s="191"/>
      <c r="F3010" s="40"/>
      <c r="G3010" s="40"/>
      <c r="H3010" s="7"/>
      <c r="I3010" s="256"/>
      <c r="J3010" s="256"/>
      <c r="K3010" s="593"/>
      <c r="L3010" s="39"/>
      <c r="M3010" s="39"/>
      <c r="N3010" s="52" t="str">
        <f>IF(AND('331-CT'!$E$7=TH!H3010,OR(L3010="331",M3010="331")),"331",IF(AND(OR(L3010="131",M3010="131"),H3010='131-CT'!$E$7),"131",""))</f>
        <v/>
      </c>
      <c r="O3010" s="891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24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 t="str">
        <f t="shared" si="168"/>
        <v/>
      </c>
      <c r="C3011" s="191"/>
      <c r="D3011" s="191"/>
      <c r="E3011" s="191"/>
      <c r="F3011" s="40"/>
      <c r="G3011" s="40"/>
      <c r="H3011" s="7"/>
      <c r="I3011" s="256"/>
      <c r="J3011" s="256"/>
      <c r="K3011" s="593"/>
      <c r="L3011" s="39"/>
      <c r="M3011" s="39"/>
      <c r="N3011" s="52" t="str">
        <f>IF(AND('331-CT'!$E$7=TH!H3011,OR(L3011="331",M3011="331")),"331",IF(AND(OR(L3011="131",M3011="131"),H3011='131-CT'!$E$7),"131",""))</f>
        <v/>
      </c>
      <c r="O3011" s="891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24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 t="str">
        <f t="shared" si="168"/>
        <v/>
      </c>
      <c r="C3012" s="191"/>
      <c r="D3012" s="191"/>
      <c r="E3012" s="191"/>
      <c r="F3012" s="40"/>
      <c r="G3012" s="40"/>
      <c r="H3012" s="7"/>
      <c r="I3012" s="256"/>
      <c r="J3012" s="256"/>
      <c r="K3012" s="593"/>
      <c r="L3012" s="39"/>
      <c r="M3012" s="39"/>
      <c r="N3012" s="52" t="str">
        <f>IF(AND('331-CT'!$E$7=TH!H3012,OR(L3012="331",M3012="331")),"331",IF(AND(OR(L3012="131",M3012="131"),H3012='131-CT'!$E$7),"131",""))</f>
        <v/>
      </c>
      <c r="O3012" s="891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24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 t="str">
        <f t="shared" si="168"/>
        <v/>
      </c>
      <c r="C3013" s="191"/>
      <c r="D3013" s="191"/>
      <c r="E3013" s="191"/>
      <c r="F3013" s="40"/>
      <c r="G3013" s="40"/>
      <c r="H3013" s="7"/>
      <c r="I3013" s="256"/>
      <c r="J3013" s="256"/>
      <c r="K3013" s="593"/>
      <c r="L3013" s="39"/>
      <c r="M3013" s="39"/>
      <c r="N3013" s="52" t="str">
        <f>IF(AND('331-CT'!$E$7=TH!H3013,OR(L3013="331",M3013="331")),"331",IF(AND(OR(L3013="131",M3013="131"),H3013='131-CT'!$E$7),"131",""))</f>
        <v/>
      </c>
      <c r="O3013" s="891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24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 t="str">
        <f t="shared" si="168"/>
        <v/>
      </c>
      <c r="C3014" s="191"/>
      <c r="D3014" s="191"/>
      <c r="E3014" s="191"/>
      <c r="F3014" s="40"/>
      <c r="G3014" s="40"/>
      <c r="H3014" s="7"/>
      <c r="I3014" s="256"/>
      <c r="J3014" s="256"/>
      <c r="K3014" s="593"/>
      <c r="L3014" s="39"/>
      <c r="M3014" s="39"/>
      <c r="N3014" s="52" t="str">
        <f>IF(AND('331-CT'!$E$7=TH!H3014,OR(L3014="331",M3014="331")),"331",IF(AND(OR(L3014="131",M3014="131"),H3014='131-CT'!$E$7),"131",""))</f>
        <v/>
      </c>
      <c r="O3014" s="891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24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 t="str">
        <f t="shared" si="168"/>
        <v/>
      </c>
      <c r="C3015" s="191"/>
      <c r="D3015" s="191"/>
      <c r="E3015" s="191"/>
      <c r="F3015" s="40"/>
      <c r="G3015" s="40"/>
      <c r="H3015" s="7"/>
      <c r="I3015" s="256"/>
      <c r="J3015" s="256"/>
      <c r="K3015" s="593"/>
      <c r="L3015" s="39"/>
      <c r="M3015" s="39"/>
      <c r="N3015" s="52" t="str">
        <f>IF(AND('331-CT'!$E$7=TH!H3015,OR(L3015="331",M3015="331")),"331",IF(AND(OR(L3015="131",M3015="131"),H3015='131-CT'!$E$7),"131",""))</f>
        <v/>
      </c>
      <c r="O3015" s="891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24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 t="str">
        <f t="shared" si="168"/>
        <v/>
      </c>
      <c r="C3016" s="191"/>
      <c r="D3016" s="191"/>
      <c r="E3016" s="191"/>
      <c r="F3016" s="40"/>
      <c r="G3016" s="40"/>
      <c r="H3016" s="7"/>
      <c r="I3016" s="256"/>
      <c r="J3016" s="256"/>
      <c r="K3016" s="593"/>
      <c r="L3016" s="39"/>
      <c r="M3016" s="39"/>
      <c r="N3016" s="52" t="str">
        <f>IF(AND('331-CT'!$E$7=TH!H3016,OR(L3016="331",M3016="331")),"331",IF(AND(OR(L3016="131",M3016="131"),H3016='131-CT'!$E$7),"131",""))</f>
        <v/>
      </c>
      <c r="O3016" s="891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24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 t="str">
        <f t="shared" si="168"/>
        <v/>
      </c>
      <c r="C3017" s="191"/>
      <c r="D3017" s="191"/>
      <c r="E3017" s="191"/>
      <c r="F3017" s="40"/>
      <c r="G3017" s="40"/>
      <c r="H3017" s="7"/>
      <c r="I3017" s="256"/>
      <c r="J3017" s="256"/>
      <c r="K3017" s="593"/>
      <c r="L3017" s="39"/>
      <c r="M3017" s="39"/>
      <c r="N3017" s="52" t="str">
        <f>IF(AND('331-CT'!$E$7=TH!H3017,OR(L3017="331",M3017="331")),"331",IF(AND(OR(L3017="131",M3017="131"),H3017='131-CT'!$E$7),"131",""))</f>
        <v/>
      </c>
      <c r="O3017" s="891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24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 t="str">
        <f t="shared" si="168"/>
        <v/>
      </c>
      <c r="C3018" s="191"/>
      <c r="D3018" s="191"/>
      <c r="E3018" s="191"/>
      <c r="F3018" s="40"/>
      <c r="G3018" s="40"/>
      <c r="H3018" s="7"/>
      <c r="I3018" s="256"/>
      <c r="J3018" s="256"/>
      <c r="K3018" s="593"/>
      <c r="L3018" s="39"/>
      <c r="M3018" s="39"/>
      <c r="N3018" s="52" t="str">
        <f>IF(AND('331-CT'!$E$7=TH!H3018,OR(L3018="331",M3018="331")),"331",IF(AND(OR(L3018="131",M3018="131"),H3018='131-CT'!$E$7),"131",""))</f>
        <v/>
      </c>
      <c r="O3018" s="891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24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 t="str">
        <f t="shared" si="168"/>
        <v/>
      </c>
      <c r="C3019" s="191"/>
      <c r="D3019" s="191"/>
      <c r="E3019" s="191"/>
      <c r="F3019" s="40"/>
      <c r="G3019" s="40"/>
      <c r="H3019" s="7"/>
      <c r="I3019" s="256"/>
      <c r="J3019" s="256"/>
      <c r="K3019" s="593"/>
      <c r="L3019" s="39"/>
      <c r="M3019" s="39"/>
      <c r="N3019" s="52" t="str">
        <f>IF(AND('331-CT'!$E$7=TH!H3019,OR(L3019="331",M3019="331")),"331",IF(AND(OR(L3019="131",M3019="131"),H3019='131-CT'!$E$7),"131",""))</f>
        <v/>
      </c>
      <c r="O3019" s="891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24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 t="str">
        <f t="shared" si="168"/>
        <v/>
      </c>
      <c r="C3020" s="191"/>
      <c r="D3020" s="191"/>
      <c r="E3020" s="191"/>
      <c r="F3020" s="40"/>
      <c r="G3020" s="40"/>
      <c r="H3020" s="7"/>
      <c r="I3020" s="256"/>
      <c r="J3020" s="256"/>
      <c r="K3020" s="593"/>
      <c r="L3020" s="39"/>
      <c r="M3020" s="39"/>
      <c r="N3020" s="52" t="str">
        <f>IF(AND('331-CT'!$E$7=TH!H3020,OR(L3020="331",M3020="331")),"331",IF(AND(OR(L3020="131",M3020="131"),H3020='131-CT'!$E$7),"131",""))</f>
        <v/>
      </c>
      <c r="O3020" s="891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24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 t="str">
        <f t="shared" si="168"/>
        <v/>
      </c>
      <c r="C3021" s="191"/>
      <c r="D3021" s="191"/>
      <c r="E3021" s="191"/>
      <c r="F3021" s="40"/>
      <c r="G3021" s="40"/>
      <c r="H3021" s="7"/>
      <c r="I3021" s="256"/>
      <c r="J3021" s="256"/>
      <c r="K3021" s="593"/>
      <c r="L3021" s="39"/>
      <c r="M3021" s="39"/>
      <c r="N3021" s="52" t="str">
        <f>IF(AND('331-CT'!$E$7=TH!H3021,OR(L3021="331",M3021="331")),"331",IF(AND(OR(L3021="131",M3021="131"),H3021='131-CT'!$E$7),"131",""))</f>
        <v/>
      </c>
      <c r="O3021" s="891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24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 t="str">
        <f t="shared" si="168"/>
        <v/>
      </c>
      <c r="C3022" s="191"/>
      <c r="D3022" s="191"/>
      <c r="E3022" s="191"/>
      <c r="F3022" s="40"/>
      <c r="G3022" s="40"/>
      <c r="H3022" s="7"/>
      <c r="I3022" s="256"/>
      <c r="J3022" s="256"/>
      <c r="K3022" s="593"/>
      <c r="L3022" s="39"/>
      <c r="M3022" s="39"/>
      <c r="N3022" s="52" t="str">
        <f>IF(AND('331-CT'!$E$7=TH!H3022,OR(L3022="331",M3022="331")),"331",IF(AND(OR(L3022="131",M3022="131"),H3022='131-CT'!$E$7),"131",""))</f>
        <v/>
      </c>
      <c r="O3022" s="891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24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 t="str">
        <f t="shared" si="168"/>
        <v/>
      </c>
      <c r="C3023" s="191"/>
      <c r="D3023" s="191"/>
      <c r="E3023" s="191"/>
      <c r="F3023" s="40"/>
      <c r="G3023" s="40"/>
      <c r="H3023" s="7"/>
      <c r="I3023" s="256"/>
      <c r="J3023" s="256"/>
      <c r="K3023" s="593"/>
      <c r="L3023" s="39"/>
      <c r="M3023" s="39"/>
      <c r="N3023" s="52" t="str">
        <f>IF(AND('331-CT'!$E$7=TH!H3023,OR(L3023="331",M3023="331")),"331",IF(AND(OR(L3023="131",M3023="131"),H3023='131-CT'!$E$7),"131",""))</f>
        <v/>
      </c>
      <c r="O3023" s="891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24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 t="str">
        <f t="shared" si="168"/>
        <v/>
      </c>
      <c r="C3024" s="191"/>
      <c r="D3024" s="191"/>
      <c r="E3024" s="191"/>
      <c r="F3024" s="40"/>
      <c r="G3024" s="40"/>
      <c r="H3024" s="7"/>
      <c r="I3024" s="256"/>
      <c r="J3024" s="256"/>
      <c r="K3024" s="593"/>
      <c r="L3024" s="39"/>
      <c r="M3024" s="39"/>
      <c r="N3024" s="52" t="str">
        <f>IF(AND('331-CT'!$E$7=TH!H3024,OR(L3024="331",M3024="331")),"331",IF(AND(OR(L3024="131",M3024="131"),H3024='131-CT'!$E$7),"131",""))</f>
        <v/>
      </c>
      <c r="O3024" s="891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24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 t="str">
        <f t="shared" si="168"/>
        <v/>
      </c>
      <c r="C3025" s="191"/>
      <c r="D3025" s="191"/>
      <c r="E3025" s="191"/>
      <c r="F3025" s="40"/>
      <c r="G3025" s="40"/>
      <c r="H3025" s="7"/>
      <c r="I3025" s="256"/>
      <c r="J3025" s="256"/>
      <c r="K3025" s="593"/>
      <c r="L3025" s="39"/>
      <c r="M3025" s="39"/>
      <c r="N3025" s="52" t="str">
        <f>IF(AND('331-CT'!$E$7=TH!H3025,OR(L3025="331",M3025="331")),"331",IF(AND(OR(L3025="131",M3025="131"),H3025='131-CT'!$E$7),"131",""))</f>
        <v/>
      </c>
      <c r="O3025" s="891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24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 t="str">
        <f t="shared" si="168"/>
        <v/>
      </c>
      <c r="C3026" s="191"/>
      <c r="D3026" s="191"/>
      <c r="E3026" s="191"/>
      <c r="F3026" s="192"/>
      <c r="G3026" s="478"/>
      <c r="H3026" s="193"/>
      <c r="I3026" s="256"/>
      <c r="J3026" s="256"/>
      <c r="K3026" s="593"/>
      <c r="L3026" s="194"/>
      <c r="M3026" s="194"/>
      <c r="N3026" s="52" t="str">
        <f>IF(AND('331-CT'!$E$7=TH!H3026,OR(L3026="331",M3026="331")),"331",IF(AND(OR(L3026="131",M3026="131"),H3026='131-CT'!$E$7),"131",""))</f>
        <v/>
      </c>
      <c r="O3026" s="891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24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 t="str">
        <f t="shared" si="168"/>
        <v/>
      </c>
      <c r="C3027" s="191"/>
      <c r="D3027" s="191"/>
      <c r="E3027" s="191"/>
      <c r="F3027" s="192"/>
      <c r="G3027" s="478"/>
      <c r="H3027" s="193"/>
      <c r="I3027" s="256"/>
      <c r="J3027" s="256"/>
      <c r="K3027" s="593"/>
      <c r="L3027" s="194"/>
      <c r="M3027" s="194"/>
      <c r="N3027" s="52" t="str">
        <f>IF(AND('331-CT'!$E$7=TH!H3027,OR(L3027="331",M3027="331")),"331",IF(AND(OR(L3027="131",M3027="131"),H3027='131-CT'!$E$7),"131",""))</f>
        <v/>
      </c>
      <c r="O3027" s="891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24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 t="str">
        <f t="shared" si="168"/>
        <v/>
      </c>
      <c r="C3028" s="191"/>
      <c r="D3028" s="191"/>
      <c r="E3028" s="191"/>
      <c r="F3028" s="192"/>
      <c r="G3028" s="478"/>
      <c r="H3028" s="193"/>
      <c r="I3028" s="256"/>
      <c r="J3028" s="256"/>
      <c r="K3028" s="593"/>
      <c r="L3028" s="194"/>
      <c r="M3028" s="194"/>
      <c r="N3028" s="52" t="str">
        <f>IF(AND('331-CT'!$E$7=TH!H3028,OR(L3028="331",M3028="331")),"331",IF(AND(OR(L3028="131",M3028="131"),H3028='131-CT'!$E$7),"131",""))</f>
        <v/>
      </c>
      <c r="O3028" s="891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24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 t="str">
        <f t="shared" si="168"/>
        <v/>
      </c>
      <c r="C3029" s="191"/>
      <c r="D3029" s="191"/>
      <c r="E3029" s="191"/>
      <c r="F3029" s="192"/>
      <c r="G3029" s="478"/>
      <c r="H3029" s="193"/>
      <c r="I3029" s="256"/>
      <c r="J3029" s="256"/>
      <c r="K3029" s="593"/>
      <c r="L3029" s="194"/>
      <c r="M3029" s="194"/>
      <c r="N3029" s="52" t="str">
        <f>IF(AND('331-CT'!$E$7=TH!H3029,OR(L3029="331",M3029="331")),"331",IF(AND(OR(L3029="131",M3029="131"),H3029='131-CT'!$E$7),"131",""))</f>
        <v/>
      </c>
      <c r="O3029" s="891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24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 t="str">
        <f t="shared" si="168"/>
        <v/>
      </c>
      <c r="C3030" s="191"/>
      <c r="D3030" s="191"/>
      <c r="E3030" s="191"/>
      <c r="F3030" s="192"/>
      <c r="G3030" s="478"/>
      <c r="H3030" s="193"/>
      <c r="I3030" s="256"/>
      <c r="J3030" s="256"/>
      <c r="K3030" s="593"/>
      <c r="L3030" s="194"/>
      <c r="M3030" s="194"/>
      <c r="N3030" s="52" t="str">
        <f>IF(AND('331-CT'!$E$7=TH!H3030,OR(L3030="331",M3030="331")),"331",IF(AND(OR(L3030="131",M3030="131"),H3030='131-CT'!$E$7),"131",""))</f>
        <v/>
      </c>
      <c r="O3030" s="891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24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 t="str">
        <f t="shared" si="168"/>
        <v/>
      </c>
      <c r="C3031" s="191"/>
      <c r="D3031" s="191"/>
      <c r="E3031" s="191"/>
      <c r="F3031" s="192"/>
      <c r="G3031" s="478"/>
      <c r="H3031" s="193"/>
      <c r="I3031" s="256"/>
      <c r="J3031" s="256"/>
      <c r="K3031" s="593"/>
      <c r="L3031" s="194"/>
      <c r="M3031" s="194"/>
      <c r="N3031" s="52" t="str">
        <f>IF(AND('331-CT'!$E$7=TH!H3031,OR(L3031="331",M3031="331")),"331",IF(AND(OR(L3031="131",M3031="131"),H3031='131-CT'!$E$7),"131",""))</f>
        <v/>
      </c>
      <c r="O3031" s="891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24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 t="str">
        <f t="shared" si="168"/>
        <v/>
      </c>
      <c r="C3032" s="191"/>
      <c r="D3032" s="191"/>
      <c r="E3032" s="191"/>
      <c r="F3032" s="192"/>
      <c r="G3032" s="478"/>
      <c r="H3032" s="193"/>
      <c r="I3032" s="256"/>
      <c r="J3032" s="256"/>
      <c r="K3032" s="593"/>
      <c r="L3032" s="194"/>
      <c r="M3032" s="194"/>
      <c r="N3032" s="52" t="str">
        <f>IF(AND('331-CT'!$E$7=TH!H3032,OR(L3032="331",M3032="331")),"331",IF(AND(OR(L3032="131",M3032="131"),H3032='131-CT'!$E$7),"131",""))</f>
        <v/>
      </c>
      <c r="O3032" s="891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24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 t="str">
        <f t="shared" si="168"/>
        <v/>
      </c>
      <c r="C3033" s="191"/>
      <c r="D3033" s="191"/>
      <c r="E3033" s="191"/>
      <c r="F3033" s="192"/>
      <c r="G3033" s="478"/>
      <c r="H3033" s="193"/>
      <c r="I3033" s="256"/>
      <c r="J3033" s="256"/>
      <c r="K3033" s="593"/>
      <c r="L3033" s="194"/>
      <c r="M3033" s="194"/>
      <c r="N3033" s="52" t="str">
        <f>IF(AND('331-CT'!$E$7=TH!H3033,OR(L3033="331",M3033="331")),"331",IF(AND(OR(L3033="131",M3033="131"),H3033='131-CT'!$E$7),"131",""))</f>
        <v/>
      </c>
      <c r="O3033" s="891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24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 t="str">
        <f t="shared" si="168"/>
        <v/>
      </c>
      <c r="C3034" s="191"/>
      <c r="D3034" s="191"/>
      <c r="E3034" s="191"/>
      <c r="F3034" s="192"/>
      <c r="G3034" s="478"/>
      <c r="H3034" s="193"/>
      <c r="I3034" s="256"/>
      <c r="J3034" s="256"/>
      <c r="K3034" s="593"/>
      <c r="L3034" s="194"/>
      <c r="M3034" s="194"/>
      <c r="N3034" s="52" t="str">
        <f>IF(AND('331-CT'!$E$7=TH!H3034,OR(L3034="331",M3034="331")),"331",IF(AND(OR(L3034="131",M3034="131"),H3034='131-CT'!$E$7),"131",""))</f>
        <v/>
      </c>
      <c r="O3034" s="891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24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 t="str">
        <f t="shared" si="168"/>
        <v/>
      </c>
      <c r="C3035" s="191"/>
      <c r="D3035" s="191"/>
      <c r="E3035" s="191"/>
      <c r="F3035" s="192"/>
      <c r="G3035" s="478"/>
      <c r="H3035" s="193"/>
      <c r="I3035" s="256"/>
      <c r="J3035" s="256"/>
      <c r="K3035" s="593"/>
      <c r="L3035" s="194"/>
      <c r="M3035" s="194"/>
      <c r="N3035" s="52" t="str">
        <f>IF(AND('331-CT'!$E$7=TH!H3035,OR(L3035="331",M3035="331")),"331",IF(AND(OR(L3035="131",M3035="131"),H3035='131-CT'!$E$7),"131",""))</f>
        <v/>
      </c>
      <c r="O3035" s="891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24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 t="str">
        <f t="shared" si="168"/>
        <v/>
      </c>
      <c r="C3036" s="191"/>
      <c r="D3036" s="191"/>
      <c r="E3036" s="191"/>
      <c r="F3036" s="192"/>
      <c r="G3036" s="478"/>
      <c r="H3036" s="193"/>
      <c r="I3036" s="256"/>
      <c r="J3036" s="256"/>
      <c r="K3036" s="593"/>
      <c r="L3036" s="194"/>
      <c r="M3036" s="194"/>
      <c r="N3036" s="52" t="str">
        <f>IF(AND('331-CT'!$E$7=TH!H3036,OR(L3036="331",M3036="331")),"331",IF(AND(OR(L3036="131",M3036="131"),H3036='131-CT'!$E$7),"131",""))</f>
        <v/>
      </c>
      <c r="O3036" s="891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24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 t="str">
        <f t="shared" si="168"/>
        <v/>
      </c>
      <c r="C3037" s="191"/>
      <c r="D3037" s="191"/>
      <c r="E3037" s="191"/>
      <c r="F3037" s="192"/>
      <c r="G3037" s="478"/>
      <c r="H3037" s="193"/>
      <c r="I3037" s="256"/>
      <c r="J3037" s="256"/>
      <c r="K3037" s="593"/>
      <c r="L3037" s="194"/>
      <c r="M3037" s="194"/>
      <c r="N3037" s="52" t="str">
        <f>IF(AND('331-CT'!$E$7=TH!H3037,OR(L3037="331",M3037="331")),"331",IF(AND(OR(L3037="131",M3037="131"),H3037='131-CT'!$E$7),"131",""))</f>
        <v/>
      </c>
      <c r="O3037" s="891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24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 t="str">
        <f t="shared" si="168"/>
        <v/>
      </c>
      <c r="C3038" s="191"/>
      <c r="D3038" s="191"/>
      <c r="E3038" s="191"/>
      <c r="F3038" s="192"/>
      <c r="G3038" s="478"/>
      <c r="H3038" s="193"/>
      <c r="I3038" s="256"/>
      <c r="J3038" s="256"/>
      <c r="K3038" s="593"/>
      <c r="L3038" s="194"/>
      <c r="M3038" s="194"/>
      <c r="N3038" s="52" t="str">
        <f>IF(AND('331-CT'!$E$7=TH!H3038,OR(L3038="331",M3038="331")),"331",IF(AND(OR(L3038="131",M3038="131"),H3038='131-CT'!$E$7),"131",""))</f>
        <v/>
      </c>
      <c r="O3038" s="891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24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 t="str">
        <f t="shared" si="168"/>
        <v/>
      </c>
      <c r="C3039" s="191"/>
      <c r="D3039" s="191"/>
      <c r="E3039" s="191"/>
      <c r="F3039" s="192"/>
      <c r="G3039" s="478"/>
      <c r="H3039" s="193"/>
      <c r="I3039" s="256"/>
      <c r="J3039" s="256"/>
      <c r="K3039" s="593"/>
      <c r="L3039" s="194"/>
      <c r="M3039" s="194"/>
      <c r="N3039" s="52" t="str">
        <f>IF(AND('331-CT'!$E$7=TH!H3039,OR(L3039="331",M3039="331")),"331",IF(AND(OR(L3039="131",M3039="131"),H3039='131-CT'!$E$7),"131",""))</f>
        <v/>
      </c>
      <c r="O3039" s="891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24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 t="str">
        <f t="shared" si="168"/>
        <v/>
      </c>
      <c r="C3040" s="191"/>
      <c r="D3040" s="191"/>
      <c r="E3040" s="191"/>
      <c r="F3040" s="192"/>
      <c r="G3040" s="478"/>
      <c r="H3040" s="193"/>
      <c r="I3040" s="256"/>
      <c r="J3040" s="256"/>
      <c r="K3040" s="593"/>
      <c r="L3040" s="194"/>
      <c r="M3040" s="194"/>
      <c r="N3040" s="52" t="str">
        <f>IF(AND('331-CT'!$E$7=TH!H3040,OR(L3040="331",M3040="331")),"331",IF(AND(OR(L3040="131",M3040="131"),H3040='131-CT'!$E$7),"131",""))</f>
        <v/>
      </c>
      <c r="O3040" s="891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24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 t="str">
        <f t="shared" si="168"/>
        <v/>
      </c>
      <c r="C3041" s="191"/>
      <c r="D3041" s="191"/>
      <c r="E3041" s="191"/>
      <c r="F3041" s="192"/>
      <c r="G3041" s="478"/>
      <c r="H3041" s="193"/>
      <c r="I3041" s="256"/>
      <c r="J3041" s="256"/>
      <c r="K3041" s="593"/>
      <c r="L3041" s="194"/>
      <c r="M3041" s="194"/>
      <c r="N3041" s="52" t="str">
        <f>IF(AND('331-CT'!$E$7=TH!H3041,OR(L3041="331",M3041="331")),"331",IF(AND(OR(L3041="131",M3041="131"),H3041='131-CT'!$E$7),"131",""))</f>
        <v/>
      </c>
      <c r="O3041" s="891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24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 t="str">
        <f t="shared" si="168"/>
        <v/>
      </c>
      <c r="C3042" s="191"/>
      <c r="D3042" s="191"/>
      <c r="E3042" s="191"/>
      <c r="F3042" s="192"/>
      <c r="G3042" s="478"/>
      <c r="H3042" s="193"/>
      <c r="I3042" s="256"/>
      <c r="J3042" s="256"/>
      <c r="K3042" s="593"/>
      <c r="L3042" s="194"/>
      <c r="M3042" s="194"/>
      <c r="N3042" s="52" t="str">
        <f>IF(AND('331-CT'!$E$7=TH!H3042,OR(L3042="331",M3042="331")),"331",IF(AND(OR(L3042="131",M3042="131"),H3042='131-CT'!$E$7),"131",""))</f>
        <v/>
      </c>
      <c r="O3042" s="891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24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 t="str">
        <f t="shared" ref="B3043:B3106" si="169">IF(C3043&lt;&gt;"",MONTH(C3043),"")</f>
        <v/>
      </c>
      <c r="C3043" s="191"/>
      <c r="D3043" s="191"/>
      <c r="E3043" s="191"/>
      <c r="F3043" s="192"/>
      <c r="G3043" s="478"/>
      <c r="H3043" s="193"/>
      <c r="I3043" s="256"/>
      <c r="J3043" s="256"/>
      <c r="K3043" s="593"/>
      <c r="L3043" s="194"/>
      <c r="M3043" s="194"/>
      <c r="N3043" s="52" t="str">
        <f>IF(AND('331-CT'!$E$7=TH!H3043,OR(L3043="331",M3043="331")),"331",IF(AND(OR(L3043="131",M3043="131"),H3043='131-CT'!$E$7),"131",""))</f>
        <v/>
      </c>
      <c r="O3043" s="891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24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 t="str">
        <f t="shared" si="169"/>
        <v/>
      </c>
      <c r="C3044" s="191"/>
      <c r="D3044" s="191"/>
      <c r="E3044" s="191"/>
      <c r="F3044" s="192"/>
      <c r="G3044" s="478"/>
      <c r="H3044" s="193"/>
      <c r="I3044" s="256"/>
      <c r="J3044" s="256"/>
      <c r="K3044" s="593"/>
      <c r="L3044" s="194"/>
      <c r="M3044" s="194"/>
      <c r="N3044" s="52" t="str">
        <f>IF(AND('331-CT'!$E$7=TH!H3044,OR(L3044="331",M3044="331")),"331",IF(AND(OR(L3044="131",M3044="131"),H3044='131-CT'!$E$7),"131",""))</f>
        <v/>
      </c>
      <c r="O3044" s="891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24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 t="str">
        <f t="shared" si="169"/>
        <v/>
      </c>
      <c r="C3045" s="191"/>
      <c r="D3045" s="191"/>
      <c r="E3045" s="191"/>
      <c r="F3045" s="192"/>
      <c r="G3045" s="478"/>
      <c r="H3045" s="193"/>
      <c r="I3045" s="256"/>
      <c r="J3045" s="256"/>
      <c r="K3045" s="593"/>
      <c r="L3045" s="194"/>
      <c r="M3045" s="194"/>
      <c r="N3045" s="52" t="str">
        <f>IF(AND('331-CT'!$E$7=TH!H3045,OR(L3045="331",M3045="331")),"331",IF(AND(OR(L3045="131",M3045="131"),H3045='131-CT'!$E$7),"131",""))</f>
        <v/>
      </c>
      <c r="O3045" s="891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24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 t="str">
        <f t="shared" si="169"/>
        <v/>
      </c>
      <c r="C3046" s="191"/>
      <c r="D3046" s="191"/>
      <c r="E3046" s="191"/>
      <c r="F3046" s="192"/>
      <c r="G3046" s="478"/>
      <c r="H3046" s="193"/>
      <c r="I3046" s="256"/>
      <c r="J3046" s="256"/>
      <c r="K3046" s="593"/>
      <c r="L3046" s="194"/>
      <c r="M3046" s="194"/>
      <c r="N3046" s="52" t="str">
        <f>IF(AND('331-CT'!$E$7=TH!H3046,OR(L3046="331",M3046="331")),"331",IF(AND(OR(L3046="131",M3046="131"),H3046='131-CT'!$E$7),"131",""))</f>
        <v/>
      </c>
      <c r="O3046" s="891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24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 t="str">
        <f t="shared" si="169"/>
        <v/>
      </c>
      <c r="C3047" s="191"/>
      <c r="D3047" s="191"/>
      <c r="E3047" s="191"/>
      <c r="F3047" s="192"/>
      <c r="G3047" s="478"/>
      <c r="H3047" s="193"/>
      <c r="I3047" s="256"/>
      <c r="J3047" s="256"/>
      <c r="K3047" s="593"/>
      <c r="L3047" s="194"/>
      <c r="M3047" s="194"/>
      <c r="N3047" s="52" t="str">
        <f>IF(AND('331-CT'!$E$7=TH!H3047,OR(L3047="331",M3047="331")),"331",IF(AND(OR(L3047="131",M3047="131"),H3047='131-CT'!$E$7),"131",""))</f>
        <v/>
      </c>
      <c r="O3047" s="891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24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 t="str">
        <f t="shared" si="169"/>
        <v/>
      </c>
      <c r="C3048" s="191"/>
      <c r="D3048" s="191"/>
      <c r="E3048" s="191"/>
      <c r="F3048" s="192"/>
      <c r="G3048" s="478"/>
      <c r="H3048" s="193"/>
      <c r="I3048" s="256"/>
      <c r="J3048" s="256"/>
      <c r="K3048" s="593"/>
      <c r="L3048" s="194"/>
      <c r="M3048" s="194"/>
      <c r="N3048" s="52" t="str">
        <f>IF(AND('331-CT'!$E$7=TH!H3048,OR(L3048="331",M3048="331")),"331",IF(AND(OR(L3048="131",M3048="131"),H3048='131-CT'!$E$7),"131",""))</f>
        <v/>
      </c>
      <c r="O3048" s="891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24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 t="str">
        <f t="shared" si="169"/>
        <v/>
      </c>
      <c r="C3049" s="191"/>
      <c r="D3049" s="191"/>
      <c r="E3049" s="191"/>
      <c r="F3049" s="192"/>
      <c r="G3049" s="478"/>
      <c r="H3049" s="193"/>
      <c r="I3049" s="256"/>
      <c r="J3049" s="256"/>
      <c r="K3049" s="593"/>
      <c r="L3049" s="194"/>
      <c r="M3049" s="194"/>
      <c r="N3049" s="52" t="str">
        <f>IF(AND('331-CT'!$E$7=TH!H3049,OR(L3049="331",M3049="331")),"331",IF(AND(OR(L3049="131",M3049="131"),H3049='131-CT'!$E$7),"131",""))</f>
        <v/>
      </c>
      <c r="O3049" s="891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24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 t="str">
        <f t="shared" si="169"/>
        <v/>
      </c>
      <c r="C3050" s="191"/>
      <c r="D3050" s="191"/>
      <c r="E3050" s="191"/>
      <c r="F3050" s="192"/>
      <c r="G3050" s="478"/>
      <c r="H3050" s="193"/>
      <c r="I3050" s="256"/>
      <c r="J3050" s="256"/>
      <c r="K3050" s="593"/>
      <c r="L3050" s="194"/>
      <c r="M3050" s="194"/>
      <c r="N3050" s="52" t="str">
        <f>IF(AND('331-CT'!$E$7=TH!H3050,OR(L3050="331",M3050="331")),"331",IF(AND(OR(L3050="131",M3050="131"),H3050='131-CT'!$E$7),"131",""))</f>
        <v/>
      </c>
      <c r="O3050" s="891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24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 t="str">
        <f t="shared" si="169"/>
        <v/>
      </c>
      <c r="C3051" s="191"/>
      <c r="D3051" s="191"/>
      <c r="E3051" s="191"/>
      <c r="F3051" s="192"/>
      <c r="G3051" s="478"/>
      <c r="H3051" s="193"/>
      <c r="I3051" s="256"/>
      <c r="J3051" s="256"/>
      <c r="K3051" s="593"/>
      <c r="L3051" s="194"/>
      <c r="M3051" s="194"/>
      <c r="N3051" s="52" t="str">
        <f>IF(AND('331-CT'!$E$7=TH!H3051,OR(L3051="331",M3051="331")),"331",IF(AND(OR(L3051="131",M3051="131"),H3051='131-CT'!$E$7),"131",""))</f>
        <v/>
      </c>
      <c r="O3051" s="891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24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 t="str">
        <f t="shared" si="169"/>
        <v/>
      </c>
      <c r="C3052" s="191"/>
      <c r="D3052" s="191"/>
      <c r="E3052" s="191"/>
      <c r="F3052" s="192"/>
      <c r="G3052" s="478"/>
      <c r="H3052" s="193"/>
      <c r="I3052" s="256"/>
      <c r="J3052" s="256"/>
      <c r="K3052" s="593"/>
      <c r="L3052" s="194"/>
      <c r="M3052" s="194"/>
      <c r="N3052" s="52" t="str">
        <f>IF(AND('331-CT'!$E$7=TH!H3052,OR(L3052="331",M3052="331")),"331",IF(AND(OR(L3052="131",M3052="131"),H3052='131-CT'!$E$7),"131",""))</f>
        <v/>
      </c>
      <c r="O3052" s="891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24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 t="str">
        <f t="shared" si="169"/>
        <v/>
      </c>
      <c r="C3053" s="191"/>
      <c r="D3053" s="191"/>
      <c r="E3053" s="191"/>
      <c r="F3053" s="192"/>
      <c r="G3053" s="478"/>
      <c r="H3053" s="193"/>
      <c r="I3053" s="256"/>
      <c r="J3053" s="256"/>
      <c r="K3053" s="593"/>
      <c r="L3053" s="194"/>
      <c r="M3053" s="194"/>
      <c r="N3053" s="52" t="str">
        <f>IF(AND('331-CT'!$E$7=TH!H3053,OR(L3053="331",M3053="331")),"331",IF(AND(OR(L3053="131",M3053="131"),H3053='131-CT'!$E$7),"131",""))</f>
        <v/>
      </c>
      <c r="O3053" s="891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24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 t="str">
        <f t="shared" si="169"/>
        <v/>
      </c>
      <c r="C3054" s="191"/>
      <c r="D3054" s="191"/>
      <c r="E3054" s="191"/>
      <c r="F3054" s="192"/>
      <c r="G3054" s="478"/>
      <c r="H3054" s="193"/>
      <c r="I3054" s="256"/>
      <c r="J3054" s="256"/>
      <c r="K3054" s="593"/>
      <c r="L3054" s="194"/>
      <c r="M3054" s="194"/>
      <c r="N3054" s="52" t="str">
        <f>IF(AND('331-CT'!$E$7=TH!H3054,OR(L3054="331",M3054="331")),"331",IF(AND(OR(L3054="131",M3054="131"),H3054='131-CT'!$E$7),"131",""))</f>
        <v/>
      </c>
      <c r="O3054" s="891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24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 t="str">
        <f t="shared" si="169"/>
        <v/>
      </c>
      <c r="C3055" s="191"/>
      <c r="D3055" s="191"/>
      <c r="E3055" s="191"/>
      <c r="F3055" s="192"/>
      <c r="G3055" s="478"/>
      <c r="H3055" s="193"/>
      <c r="I3055" s="256"/>
      <c r="J3055" s="256"/>
      <c r="K3055" s="593"/>
      <c r="L3055" s="194"/>
      <c r="M3055" s="194"/>
      <c r="N3055" s="52" t="str">
        <f>IF(AND('331-CT'!$E$7=TH!H3055,OR(L3055="331",M3055="331")),"331",IF(AND(OR(L3055="131",M3055="131"),H3055='131-CT'!$E$7),"131",""))</f>
        <v/>
      </c>
      <c r="O3055" s="891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24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 t="str">
        <f t="shared" si="169"/>
        <v/>
      </c>
      <c r="C3056" s="191"/>
      <c r="D3056" s="191"/>
      <c r="E3056" s="191"/>
      <c r="F3056" s="192"/>
      <c r="G3056" s="478"/>
      <c r="H3056" s="193"/>
      <c r="I3056" s="256"/>
      <c r="J3056" s="256"/>
      <c r="K3056" s="593"/>
      <c r="L3056" s="194"/>
      <c r="M3056" s="194"/>
      <c r="N3056" s="52" t="str">
        <f>IF(AND('331-CT'!$E$7=TH!H3056,OR(L3056="331",M3056="331")),"331",IF(AND(OR(L3056="131",M3056="131"),H3056='131-CT'!$E$7),"131",""))</f>
        <v/>
      </c>
      <c r="O3056" s="891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24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 t="str">
        <f t="shared" si="169"/>
        <v/>
      </c>
      <c r="C3057" s="191"/>
      <c r="D3057" s="191"/>
      <c r="E3057" s="191"/>
      <c r="F3057" s="192"/>
      <c r="G3057" s="478"/>
      <c r="H3057" s="193"/>
      <c r="I3057" s="256"/>
      <c r="J3057" s="256"/>
      <c r="K3057" s="593"/>
      <c r="L3057" s="194"/>
      <c r="M3057" s="194"/>
      <c r="N3057" s="52" t="str">
        <f>IF(AND('331-CT'!$E$7=TH!H3057,OR(L3057="331",M3057="331")),"331",IF(AND(OR(L3057="131",M3057="131"),H3057='131-CT'!$E$7),"131",""))</f>
        <v/>
      </c>
      <c r="O3057" s="891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24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 t="str">
        <f t="shared" si="169"/>
        <v/>
      </c>
      <c r="C3058" s="191"/>
      <c r="D3058" s="191"/>
      <c r="E3058" s="191"/>
      <c r="F3058" s="192"/>
      <c r="G3058" s="478"/>
      <c r="H3058" s="193"/>
      <c r="I3058" s="256"/>
      <c r="J3058" s="256"/>
      <c r="K3058" s="593"/>
      <c r="L3058" s="194"/>
      <c r="M3058" s="194"/>
      <c r="N3058" s="52" t="str">
        <f>IF(AND('331-CT'!$E$7=TH!H3058,OR(L3058="331",M3058="331")),"331",IF(AND(OR(L3058="131",M3058="131"),H3058='131-CT'!$E$7),"131",""))</f>
        <v/>
      </c>
      <c r="O3058" s="891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24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 t="str">
        <f t="shared" si="169"/>
        <v/>
      </c>
      <c r="C3059" s="191"/>
      <c r="D3059" s="191"/>
      <c r="E3059" s="191"/>
      <c r="F3059" s="192"/>
      <c r="G3059" s="478"/>
      <c r="H3059" s="193"/>
      <c r="I3059" s="256"/>
      <c r="J3059" s="256"/>
      <c r="K3059" s="593"/>
      <c r="L3059" s="194"/>
      <c r="M3059" s="194"/>
      <c r="N3059" s="52" t="str">
        <f>IF(AND('331-CT'!$E$7=TH!H3059,OR(L3059="331",M3059="331")),"331",IF(AND(OR(L3059="131",M3059="131"),H3059='131-CT'!$E$7),"131",""))</f>
        <v/>
      </c>
      <c r="O3059" s="891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24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 t="str">
        <f t="shared" si="169"/>
        <v/>
      </c>
      <c r="C3060" s="191"/>
      <c r="D3060" s="191"/>
      <c r="E3060" s="191"/>
      <c r="F3060" s="192"/>
      <c r="G3060" s="478"/>
      <c r="H3060" s="193"/>
      <c r="I3060" s="256"/>
      <c r="J3060" s="256"/>
      <c r="K3060" s="593"/>
      <c r="L3060" s="194"/>
      <c r="M3060" s="194"/>
      <c r="N3060" s="52" t="str">
        <f>IF(AND('331-CT'!$E$7=TH!H3060,OR(L3060="331",M3060="331")),"331",IF(AND(OR(L3060="131",M3060="131"),H3060='131-CT'!$E$7),"131",""))</f>
        <v/>
      </c>
      <c r="O3060" s="891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24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 t="str">
        <f t="shared" si="169"/>
        <v/>
      </c>
      <c r="C3061" s="191"/>
      <c r="D3061" s="191"/>
      <c r="E3061" s="191"/>
      <c r="F3061" s="192"/>
      <c r="G3061" s="478"/>
      <c r="H3061" s="193"/>
      <c r="I3061" s="256"/>
      <c r="J3061" s="256"/>
      <c r="K3061" s="593"/>
      <c r="L3061" s="194"/>
      <c r="M3061" s="194"/>
      <c r="N3061" s="52" t="str">
        <f>IF(AND('331-CT'!$E$7=TH!H3061,OR(L3061="331",M3061="331")),"331",IF(AND(OR(L3061="131",M3061="131"),H3061='131-CT'!$E$7),"131",""))</f>
        <v/>
      </c>
      <c r="O3061" s="891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24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 t="str">
        <f t="shared" si="169"/>
        <v/>
      </c>
      <c r="C3062" s="191"/>
      <c r="D3062" s="191"/>
      <c r="E3062" s="191"/>
      <c r="F3062" s="192"/>
      <c r="G3062" s="478"/>
      <c r="H3062" s="193"/>
      <c r="I3062" s="256"/>
      <c r="J3062" s="256"/>
      <c r="K3062" s="593"/>
      <c r="L3062" s="194"/>
      <c r="M3062" s="194"/>
      <c r="N3062" s="52" t="str">
        <f>IF(AND('331-CT'!$E$7=TH!H3062,OR(L3062="331",M3062="331")),"331",IF(AND(OR(L3062="131",M3062="131"),H3062='131-CT'!$E$7),"131",""))</f>
        <v/>
      </c>
      <c r="O3062" s="891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24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 t="str">
        <f t="shared" si="169"/>
        <v/>
      </c>
      <c r="C3063" s="191"/>
      <c r="D3063" s="191"/>
      <c r="E3063" s="191"/>
      <c r="F3063" s="192"/>
      <c r="G3063" s="478"/>
      <c r="H3063" s="193"/>
      <c r="I3063" s="256"/>
      <c r="J3063" s="256"/>
      <c r="K3063" s="593"/>
      <c r="L3063" s="194"/>
      <c r="M3063" s="194"/>
      <c r="N3063" s="52" t="str">
        <f>IF(AND('331-CT'!$E$7=TH!H3063,OR(L3063="331",M3063="331")),"331",IF(AND(OR(L3063="131",M3063="131"),H3063='131-CT'!$E$7),"131",""))</f>
        <v/>
      </c>
      <c r="O3063" s="891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24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 t="str">
        <f t="shared" si="169"/>
        <v/>
      </c>
      <c r="C3064" s="191"/>
      <c r="D3064" s="191"/>
      <c r="E3064" s="191"/>
      <c r="F3064" s="192"/>
      <c r="G3064" s="478"/>
      <c r="H3064" s="193"/>
      <c r="I3064" s="256"/>
      <c r="J3064" s="256"/>
      <c r="K3064" s="593"/>
      <c r="L3064" s="194"/>
      <c r="M3064" s="194"/>
      <c r="N3064" s="52" t="str">
        <f>IF(AND('331-CT'!$E$7=TH!H3064,OR(L3064="331",M3064="331")),"331",IF(AND(OR(L3064="131",M3064="131"),H3064='131-CT'!$E$7),"131",""))</f>
        <v/>
      </c>
      <c r="O3064" s="891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24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 t="str">
        <f t="shared" si="169"/>
        <v/>
      </c>
      <c r="C3065" s="191"/>
      <c r="D3065" s="191"/>
      <c r="E3065" s="191"/>
      <c r="F3065" s="192"/>
      <c r="G3065" s="478"/>
      <c r="H3065" s="193"/>
      <c r="I3065" s="256"/>
      <c r="J3065" s="256"/>
      <c r="K3065" s="593"/>
      <c r="L3065" s="194"/>
      <c r="M3065" s="194"/>
      <c r="N3065" s="52" t="str">
        <f>IF(AND('331-CT'!$E$7=TH!H3065,OR(L3065="331",M3065="331")),"331",IF(AND(OR(L3065="131",M3065="131"),H3065='131-CT'!$E$7),"131",""))</f>
        <v/>
      </c>
      <c r="O3065" s="891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24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 t="str">
        <f t="shared" si="169"/>
        <v/>
      </c>
      <c r="C3066" s="191"/>
      <c r="D3066" s="191"/>
      <c r="E3066" s="191"/>
      <c r="F3066" s="192"/>
      <c r="G3066" s="478"/>
      <c r="H3066" s="193"/>
      <c r="I3066" s="256"/>
      <c r="J3066" s="256"/>
      <c r="K3066" s="593"/>
      <c r="L3066" s="194"/>
      <c r="M3066" s="194"/>
      <c r="N3066" s="52" t="str">
        <f>IF(AND('331-CT'!$E$7=TH!H3066,OR(L3066="331",M3066="331")),"331",IF(AND(OR(L3066="131",M3066="131"),H3066='131-CT'!$E$7),"131",""))</f>
        <v/>
      </c>
      <c r="O3066" s="891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24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 t="str">
        <f t="shared" si="169"/>
        <v/>
      </c>
      <c r="C3067" s="191"/>
      <c r="D3067" s="191"/>
      <c r="E3067" s="191"/>
      <c r="F3067" s="192"/>
      <c r="G3067" s="478"/>
      <c r="H3067" s="193"/>
      <c r="I3067" s="256"/>
      <c r="J3067" s="256"/>
      <c r="K3067" s="593"/>
      <c r="L3067" s="194"/>
      <c r="M3067" s="194"/>
      <c r="N3067" s="52" t="str">
        <f>IF(AND('331-CT'!$E$7=TH!H3067,OR(L3067="331",M3067="331")),"331",IF(AND(OR(L3067="131",M3067="131"),H3067='131-CT'!$E$7),"131",""))</f>
        <v/>
      </c>
      <c r="O3067" s="891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24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 t="str">
        <f t="shared" si="169"/>
        <v/>
      </c>
      <c r="C3068" s="191"/>
      <c r="D3068" s="191"/>
      <c r="E3068" s="191"/>
      <c r="F3068" s="192"/>
      <c r="G3068" s="478"/>
      <c r="H3068" s="193"/>
      <c r="I3068" s="256"/>
      <c r="J3068" s="256"/>
      <c r="K3068" s="593"/>
      <c r="L3068" s="194"/>
      <c r="M3068" s="194"/>
      <c r="N3068" s="52" t="str">
        <f>IF(AND('331-CT'!$E$7=TH!H3068,OR(L3068="331",M3068="331")),"331",IF(AND(OR(L3068="131",M3068="131"),H3068='131-CT'!$E$7),"131",""))</f>
        <v/>
      </c>
      <c r="O3068" s="891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24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 t="str">
        <f t="shared" si="169"/>
        <v/>
      </c>
      <c r="C3069" s="191"/>
      <c r="D3069" s="37"/>
      <c r="E3069" s="191"/>
      <c r="F3069" s="40"/>
      <c r="G3069" s="40"/>
      <c r="H3069" s="7"/>
      <c r="I3069" s="256"/>
      <c r="J3069" s="256"/>
      <c r="K3069" s="593"/>
      <c r="L3069" s="39"/>
      <c r="M3069" s="39"/>
      <c r="N3069" s="52" t="str">
        <f>IF(AND('331-CT'!$E$7=TH!H3069,OR(L3069="331",M3069="331")),"331",IF(AND(OR(L3069="131",M3069="131"),H3069='131-CT'!$E$7),"131",""))</f>
        <v/>
      </c>
      <c r="O3069" s="891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24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 t="str">
        <f t="shared" si="169"/>
        <v/>
      </c>
      <c r="C3070" s="191"/>
      <c r="D3070" s="37"/>
      <c r="E3070" s="191"/>
      <c r="F3070" s="40"/>
      <c r="G3070" s="40"/>
      <c r="H3070" s="7"/>
      <c r="I3070" s="256"/>
      <c r="J3070" s="256"/>
      <c r="K3070" s="593"/>
      <c r="L3070" s="39"/>
      <c r="M3070" s="39"/>
      <c r="N3070" s="52" t="str">
        <f>IF(AND('331-CT'!$E$7=TH!H3070,OR(L3070="331",M3070="331")),"331",IF(AND(OR(L3070="131",M3070="131"),H3070='131-CT'!$E$7),"131",""))</f>
        <v/>
      </c>
      <c r="O3070" s="891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24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 t="str">
        <f t="shared" si="169"/>
        <v/>
      </c>
      <c r="C3071" s="191"/>
      <c r="D3071" s="37"/>
      <c r="E3071" s="191"/>
      <c r="F3071" s="40"/>
      <c r="G3071" s="40"/>
      <c r="H3071" s="7"/>
      <c r="I3071" s="256"/>
      <c r="J3071" s="256"/>
      <c r="K3071" s="593"/>
      <c r="L3071" s="39"/>
      <c r="M3071" s="39"/>
      <c r="N3071" s="52" t="str">
        <f>IF(AND('331-CT'!$E$7=TH!H3071,OR(L3071="331",M3071="331")),"331",IF(AND(OR(L3071="131",M3071="131"),H3071='131-CT'!$E$7),"131",""))</f>
        <v/>
      </c>
      <c r="O3071" s="891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24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 t="str">
        <f t="shared" si="169"/>
        <v/>
      </c>
      <c r="C3072" s="191"/>
      <c r="D3072" s="37"/>
      <c r="E3072" s="191"/>
      <c r="F3072" s="40"/>
      <c r="G3072" s="40"/>
      <c r="H3072" s="7"/>
      <c r="I3072" s="256"/>
      <c r="J3072" s="256"/>
      <c r="K3072" s="593"/>
      <c r="L3072" s="39"/>
      <c r="M3072" s="39"/>
      <c r="N3072" s="52" t="str">
        <f>IF(AND('331-CT'!$E$7=TH!H3072,OR(L3072="331",M3072="331")),"331",IF(AND(OR(L3072="131",M3072="131"),H3072='131-CT'!$E$7),"131",""))</f>
        <v/>
      </c>
      <c r="O3072" s="891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24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 t="str">
        <f t="shared" si="169"/>
        <v/>
      </c>
      <c r="C3073" s="191"/>
      <c r="D3073" s="37"/>
      <c r="E3073" s="191"/>
      <c r="F3073" s="40"/>
      <c r="G3073" s="40"/>
      <c r="H3073" s="7"/>
      <c r="I3073" s="256"/>
      <c r="J3073" s="256"/>
      <c r="K3073" s="593"/>
      <c r="L3073" s="39"/>
      <c r="M3073" s="39"/>
      <c r="N3073" s="52" t="str">
        <f>IF(AND('331-CT'!$E$7=TH!H3073,OR(L3073="331",M3073="331")),"331",IF(AND(OR(L3073="131",M3073="131"),H3073='131-CT'!$E$7),"131",""))</f>
        <v/>
      </c>
      <c r="O3073" s="891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24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 t="str">
        <f t="shared" si="169"/>
        <v/>
      </c>
      <c r="C3074" s="191"/>
      <c r="D3074" s="37"/>
      <c r="E3074" s="191"/>
      <c r="F3074" s="40"/>
      <c r="G3074" s="40"/>
      <c r="H3074" s="7"/>
      <c r="I3074" s="256"/>
      <c r="J3074" s="256"/>
      <c r="K3074" s="593"/>
      <c r="L3074" s="39"/>
      <c r="M3074" s="39"/>
      <c r="N3074" s="52" t="str">
        <f>IF(AND('331-CT'!$E$7=TH!H3074,OR(L3074="331",M3074="331")),"331",IF(AND(OR(L3074="131",M3074="131"),H3074='131-CT'!$E$7),"131",""))</f>
        <v/>
      </c>
      <c r="O3074" s="891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24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 t="str">
        <f t="shared" si="169"/>
        <v/>
      </c>
      <c r="C3075" s="191"/>
      <c r="D3075" s="37"/>
      <c r="E3075" s="191"/>
      <c r="F3075" s="40"/>
      <c r="G3075" s="40"/>
      <c r="H3075" s="7"/>
      <c r="I3075" s="256"/>
      <c r="J3075" s="256"/>
      <c r="K3075" s="593"/>
      <c r="L3075" s="39"/>
      <c r="M3075" s="39"/>
      <c r="N3075" s="52" t="str">
        <f>IF(AND('331-CT'!$E$7=TH!H3075,OR(L3075="331",M3075="331")),"331",IF(AND(OR(L3075="131",M3075="131"),H3075='131-CT'!$E$7),"131",""))</f>
        <v/>
      </c>
      <c r="O3075" s="891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24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 t="str">
        <f t="shared" si="169"/>
        <v/>
      </c>
      <c r="C3076" s="191"/>
      <c r="D3076" s="37"/>
      <c r="E3076" s="191"/>
      <c r="F3076" s="40"/>
      <c r="G3076" s="40"/>
      <c r="H3076" s="7"/>
      <c r="I3076" s="256"/>
      <c r="J3076" s="256"/>
      <c r="K3076" s="593"/>
      <c r="L3076" s="39"/>
      <c r="M3076" s="39"/>
      <c r="N3076" s="52" t="str">
        <f>IF(AND('331-CT'!$E$7=TH!H3076,OR(L3076="331",M3076="331")),"331",IF(AND(OR(L3076="131",M3076="131"),H3076='131-CT'!$E$7),"131",""))</f>
        <v/>
      </c>
      <c r="O3076" s="891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24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 t="str">
        <f t="shared" si="169"/>
        <v/>
      </c>
      <c r="C3077" s="191"/>
      <c r="D3077" s="37"/>
      <c r="E3077" s="191"/>
      <c r="F3077" s="40"/>
      <c r="G3077" s="40"/>
      <c r="H3077" s="7"/>
      <c r="I3077" s="256"/>
      <c r="J3077" s="256"/>
      <c r="K3077" s="593"/>
      <c r="L3077" s="39"/>
      <c r="M3077" s="39"/>
      <c r="N3077" s="52" t="str">
        <f>IF(AND('331-CT'!$E$7=TH!H3077,OR(L3077="331",M3077="331")),"331",IF(AND(OR(L3077="131",M3077="131"),H3077='131-CT'!$E$7),"131",""))</f>
        <v/>
      </c>
      <c r="O3077" s="891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24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 t="str">
        <f t="shared" si="169"/>
        <v/>
      </c>
      <c r="C3078" s="191"/>
      <c r="D3078" s="37"/>
      <c r="E3078" s="191"/>
      <c r="F3078" s="40"/>
      <c r="G3078" s="40"/>
      <c r="H3078" s="7"/>
      <c r="I3078" s="256"/>
      <c r="J3078" s="256"/>
      <c r="K3078" s="593"/>
      <c r="L3078" s="39"/>
      <c r="M3078" s="39"/>
      <c r="N3078" s="52" t="str">
        <f>IF(AND('331-CT'!$E$7=TH!H3078,OR(L3078="331",M3078="331")),"331",IF(AND(OR(L3078="131",M3078="131"),H3078='131-CT'!$E$7),"131",""))</f>
        <v/>
      </c>
      <c r="O3078" s="891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24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 t="str">
        <f t="shared" si="169"/>
        <v/>
      </c>
      <c r="C3079" s="191"/>
      <c r="D3079" s="37"/>
      <c r="E3079" s="191"/>
      <c r="F3079" s="40"/>
      <c r="G3079" s="40"/>
      <c r="H3079" s="7"/>
      <c r="I3079" s="256"/>
      <c r="J3079" s="256"/>
      <c r="K3079" s="593"/>
      <c r="L3079" s="39"/>
      <c r="M3079" s="39"/>
      <c r="N3079" s="52" t="str">
        <f>IF(AND('331-CT'!$E$7=TH!H3079,OR(L3079="331",M3079="331")),"331",IF(AND(OR(L3079="131",M3079="131"),H3079='131-CT'!$E$7),"131",""))</f>
        <v/>
      </c>
      <c r="O3079" s="891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24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 t="str">
        <f t="shared" si="169"/>
        <v/>
      </c>
      <c r="C3080" s="191"/>
      <c r="D3080" s="37"/>
      <c r="E3080" s="191"/>
      <c r="F3080" s="40"/>
      <c r="G3080" s="40"/>
      <c r="H3080" s="7"/>
      <c r="I3080" s="256"/>
      <c r="J3080" s="256"/>
      <c r="K3080" s="593"/>
      <c r="L3080" s="39"/>
      <c r="M3080" s="39"/>
      <c r="N3080" s="52" t="str">
        <f>IF(AND('331-CT'!$E$7=TH!H3080,OR(L3080="331",M3080="331")),"331",IF(AND(OR(L3080="131",M3080="131"),H3080='131-CT'!$E$7),"131",""))</f>
        <v/>
      </c>
      <c r="O3080" s="891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24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 t="str">
        <f t="shared" si="169"/>
        <v/>
      </c>
      <c r="C3081" s="191"/>
      <c r="D3081" s="37"/>
      <c r="E3081" s="191"/>
      <c r="F3081" s="40"/>
      <c r="G3081" s="40"/>
      <c r="H3081" s="7"/>
      <c r="I3081" s="256"/>
      <c r="J3081" s="256"/>
      <c r="K3081" s="593"/>
      <c r="L3081" s="39"/>
      <c r="M3081" s="39"/>
      <c r="N3081" s="52" t="str">
        <f>IF(AND('331-CT'!$E$7=TH!H3081,OR(L3081="331",M3081="331")),"331",IF(AND(OR(L3081="131",M3081="131"),H3081='131-CT'!$E$7),"131",""))</f>
        <v/>
      </c>
      <c r="O3081" s="891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24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 t="str">
        <f t="shared" si="169"/>
        <v/>
      </c>
      <c r="C3082" s="191"/>
      <c r="D3082" s="37"/>
      <c r="E3082" s="191"/>
      <c r="F3082" s="40"/>
      <c r="G3082" s="40"/>
      <c r="H3082" s="7"/>
      <c r="I3082" s="256"/>
      <c r="J3082" s="256"/>
      <c r="K3082" s="593"/>
      <c r="L3082" s="39"/>
      <c r="M3082" s="39"/>
      <c r="N3082" s="52" t="str">
        <f>IF(AND('331-CT'!$E$7=TH!H3082,OR(L3082="331",M3082="331")),"331",IF(AND(OR(L3082="131",M3082="131"),H3082='131-CT'!$E$7),"131",""))</f>
        <v/>
      </c>
      <c r="O3082" s="891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24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 t="str">
        <f t="shared" si="169"/>
        <v/>
      </c>
      <c r="C3083" s="191"/>
      <c r="D3083" s="37"/>
      <c r="E3083" s="191"/>
      <c r="F3083" s="40"/>
      <c r="G3083" s="40"/>
      <c r="H3083" s="7"/>
      <c r="I3083" s="256"/>
      <c r="J3083" s="256"/>
      <c r="K3083" s="593"/>
      <c r="L3083" s="39"/>
      <c r="M3083" s="39"/>
      <c r="N3083" s="52" t="str">
        <f>IF(AND('331-CT'!$E$7=TH!H3083,OR(L3083="331",M3083="331")),"331",IF(AND(OR(L3083="131",M3083="131"),H3083='131-CT'!$E$7),"131",""))</f>
        <v/>
      </c>
      <c r="O3083" s="891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24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 t="str">
        <f t="shared" si="169"/>
        <v/>
      </c>
      <c r="C3084" s="191"/>
      <c r="D3084" s="37"/>
      <c r="E3084" s="191"/>
      <c r="F3084" s="40"/>
      <c r="G3084" s="40"/>
      <c r="H3084" s="7"/>
      <c r="I3084" s="256"/>
      <c r="J3084" s="256"/>
      <c r="K3084" s="593"/>
      <c r="L3084" s="39"/>
      <c r="M3084" s="39"/>
      <c r="N3084" s="52" t="str">
        <f>IF(AND('331-CT'!$E$7=TH!H3084,OR(L3084="331",M3084="331")),"331",IF(AND(OR(L3084="131",M3084="131"),H3084='131-CT'!$E$7),"131",""))</f>
        <v/>
      </c>
      <c r="O3084" s="891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24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 t="str">
        <f t="shared" si="169"/>
        <v/>
      </c>
      <c r="C3085" s="191"/>
      <c r="D3085" s="37"/>
      <c r="E3085" s="191"/>
      <c r="F3085" s="40"/>
      <c r="G3085" s="40"/>
      <c r="H3085" s="7"/>
      <c r="I3085" s="256"/>
      <c r="J3085" s="256"/>
      <c r="K3085" s="593"/>
      <c r="L3085" s="39"/>
      <c r="M3085" s="39"/>
      <c r="N3085" s="52" t="str">
        <f>IF(AND('331-CT'!$E$7=TH!H3085,OR(L3085="331",M3085="331")),"331",IF(AND(OR(L3085="131",M3085="131"),H3085='131-CT'!$E$7),"131",""))</f>
        <v/>
      </c>
      <c r="O3085" s="891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24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 t="str">
        <f t="shared" si="169"/>
        <v/>
      </c>
      <c r="C3086" s="191"/>
      <c r="D3086" s="37"/>
      <c r="E3086" s="191"/>
      <c r="F3086" s="40"/>
      <c r="G3086" s="40"/>
      <c r="H3086" s="7"/>
      <c r="I3086" s="256"/>
      <c r="J3086" s="256"/>
      <c r="K3086" s="593"/>
      <c r="L3086" s="39"/>
      <c r="M3086" s="39"/>
      <c r="N3086" s="52" t="str">
        <f>IF(AND('331-CT'!$E$7=TH!H3086,OR(L3086="331",M3086="331")),"331",IF(AND(OR(L3086="131",M3086="131"),H3086='131-CT'!$E$7),"131",""))</f>
        <v/>
      </c>
      <c r="O3086" s="891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24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 t="str">
        <f t="shared" si="169"/>
        <v/>
      </c>
      <c r="C3087" s="191"/>
      <c r="D3087" s="37"/>
      <c r="E3087" s="191"/>
      <c r="F3087" s="40"/>
      <c r="G3087" s="40"/>
      <c r="H3087" s="7"/>
      <c r="I3087" s="256"/>
      <c r="J3087" s="256"/>
      <c r="K3087" s="593"/>
      <c r="L3087" s="39"/>
      <c r="M3087" s="39"/>
      <c r="N3087" s="52" t="str">
        <f>IF(AND('331-CT'!$E$7=TH!H3087,OR(L3087="331",M3087="331")),"331",IF(AND(OR(L3087="131",M3087="131"),H3087='131-CT'!$E$7),"131",""))</f>
        <v/>
      </c>
      <c r="O3087" s="891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24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 t="str">
        <f t="shared" si="169"/>
        <v/>
      </c>
      <c r="C3088" s="191"/>
      <c r="D3088" s="37"/>
      <c r="E3088" s="191"/>
      <c r="F3088" s="40"/>
      <c r="G3088" s="40"/>
      <c r="H3088" s="7"/>
      <c r="I3088" s="256"/>
      <c r="J3088" s="256"/>
      <c r="K3088" s="593"/>
      <c r="L3088" s="39"/>
      <c r="M3088" s="39"/>
      <c r="N3088" s="52" t="str">
        <f>IF(AND('331-CT'!$E$7=TH!H3088,OR(L3088="331",M3088="331")),"331",IF(AND(OR(L3088="131",M3088="131"),H3088='131-CT'!$E$7),"131",""))</f>
        <v/>
      </c>
      <c r="O3088" s="891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24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 t="str">
        <f t="shared" si="169"/>
        <v/>
      </c>
      <c r="C3089" s="191"/>
      <c r="D3089" s="37"/>
      <c r="E3089" s="191"/>
      <c r="F3089" s="40"/>
      <c r="G3089" s="40"/>
      <c r="H3089" s="7"/>
      <c r="I3089" s="256"/>
      <c r="J3089" s="256"/>
      <c r="K3089" s="593"/>
      <c r="L3089" s="39"/>
      <c r="M3089" s="39"/>
      <c r="N3089" s="52" t="str">
        <f>IF(AND('331-CT'!$E$7=TH!H3089,OR(L3089="331",M3089="331")),"331",IF(AND(OR(L3089="131",M3089="131"),H3089='131-CT'!$E$7),"131",""))</f>
        <v/>
      </c>
      <c r="O3089" s="891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24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 t="str">
        <f t="shared" si="169"/>
        <v/>
      </c>
      <c r="C3090" s="191"/>
      <c r="D3090" s="37"/>
      <c r="E3090" s="191"/>
      <c r="F3090" s="40"/>
      <c r="G3090" s="40"/>
      <c r="H3090" s="7"/>
      <c r="I3090" s="256"/>
      <c r="J3090" s="256"/>
      <c r="K3090" s="593"/>
      <c r="L3090" s="39"/>
      <c r="M3090" s="39"/>
      <c r="N3090" s="52" t="str">
        <f>IF(AND('331-CT'!$E$7=TH!H3090,OR(L3090="331",M3090="331")),"331",IF(AND(OR(L3090="131",M3090="131"),H3090='131-CT'!$E$7),"131",""))</f>
        <v/>
      </c>
      <c r="O3090" s="891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24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 t="str">
        <f t="shared" si="169"/>
        <v/>
      </c>
      <c r="C3091" s="191"/>
      <c r="D3091" s="37"/>
      <c r="E3091" s="191"/>
      <c r="F3091" s="40"/>
      <c r="G3091" s="40"/>
      <c r="H3091" s="7"/>
      <c r="I3091" s="256"/>
      <c r="J3091" s="256"/>
      <c r="K3091" s="593"/>
      <c r="L3091" s="39"/>
      <c r="M3091" s="39"/>
      <c r="N3091" s="52" t="str">
        <f>IF(AND('331-CT'!$E$7=TH!H3091,OR(L3091="331",M3091="331")),"331",IF(AND(OR(L3091="131",M3091="131"),H3091='131-CT'!$E$7),"131",""))</f>
        <v/>
      </c>
      <c r="O3091" s="891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24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 t="str">
        <f t="shared" si="169"/>
        <v/>
      </c>
      <c r="C3092" s="191"/>
      <c r="D3092" s="37"/>
      <c r="E3092" s="191"/>
      <c r="F3092" s="40"/>
      <c r="G3092" s="40"/>
      <c r="H3092" s="7"/>
      <c r="I3092" s="256"/>
      <c r="J3092" s="256"/>
      <c r="K3092" s="593"/>
      <c r="L3092" s="39"/>
      <c r="M3092" s="39"/>
      <c r="N3092" s="52" t="str">
        <f>IF(AND('331-CT'!$E$7=TH!H3092,OR(L3092="331",M3092="331")),"331",IF(AND(OR(L3092="131",M3092="131"),H3092='131-CT'!$E$7),"131",""))</f>
        <v/>
      </c>
      <c r="O3092" s="891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24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 t="str">
        <f t="shared" si="169"/>
        <v/>
      </c>
      <c r="C3093" s="191"/>
      <c r="D3093" s="37"/>
      <c r="E3093" s="191"/>
      <c r="F3093" s="40"/>
      <c r="G3093" s="40"/>
      <c r="H3093" s="7"/>
      <c r="I3093" s="256"/>
      <c r="J3093" s="256"/>
      <c r="K3093" s="593"/>
      <c r="L3093" s="39"/>
      <c r="M3093" s="39"/>
      <c r="N3093" s="52" t="str">
        <f>IF(AND('331-CT'!$E$7=TH!H3093,OR(L3093="331",M3093="331")),"331",IF(AND(OR(L3093="131",M3093="131"),H3093='131-CT'!$E$7),"131",""))</f>
        <v/>
      </c>
      <c r="O3093" s="891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24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 t="str">
        <f t="shared" si="169"/>
        <v/>
      </c>
      <c r="C3094" s="191"/>
      <c r="D3094" s="37"/>
      <c r="E3094" s="191"/>
      <c r="F3094" s="40"/>
      <c r="G3094" s="40"/>
      <c r="H3094" s="7"/>
      <c r="I3094" s="256"/>
      <c r="J3094" s="256"/>
      <c r="K3094" s="593"/>
      <c r="L3094" s="39"/>
      <c r="M3094" s="39"/>
      <c r="N3094" s="52" t="str">
        <f>IF(AND('331-CT'!$E$7=TH!H3094,OR(L3094="331",M3094="331")),"331",IF(AND(OR(L3094="131",M3094="131"),H3094='131-CT'!$E$7),"131",""))</f>
        <v/>
      </c>
      <c r="O3094" s="891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24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 t="str">
        <f t="shared" si="169"/>
        <v/>
      </c>
      <c r="C3095" s="191"/>
      <c r="D3095" s="37"/>
      <c r="E3095" s="191"/>
      <c r="F3095" s="40"/>
      <c r="G3095" s="40"/>
      <c r="H3095" s="7"/>
      <c r="I3095" s="256"/>
      <c r="J3095" s="256"/>
      <c r="K3095" s="593"/>
      <c r="L3095" s="39"/>
      <c r="M3095" s="39"/>
      <c r="N3095" s="52" t="str">
        <f>IF(AND('331-CT'!$E$7=TH!H3095,OR(L3095="331",M3095="331")),"331",IF(AND(OR(L3095="131",M3095="131"),H3095='131-CT'!$E$7),"131",""))</f>
        <v/>
      </c>
      <c r="O3095" s="891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24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 t="str">
        <f t="shared" si="169"/>
        <v/>
      </c>
      <c r="C3096" s="191"/>
      <c r="D3096" s="37"/>
      <c r="E3096" s="191"/>
      <c r="F3096" s="40"/>
      <c r="G3096" s="40"/>
      <c r="H3096" s="7"/>
      <c r="I3096" s="256"/>
      <c r="J3096" s="256"/>
      <c r="K3096" s="593"/>
      <c r="L3096" s="39"/>
      <c r="M3096" s="39"/>
      <c r="N3096" s="52" t="str">
        <f>IF(AND('331-CT'!$E$7=TH!H3096,OR(L3096="331",M3096="331")),"331",IF(AND(OR(L3096="131",M3096="131"),H3096='131-CT'!$E$7),"131",""))</f>
        <v/>
      </c>
      <c r="O3096" s="891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24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 t="str">
        <f t="shared" si="169"/>
        <v/>
      </c>
      <c r="C3097" s="191"/>
      <c r="D3097" s="37"/>
      <c r="E3097" s="191"/>
      <c r="F3097" s="40"/>
      <c r="G3097" s="40"/>
      <c r="H3097" s="7"/>
      <c r="I3097" s="256"/>
      <c r="J3097" s="256"/>
      <c r="K3097" s="593"/>
      <c r="L3097" s="39"/>
      <c r="M3097" s="39"/>
      <c r="N3097" s="52" t="str">
        <f>IF(AND('331-CT'!$E$7=TH!H3097,OR(L3097="331",M3097="331")),"331",IF(AND(OR(L3097="131",M3097="131"),H3097='131-CT'!$E$7),"131",""))</f>
        <v/>
      </c>
      <c r="O3097" s="891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24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 t="str">
        <f t="shared" si="169"/>
        <v/>
      </c>
      <c r="C3098" s="191"/>
      <c r="D3098" s="37"/>
      <c r="E3098" s="191"/>
      <c r="F3098" s="40"/>
      <c r="G3098" s="40"/>
      <c r="H3098" s="7"/>
      <c r="I3098" s="256"/>
      <c r="J3098" s="256"/>
      <c r="K3098" s="593"/>
      <c r="L3098" s="39"/>
      <c r="M3098" s="39"/>
      <c r="N3098" s="52" t="str">
        <f>IF(AND('331-CT'!$E$7=TH!H3098,OR(L3098="331",M3098="331")),"331",IF(AND(OR(L3098="131",M3098="131"),H3098='131-CT'!$E$7),"131",""))</f>
        <v/>
      </c>
      <c r="O3098" s="891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24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 t="str">
        <f t="shared" si="169"/>
        <v/>
      </c>
      <c r="C3099" s="191"/>
      <c r="D3099" s="37"/>
      <c r="E3099" s="191"/>
      <c r="F3099" s="40"/>
      <c r="G3099" s="40"/>
      <c r="H3099" s="7"/>
      <c r="I3099" s="256"/>
      <c r="J3099" s="256"/>
      <c r="K3099" s="593"/>
      <c r="L3099" s="39"/>
      <c r="M3099" s="39"/>
      <c r="N3099" s="52" t="str">
        <f>IF(AND('331-CT'!$E$7=TH!H3099,OR(L3099="331",M3099="331")),"331",IF(AND(OR(L3099="131",M3099="131"),H3099='131-CT'!$E$7),"131",""))</f>
        <v/>
      </c>
      <c r="O3099" s="891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24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 t="str">
        <f t="shared" si="169"/>
        <v/>
      </c>
      <c r="C3100" s="191"/>
      <c r="D3100" s="37"/>
      <c r="E3100" s="191"/>
      <c r="F3100" s="40"/>
      <c r="G3100" s="40"/>
      <c r="H3100" s="7"/>
      <c r="I3100" s="256"/>
      <c r="J3100" s="256"/>
      <c r="K3100" s="593"/>
      <c r="L3100" s="39"/>
      <c r="M3100" s="39"/>
      <c r="N3100" s="52" t="str">
        <f>IF(AND('331-CT'!$E$7=TH!H3100,OR(L3100="331",M3100="331")),"331",IF(AND(OR(L3100="131",M3100="131"),H3100='131-CT'!$E$7),"131",""))</f>
        <v/>
      </c>
      <c r="O3100" s="891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24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 t="str">
        <f t="shared" si="169"/>
        <v/>
      </c>
      <c r="C3101" s="191"/>
      <c r="D3101" s="37"/>
      <c r="E3101" s="191"/>
      <c r="F3101" s="40"/>
      <c r="G3101" s="40"/>
      <c r="H3101" s="7"/>
      <c r="I3101" s="256"/>
      <c r="J3101" s="256"/>
      <c r="K3101" s="593"/>
      <c r="L3101" s="39"/>
      <c r="M3101" s="39"/>
      <c r="N3101" s="52" t="str">
        <f>IF(AND('331-CT'!$E$7=TH!H3101,OR(L3101="331",M3101="331")),"331",IF(AND(OR(L3101="131",M3101="131"),H3101='131-CT'!$E$7),"131",""))</f>
        <v/>
      </c>
      <c r="O3101" s="891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24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 t="str">
        <f t="shared" si="169"/>
        <v/>
      </c>
      <c r="C3102" s="191"/>
      <c r="D3102" s="37"/>
      <c r="E3102" s="191"/>
      <c r="F3102" s="40"/>
      <c r="G3102" s="40"/>
      <c r="H3102" s="7"/>
      <c r="I3102" s="256"/>
      <c r="J3102" s="256"/>
      <c r="K3102" s="593"/>
      <c r="L3102" s="39"/>
      <c r="M3102" s="39"/>
      <c r="N3102" s="52" t="str">
        <f>IF(AND('331-CT'!$E$7=TH!H3102,OR(L3102="331",M3102="331")),"331",IF(AND(OR(L3102="131",M3102="131"),H3102='131-CT'!$E$7),"131",""))</f>
        <v/>
      </c>
      <c r="O3102" s="891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24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 t="str">
        <f t="shared" si="169"/>
        <v/>
      </c>
      <c r="C3103" s="191"/>
      <c r="D3103" s="37"/>
      <c r="E3103" s="191"/>
      <c r="F3103" s="40"/>
      <c r="G3103" s="40"/>
      <c r="H3103" s="7"/>
      <c r="I3103" s="256"/>
      <c r="J3103" s="256"/>
      <c r="K3103" s="593"/>
      <c r="L3103" s="39"/>
      <c r="M3103" s="39"/>
      <c r="N3103" s="52" t="str">
        <f>IF(AND('331-CT'!$E$7=TH!H3103,OR(L3103="331",M3103="331")),"331",IF(AND(OR(L3103="131",M3103="131"),H3103='131-CT'!$E$7),"131",""))</f>
        <v/>
      </c>
      <c r="O3103" s="891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24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 t="str">
        <f t="shared" si="169"/>
        <v/>
      </c>
      <c r="C3104" s="191"/>
      <c r="D3104" s="37"/>
      <c r="E3104" s="191"/>
      <c r="F3104" s="40"/>
      <c r="G3104" s="40"/>
      <c r="H3104" s="7"/>
      <c r="I3104" s="256"/>
      <c r="J3104" s="256"/>
      <c r="K3104" s="593"/>
      <c r="L3104" s="39"/>
      <c r="M3104" s="39"/>
      <c r="N3104" s="52" t="str">
        <f>IF(AND('331-CT'!$E$7=TH!H3104,OR(L3104="331",M3104="331")),"331",IF(AND(OR(L3104="131",M3104="131"),H3104='131-CT'!$E$7),"131",""))</f>
        <v/>
      </c>
      <c r="O3104" s="891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24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 t="str">
        <f t="shared" si="169"/>
        <v/>
      </c>
      <c r="C3105" s="191"/>
      <c r="D3105" s="37"/>
      <c r="E3105" s="191"/>
      <c r="F3105" s="40"/>
      <c r="G3105" s="40"/>
      <c r="H3105" s="7"/>
      <c r="I3105" s="256"/>
      <c r="J3105" s="256"/>
      <c r="K3105" s="593"/>
      <c r="L3105" s="39"/>
      <c r="M3105" s="39"/>
      <c r="N3105" s="52" t="str">
        <f>IF(AND('331-CT'!$E$7=TH!H3105,OR(L3105="331",M3105="331")),"331",IF(AND(OR(L3105="131",M3105="131"),H3105='131-CT'!$E$7),"131",""))</f>
        <v/>
      </c>
      <c r="O3105" s="891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24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 t="str">
        <f t="shared" si="169"/>
        <v/>
      </c>
      <c r="C3106" s="191"/>
      <c r="D3106" s="37"/>
      <c r="E3106" s="191"/>
      <c r="F3106" s="40"/>
      <c r="G3106" s="40"/>
      <c r="H3106" s="7"/>
      <c r="I3106" s="256"/>
      <c r="J3106" s="256"/>
      <c r="K3106" s="593"/>
      <c r="L3106" s="39"/>
      <c r="M3106" s="39"/>
      <c r="N3106" s="52" t="str">
        <f>IF(AND('331-CT'!$E$7=TH!H3106,OR(L3106="331",M3106="331")),"331",IF(AND(OR(L3106="131",M3106="131"),H3106='131-CT'!$E$7),"131",""))</f>
        <v/>
      </c>
      <c r="O3106" s="891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24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 t="str">
        <f t="shared" ref="B3107:B3156" si="170">IF(C3107&lt;&gt;"",MONTH(C3107),"")</f>
        <v/>
      </c>
      <c r="C3107" s="191"/>
      <c r="D3107" s="37"/>
      <c r="E3107" s="191"/>
      <c r="F3107" s="192"/>
      <c r="G3107" s="478"/>
      <c r="H3107" s="193"/>
      <c r="I3107" s="256"/>
      <c r="J3107" s="256"/>
      <c r="K3107" s="593"/>
      <c r="L3107" s="39"/>
      <c r="M3107" s="39"/>
      <c r="N3107" s="52" t="str">
        <f>IF(AND('331-CT'!$E$7=TH!H3107,OR(L3107="331",M3107="331")),"331",IF(AND(OR(L3107="131",M3107="131"),H3107='131-CT'!$E$7),"131",""))</f>
        <v/>
      </c>
      <c r="O3107" s="891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24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 t="str">
        <f t="shared" si="170"/>
        <v/>
      </c>
      <c r="C3108" s="191"/>
      <c r="D3108" s="37"/>
      <c r="E3108" s="191"/>
      <c r="F3108" s="192"/>
      <c r="G3108" s="478"/>
      <c r="H3108" s="193"/>
      <c r="I3108" s="256"/>
      <c r="J3108" s="256"/>
      <c r="K3108" s="593"/>
      <c r="L3108" s="39"/>
      <c r="M3108" s="39"/>
      <c r="N3108" s="52" t="str">
        <f>IF(AND('331-CT'!$E$7=TH!H3108,OR(L3108="331",M3108="331")),"331",IF(AND(OR(L3108="131",M3108="131"),H3108='131-CT'!$E$7),"131",""))</f>
        <v/>
      </c>
      <c r="O3108" s="891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24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 t="str">
        <f t="shared" si="170"/>
        <v/>
      </c>
      <c r="C3109" s="191"/>
      <c r="D3109" s="37"/>
      <c r="E3109" s="191"/>
      <c r="F3109" s="192"/>
      <c r="G3109" s="478"/>
      <c r="H3109" s="193"/>
      <c r="I3109" s="256"/>
      <c r="J3109" s="256"/>
      <c r="K3109" s="593"/>
      <c r="L3109" s="39"/>
      <c r="M3109" s="39"/>
      <c r="N3109" s="52" t="str">
        <f>IF(AND('331-CT'!$E$7=TH!H3109,OR(L3109="331",M3109="331")),"331",IF(AND(OR(L3109="131",M3109="131"),H3109='131-CT'!$E$7),"131",""))</f>
        <v/>
      </c>
      <c r="O3109" s="891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24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 t="str">
        <f t="shared" si="170"/>
        <v/>
      </c>
      <c r="C3110" s="191"/>
      <c r="D3110" s="37"/>
      <c r="E3110" s="191"/>
      <c r="F3110" s="192"/>
      <c r="G3110" s="478"/>
      <c r="H3110" s="193"/>
      <c r="I3110" s="256"/>
      <c r="J3110" s="256"/>
      <c r="K3110" s="593"/>
      <c r="L3110" s="39"/>
      <c r="M3110" s="39"/>
      <c r="N3110" s="52" t="str">
        <f>IF(AND('331-CT'!$E$7=TH!H3110,OR(L3110="331",M3110="331")),"331",IF(AND(OR(L3110="131",M3110="131"),H3110='131-CT'!$E$7),"131",""))</f>
        <v/>
      </c>
      <c r="O3110" s="891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24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 t="str">
        <f t="shared" si="170"/>
        <v/>
      </c>
      <c r="C3111" s="191"/>
      <c r="D3111" s="37"/>
      <c r="E3111" s="191"/>
      <c r="F3111" s="192"/>
      <c r="G3111" s="478"/>
      <c r="H3111" s="193"/>
      <c r="I3111" s="256"/>
      <c r="J3111" s="256"/>
      <c r="K3111" s="593"/>
      <c r="L3111" s="39"/>
      <c r="M3111" s="39"/>
      <c r="N3111" s="52" t="str">
        <f>IF(AND('331-CT'!$E$7=TH!H3111,OR(L3111="331",M3111="331")),"331",IF(AND(OR(L3111="131",M3111="131"),H3111='131-CT'!$E$7),"131",""))</f>
        <v/>
      </c>
      <c r="O3111" s="891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24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 t="str">
        <f t="shared" si="170"/>
        <v/>
      </c>
      <c r="C3112" s="191"/>
      <c r="D3112" s="37"/>
      <c r="E3112" s="191"/>
      <c r="F3112" s="192"/>
      <c r="G3112" s="478"/>
      <c r="H3112" s="193"/>
      <c r="I3112" s="256"/>
      <c r="J3112" s="256"/>
      <c r="K3112" s="593"/>
      <c r="L3112" s="39"/>
      <c r="M3112" s="39"/>
      <c r="N3112" s="52" t="str">
        <f>IF(AND('331-CT'!$E$7=TH!H3112,OR(L3112="331",M3112="331")),"331",IF(AND(OR(L3112="131",M3112="131"),H3112='131-CT'!$E$7),"131",""))</f>
        <v/>
      </c>
      <c r="O3112" s="891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24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 t="str">
        <f t="shared" si="170"/>
        <v/>
      </c>
      <c r="C3113" s="191"/>
      <c r="D3113" s="37"/>
      <c r="E3113" s="191"/>
      <c r="F3113" s="192"/>
      <c r="G3113" s="478"/>
      <c r="H3113" s="193"/>
      <c r="I3113" s="256"/>
      <c r="J3113" s="256"/>
      <c r="K3113" s="593"/>
      <c r="L3113" s="39"/>
      <c r="M3113" s="39"/>
      <c r="N3113" s="52" t="str">
        <f>IF(AND('331-CT'!$E$7=TH!H3113,OR(L3113="331",M3113="331")),"331",IF(AND(OR(L3113="131",M3113="131"),H3113='131-CT'!$E$7),"131",""))</f>
        <v/>
      </c>
      <c r="O3113" s="891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24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 t="str">
        <f t="shared" si="170"/>
        <v/>
      </c>
      <c r="C3114" s="191"/>
      <c r="D3114" s="37"/>
      <c r="E3114" s="191"/>
      <c r="F3114" s="192"/>
      <c r="G3114" s="478"/>
      <c r="H3114" s="193"/>
      <c r="I3114" s="256"/>
      <c r="J3114" s="256"/>
      <c r="K3114" s="593"/>
      <c r="L3114" s="39"/>
      <c r="M3114" s="39"/>
      <c r="N3114" s="52" t="str">
        <f>IF(AND('331-CT'!$E$7=TH!H3114,OR(L3114="331",M3114="331")),"331",IF(AND(OR(L3114="131",M3114="131"),H3114='131-CT'!$E$7),"131",""))</f>
        <v/>
      </c>
      <c r="O3114" s="891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24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 t="str">
        <f t="shared" si="170"/>
        <v/>
      </c>
      <c r="C3115" s="191"/>
      <c r="D3115" s="37"/>
      <c r="E3115" s="191"/>
      <c r="F3115" s="192"/>
      <c r="G3115" s="478"/>
      <c r="H3115" s="193"/>
      <c r="I3115" s="256"/>
      <c r="J3115" s="256"/>
      <c r="K3115" s="593"/>
      <c r="L3115" s="39"/>
      <c r="M3115" s="39"/>
      <c r="N3115" s="52" t="str">
        <f>IF(AND('331-CT'!$E$7=TH!H3115,OR(L3115="331",M3115="331")),"331",IF(AND(OR(L3115="131",M3115="131"),H3115='131-CT'!$E$7),"131",""))</f>
        <v/>
      </c>
      <c r="O3115" s="891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24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 t="str">
        <f t="shared" si="170"/>
        <v/>
      </c>
      <c r="C3116" s="191"/>
      <c r="D3116" s="37"/>
      <c r="E3116" s="191"/>
      <c r="F3116" s="192"/>
      <c r="G3116" s="478"/>
      <c r="H3116" s="193"/>
      <c r="I3116" s="256"/>
      <c r="J3116" s="256"/>
      <c r="K3116" s="593"/>
      <c r="L3116" s="39"/>
      <c r="M3116" s="39"/>
      <c r="N3116" s="52" t="str">
        <f>IF(AND('331-CT'!$E$7=TH!H3116,OR(L3116="331",M3116="331")),"331",IF(AND(OR(L3116="131",M3116="131"),H3116='131-CT'!$E$7),"131",""))</f>
        <v/>
      </c>
      <c r="O3116" s="891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24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 t="str">
        <f t="shared" si="170"/>
        <v/>
      </c>
      <c r="C3117" s="191"/>
      <c r="D3117" s="37"/>
      <c r="E3117" s="191"/>
      <c r="F3117" s="192"/>
      <c r="G3117" s="478"/>
      <c r="H3117" s="193"/>
      <c r="I3117" s="256"/>
      <c r="J3117" s="256"/>
      <c r="K3117" s="593"/>
      <c r="L3117" s="39"/>
      <c r="M3117" s="39"/>
      <c r="N3117" s="52" t="str">
        <f>IF(AND('331-CT'!$E$7=TH!H3117,OR(L3117="331",M3117="331")),"331",IF(AND(OR(L3117="131",M3117="131"),H3117='131-CT'!$E$7),"131",""))</f>
        <v/>
      </c>
      <c r="O3117" s="891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24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 t="str">
        <f t="shared" si="170"/>
        <v/>
      </c>
      <c r="C3118" s="191"/>
      <c r="D3118" s="37"/>
      <c r="E3118" s="191"/>
      <c r="F3118" s="192"/>
      <c r="G3118" s="478"/>
      <c r="H3118" s="193"/>
      <c r="I3118" s="256"/>
      <c r="J3118" s="256"/>
      <c r="K3118" s="593"/>
      <c r="L3118" s="39"/>
      <c r="M3118" s="39"/>
      <c r="N3118" s="52" t="str">
        <f>IF(AND('331-CT'!$E$7=TH!H3118,OR(L3118="331",M3118="331")),"331",IF(AND(OR(L3118="131",M3118="131"),H3118='131-CT'!$E$7),"131",""))</f>
        <v/>
      </c>
      <c r="O3118" s="891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24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 t="str">
        <f t="shared" si="170"/>
        <v/>
      </c>
      <c r="C3119" s="191"/>
      <c r="D3119" s="37"/>
      <c r="E3119" s="191"/>
      <c r="F3119" s="192"/>
      <c r="G3119" s="478"/>
      <c r="H3119" s="193"/>
      <c r="I3119" s="256"/>
      <c r="J3119" s="256"/>
      <c r="K3119" s="593"/>
      <c r="L3119" s="39"/>
      <c r="M3119" s="39"/>
      <c r="N3119" s="52" t="str">
        <f>IF(AND('331-CT'!$E$7=TH!H3119,OR(L3119="331",M3119="331")),"331",IF(AND(OR(L3119="131",M3119="131"),H3119='131-CT'!$E$7),"131",""))</f>
        <v/>
      </c>
      <c r="O3119" s="891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24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 t="str">
        <f t="shared" si="170"/>
        <v/>
      </c>
      <c r="C3120" s="191"/>
      <c r="D3120" s="37"/>
      <c r="E3120" s="191"/>
      <c r="F3120" s="192"/>
      <c r="G3120" s="478"/>
      <c r="H3120" s="193"/>
      <c r="I3120" s="256"/>
      <c r="J3120" s="256"/>
      <c r="K3120" s="593"/>
      <c r="L3120" s="39"/>
      <c r="M3120" s="39"/>
      <c r="N3120" s="52" t="str">
        <f>IF(AND('331-CT'!$E$7=TH!H3120,OR(L3120="331",M3120="331")),"331",IF(AND(OR(L3120="131",M3120="131"),H3120='131-CT'!$E$7),"131",""))</f>
        <v/>
      </c>
      <c r="O3120" s="891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24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 t="str">
        <f t="shared" si="170"/>
        <v/>
      </c>
      <c r="C3121" s="191"/>
      <c r="D3121" s="37"/>
      <c r="E3121" s="191"/>
      <c r="F3121" s="192"/>
      <c r="G3121" s="478"/>
      <c r="H3121" s="193"/>
      <c r="I3121" s="256"/>
      <c r="J3121" s="256"/>
      <c r="K3121" s="593"/>
      <c r="L3121" s="39"/>
      <c r="M3121" s="39"/>
      <c r="N3121" s="52" t="str">
        <f>IF(AND('331-CT'!$E$7=TH!H3121,OR(L3121="331",M3121="331")),"331",IF(AND(OR(L3121="131",M3121="131"),H3121='131-CT'!$E$7),"131",""))</f>
        <v/>
      </c>
      <c r="O3121" s="891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24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 t="str">
        <f t="shared" si="170"/>
        <v/>
      </c>
      <c r="C3122" s="191"/>
      <c r="D3122" s="37"/>
      <c r="E3122" s="191"/>
      <c r="F3122" s="192"/>
      <c r="G3122" s="478"/>
      <c r="H3122" s="193"/>
      <c r="I3122" s="256"/>
      <c r="J3122" s="256"/>
      <c r="K3122" s="593"/>
      <c r="L3122" s="39"/>
      <c r="M3122" s="39"/>
      <c r="N3122" s="52" t="str">
        <f>IF(AND('331-CT'!$E$7=TH!H3122,OR(L3122="331",M3122="331")),"331",IF(AND(OR(L3122="131",M3122="131"),H3122='131-CT'!$E$7),"131",""))</f>
        <v/>
      </c>
      <c r="O3122" s="891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24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 t="str">
        <f t="shared" si="170"/>
        <v/>
      </c>
      <c r="C3123" s="191"/>
      <c r="D3123" s="37"/>
      <c r="E3123" s="191"/>
      <c r="F3123" s="192"/>
      <c r="G3123" s="478"/>
      <c r="H3123" s="193"/>
      <c r="I3123" s="256"/>
      <c r="J3123" s="256"/>
      <c r="K3123" s="593"/>
      <c r="L3123" s="39"/>
      <c r="M3123" s="39"/>
      <c r="N3123" s="52" t="str">
        <f>IF(AND('331-CT'!$E$7=TH!H3123,OR(L3123="331",M3123="331")),"331",IF(AND(OR(L3123="131",M3123="131"),H3123='131-CT'!$E$7),"131",""))</f>
        <v/>
      </c>
      <c r="O3123" s="891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24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 t="str">
        <f t="shared" si="170"/>
        <v/>
      </c>
      <c r="C3124" s="191"/>
      <c r="D3124" s="37"/>
      <c r="E3124" s="191"/>
      <c r="F3124" s="192"/>
      <c r="G3124" s="478"/>
      <c r="H3124" s="193"/>
      <c r="I3124" s="256"/>
      <c r="J3124" s="256"/>
      <c r="K3124" s="593"/>
      <c r="L3124" s="39"/>
      <c r="M3124" s="39"/>
      <c r="N3124" s="52" t="str">
        <f>IF(AND('331-CT'!$E$7=TH!H3124,OR(L3124="331",M3124="331")),"331",IF(AND(OR(L3124="131",M3124="131"),H3124='131-CT'!$E$7),"131",""))</f>
        <v/>
      </c>
      <c r="O3124" s="891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24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 t="str">
        <f t="shared" si="170"/>
        <v/>
      </c>
      <c r="C3125" s="191"/>
      <c r="D3125" s="37"/>
      <c r="E3125" s="191"/>
      <c r="F3125" s="192"/>
      <c r="G3125" s="478"/>
      <c r="H3125" s="193"/>
      <c r="I3125" s="256"/>
      <c r="J3125" s="256"/>
      <c r="K3125" s="593"/>
      <c r="L3125" s="39"/>
      <c r="M3125" s="39"/>
      <c r="N3125" s="52" t="str">
        <f>IF(AND('331-CT'!$E$7=TH!H3125,OR(L3125="331",M3125="331")),"331",IF(AND(OR(L3125="131",M3125="131"),H3125='131-CT'!$E$7),"131",""))</f>
        <v/>
      </c>
      <c r="O3125" s="891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24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 t="str">
        <f t="shared" si="170"/>
        <v/>
      </c>
      <c r="C3126" s="191"/>
      <c r="D3126" s="37"/>
      <c r="E3126" s="191"/>
      <c r="F3126" s="192"/>
      <c r="G3126" s="478"/>
      <c r="H3126" s="193"/>
      <c r="I3126" s="256"/>
      <c r="J3126" s="256"/>
      <c r="K3126" s="593"/>
      <c r="L3126" s="39"/>
      <c r="M3126" s="39"/>
      <c r="N3126" s="52" t="str">
        <f>IF(AND('331-CT'!$E$7=TH!H3126,OR(L3126="331",M3126="331")),"331",IF(AND(OR(L3126="131",M3126="131"),H3126='131-CT'!$E$7),"131",""))</f>
        <v/>
      </c>
      <c r="O3126" s="891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24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 t="str">
        <f t="shared" si="170"/>
        <v/>
      </c>
      <c r="C3127" s="191"/>
      <c r="D3127" s="37"/>
      <c r="E3127" s="191"/>
      <c r="F3127" s="192"/>
      <c r="G3127" s="478"/>
      <c r="H3127" s="193"/>
      <c r="I3127" s="256"/>
      <c r="J3127" s="256"/>
      <c r="K3127" s="593"/>
      <c r="L3127" s="39"/>
      <c r="M3127" s="39"/>
      <c r="N3127" s="52" t="str">
        <f>IF(AND('331-CT'!$E$7=TH!H3127,OR(L3127="331",M3127="331")),"331",IF(AND(OR(L3127="131",M3127="131"),H3127='131-CT'!$E$7),"131",""))</f>
        <v/>
      </c>
      <c r="O3127" s="891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24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 t="str">
        <f t="shared" si="170"/>
        <v/>
      </c>
      <c r="C3128" s="191"/>
      <c r="D3128" s="37"/>
      <c r="E3128" s="191"/>
      <c r="F3128" s="192"/>
      <c r="G3128" s="478"/>
      <c r="H3128" s="193"/>
      <c r="I3128" s="256"/>
      <c r="J3128" s="256"/>
      <c r="K3128" s="593"/>
      <c r="L3128" s="39"/>
      <c r="M3128" s="39"/>
      <c r="N3128" s="52" t="str">
        <f>IF(AND('331-CT'!$E$7=TH!H3128,OR(L3128="331",M3128="331")),"331",IF(AND(OR(L3128="131",M3128="131"),H3128='131-CT'!$E$7),"131",""))</f>
        <v/>
      </c>
      <c r="O3128" s="891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24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 t="str">
        <f t="shared" si="170"/>
        <v/>
      </c>
      <c r="C3129" s="191"/>
      <c r="D3129" s="37"/>
      <c r="E3129" s="191"/>
      <c r="F3129" s="192"/>
      <c r="G3129" s="478"/>
      <c r="H3129" s="193"/>
      <c r="I3129" s="256"/>
      <c r="J3129" s="256"/>
      <c r="K3129" s="593"/>
      <c r="L3129" s="39"/>
      <c r="M3129" s="39"/>
      <c r="N3129" s="52" t="str">
        <f>IF(AND('331-CT'!$E$7=TH!H3129,OR(L3129="331",M3129="331")),"331",IF(AND(OR(L3129="131",M3129="131"),H3129='131-CT'!$E$7),"131",""))</f>
        <v/>
      </c>
      <c r="O3129" s="891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24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 t="str">
        <f t="shared" si="170"/>
        <v/>
      </c>
      <c r="C3130" s="191"/>
      <c r="D3130" s="37"/>
      <c r="E3130" s="191"/>
      <c r="F3130" s="192"/>
      <c r="G3130" s="478"/>
      <c r="H3130" s="193"/>
      <c r="I3130" s="256"/>
      <c r="J3130" s="256"/>
      <c r="K3130" s="593"/>
      <c r="L3130" s="39"/>
      <c r="M3130" s="39"/>
      <c r="N3130" s="52" t="str">
        <f>IF(AND('331-CT'!$E$7=TH!H3130,OR(L3130="331",M3130="331")),"331",IF(AND(OR(L3130="131",M3130="131"),H3130='131-CT'!$E$7),"131",""))</f>
        <v/>
      </c>
      <c r="O3130" s="891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24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 t="str">
        <f t="shared" si="170"/>
        <v/>
      </c>
      <c r="C3131" s="191"/>
      <c r="D3131" s="37"/>
      <c r="E3131" s="191"/>
      <c r="F3131" s="192"/>
      <c r="G3131" s="478"/>
      <c r="H3131" s="193"/>
      <c r="I3131" s="256"/>
      <c r="J3131" s="256"/>
      <c r="K3131" s="593"/>
      <c r="L3131" s="39"/>
      <c r="M3131" s="39"/>
      <c r="N3131" s="52" t="str">
        <f>IF(AND('331-CT'!$E$7=TH!H3131,OR(L3131="331",M3131="331")),"331",IF(AND(OR(L3131="131",M3131="131"),H3131='131-CT'!$E$7),"131",""))</f>
        <v/>
      </c>
      <c r="O3131" s="891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24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 t="str">
        <f t="shared" si="170"/>
        <v/>
      </c>
      <c r="C3132" s="191"/>
      <c r="D3132" s="37"/>
      <c r="E3132" s="191"/>
      <c r="F3132" s="192"/>
      <c r="G3132" s="478"/>
      <c r="H3132" s="193"/>
      <c r="I3132" s="256"/>
      <c r="J3132" s="256"/>
      <c r="K3132" s="593"/>
      <c r="L3132" s="39"/>
      <c r="M3132" s="39"/>
      <c r="N3132" s="52" t="str">
        <f>IF(AND('331-CT'!$E$7=TH!H3132,OR(L3132="331",M3132="331")),"331",IF(AND(OR(L3132="131",M3132="131"),H3132='131-CT'!$E$7),"131",""))</f>
        <v/>
      </c>
      <c r="O3132" s="891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24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 t="str">
        <f t="shared" si="170"/>
        <v/>
      </c>
      <c r="C3133" s="191"/>
      <c r="D3133" s="37"/>
      <c r="E3133" s="191"/>
      <c r="F3133" s="192"/>
      <c r="G3133" s="478"/>
      <c r="H3133" s="193"/>
      <c r="I3133" s="256"/>
      <c r="J3133" s="256"/>
      <c r="K3133" s="593"/>
      <c r="L3133" s="39"/>
      <c r="M3133" s="39"/>
      <c r="N3133" s="52" t="str">
        <f>IF(AND('331-CT'!$E$7=TH!H3133,OR(L3133="331",M3133="331")),"331",IF(AND(OR(L3133="131",M3133="131"),H3133='131-CT'!$E$7),"131",""))</f>
        <v/>
      </c>
      <c r="O3133" s="891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24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 t="str">
        <f t="shared" si="170"/>
        <v/>
      </c>
      <c r="C3134" s="191"/>
      <c r="D3134" s="37"/>
      <c r="E3134" s="191"/>
      <c r="F3134" s="192"/>
      <c r="G3134" s="478"/>
      <c r="H3134" s="193"/>
      <c r="I3134" s="256"/>
      <c r="J3134" s="256"/>
      <c r="K3134" s="593"/>
      <c r="L3134" s="39"/>
      <c r="M3134" s="39"/>
      <c r="N3134" s="52" t="str">
        <f>IF(AND('331-CT'!$E$7=TH!H3134,OR(L3134="331",M3134="331")),"331",IF(AND(OR(L3134="131",M3134="131"),H3134='131-CT'!$E$7),"131",""))</f>
        <v/>
      </c>
      <c r="O3134" s="891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24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 t="str">
        <f t="shared" si="170"/>
        <v/>
      </c>
      <c r="C3135" s="191"/>
      <c r="D3135" s="37"/>
      <c r="E3135" s="191"/>
      <c r="F3135" s="192"/>
      <c r="G3135" s="478"/>
      <c r="H3135" s="193"/>
      <c r="I3135" s="256"/>
      <c r="J3135" s="256"/>
      <c r="K3135" s="593"/>
      <c r="L3135" s="39"/>
      <c r="M3135" s="39"/>
      <c r="N3135" s="52" t="str">
        <f>IF(AND('331-CT'!$E$7=TH!H3135,OR(L3135="331",M3135="331")),"331",IF(AND(OR(L3135="131",M3135="131"),H3135='131-CT'!$E$7),"131",""))</f>
        <v/>
      </c>
      <c r="O3135" s="891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24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 t="str">
        <f t="shared" si="170"/>
        <v/>
      </c>
      <c r="C3136" s="191"/>
      <c r="D3136" s="37"/>
      <c r="E3136" s="191"/>
      <c r="F3136" s="192"/>
      <c r="G3136" s="478"/>
      <c r="H3136" s="193"/>
      <c r="I3136" s="256"/>
      <c r="J3136" s="256"/>
      <c r="K3136" s="593"/>
      <c r="L3136" s="39"/>
      <c r="M3136" s="39"/>
      <c r="N3136" s="52" t="str">
        <f>IF(AND('331-CT'!$E$7=TH!H3136,OR(L3136="331",M3136="331")),"331",IF(AND(OR(L3136="131",M3136="131"),H3136='131-CT'!$E$7),"131",""))</f>
        <v/>
      </c>
      <c r="O3136" s="891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24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 t="str">
        <f t="shared" si="170"/>
        <v/>
      </c>
      <c r="C3137" s="191"/>
      <c r="D3137" s="37"/>
      <c r="E3137" s="191"/>
      <c r="F3137" s="192"/>
      <c r="G3137" s="478"/>
      <c r="H3137" s="193"/>
      <c r="I3137" s="256"/>
      <c r="J3137" s="256"/>
      <c r="K3137" s="593"/>
      <c r="L3137" s="39"/>
      <c r="M3137" s="39"/>
      <c r="N3137" s="52" t="str">
        <f>IF(AND('331-CT'!$E$7=TH!H3137,OR(L3137="331",M3137="331")),"331",IF(AND(OR(L3137="131",M3137="131"),H3137='131-CT'!$E$7),"131",""))</f>
        <v/>
      </c>
      <c r="O3137" s="891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24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 t="str">
        <f t="shared" si="170"/>
        <v/>
      </c>
      <c r="C3138" s="191"/>
      <c r="D3138" s="37"/>
      <c r="E3138" s="191"/>
      <c r="F3138" s="192"/>
      <c r="G3138" s="478"/>
      <c r="H3138" s="193"/>
      <c r="I3138" s="256"/>
      <c r="J3138" s="256"/>
      <c r="K3138" s="593"/>
      <c r="L3138" s="39"/>
      <c r="M3138" s="39"/>
      <c r="N3138" s="52" t="str">
        <f>IF(AND('331-CT'!$E$7=TH!H3138,OR(L3138="331",M3138="331")),"331",IF(AND(OR(L3138="131",M3138="131"),H3138='131-CT'!$E$7),"131",""))</f>
        <v/>
      </c>
      <c r="O3138" s="891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24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 t="str">
        <f t="shared" si="170"/>
        <v/>
      </c>
      <c r="C3139" s="191"/>
      <c r="D3139" s="37"/>
      <c r="E3139" s="191"/>
      <c r="F3139" s="192"/>
      <c r="G3139" s="478"/>
      <c r="H3139" s="193"/>
      <c r="I3139" s="256"/>
      <c r="J3139" s="256"/>
      <c r="K3139" s="593"/>
      <c r="L3139" s="39"/>
      <c r="M3139" s="39"/>
      <c r="N3139" s="52" t="str">
        <f>IF(AND('331-CT'!$E$7=TH!H3139,OR(L3139="331",M3139="331")),"331",IF(AND(OR(L3139="131",M3139="131"),H3139='131-CT'!$E$7),"131",""))</f>
        <v/>
      </c>
      <c r="O3139" s="891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24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 t="str">
        <f t="shared" si="170"/>
        <v/>
      </c>
      <c r="C3140" s="191"/>
      <c r="D3140" s="37"/>
      <c r="E3140" s="191"/>
      <c r="F3140" s="192"/>
      <c r="G3140" s="478"/>
      <c r="H3140" s="193"/>
      <c r="I3140" s="256"/>
      <c r="J3140" s="256"/>
      <c r="K3140" s="593"/>
      <c r="L3140" s="39"/>
      <c r="M3140" s="39"/>
      <c r="N3140" s="52" t="str">
        <f>IF(AND('331-CT'!$E$7=TH!H3140,OR(L3140="331",M3140="331")),"331",IF(AND(OR(L3140="131",M3140="131"),H3140='131-CT'!$E$7),"131",""))</f>
        <v/>
      </c>
      <c r="O3140" s="891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24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 t="str">
        <f t="shared" si="170"/>
        <v/>
      </c>
      <c r="C3141" s="191"/>
      <c r="D3141" s="37"/>
      <c r="E3141" s="191"/>
      <c r="F3141" s="192"/>
      <c r="G3141" s="478"/>
      <c r="H3141" s="193"/>
      <c r="I3141" s="256"/>
      <c r="J3141" s="256"/>
      <c r="K3141" s="593"/>
      <c r="L3141" s="39"/>
      <c r="M3141" s="39"/>
      <c r="N3141" s="52" t="str">
        <f>IF(AND('331-CT'!$E$7=TH!H3141,OR(L3141="331",M3141="331")),"331",IF(AND(OR(L3141="131",M3141="131"),H3141='131-CT'!$E$7),"131",""))</f>
        <v/>
      </c>
      <c r="O3141" s="891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24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 t="str">
        <f t="shared" si="170"/>
        <v/>
      </c>
      <c r="C3142" s="191"/>
      <c r="D3142" s="37"/>
      <c r="E3142" s="191"/>
      <c r="F3142" s="192"/>
      <c r="G3142" s="478"/>
      <c r="H3142" s="193"/>
      <c r="I3142" s="256"/>
      <c r="J3142" s="256"/>
      <c r="K3142" s="593"/>
      <c r="L3142" s="39"/>
      <c r="M3142" s="39"/>
      <c r="N3142" s="52" t="str">
        <f>IF(AND('331-CT'!$E$7=TH!H3142,OR(L3142="331",M3142="331")),"331",IF(AND(OR(L3142="131",M3142="131"),H3142='131-CT'!$E$7),"131",""))</f>
        <v/>
      </c>
      <c r="O3142" s="891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24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 t="str">
        <f t="shared" si="170"/>
        <v/>
      </c>
      <c r="C3143" s="191"/>
      <c r="D3143" s="37"/>
      <c r="E3143" s="191"/>
      <c r="F3143" s="192"/>
      <c r="G3143" s="478"/>
      <c r="H3143" s="193"/>
      <c r="I3143" s="256"/>
      <c r="J3143" s="256"/>
      <c r="K3143" s="593"/>
      <c r="L3143" s="39"/>
      <c r="M3143" s="39"/>
      <c r="N3143" s="52" t="str">
        <f>IF(AND('331-CT'!$E$7=TH!H3143,OR(L3143="331",M3143="331")),"331",IF(AND(OR(L3143="131",M3143="131"),H3143='131-CT'!$E$7),"131",""))</f>
        <v/>
      </c>
      <c r="O3143" s="891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24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 t="str">
        <f t="shared" si="170"/>
        <v/>
      </c>
      <c r="C3144" s="191"/>
      <c r="D3144" s="37"/>
      <c r="E3144" s="191"/>
      <c r="F3144" s="192"/>
      <c r="G3144" s="478"/>
      <c r="H3144" s="193"/>
      <c r="I3144" s="256"/>
      <c r="J3144" s="256"/>
      <c r="K3144" s="593"/>
      <c r="L3144" s="39"/>
      <c r="M3144" s="39"/>
      <c r="N3144" s="52" t="str">
        <f>IF(AND('331-CT'!$E$7=TH!H3144,OR(L3144="331",M3144="331")),"331",IF(AND(OR(L3144="131",M3144="131"),H3144='131-CT'!$E$7),"131",""))</f>
        <v/>
      </c>
      <c r="O3144" s="891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24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 t="str">
        <f t="shared" si="170"/>
        <v/>
      </c>
      <c r="C3145" s="184"/>
      <c r="D3145" s="184"/>
      <c r="E3145" s="191"/>
      <c r="F3145" s="189"/>
      <c r="G3145" s="595"/>
      <c r="H3145" s="7"/>
      <c r="I3145" s="256"/>
      <c r="J3145" s="256"/>
      <c r="K3145" s="593"/>
      <c r="L3145" s="594"/>
      <c r="M3145" s="594"/>
      <c r="N3145" s="52" t="str">
        <f>IF(AND('331-CT'!$E$7=TH!H3145,OR(L3145="331",M3145="331")),"331",IF(AND(OR(L3145="131",M3145="131"),H3145='131-CT'!$E$7),"131",""))</f>
        <v/>
      </c>
      <c r="O3145" s="891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24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 t="str">
        <f t="shared" si="170"/>
        <v/>
      </c>
      <c r="C3146" s="184"/>
      <c r="D3146" s="184"/>
      <c r="E3146" s="191"/>
      <c r="F3146" s="189"/>
      <c r="G3146" s="595"/>
      <c r="H3146" s="7"/>
      <c r="I3146" s="256"/>
      <c r="J3146" s="256"/>
      <c r="K3146" s="593"/>
      <c r="L3146" s="594"/>
      <c r="M3146" s="594"/>
      <c r="N3146" s="52" t="str">
        <f>IF(AND('331-CT'!$E$7=TH!H3146,OR(L3146="331",M3146="331")),"331",IF(AND(OR(L3146="131",M3146="131"),H3146='131-CT'!$E$7),"131",""))</f>
        <v/>
      </c>
      <c r="O3146" s="891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24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 t="str">
        <f t="shared" si="170"/>
        <v/>
      </c>
      <c r="C3147" s="184"/>
      <c r="D3147" s="184"/>
      <c r="E3147" s="191"/>
      <c r="F3147" s="189"/>
      <c r="G3147" s="595"/>
      <c r="H3147" s="7"/>
      <c r="I3147" s="256"/>
      <c r="J3147" s="256"/>
      <c r="K3147" s="593"/>
      <c r="L3147" s="594"/>
      <c r="M3147" s="594"/>
      <c r="N3147" s="52" t="str">
        <f>IF(AND('331-CT'!$E$7=TH!H3147,OR(L3147="331",M3147="331")),"331",IF(AND(OR(L3147="131",M3147="131"),H3147='131-CT'!$E$7),"131",""))</f>
        <v/>
      </c>
      <c r="O3147" s="891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24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 t="str">
        <f t="shared" si="170"/>
        <v/>
      </c>
      <c r="C3148" s="191"/>
      <c r="D3148" s="191"/>
      <c r="E3148" s="191"/>
      <c r="F3148" s="192"/>
      <c r="G3148" s="478"/>
      <c r="H3148" s="193"/>
      <c r="I3148" s="256"/>
      <c r="J3148" s="256"/>
      <c r="K3148" s="593"/>
      <c r="L3148" s="194"/>
      <c r="M3148" s="194"/>
      <c r="N3148" s="52" t="str">
        <f>IF(AND('331-CT'!$E$7=TH!H3148,OR(L3148="331",M3148="331")),"331",IF(AND(OR(L3148="131",M3148="131"),H3148='131-CT'!$E$7),"131",""))</f>
        <v/>
      </c>
      <c r="O3148" s="891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24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 t="str">
        <f t="shared" si="170"/>
        <v/>
      </c>
      <c r="C3149" s="191"/>
      <c r="D3149" s="191"/>
      <c r="E3149" s="191"/>
      <c r="F3149" s="192"/>
      <c r="G3149" s="478"/>
      <c r="H3149" s="193"/>
      <c r="I3149" s="256"/>
      <c r="J3149" s="256"/>
      <c r="K3149" s="593"/>
      <c r="L3149" s="194"/>
      <c r="M3149" s="194"/>
      <c r="N3149" s="52" t="str">
        <f>IF(AND('331-CT'!$E$7=TH!H3149,OR(L3149="331",M3149="331")),"331",IF(AND(OR(L3149="131",M3149="131"),H3149='131-CT'!$E$7),"131",""))</f>
        <v/>
      </c>
      <c r="O3149" s="891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24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 t="str">
        <f t="shared" si="170"/>
        <v/>
      </c>
      <c r="C3150" s="191"/>
      <c r="D3150" s="191"/>
      <c r="E3150" s="191"/>
      <c r="F3150" s="192"/>
      <c r="G3150" s="478"/>
      <c r="H3150" s="193"/>
      <c r="I3150" s="256"/>
      <c r="J3150" s="256"/>
      <c r="K3150" s="38"/>
      <c r="L3150" s="194"/>
      <c r="M3150" s="194"/>
      <c r="N3150" s="52" t="str">
        <f>IF(AND('331-CT'!$E$7=TH!H3150,OR(L3150="331",M3150="331")),"331",IF(AND(OR(L3150="131",M3150="131"),H3150='131-CT'!$E$7),"131",""))</f>
        <v/>
      </c>
      <c r="O3150" s="891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24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 t="str">
        <f t="shared" si="170"/>
        <v/>
      </c>
      <c r="C3151" s="191"/>
      <c r="D3151" s="37"/>
      <c r="E3151" s="191"/>
      <c r="F3151" s="192"/>
      <c r="G3151" s="40"/>
      <c r="H3151" s="44"/>
      <c r="I3151" s="256"/>
      <c r="J3151" s="256"/>
      <c r="K3151" s="38"/>
      <c r="L3151" s="39"/>
      <c r="M3151" s="39"/>
      <c r="N3151" s="52" t="str">
        <f>IF(AND('331-CT'!$E$7=TH!H3151,OR(L3151="331",M3151="331")),"331",IF(AND(OR(L3151="131",M3151="131"),H3151='131-CT'!$E$7),"131",""))</f>
        <v/>
      </c>
      <c r="O3151" s="891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24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 t="str">
        <f t="shared" si="170"/>
        <v/>
      </c>
      <c r="C3152" s="37"/>
      <c r="D3152" s="37"/>
      <c r="E3152" s="37"/>
      <c r="F3152" s="40"/>
      <c r="G3152" s="40"/>
      <c r="H3152" s="44"/>
      <c r="I3152" s="256"/>
      <c r="J3152" s="256"/>
      <c r="K3152" s="38"/>
      <c r="L3152" s="39"/>
      <c r="M3152" s="39"/>
      <c r="N3152" s="52" t="str">
        <f>IF(AND('331-CT'!$E$7=TH!H3152,OR(L3152="331",M3152="331")),"331",IF(AND(OR(L3152="131",M3152="131"),H3152='131-CT'!$E$7),"131",""))</f>
        <v/>
      </c>
      <c r="O3152" s="891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24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 t="str">
        <f t="shared" si="170"/>
        <v/>
      </c>
      <c r="C3153" s="37"/>
      <c r="D3153" s="37"/>
      <c r="E3153" s="37"/>
      <c r="F3153" s="40"/>
      <c r="G3153" s="40"/>
      <c r="H3153" s="44"/>
      <c r="I3153" s="256"/>
      <c r="J3153" s="256"/>
      <c r="K3153" s="38"/>
      <c r="L3153" s="39"/>
      <c r="M3153" s="39"/>
      <c r="N3153" s="52" t="str">
        <f>IF(AND('331-CT'!$E$7=TH!H3153,OR(L3153="331",M3153="331")),"331",IF(AND(OR(L3153="131",M3153="131"),H3153='131-CT'!$E$7),"131",""))</f>
        <v/>
      </c>
      <c r="O3153" s="891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24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 t="str">
        <f t="shared" si="170"/>
        <v/>
      </c>
      <c r="C3154" s="37"/>
      <c r="D3154" s="37"/>
      <c r="E3154" s="37"/>
      <c r="F3154" s="40"/>
      <c r="G3154" s="40"/>
      <c r="H3154" s="44"/>
      <c r="I3154" s="256"/>
      <c r="J3154" s="256"/>
      <c r="K3154" s="38"/>
      <c r="L3154" s="39"/>
      <c r="M3154" s="39"/>
      <c r="N3154" s="52" t="str">
        <f>IF(AND('331-CT'!$E$7=TH!H3154,OR(L3154="331",M3154="331")),"331",IF(AND(OR(L3154="131",M3154="131"),H3154='131-CT'!$E$7),"131",""))</f>
        <v/>
      </c>
      <c r="O3154" s="891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24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 t="str">
        <f t="shared" si="170"/>
        <v/>
      </c>
      <c r="C3155" s="37"/>
      <c r="D3155" s="37"/>
      <c r="E3155" s="37"/>
      <c r="F3155" s="40"/>
      <c r="G3155" s="40"/>
      <c r="H3155" s="44"/>
      <c r="I3155" s="256"/>
      <c r="J3155" s="256"/>
      <c r="K3155" s="38"/>
      <c r="L3155" s="39"/>
      <c r="M3155" s="39"/>
      <c r="N3155" s="52" t="str">
        <f>IF(AND('331-CT'!$E$7=TH!H3155,OR(L3155="331",M3155="331")),"331",IF(AND(OR(L3155="131",M3155="131"),H3155='131-CT'!$E$7),"131",""))</f>
        <v/>
      </c>
      <c r="O3155" s="891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24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 t="str">
        <f t="shared" si="170"/>
        <v/>
      </c>
      <c r="C3156" s="37"/>
      <c r="D3156" s="37"/>
      <c r="E3156" s="37"/>
      <c r="F3156" s="40"/>
      <c r="G3156" s="40"/>
      <c r="H3156" s="44"/>
      <c r="I3156" s="256"/>
      <c r="J3156" s="256"/>
      <c r="K3156" s="38"/>
      <c r="L3156" s="39"/>
      <c r="M3156" s="39"/>
      <c r="N3156" s="52" t="str">
        <f>IF(AND('331-CT'!$E$7=TH!H3156,OR(L3156="331",M3156="331")),"331",IF(AND(OR(L3156="131",M3156="131"),H3156='131-CT'!$E$7),"131",""))</f>
        <v/>
      </c>
      <c r="O3156" s="891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24"/>
    </row>
    <row r="3158" spans="1:28">
      <c r="J3158" s="791"/>
    </row>
    <row r="3161" spans="1:28">
      <c r="H3161" s="790"/>
    </row>
    <row r="3162" spans="1:28">
      <c r="K3162" s="474">
        <f>SUBTOTAL(9,K10:K3156)</f>
        <v>30422484336</v>
      </c>
    </row>
  </sheetData>
  <autoFilter ref="A9:AE3156"/>
  <sortState ref="A63:AG597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09" t="s">
        <v>342</v>
      </c>
      <c r="G1" s="1009"/>
      <c r="H1" s="1009"/>
      <c r="I1" s="1009"/>
    </row>
    <row r="2" spans="1:14">
      <c r="A2" s="616" t="str">
        <f>TH!A2</f>
        <v>Địa chỉ: 1A227/1 Ấp 1, Phạm Văn Hai, Bình Chánh, TPHCM</v>
      </c>
      <c r="F2" s="100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8"/>
      <c r="H2" s="1008"/>
      <c r="I2" s="1008"/>
    </row>
    <row r="3" spans="1:14">
      <c r="F3" s="1008"/>
      <c r="G3" s="1008"/>
      <c r="H3" s="1008"/>
      <c r="I3" s="1008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12" t="s">
        <v>123</v>
      </c>
      <c r="I7" s="1012"/>
      <c r="J7" s="622"/>
      <c r="K7" s="622"/>
      <c r="M7" s="1011" t="s">
        <v>331</v>
      </c>
      <c r="N7" s="1011"/>
    </row>
    <row r="8" spans="1:14" s="801" customFormat="1" ht="23.25" customHeight="1" thickBot="1">
      <c r="A8" s="1002" t="s">
        <v>344</v>
      </c>
      <c r="B8" s="1004" t="s">
        <v>1</v>
      </c>
      <c r="C8" s="1005"/>
      <c r="D8" s="1006" t="s">
        <v>0</v>
      </c>
      <c r="E8" s="1002" t="s">
        <v>345</v>
      </c>
      <c r="F8" s="1010" t="s">
        <v>94</v>
      </c>
      <c r="G8" s="1010"/>
      <c r="H8" s="1004" t="s">
        <v>21</v>
      </c>
      <c r="I8" s="1005"/>
      <c r="J8" s="800"/>
      <c r="K8" s="800"/>
      <c r="M8" s="802">
        <f>IF(K9="Quý I",1,IF(K9="Quý II",4,IF(K9="Quý III",7,IF(K9="Quý IV",10,""))))</f>
        <v>7</v>
      </c>
      <c r="N8" s="802">
        <f>IF(K9="Quý I",3,IF(K9="Quý II",6,IF(K9="Quý III",9,IF(K9="Quý IV",12,""))))</f>
        <v>9</v>
      </c>
    </row>
    <row r="9" spans="1:14" s="801" customFormat="1" ht="28.5" customHeight="1" thickBot="1">
      <c r="A9" s="1003"/>
      <c r="B9" s="803" t="s">
        <v>15</v>
      </c>
      <c r="C9" s="803" t="s">
        <v>32</v>
      </c>
      <c r="D9" s="1007"/>
      <c r="E9" s="1003"/>
      <c r="F9" s="804" t="s">
        <v>22</v>
      </c>
      <c r="G9" s="804" t="s">
        <v>23</v>
      </c>
      <c r="H9" s="803" t="s">
        <v>346</v>
      </c>
      <c r="I9" s="803" t="s">
        <v>23</v>
      </c>
      <c r="K9" s="717" t="s">
        <v>410</v>
      </c>
    </row>
    <row r="10" spans="1:14" s="801" customFormat="1" ht="21" customHeight="1">
      <c r="A10" s="805"/>
      <c r="B10" s="805"/>
      <c r="C10" s="805"/>
      <c r="D10" s="806" t="s">
        <v>349</v>
      </c>
      <c r="E10" s="807"/>
      <c r="F10" s="805"/>
      <c r="G10" s="805"/>
      <c r="H10" s="808">
        <f>SUMIF(_M,"&lt;"&amp;$M$8,TH)</f>
        <v>10398308710</v>
      </c>
      <c r="I10" s="808">
        <f>SUMIF(_M,"&lt;"&amp;$M$8,TH)</f>
        <v>10398308710</v>
      </c>
    </row>
    <row r="11" spans="1:14" s="801" customFormat="1" ht="21" customHeight="1">
      <c r="A11" s="809">
        <f ca="1">IF(ROWS($1:1)&gt;COUNT(Dong6),"",OFFSET(TH!C$1,SMALL(Dong6,ROWS($1:1)),))</f>
        <v>42552</v>
      </c>
      <c r="B11" s="810" t="str">
        <f ca="1">IF(ROWS($1:1)&gt;COUNT(Dong6),"",OFFSET(TH!D$1,SMALL(Dong6,ROWS($1:1)),))</f>
        <v>CTGS</v>
      </c>
      <c r="C11" s="809">
        <f ca="1">IF(ROWS($1:1)&gt;COUNT(Dong6),"",OFFSET(TH!E$1,SMALL(Dong6,ROWS($1:1)),))</f>
        <v>42552</v>
      </c>
      <c r="D11" s="811" t="str">
        <f ca="1">IF(ROWS($1:1)&gt;COUNT(Dong6),"",OFFSET(TH!F$1,SMALL(Dong6,ROWS($1:1)),))</f>
        <v>Trích khấu hao TSCĐ Hữu hình</v>
      </c>
      <c r="E11" s="810">
        <f t="shared" ref="E11:E40" ca="1" si="0">IF(D11&lt;&gt;"",ROW()-10,"")</f>
        <v>1</v>
      </c>
      <c r="F11" s="812" t="str">
        <f ca="1">IF(ROWS($1:1)&gt;COUNT(Dong6),"",OFFSET(TH!L$1,SMALL(Dong6,ROWS($1:1)),))</f>
        <v>154</v>
      </c>
      <c r="G11" s="812" t="str">
        <f ca="1">IF(ROWS($1:1)&gt;COUNT(Dong6),"",OFFSET(TH!M$1,SMALL(Dong6,ROWS($1:1)),))</f>
        <v>2141</v>
      </c>
      <c r="H11" s="702">
        <f ca="1">IF(ROWS($1:1)&gt;COUNT(Dong6),"",OFFSET(TH!K$1,SMALL(Dong6,ROWS($1:1)),))</f>
        <v>6250000</v>
      </c>
      <c r="I11" s="702">
        <f ca="1">IF(ROWS($1:1)&gt;COUNT(Dong6),"",OFFSET(TH!K$1,SMALL(Dong6,ROWS($1:1)),))</f>
        <v>6250000</v>
      </c>
    </row>
    <row r="12" spans="1:14" s="801" customFormat="1" ht="21" customHeight="1">
      <c r="A12" s="809">
        <f ca="1">IF(ROWS($1:2)&gt;COUNT(Dong6),"",OFFSET(TH!C$1,SMALL(Dong6,ROWS($1:2)),))</f>
        <v>42582</v>
      </c>
      <c r="B12" s="810" t="str">
        <f ca="1">IF(ROWS($1:2)&gt;COUNT(Dong6),"",OFFSET(TH!D$1,SMALL(Dong6,ROWS($1:2)),))</f>
        <v>CTGS</v>
      </c>
      <c r="C12" s="809">
        <f ca="1">IF(ROWS($1:2)&gt;COUNT(Dong6),"",OFFSET(TH!E$1,SMALL(Dong6,ROWS($1:2)),))</f>
        <v>42582</v>
      </c>
      <c r="D12" s="811" t="str">
        <f ca="1">IF(ROWS($1:2)&gt;COUNT(Dong6),"",OFFSET(TH!F$1,SMALL(Dong6,ROWS($1:2)),))</f>
        <v>Tiền lương BP Văn phòng</v>
      </c>
      <c r="E12" s="810">
        <f t="shared" ca="1" si="0"/>
        <v>2</v>
      </c>
      <c r="F12" s="812" t="str">
        <f ca="1">IF(ROWS($1:2)&gt;COUNT(Dong6),"",OFFSET(TH!L$1,SMALL(Dong6,ROWS($1:2)),))</f>
        <v>642</v>
      </c>
      <c r="G12" s="812" t="str">
        <f ca="1">IF(ROWS($1:2)&gt;COUNT(Dong6),"",OFFSET(TH!M$1,SMALL(Dong6,ROWS($1:2)),))</f>
        <v>3341</v>
      </c>
      <c r="H12" s="702">
        <f ca="1">IF(ROWS($1:2)&gt;COUNT(Dong6),"",OFFSET(TH!K$1,SMALL(Dong6,ROWS($1:2)),))</f>
        <v>16715000</v>
      </c>
      <c r="I12" s="702">
        <f ca="1">IF(ROWS($1:2)&gt;COUNT(Dong6),"",OFFSET(TH!K$1,SMALL(Dong6,ROWS($1:2)),))</f>
        <v>16715000</v>
      </c>
    </row>
    <row r="13" spans="1:14" s="801" customFormat="1" ht="21" customHeight="1">
      <c r="A13" s="809">
        <f ca="1">IF(ROWS($1:3)&gt;COUNT(Dong6),"",OFFSET(TH!C$1,SMALL(Dong6,ROWS($1:3)),))</f>
        <v>42582</v>
      </c>
      <c r="B13" s="810" t="str">
        <f ca="1">IF(ROWS($1:3)&gt;COUNT(Dong6),"",OFFSET(TH!D$1,SMALL(Dong6,ROWS($1:3)),))</f>
        <v>CTGS</v>
      </c>
      <c r="C13" s="809">
        <f ca="1">IF(ROWS($1:3)&gt;COUNT(Dong6),"",OFFSET(TH!E$1,SMALL(Dong6,ROWS($1:3)),))</f>
        <v>42582</v>
      </c>
      <c r="D13" s="811" t="str">
        <f ca="1">IF(ROWS($1:3)&gt;COUNT(Dong6),"",OFFSET(TH!F$1,SMALL(Dong6,ROWS($1:3)),))</f>
        <v>Tiền lương BP Phân Xưởng &amp; CN</v>
      </c>
      <c r="E13" s="810">
        <f t="shared" ca="1" si="0"/>
        <v>3</v>
      </c>
      <c r="F13" s="812" t="str">
        <f ca="1">IF(ROWS($1:3)&gt;COUNT(Dong6),"",OFFSET(TH!L$1,SMALL(Dong6,ROWS($1:3)),))</f>
        <v>154</v>
      </c>
      <c r="G13" s="812" t="str">
        <f ca="1">IF(ROWS($1:3)&gt;COUNT(Dong6),"",OFFSET(TH!M$1,SMALL(Dong6,ROWS($1:3)),))</f>
        <v>3341</v>
      </c>
      <c r="H13" s="702">
        <f ca="1">IF(ROWS($1:3)&gt;COUNT(Dong6),"",OFFSET(TH!K$1,SMALL(Dong6,ROWS($1:3)),))</f>
        <v>34635000</v>
      </c>
      <c r="I13" s="702">
        <f ca="1">IF(ROWS($1:3)&gt;COUNT(Dong6),"",OFFSET(TH!K$1,SMALL(Dong6,ROWS($1:3)),))</f>
        <v>34635000</v>
      </c>
    </row>
    <row r="14" spans="1:14" s="801" customFormat="1" ht="21" customHeight="1">
      <c r="A14" s="809">
        <f ca="1">IF(ROWS($1:4)&gt;COUNT(Dong6),"",OFFSET(TH!C$1,SMALL(Dong6,ROWS($1:4)),))</f>
        <v>42582</v>
      </c>
      <c r="B14" s="810" t="str">
        <f ca="1">IF(ROWS($1:4)&gt;COUNT(Dong6),"",OFFSET(TH!D$1,SMALL(Dong6,ROWS($1:4)),))</f>
        <v>CTGS</v>
      </c>
      <c r="C14" s="809">
        <f ca="1">IF(ROWS($1:4)&gt;COUNT(Dong6),"",OFFSET(TH!E$1,SMALL(Dong6,ROWS($1:4)),))</f>
        <v>42582</v>
      </c>
      <c r="D14" s="811" t="str">
        <f ca="1">IF(ROWS($1:4)&gt;COUNT(Dong6),"",OFFSET(TH!F$1,SMALL(Dong6,ROWS($1:4)),))</f>
        <v>Thanh toán tiền lương tháng 7/2016</v>
      </c>
      <c r="E14" s="810">
        <f t="shared" ca="1" si="0"/>
        <v>4</v>
      </c>
      <c r="F14" s="812" t="str">
        <f ca="1">IF(ROWS($1:4)&gt;COUNT(Dong6),"",OFFSET(TH!L$1,SMALL(Dong6,ROWS($1:4)),))</f>
        <v>3341</v>
      </c>
      <c r="G14" s="812" t="str">
        <f ca="1">IF(ROWS($1:4)&gt;COUNT(Dong6),"",OFFSET(TH!M$1,SMALL(Dong6,ROWS($1:4)),))</f>
        <v>1111</v>
      </c>
      <c r="H14" s="702">
        <f ca="1">IF(ROWS($1:4)&gt;COUNT(Dong6),"",OFFSET(TH!K$1,SMALL(Dong6,ROWS($1:4)),))</f>
        <v>51350000</v>
      </c>
      <c r="I14" s="702">
        <f ca="1">IF(ROWS($1:4)&gt;COUNT(Dong6),"",OFFSET(TH!K$1,SMALL(Dong6,ROWS($1:4)),))</f>
        <v>51350000</v>
      </c>
    </row>
    <row r="15" spans="1:14" s="801" customFormat="1" ht="21" customHeight="1">
      <c r="A15" s="809">
        <f ca="1">IF(ROWS($1:5)&gt;COUNT(Dong6),"",OFFSET(TH!C$1,SMALL(Dong6,ROWS($1:5)),))</f>
        <v>42613</v>
      </c>
      <c r="B15" s="810" t="str">
        <f ca="1">IF(ROWS($1:5)&gt;COUNT(Dong6),"",OFFSET(TH!D$1,SMALL(Dong6,ROWS($1:5)),))</f>
        <v>CTGS</v>
      </c>
      <c r="C15" s="809">
        <f ca="1">IF(ROWS($1:5)&gt;COUNT(Dong6),"",OFFSET(TH!E$1,SMALL(Dong6,ROWS($1:5)),))</f>
        <v>42613</v>
      </c>
      <c r="D15" s="811" t="str">
        <f ca="1">IF(ROWS($1:5)&gt;COUNT(Dong6),"",OFFSET(TH!F$1,SMALL(Dong6,ROWS($1:5)),))</f>
        <v>Tiền lương BP Văn phòng</v>
      </c>
      <c r="E15" s="810">
        <f t="shared" ca="1" si="0"/>
        <v>5</v>
      </c>
      <c r="F15" s="812" t="str">
        <f ca="1">IF(ROWS($1:5)&gt;COUNT(Dong6),"",OFFSET(TH!L$1,SMALL(Dong6,ROWS($1:5)),))</f>
        <v>642</v>
      </c>
      <c r="G15" s="812" t="str">
        <f ca="1">IF(ROWS($1:5)&gt;COUNT(Dong6),"",OFFSET(TH!M$1,SMALL(Dong6,ROWS($1:5)),))</f>
        <v>3341</v>
      </c>
      <c r="H15" s="702">
        <f ca="1">IF(ROWS($1:5)&gt;COUNT(Dong6),"",OFFSET(TH!K$1,SMALL(Dong6,ROWS($1:5)),))</f>
        <v>16670000</v>
      </c>
      <c r="I15" s="702">
        <f ca="1">IF(ROWS($1:5)&gt;COUNT(Dong6),"",OFFSET(TH!K$1,SMALL(Dong6,ROWS($1:5)),))</f>
        <v>16670000</v>
      </c>
    </row>
    <row r="16" spans="1:14" s="801" customFormat="1" ht="21" customHeight="1">
      <c r="A16" s="809">
        <f ca="1">IF(ROWS($1:6)&gt;COUNT(Dong6),"",OFFSET(TH!C$1,SMALL(Dong6,ROWS($1:6)),))</f>
        <v>42613</v>
      </c>
      <c r="B16" s="810" t="str">
        <f ca="1">IF(ROWS($1:6)&gt;COUNT(Dong6),"",OFFSET(TH!D$1,SMALL(Dong6,ROWS($1:6)),))</f>
        <v>CTGS</v>
      </c>
      <c r="C16" s="809">
        <f ca="1">IF(ROWS($1:6)&gt;COUNT(Dong6),"",OFFSET(TH!E$1,SMALL(Dong6,ROWS($1:6)),))</f>
        <v>42613</v>
      </c>
      <c r="D16" s="811" t="str">
        <f ca="1">IF(ROWS($1:6)&gt;COUNT(Dong6),"",OFFSET(TH!F$1,SMALL(Dong6,ROWS($1:6)),))</f>
        <v>Tiền lương BP Phân Xưởng &amp; CN</v>
      </c>
      <c r="E16" s="810">
        <f t="shared" ca="1" si="0"/>
        <v>6</v>
      </c>
      <c r="F16" s="812" t="str">
        <f ca="1">IF(ROWS($1:6)&gt;COUNT(Dong6),"",OFFSET(TH!L$1,SMALL(Dong6,ROWS($1:6)),))</f>
        <v>154</v>
      </c>
      <c r="G16" s="812" t="str">
        <f ca="1">IF(ROWS($1:6)&gt;COUNT(Dong6),"",OFFSET(TH!M$1,SMALL(Dong6,ROWS($1:6)),))</f>
        <v>3341</v>
      </c>
      <c r="H16" s="702">
        <f ca="1">IF(ROWS($1:6)&gt;COUNT(Dong6),"",OFFSET(TH!K$1,SMALL(Dong6,ROWS($1:6)),))</f>
        <v>34530000</v>
      </c>
      <c r="I16" s="702">
        <f ca="1">IF(ROWS($1:6)&gt;COUNT(Dong6),"",OFFSET(TH!K$1,SMALL(Dong6,ROWS($1:6)),))</f>
        <v>34530000</v>
      </c>
    </row>
    <row r="17" spans="1:9" s="801" customFormat="1" ht="21" customHeight="1">
      <c r="A17" s="809">
        <f ca="1">IF(ROWS($1:7)&gt;COUNT(Dong6),"",OFFSET(TH!C$1,SMALL(Dong6,ROWS($1:7)),))</f>
        <v>42613</v>
      </c>
      <c r="B17" s="810" t="str">
        <f ca="1">IF(ROWS($1:7)&gt;COUNT(Dong6),"",OFFSET(TH!D$1,SMALL(Dong6,ROWS($1:7)),))</f>
        <v>CTGS</v>
      </c>
      <c r="C17" s="809">
        <f ca="1">IF(ROWS($1:7)&gt;COUNT(Dong6),"",OFFSET(TH!E$1,SMALL(Dong6,ROWS($1:7)),))</f>
        <v>42613</v>
      </c>
      <c r="D17" s="811" t="str">
        <f ca="1">IF(ROWS($1:7)&gt;COUNT(Dong6),"",OFFSET(TH!F$1,SMALL(Dong6,ROWS($1:7)),))</f>
        <v>Thanh toán tiền lương tháng 8/2016</v>
      </c>
      <c r="E17" s="810">
        <f t="shared" ca="1" si="0"/>
        <v>7</v>
      </c>
      <c r="F17" s="812" t="str">
        <f ca="1">IF(ROWS($1:7)&gt;COUNT(Dong6),"",OFFSET(TH!L$1,SMALL(Dong6,ROWS($1:7)),))</f>
        <v>3341</v>
      </c>
      <c r="G17" s="812" t="str">
        <f ca="1">IF(ROWS($1:7)&gt;COUNT(Dong6),"",OFFSET(TH!M$1,SMALL(Dong6,ROWS($1:7)),))</f>
        <v>1111</v>
      </c>
      <c r="H17" s="702">
        <f ca="1">IF(ROWS($1:7)&gt;COUNT(Dong6),"",OFFSET(TH!K$1,SMALL(Dong6,ROWS($1:7)),))</f>
        <v>51200000</v>
      </c>
      <c r="I17" s="702">
        <f ca="1">IF(ROWS($1:7)&gt;COUNT(Dong6),"",OFFSET(TH!K$1,SMALL(Dong6,ROWS($1:7)),))</f>
        <v>51200000</v>
      </c>
    </row>
    <row r="18" spans="1:9" s="801" customFormat="1" ht="21" customHeight="1">
      <c r="A18" s="809">
        <f ca="1">IF(ROWS($1:8)&gt;COUNT(Dong6),"",OFFSET(TH!C$1,SMALL(Dong6,ROWS($1:8)),))</f>
        <v>42643</v>
      </c>
      <c r="B18" s="810" t="str">
        <f ca="1">IF(ROWS($1:8)&gt;COUNT(Dong6),"",OFFSET(TH!D$1,SMALL(Dong6,ROWS($1:8)),))</f>
        <v>CTGS</v>
      </c>
      <c r="C18" s="809">
        <f ca="1">IF(ROWS($1:8)&gt;COUNT(Dong6),"",OFFSET(TH!E$1,SMALL(Dong6,ROWS($1:8)),))</f>
        <v>42643</v>
      </c>
      <c r="D18" s="811" t="str">
        <f ca="1">IF(ROWS($1:8)&gt;COUNT(Dong6),"",OFFSET(TH!F$1,SMALL(Dong6,ROWS($1:8)),))</f>
        <v>Tiền lương BP Văn phòng</v>
      </c>
      <c r="E18" s="810">
        <f t="shared" ca="1" si="0"/>
        <v>8</v>
      </c>
      <c r="F18" s="812" t="str">
        <f ca="1">IF(ROWS($1:8)&gt;COUNT(Dong6),"",OFFSET(TH!L$1,SMALL(Dong6,ROWS($1:8)),))</f>
        <v>642</v>
      </c>
      <c r="G18" s="812" t="str">
        <f ca="1">IF(ROWS($1:8)&gt;COUNT(Dong6),"",OFFSET(TH!M$1,SMALL(Dong6,ROWS($1:8)),))</f>
        <v>3341</v>
      </c>
      <c r="H18" s="702">
        <f ca="1">IF(ROWS($1:8)&gt;COUNT(Dong6),"",OFFSET(TH!K$1,SMALL(Dong6,ROWS($1:8)),))</f>
        <v>16625000</v>
      </c>
      <c r="I18" s="702">
        <f ca="1">IF(ROWS($1:8)&gt;COUNT(Dong6),"",OFFSET(TH!K$1,SMALL(Dong6,ROWS($1:8)),))</f>
        <v>16625000</v>
      </c>
    </row>
    <row r="19" spans="1:9" s="801" customFormat="1" ht="21" customHeight="1">
      <c r="A19" s="809">
        <f ca="1">IF(ROWS($1:9)&gt;COUNT(Dong6),"",OFFSET(TH!C$1,SMALL(Dong6,ROWS($1:9)),))</f>
        <v>42643</v>
      </c>
      <c r="B19" s="810" t="str">
        <f ca="1">IF(ROWS($1:9)&gt;COUNT(Dong6),"",OFFSET(TH!D$1,SMALL(Dong6,ROWS($1:9)),))</f>
        <v>CTGS</v>
      </c>
      <c r="C19" s="809">
        <f ca="1">IF(ROWS($1:9)&gt;COUNT(Dong6),"",OFFSET(TH!E$1,SMALL(Dong6,ROWS($1:9)),))</f>
        <v>42643</v>
      </c>
      <c r="D19" s="811" t="str">
        <f ca="1">IF(ROWS($1:9)&gt;COUNT(Dong6),"",OFFSET(TH!F$1,SMALL(Dong6,ROWS($1:9)),))</f>
        <v>Tiền lương BP Phân Xưởng &amp; CN</v>
      </c>
      <c r="E19" s="810">
        <f t="shared" ca="1" si="0"/>
        <v>9</v>
      </c>
      <c r="F19" s="812" t="str">
        <f ca="1">IF(ROWS($1:9)&gt;COUNT(Dong6),"",OFFSET(TH!L$1,SMALL(Dong6,ROWS($1:9)),))</f>
        <v>154</v>
      </c>
      <c r="G19" s="812" t="str">
        <f ca="1">IF(ROWS($1:9)&gt;COUNT(Dong6),"",OFFSET(TH!M$1,SMALL(Dong6,ROWS($1:9)),))</f>
        <v>3341</v>
      </c>
      <c r="H19" s="702">
        <f ca="1">IF(ROWS($1:9)&gt;COUNT(Dong6),"",OFFSET(TH!K$1,SMALL(Dong6,ROWS($1:9)),))</f>
        <v>34425000</v>
      </c>
      <c r="I19" s="702">
        <f ca="1">IF(ROWS($1:9)&gt;COUNT(Dong6),"",OFFSET(TH!K$1,SMALL(Dong6,ROWS($1:9)),))</f>
        <v>34425000</v>
      </c>
    </row>
    <row r="20" spans="1:9" s="801" customFormat="1" ht="21" customHeight="1">
      <c r="A20" s="809">
        <f ca="1">IF(ROWS($1:10)&gt;COUNT(Dong6),"",OFFSET(TH!C$1,SMALL(Dong6,ROWS($1:10)),))</f>
        <v>42643</v>
      </c>
      <c r="B20" s="810" t="str">
        <f ca="1">IF(ROWS($1:10)&gt;COUNT(Dong6),"",OFFSET(TH!D$1,SMALL(Dong6,ROWS($1:10)),))</f>
        <v>CTGS</v>
      </c>
      <c r="C20" s="809">
        <f ca="1">IF(ROWS($1:10)&gt;COUNT(Dong6),"",OFFSET(TH!E$1,SMALL(Dong6,ROWS($1:10)),))</f>
        <v>42643</v>
      </c>
      <c r="D20" s="811" t="str">
        <f ca="1">IF(ROWS($1:10)&gt;COUNT(Dong6),"",OFFSET(TH!F$1,SMALL(Dong6,ROWS($1:10)),))</f>
        <v>Thanh toán tiền lương tháng 9/2016</v>
      </c>
      <c r="E20" s="810">
        <f t="shared" ca="1" si="0"/>
        <v>10</v>
      </c>
      <c r="F20" s="812" t="str">
        <f ca="1">IF(ROWS($1:10)&gt;COUNT(Dong6),"",OFFSET(TH!L$1,SMALL(Dong6,ROWS($1:10)),))</f>
        <v>3341</v>
      </c>
      <c r="G20" s="812" t="str">
        <f ca="1">IF(ROWS($1:10)&gt;COUNT(Dong6),"",OFFSET(TH!M$1,SMALL(Dong6,ROWS($1:10)),))</f>
        <v>1111</v>
      </c>
      <c r="H20" s="702">
        <f ca="1">IF(ROWS($1:10)&gt;COUNT(Dong6),"",OFFSET(TH!K$1,SMALL(Dong6,ROWS($1:10)),))</f>
        <v>51050000</v>
      </c>
      <c r="I20" s="702">
        <f ca="1">IF(ROWS($1:10)&gt;COUNT(Dong6),"",OFFSET(TH!K$1,SMALL(Dong6,ROWS($1:10)),))</f>
        <v>51050000</v>
      </c>
    </row>
    <row r="21" spans="1:9" s="801" customFormat="1" ht="21" customHeight="1">
      <c r="A21" s="809">
        <f ca="1">IF(ROWS($1:11)&gt;COUNT(Dong6),"",OFFSET(TH!C$1,SMALL(Dong6,ROWS($1:11)),))</f>
        <v>42572</v>
      </c>
      <c r="B21" s="810" t="str">
        <f ca="1">IF(ROWS($1:11)&gt;COUNT(Dong6),"",OFFSET(TH!D$1,SMALL(Dong6,ROWS($1:11)),))</f>
        <v>GBC</v>
      </c>
      <c r="C21" s="809">
        <f ca="1">IF(ROWS($1:11)&gt;COUNT(Dong6),"",OFFSET(TH!E$1,SMALL(Dong6,ROWS($1:11)),))</f>
        <v>42572</v>
      </c>
      <c r="D21" s="811" t="str">
        <f ca="1">IF(ROWS($1:11)&gt;COUNT(Dong6),"",OFFSET(TH!F$1,SMALL(Dong6,ROWS($1:11)),))</f>
        <v>Nộp TM</v>
      </c>
      <c r="E21" s="810">
        <f t="shared" ca="1" si="0"/>
        <v>11</v>
      </c>
      <c r="F21" s="812" t="str">
        <f ca="1">IF(ROWS($1:11)&gt;COUNT(Dong6),"",OFFSET(TH!L$1,SMALL(Dong6,ROWS($1:11)),))</f>
        <v>1121</v>
      </c>
      <c r="G21" s="812" t="str">
        <f ca="1">IF(ROWS($1:11)&gt;COUNT(Dong6),"",OFFSET(TH!M$1,SMALL(Dong6,ROWS($1:11)),))</f>
        <v>1111</v>
      </c>
      <c r="H21" s="702">
        <f ca="1">IF(ROWS($1:11)&gt;COUNT(Dong6),"",OFFSET(TH!K$1,SMALL(Dong6,ROWS($1:11)),))</f>
        <v>32810000</v>
      </c>
      <c r="I21" s="702">
        <f ca="1">IF(ROWS($1:11)&gt;COUNT(Dong6),"",OFFSET(TH!K$1,SMALL(Dong6,ROWS($1:11)),))</f>
        <v>32810000</v>
      </c>
    </row>
    <row r="22" spans="1:9" s="801" customFormat="1" ht="21" customHeight="1">
      <c r="A22" s="809">
        <f ca="1">IF(ROWS($1:12)&gt;COUNT(Dong6),"",OFFSET(TH!C$1,SMALL(Dong6,ROWS($1:12)),))</f>
        <v>42572</v>
      </c>
      <c r="B22" s="810" t="str">
        <f ca="1">IF(ROWS($1:12)&gt;COUNT(Dong6),"",OFFSET(TH!D$1,SMALL(Dong6,ROWS($1:12)),))</f>
        <v>GBN</v>
      </c>
      <c r="C22" s="809">
        <f ca="1">IF(ROWS($1:12)&gt;COUNT(Dong6),"",OFFSET(TH!E$1,SMALL(Dong6,ROWS($1:12)),))</f>
        <v>42572</v>
      </c>
      <c r="D22" s="811" t="str">
        <f ca="1">IF(ROWS($1:12)&gt;COUNT(Dong6),"",OFFSET(TH!F$1,SMALL(Dong6,ROWS($1:12)),))</f>
        <v>Lãi</v>
      </c>
      <c r="E22" s="810">
        <f t="shared" ca="1" si="0"/>
        <v>12</v>
      </c>
      <c r="F22" s="812" t="str">
        <f ca="1">IF(ROWS($1:12)&gt;COUNT(Dong6),"",OFFSET(TH!L$1,SMALL(Dong6,ROWS($1:12)),))</f>
        <v>635</v>
      </c>
      <c r="G22" s="812" t="str">
        <f ca="1">IF(ROWS($1:12)&gt;COUNT(Dong6),"",OFFSET(TH!M$1,SMALL(Dong6,ROWS($1:12)),))</f>
        <v>1121</v>
      </c>
      <c r="H22" s="702">
        <f ca="1">IF(ROWS($1:12)&gt;COUNT(Dong6),"",OFFSET(TH!K$1,SMALL(Dong6,ROWS($1:12)),))</f>
        <v>751688</v>
      </c>
      <c r="I22" s="702">
        <f ca="1">IF(ROWS($1:12)&gt;COUNT(Dong6),"",OFFSET(TH!K$1,SMALL(Dong6,ROWS($1:12)),))</f>
        <v>751688</v>
      </c>
    </row>
    <row r="23" spans="1:9" s="801" customFormat="1" ht="21" customHeight="1">
      <c r="A23" s="809">
        <f ca="1">IF(ROWS($1:13)&gt;COUNT(Dong6),"",OFFSET(TH!C$1,SMALL(Dong6,ROWS($1:13)),))</f>
        <v>42572</v>
      </c>
      <c r="B23" s="810" t="str">
        <f ca="1">IF(ROWS($1:13)&gt;COUNT(Dong6),"",OFFSET(TH!D$1,SMALL(Dong6,ROWS($1:13)),))</f>
        <v>GBN</v>
      </c>
      <c r="C23" s="809">
        <f ca="1">IF(ROWS($1:13)&gt;COUNT(Dong6),"",OFFSET(TH!E$1,SMALL(Dong6,ROWS($1:13)),))</f>
        <v>42572</v>
      </c>
      <c r="D23" s="811" t="str">
        <f ca="1">IF(ROWS($1:13)&gt;COUNT(Dong6),"",OFFSET(TH!F$1,SMALL(Dong6,ROWS($1:13)),))</f>
        <v>Lãi</v>
      </c>
      <c r="E23" s="810">
        <f t="shared" ca="1" si="0"/>
        <v>13</v>
      </c>
      <c r="F23" s="812" t="str">
        <f ca="1">IF(ROWS($1:13)&gt;COUNT(Dong6),"",OFFSET(TH!L$1,SMALL(Dong6,ROWS($1:13)),))</f>
        <v>635</v>
      </c>
      <c r="G23" s="812" t="str">
        <f ca="1">IF(ROWS($1:13)&gt;COUNT(Dong6),"",OFFSET(TH!M$1,SMALL(Dong6,ROWS($1:13)),))</f>
        <v>1121</v>
      </c>
      <c r="H23" s="702">
        <f ca="1">IF(ROWS($1:13)&gt;COUNT(Dong6),"",OFFSET(TH!K$1,SMALL(Dong6,ROWS($1:13)),))</f>
        <v>1336000</v>
      </c>
      <c r="I23" s="702">
        <f ca="1">IF(ROWS($1:13)&gt;COUNT(Dong6),"",OFFSET(TH!K$1,SMALL(Dong6,ROWS($1:13)),))</f>
        <v>1336000</v>
      </c>
    </row>
    <row r="24" spans="1:9" s="801" customFormat="1" ht="21" customHeight="1">
      <c r="A24" s="809">
        <f ca="1">IF(ROWS($1:14)&gt;COUNT(Dong6),"",OFFSET(TH!C$1,SMALL(Dong6,ROWS($1:14)),))</f>
        <v>42572</v>
      </c>
      <c r="B24" s="810" t="str">
        <f ca="1">IF(ROWS($1:14)&gt;COUNT(Dong6),"",OFFSET(TH!D$1,SMALL(Dong6,ROWS($1:14)),))</f>
        <v>GBN</v>
      </c>
      <c r="C24" s="809">
        <f ca="1">IF(ROWS($1:14)&gt;COUNT(Dong6),"",OFFSET(TH!E$1,SMALL(Dong6,ROWS($1:14)),))</f>
        <v>42572</v>
      </c>
      <c r="D24" s="811" t="str">
        <f ca="1">IF(ROWS($1:14)&gt;COUNT(Dong6),"",OFFSET(TH!F$1,SMALL(Dong6,ROWS($1:14)),))</f>
        <v>Thu gốc</v>
      </c>
      <c r="E24" s="810">
        <f t="shared" ca="1" si="0"/>
        <v>14</v>
      </c>
      <c r="F24" s="812" t="str">
        <f ca="1">IF(ROWS($1:14)&gt;COUNT(Dong6),"",OFFSET(TH!L$1,SMALL(Dong6,ROWS($1:14)),))</f>
        <v>3411</v>
      </c>
      <c r="G24" s="812" t="str">
        <f ca="1">IF(ROWS($1:14)&gt;COUNT(Dong6),"",OFFSET(TH!M$1,SMALL(Dong6,ROWS($1:14)),))</f>
        <v>1121</v>
      </c>
      <c r="H24" s="702">
        <f ca="1">IF(ROWS($1:14)&gt;COUNT(Dong6),"",OFFSET(TH!K$1,SMALL(Dong6,ROWS($1:14)),))</f>
        <v>16500000</v>
      </c>
      <c r="I24" s="702">
        <f ca="1">IF(ROWS($1:14)&gt;COUNT(Dong6),"",OFFSET(TH!K$1,SMALL(Dong6,ROWS($1:14)),))</f>
        <v>16500000</v>
      </c>
    </row>
    <row r="25" spans="1:9" s="801" customFormat="1" ht="21" customHeight="1">
      <c r="A25" s="809">
        <f ca="1">IF(ROWS($1:15)&gt;COUNT(Dong6),"",OFFSET(TH!C$1,SMALL(Dong6,ROWS($1:15)),))</f>
        <v>42572</v>
      </c>
      <c r="B25" s="810" t="str">
        <f ca="1">IF(ROWS($1:15)&gt;COUNT(Dong6),"",OFFSET(TH!D$1,SMALL(Dong6,ROWS($1:15)),))</f>
        <v>GBN</v>
      </c>
      <c r="C25" s="809">
        <f ca="1">IF(ROWS($1:15)&gt;COUNT(Dong6),"",OFFSET(TH!E$1,SMALL(Dong6,ROWS($1:15)),))</f>
        <v>42572</v>
      </c>
      <c r="D25" s="811" t="str">
        <f ca="1">IF(ROWS($1:15)&gt;COUNT(Dong6),"",OFFSET(TH!F$1,SMALL(Dong6,ROWS($1:15)),))</f>
        <v>Lãi</v>
      </c>
      <c r="E25" s="810">
        <f t="shared" ca="1" si="0"/>
        <v>15</v>
      </c>
      <c r="F25" s="812" t="str">
        <f ca="1">IF(ROWS($1:15)&gt;COUNT(Dong6),"",OFFSET(TH!L$1,SMALL(Dong6,ROWS($1:15)),))</f>
        <v>635</v>
      </c>
      <c r="G25" s="812" t="str">
        <f ca="1">IF(ROWS($1:15)&gt;COUNT(Dong6),"",OFFSET(TH!M$1,SMALL(Dong6,ROWS($1:15)),))</f>
        <v>1121</v>
      </c>
      <c r="H25" s="702">
        <f ca="1">IF(ROWS($1:15)&gt;COUNT(Dong6),"",OFFSET(TH!K$1,SMALL(Dong6,ROWS($1:15)),))</f>
        <v>2437381</v>
      </c>
      <c r="I25" s="702">
        <f ca="1">IF(ROWS($1:15)&gt;COUNT(Dong6),"",OFFSET(TH!K$1,SMALL(Dong6,ROWS($1:15)),))</f>
        <v>2437381</v>
      </c>
    </row>
    <row r="26" spans="1:9" s="801" customFormat="1" ht="21" customHeight="1">
      <c r="A26" s="809">
        <f ca="1">IF(ROWS($1:16)&gt;COUNT(Dong6),"",OFFSET(TH!C$1,SMALL(Dong6,ROWS($1:16)),))</f>
        <v>42572</v>
      </c>
      <c r="B26" s="810" t="str">
        <f ca="1">IF(ROWS($1:16)&gt;COUNT(Dong6),"",OFFSET(TH!D$1,SMALL(Dong6,ROWS($1:16)),))</f>
        <v>GBN</v>
      </c>
      <c r="C26" s="809">
        <f ca="1">IF(ROWS($1:16)&gt;COUNT(Dong6),"",OFFSET(TH!E$1,SMALL(Dong6,ROWS($1:16)),))</f>
        <v>42572</v>
      </c>
      <c r="D26" s="811" t="str">
        <f ca="1">IF(ROWS($1:16)&gt;COUNT(Dong6),"",OFFSET(TH!F$1,SMALL(Dong6,ROWS($1:16)),))</f>
        <v>Lãi</v>
      </c>
      <c r="E26" s="810">
        <f t="shared" ca="1" si="0"/>
        <v>16</v>
      </c>
      <c r="F26" s="812" t="str">
        <f ca="1">IF(ROWS($1:16)&gt;COUNT(Dong6),"",OFFSET(TH!L$1,SMALL(Dong6,ROWS($1:16)),))</f>
        <v>635</v>
      </c>
      <c r="G26" s="812" t="str">
        <f ca="1">IF(ROWS($1:16)&gt;COUNT(Dong6),"",OFFSET(TH!M$1,SMALL(Dong6,ROWS($1:16)),))</f>
        <v>1121</v>
      </c>
      <c r="H26" s="702">
        <f ca="1">IF(ROWS($1:16)&gt;COUNT(Dong6),"",OFFSET(TH!K$1,SMALL(Dong6,ROWS($1:16)),))</f>
        <v>11875175</v>
      </c>
      <c r="I26" s="702">
        <f ca="1">IF(ROWS($1:16)&gt;COUNT(Dong6),"",OFFSET(TH!K$1,SMALL(Dong6,ROWS($1:16)),))</f>
        <v>11875175</v>
      </c>
    </row>
    <row r="27" spans="1:9" s="801" customFormat="1" ht="21" customHeight="1">
      <c r="A27" s="809">
        <f ca="1">IF(ROWS($1:17)&gt;COUNT(Dong6),"",OFFSET(TH!C$1,SMALL(Dong6,ROWS($1:17)),))</f>
        <v>42597</v>
      </c>
      <c r="B27" s="810" t="str">
        <f ca="1">IF(ROWS($1:17)&gt;COUNT(Dong6),"",OFFSET(TH!D$1,SMALL(Dong6,ROWS($1:17)),))</f>
        <v>GBC</v>
      </c>
      <c r="C27" s="809">
        <f ca="1">IF(ROWS($1:17)&gt;COUNT(Dong6),"",OFFSET(TH!E$1,SMALL(Dong6,ROWS($1:17)),))</f>
        <v>42597</v>
      </c>
      <c r="D27" s="811" t="str">
        <f ca="1">IF(ROWS($1:17)&gt;COUNT(Dong6),"",OFFSET(TH!F$1,SMALL(Dong6,ROWS($1:17)),))</f>
        <v>Nộp TM</v>
      </c>
      <c r="E27" s="810">
        <f t="shared" ca="1" si="0"/>
        <v>17</v>
      </c>
      <c r="F27" s="812" t="str">
        <f ca="1">IF(ROWS($1:17)&gt;COUNT(Dong6),"",OFFSET(TH!L$1,SMALL(Dong6,ROWS($1:17)),))</f>
        <v>1121</v>
      </c>
      <c r="G27" s="812" t="str">
        <f ca="1">IF(ROWS($1:17)&gt;COUNT(Dong6),"",OFFSET(TH!M$1,SMALL(Dong6,ROWS($1:17)),))</f>
        <v>1111</v>
      </c>
      <c r="H27" s="702">
        <f ca="1">IF(ROWS($1:17)&gt;COUNT(Dong6),"",OFFSET(TH!K$1,SMALL(Dong6,ROWS($1:17)),))</f>
        <v>2020000000</v>
      </c>
      <c r="I27" s="702">
        <f ca="1">IF(ROWS($1:17)&gt;COUNT(Dong6),"",OFFSET(TH!K$1,SMALL(Dong6,ROWS($1:17)),))</f>
        <v>2020000000</v>
      </c>
    </row>
    <row r="28" spans="1:9" s="801" customFormat="1" ht="21" customHeight="1">
      <c r="A28" s="809">
        <f ca="1">IF(ROWS($1:18)&gt;COUNT(Dong6),"",OFFSET(TH!C$1,SMALL(Dong6,ROWS($1:18)),))</f>
        <v>42597</v>
      </c>
      <c r="B28" s="810" t="str">
        <f ca="1">IF(ROWS($1:18)&gt;COUNT(Dong6),"",OFFSET(TH!D$1,SMALL(Dong6,ROWS($1:18)),))</f>
        <v>GBN</v>
      </c>
      <c r="C28" s="809">
        <f ca="1">IF(ROWS($1:18)&gt;COUNT(Dong6),"",OFFSET(TH!E$1,SMALL(Dong6,ROWS($1:18)),))</f>
        <v>42597</v>
      </c>
      <c r="D28" s="811" t="str">
        <f ca="1">IF(ROWS($1:18)&gt;COUNT(Dong6),"",OFFSET(TH!F$1,SMALL(Dong6,ROWS($1:18)),))</f>
        <v>Thu tất toán</v>
      </c>
      <c r="E28" s="810">
        <f t="shared" ca="1" si="0"/>
        <v>18</v>
      </c>
      <c r="F28" s="812" t="str">
        <f ca="1">IF(ROWS($1:18)&gt;COUNT(Dong6),"",OFFSET(TH!L$1,SMALL(Dong6,ROWS($1:18)),))</f>
        <v>3411</v>
      </c>
      <c r="G28" s="812" t="str">
        <f ca="1">IF(ROWS($1:18)&gt;COUNT(Dong6),"",OFFSET(TH!M$1,SMALL(Dong6,ROWS($1:18)),))</f>
        <v>1121</v>
      </c>
      <c r="H28" s="702">
        <f ca="1">IF(ROWS($1:18)&gt;COUNT(Dong6),"",OFFSET(TH!K$1,SMALL(Dong6,ROWS($1:18)),))</f>
        <v>200000000</v>
      </c>
      <c r="I28" s="702">
        <f ca="1">IF(ROWS($1:18)&gt;COUNT(Dong6),"",OFFSET(TH!K$1,SMALL(Dong6,ROWS($1:18)),))</f>
        <v>200000000</v>
      </c>
    </row>
    <row r="29" spans="1:9" s="801" customFormat="1" ht="21" customHeight="1">
      <c r="A29" s="809">
        <f ca="1">IF(ROWS($1:19)&gt;COUNT(Dong6),"",OFFSET(TH!C$1,SMALL(Dong6,ROWS($1:19)),))</f>
        <v>42597</v>
      </c>
      <c r="B29" s="810" t="str">
        <f ca="1">IF(ROWS($1:19)&gt;COUNT(Dong6),"",OFFSET(TH!D$1,SMALL(Dong6,ROWS($1:19)),))</f>
        <v>GBN</v>
      </c>
      <c r="C29" s="809">
        <f ca="1">IF(ROWS($1:19)&gt;COUNT(Dong6),"",OFFSET(TH!E$1,SMALL(Dong6,ROWS($1:19)),))</f>
        <v>42597</v>
      </c>
      <c r="D29" s="811" t="str">
        <f ca="1">IF(ROWS($1:19)&gt;COUNT(Dong6),"",OFFSET(TH!F$1,SMALL(Dong6,ROWS($1:19)),))</f>
        <v>Lãi</v>
      </c>
      <c r="E29" s="810">
        <f t="shared" ca="1" si="0"/>
        <v>19</v>
      </c>
      <c r="F29" s="812" t="str">
        <f ca="1">IF(ROWS($1:19)&gt;COUNT(Dong6),"",OFFSET(TH!L$1,SMALL(Dong6,ROWS($1:19)),))</f>
        <v>635</v>
      </c>
      <c r="G29" s="812" t="str">
        <f ca="1">IF(ROWS($1:19)&gt;COUNT(Dong6),"",OFFSET(TH!M$1,SMALL(Dong6,ROWS($1:19)),))</f>
        <v>1121</v>
      </c>
      <c r="H29" s="702">
        <f ca="1">IF(ROWS($1:19)&gt;COUNT(Dong6),"",OFFSET(TH!K$1,SMALL(Dong6,ROWS($1:19)),))</f>
        <v>1377778</v>
      </c>
      <c r="I29" s="702">
        <f ca="1">IF(ROWS($1:19)&gt;COUNT(Dong6),"",OFFSET(TH!K$1,SMALL(Dong6,ROWS($1:19)),))</f>
        <v>1377778</v>
      </c>
    </row>
    <row r="30" spans="1:9" s="801" customFormat="1" ht="21" customHeight="1">
      <c r="A30" s="809">
        <f ca="1">IF(ROWS($1:20)&gt;COUNT(Dong6),"",OFFSET(TH!C$1,SMALL(Dong6,ROWS($1:20)),))</f>
        <v>42597</v>
      </c>
      <c r="B30" s="810" t="str">
        <f ca="1">IF(ROWS($1:20)&gt;COUNT(Dong6),"",OFFSET(TH!D$1,SMALL(Dong6,ROWS($1:20)),))</f>
        <v>GBN</v>
      </c>
      <c r="C30" s="809">
        <f ca="1">IF(ROWS($1:20)&gt;COUNT(Dong6),"",OFFSET(TH!E$1,SMALL(Dong6,ROWS($1:20)),))</f>
        <v>42597</v>
      </c>
      <c r="D30" s="811" t="str">
        <f ca="1">IF(ROWS($1:20)&gt;COUNT(Dong6),"",OFFSET(TH!F$1,SMALL(Dong6,ROWS($1:20)),))</f>
        <v>Thu tất toán</v>
      </c>
      <c r="E30" s="810">
        <f t="shared" ca="1" si="0"/>
        <v>20</v>
      </c>
      <c r="F30" s="812" t="str">
        <f ca="1">IF(ROWS($1:20)&gt;COUNT(Dong6),"",OFFSET(TH!L$1,SMALL(Dong6,ROWS($1:20)),))</f>
        <v>3411</v>
      </c>
      <c r="G30" s="812" t="str">
        <f ca="1">IF(ROWS($1:20)&gt;COUNT(Dong6),"",OFFSET(TH!M$1,SMALL(Dong6,ROWS($1:20)),))</f>
        <v>1121</v>
      </c>
      <c r="H30" s="702">
        <f ca="1">IF(ROWS($1:20)&gt;COUNT(Dong6),"",OFFSET(TH!K$1,SMALL(Dong6,ROWS($1:20)),))</f>
        <v>100000000</v>
      </c>
      <c r="I30" s="702">
        <f ca="1">IF(ROWS($1:20)&gt;COUNT(Dong6),"",OFFSET(TH!K$1,SMALL(Dong6,ROWS($1:20)),))</f>
        <v>100000000</v>
      </c>
    </row>
    <row r="31" spans="1:9" s="801" customFormat="1" ht="21" customHeight="1">
      <c r="A31" s="809">
        <f ca="1">IF(ROWS($1:21)&gt;COUNT(Dong6),"",OFFSET(TH!C$1,SMALL(Dong6,ROWS($1:21)),))</f>
        <v>42597</v>
      </c>
      <c r="B31" s="810" t="str">
        <f ca="1">IF(ROWS($1:21)&gt;COUNT(Dong6),"",OFFSET(TH!D$1,SMALL(Dong6,ROWS($1:21)),))</f>
        <v>GBN</v>
      </c>
      <c r="C31" s="809">
        <f ca="1">IF(ROWS($1:21)&gt;COUNT(Dong6),"",OFFSET(TH!E$1,SMALL(Dong6,ROWS($1:21)),))</f>
        <v>42597</v>
      </c>
      <c r="D31" s="811" t="str">
        <f ca="1">IF(ROWS($1:21)&gt;COUNT(Dong6),"",OFFSET(TH!F$1,SMALL(Dong6,ROWS($1:21)),))</f>
        <v>Lãi</v>
      </c>
      <c r="E31" s="810">
        <f t="shared" ca="1" si="0"/>
        <v>21</v>
      </c>
      <c r="F31" s="812" t="str">
        <f ca="1">IF(ROWS($1:21)&gt;COUNT(Dong6),"",OFFSET(TH!L$1,SMALL(Dong6,ROWS($1:21)),))</f>
        <v>635</v>
      </c>
      <c r="G31" s="812" t="str">
        <f ca="1">IF(ROWS($1:21)&gt;COUNT(Dong6),"",OFFSET(TH!M$1,SMALL(Dong6,ROWS($1:21)),))</f>
        <v>1121</v>
      </c>
      <c r="H31" s="702">
        <f ca="1">IF(ROWS($1:21)&gt;COUNT(Dong6),"",OFFSET(TH!K$1,SMALL(Dong6,ROWS($1:21)),))</f>
        <v>775000</v>
      </c>
      <c r="I31" s="702">
        <f ca="1">IF(ROWS($1:21)&gt;COUNT(Dong6),"",OFFSET(TH!K$1,SMALL(Dong6,ROWS($1:21)),))</f>
        <v>775000</v>
      </c>
    </row>
    <row r="32" spans="1:9" s="801" customFormat="1" ht="21" customHeight="1">
      <c r="A32" s="809">
        <f ca="1">IF(ROWS($1:22)&gt;COUNT(Dong6),"",OFFSET(TH!C$1,SMALL(Dong6,ROWS($1:22)),))</f>
        <v>42597</v>
      </c>
      <c r="B32" s="810" t="str">
        <f ca="1">IF(ROWS($1:22)&gt;COUNT(Dong6),"",OFFSET(TH!D$1,SMALL(Dong6,ROWS($1:22)),))</f>
        <v>GBN</v>
      </c>
      <c r="C32" s="809">
        <f ca="1">IF(ROWS($1:22)&gt;COUNT(Dong6),"",OFFSET(TH!E$1,SMALL(Dong6,ROWS($1:22)),))</f>
        <v>42597</v>
      </c>
      <c r="D32" s="811" t="str">
        <f ca="1">IF(ROWS($1:22)&gt;COUNT(Dong6),"",OFFSET(TH!F$1,SMALL(Dong6,ROWS($1:22)),))</f>
        <v>Thu tất toán</v>
      </c>
      <c r="E32" s="810">
        <f t="shared" ca="1" si="0"/>
        <v>22</v>
      </c>
      <c r="F32" s="812" t="str">
        <f ca="1">IF(ROWS($1:22)&gt;COUNT(Dong6),"",OFFSET(TH!L$1,SMALL(Dong6,ROWS($1:22)),))</f>
        <v>3411</v>
      </c>
      <c r="G32" s="812" t="str">
        <f ca="1">IF(ROWS($1:22)&gt;COUNT(Dong6),"",OFFSET(TH!M$1,SMALL(Dong6,ROWS($1:22)),))</f>
        <v>1121</v>
      </c>
      <c r="H32" s="702">
        <f ca="1">IF(ROWS($1:22)&gt;COUNT(Dong6),"",OFFSET(TH!K$1,SMALL(Dong6,ROWS($1:22)),))</f>
        <v>99149000</v>
      </c>
      <c r="I32" s="702">
        <f ca="1">IF(ROWS($1:22)&gt;COUNT(Dong6),"",OFFSET(TH!K$1,SMALL(Dong6,ROWS($1:22)),))</f>
        <v>99149000</v>
      </c>
    </row>
    <row r="33" spans="1:9" s="801" customFormat="1" ht="21" customHeight="1">
      <c r="A33" s="809">
        <f ca="1">IF(ROWS($1:23)&gt;COUNT(Dong6),"",OFFSET(TH!C$1,SMALL(Dong6,ROWS($1:23)),))</f>
        <v>42597</v>
      </c>
      <c r="B33" s="810" t="str">
        <f ca="1">IF(ROWS($1:23)&gt;COUNT(Dong6),"",OFFSET(TH!D$1,SMALL(Dong6,ROWS($1:23)),))</f>
        <v>GBN</v>
      </c>
      <c r="C33" s="809">
        <f ca="1">IF(ROWS($1:23)&gt;COUNT(Dong6),"",OFFSET(TH!E$1,SMALL(Dong6,ROWS($1:23)),))</f>
        <v>42597</v>
      </c>
      <c r="D33" s="811" t="str">
        <f ca="1">IF(ROWS($1:23)&gt;COUNT(Dong6),"",OFFSET(TH!F$1,SMALL(Dong6,ROWS($1:23)),))</f>
        <v>Lãi</v>
      </c>
      <c r="E33" s="810">
        <f t="shared" ca="1" si="0"/>
        <v>23</v>
      </c>
      <c r="F33" s="812" t="str">
        <f ca="1">IF(ROWS($1:23)&gt;COUNT(Dong6),"",OFFSET(TH!L$1,SMALL(Dong6,ROWS($1:23)),))</f>
        <v>635</v>
      </c>
      <c r="G33" s="812" t="str">
        <f ca="1">IF(ROWS($1:23)&gt;COUNT(Dong6),"",OFFSET(TH!M$1,SMALL(Dong6,ROWS($1:23)),))</f>
        <v>1121</v>
      </c>
      <c r="H33" s="702">
        <f ca="1">IF(ROWS($1:23)&gt;COUNT(Dong6),"",OFFSET(TH!K$1,SMALL(Dong6,ROWS($1:23)),))</f>
        <v>1211821</v>
      </c>
      <c r="I33" s="702">
        <f ca="1">IF(ROWS($1:23)&gt;COUNT(Dong6),"",OFFSET(TH!K$1,SMALL(Dong6,ROWS($1:23)),))</f>
        <v>1211821</v>
      </c>
    </row>
    <row r="34" spans="1:9" s="801" customFormat="1" ht="21" customHeight="1">
      <c r="A34" s="809">
        <f ca="1">IF(ROWS($1:24)&gt;COUNT(Dong6),"",OFFSET(TH!C$1,SMALL(Dong6,ROWS($1:24)),))</f>
        <v>42597</v>
      </c>
      <c r="B34" s="810" t="str">
        <f ca="1">IF(ROWS($1:24)&gt;COUNT(Dong6),"",OFFSET(TH!D$1,SMALL(Dong6,ROWS($1:24)),))</f>
        <v>GBN</v>
      </c>
      <c r="C34" s="809">
        <f ca="1">IF(ROWS($1:24)&gt;COUNT(Dong6),"",OFFSET(TH!E$1,SMALL(Dong6,ROWS($1:24)),))</f>
        <v>42597</v>
      </c>
      <c r="D34" s="811" t="str">
        <f ca="1">IF(ROWS($1:24)&gt;COUNT(Dong6),"",OFFSET(TH!F$1,SMALL(Dong6,ROWS($1:24)),))</f>
        <v>Thu tất toán</v>
      </c>
      <c r="E34" s="810">
        <f t="shared" ca="1" si="0"/>
        <v>24</v>
      </c>
      <c r="F34" s="812" t="str">
        <f ca="1">IF(ROWS($1:24)&gt;COUNT(Dong6),"",OFFSET(TH!L$1,SMALL(Dong6,ROWS($1:24)),))</f>
        <v>3411</v>
      </c>
      <c r="G34" s="812" t="str">
        <f ca="1">IF(ROWS($1:24)&gt;COUNT(Dong6),"",OFFSET(TH!M$1,SMALL(Dong6,ROWS($1:24)),))</f>
        <v>1121</v>
      </c>
      <c r="H34" s="702">
        <f ca="1">IF(ROWS($1:24)&gt;COUNT(Dong6),"",OFFSET(TH!K$1,SMALL(Dong6,ROWS($1:24)),))</f>
        <v>1334153000</v>
      </c>
      <c r="I34" s="702">
        <f ca="1">IF(ROWS($1:24)&gt;COUNT(Dong6),"",OFFSET(TH!K$1,SMALL(Dong6,ROWS($1:24)),))</f>
        <v>1334153000</v>
      </c>
    </row>
    <row r="35" spans="1:9" s="801" customFormat="1" ht="21" customHeight="1">
      <c r="A35" s="809">
        <f ca="1">IF(ROWS($1:25)&gt;COUNT(Dong6),"",OFFSET(TH!C$1,SMALL(Dong6,ROWS($1:25)),))</f>
        <v>42597</v>
      </c>
      <c r="B35" s="810" t="str">
        <f ca="1">IF(ROWS($1:25)&gt;COUNT(Dong6),"",OFFSET(TH!D$1,SMALL(Dong6,ROWS($1:25)),))</f>
        <v>GBN</v>
      </c>
      <c r="C35" s="809">
        <f ca="1">IF(ROWS($1:25)&gt;COUNT(Dong6),"",OFFSET(TH!E$1,SMALL(Dong6,ROWS($1:25)),))</f>
        <v>42597</v>
      </c>
      <c r="D35" s="811" t="str">
        <f ca="1">IF(ROWS($1:25)&gt;COUNT(Dong6),"",OFFSET(TH!F$1,SMALL(Dong6,ROWS($1:25)),))</f>
        <v>Lãi</v>
      </c>
      <c r="E35" s="810">
        <f t="shared" ca="1" si="0"/>
        <v>25</v>
      </c>
      <c r="F35" s="812" t="str">
        <f ca="1">IF(ROWS($1:25)&gt;COUNT(Dong6),"",OFFSET(TH!L$1,SMALL(Dong6,ROWS($1:25)),))</f>
        <v>635</v>
      </c>
      <c r="G35" s="812" t="str">
        <f ca="1">IF(ROWS($1:25)&gt;COUNT(Dong6),"",OFFSET(TH!M$1,SMALL(Dong6,ROWS($1:25)),))</f>
        <v>1121</v>
      </c>
      <c r="H35" s="702">
        <f ca="1">IF(ROWS($1:25)&gt;COUNT(Dong6),"",OFFSET(TH!K$1,SMALL(Dong6,ROWS($1:25)),))</f>
        <v>12062967</v>
      </c>
      <c r="I35" s="702">
        <f ca="1">IF(ROWS($1:25)&gt;COUNT(Dong6),"",OFFSET(TH!K$1,SMALL(Dong6,ROWS($1:25)),))</f>
        <v>12062967</v>
      </c>
    </row>
    <row r="36" spans="1:9" s="801" customFormat="1" ht="21" customHeight="1">
      <c r="A36" s="809">
        <f ca="1">IF(ROWS($1:26)&gt;COUNT(Dong6),"",OFFSET(TH!C$1,SMALL(Dong6,ROWS($1:26)),))</f>
        <v>42597</v>
      </c>
      <c r="B36" s="810" t="str">
        <f ca="1">IF(ROWS($1:26)&gt;COUNT(Dong6),"",OFFSET(TH!D$1,SMALL(Dong6,ROWS($1:26)),))</f>
        <v>GBN</v>
      </c>
      <c r="C36" s="809">
        <f ca="1">IF(ROWS($1:26)&gt;COUNT(Dong6),"",OFFSET(TH!E$1,SMALL(Dong6,ROWS($1:26)),))</f>
        <v>42597</v>
      </c>
      <c r="D36" s="811" t="str">
        <f ca="1">IF(ROWS($1:26)&gt;COUNT(Dong6),"",OFFSET(TH!F$1,SMALL(Dong6,ROWS($1:26)),))</f>
        <v>Thu tất toán</v>
      </c>
      <c r="E36" s="810">
        <f t="shared" ca="1" si="0"/>
        <v>26</v>
      </c>
      <c r="F36" s="812" t="str">
        <f ca="1">IF(ROWS($1:26)&gt;COUNT(Dong6),"",OFFSET(TH!L$1,SMALL(Dong6,ROWS($1:26)),))</f>
        <v>3411</v>
      </c>
      <c r="G36" s="812" t="str">
        <f ca="1">IF(ROWS($1:26)&gt;COUNT(Dong6),"",OFFSET(TH!M$1,SMALL(Dong6,ROWS($1:26)),))</f>
        <v>1121</v>
      </c>
      <c r="H36" s="702">
        <f ca="1">IF(ROWS($1:26)&gt;COUNT(Dong6),"",OFFSET(TH!K$1,SMALL(Dong6,ROWS($1:26)),))</f>
        <v>264000000</v>
      </c>
      <c r="I36" s="702">
        <f ca="1">IF(ROWS($1:26)&gt;COUNT(Dong6),"",OFFSET(TH!K$1,SMALL(Dong6,ROWS($1:26)),))</f>
        <v>264000000</v>
      </c>
    </row>
    <row r="37" spans="1:9" s="801" customFormat="1" ht="21" customHeight="1">
      <c r="A37" s="809">
        <f ca="1">IF(ROWS($1:27)&gt;COUNT(Dong6),"",OFFSET(TH!C$1,SMALL(Dong6,ROWS($1:27)),))</f>
        <v>42597</v>
      </c>
      <c r="B37" s="810" t="str">
        <f ca="1">IF(ROWS($1:27)&gt;COUNT(Dong6),"",OFFSET(TH!D$1,SMALL(Dong6,ROWS($1:27)),))</f>
        <v>GBN</v>
      </c>
      <c r="C37" s="809">
        <f ca="1">IF(ROWS($1:27)&gt;COUNT(Dong6),"",OFFSET(TH!E$1,SMALL(Dong6,ROWS($1:27)),))</f>
        <v>42597</v>
      </c>
      <c r="D37" s="811" t="str">
        <f ca="1">IF(ROWS($1:27)&gt;COUNT(Dong6),"",OFFSET(TH!F$1,SMALL(Dong6,ROWS($1:27)),))</f>
        <v>Lãi</v>
      </c>
      <c r="E37" s="810">
        <f t="shared" ca="1" si="0"/>
        <v>27</v>
      </c>
      <c r="F37" s="812" t="str">
        <f ca="1">IF(ROWS($1:27)&gt;COUNT(Dong6),"",OFFSET(TH!L$1,SMALL(Dong6,ROWS($1:27)),))</f>
        <v>635</v>
      </c>
      <c r="G37" s="812" t="str">
        <f ca="1">IF(ROWS($1:27)&gt;COUNT(Dong6),"",OFFSET(TH!M$1,SMALL(Dong6,ROWS($1:27)),))</f>
        <v>1121</v>
      </c>
      <c r="H37" s="702">
        <f ca="1">IF(ROWS($1:27)&gt;COUNT(Dong6),"",OFFSET(TH!K$1,SMALL(Dong6,ROWS($1:27)),))</f>
        <v>2427906</v>
      </c>
      <c r="I37" s="702">
        <f ca="1">IF(ROWS($1:27)&gt;COUNT(Dong6),"",OFFSET(TH!K$1,SMALL(Dong6,ROWS($1:27)),))</f>
        <v>2427906</v>
      </c>
    </row>
    <row r="38" spans="1:9" s="801" customFormat="1" ht="21" customHeight="1">
      <c r="A38" s="809">
        <f ca="1">IF(ROWS($1:28)&gt;COUNT(Dong6),"",OFFSET(TH!C$1,SMALL(Dong6,ROWS($1:28)),))</f>
        <v>42601</v>
      </c>
      <c r="B38" s="810" t="str">
        <f ca="1">IF(ROWS($1:28)&gt;COUNT(Dong6),"",OFFSET(TH!D$1,SMALL(Dong6,ROWS($1:28)),))</f>
        <v>GBN</v>
      </c>
      <c r="C38" s="809">
        <f ca="1">IF(ROWS($1:28)&gt;COUNT(Dong6),"",OFFSET(TH!E$1,SMALL(Dong6,ROWS($1:28)),))</f>
        <v>42601</v>
      </c>
      <c r="D38" s="811" t="str">
        <f ca="1">IF(ROWS($1:28)&gt;COUNT(Dong6),"",OFFSET(TH!F$1,SMALL(Dong6,ROWS($1:28)),))</f>
        <v>Rút sec</v>
      </c>
      <c r="E38" s="810">
        <f t="shared" ca="1" si="0"/>
        <v>28</v>
      </c>
      <c r="F38" s="812" t="str">
        <f ca="1">IF(ROWS($1:28)&gt;COUNT(Dong6),"",OFFSET(TH!L$1,SMALL(Dong6,ROWS($1:28)),))</f>
        <v>1111</v>
      </c>
      <c r="G38" s="812" t="str">
        <f ca="1">IF(ROWS($1:28)&gt;COUNT(Dong6),"",OFFSET(TH!M$1,SMALL(Dong6,ROWS($1:28)),))</f>
        <v>1121</v>
      </c>
      <c r="H38" s="702">
        <f ca="1">IF(ROWS($1:28)&gt;COUNT(Dong6),"",OFFSET(TH!K$1,SMALL(Dong6,ROWS($1:28)),))</f>
        <v>4500000</v>
      </c>
      <c r="I38" s="702">
        <f ca="1">IF(ROWS($1:28)&gt;COUNT(Dong6),"",OFFSET(TH!K$1,SMALL(Dong6,ROWS($1:28)),))</f>
        <v>4500000</v>
      </c>
    </row>
    <row r="39" spans="1:9" s="801" customFormat="1" ht="21" customHeight="1">
      <c r="A39" s="809">
        <f ca="1">IF(ROWS($1:29)&gt;COUNT(Dong6),"",OFFSET(TH!C$1,SMALL(Dong6,ROWS($1:29)),))</f>
        <v>42608</v>
      </c>
      <c r="B39" s="810" t="str">
        <f ca="1">IF(ROWS($1:29)&gt;COUNT(Dong6),"",OFFSET(TH!D$1,SMALL(Dong6,ROWS($1:29)),))</f>
        <v>GBN</v>
      </c>
      <c r="C39" s="809">
        <f ca="1">IF(ROWS($1:29)&gt;COUNT(Dong6),"",OFFSET(TH!E$1,SMALL(Dong6,ROWS($1:29)),))</f>
        <v>42608</v>
      </c>
      <c r="D39" s="811" t="str">
        <f ca="1">IF(ROWS($1:29)&gt;COUNT(Dong6),"",OFFSET(TH!F$1,SMALL(Dong6,ROWS($1:29)),))</f>
        <v>Dịch vụ thông báo số dư 0937916554</v>
      </c>
      <c r="E39" s="810">
        <f t="shared" ca="1" si="0"/>
        <v>29</v>
      </c>
      <c r="F39" s="812" t="str">
        <f ca="1">IF(ROWS($1:29)&gt;COUNT(Dong6),"",OFFSET(TH!L$1,SMALL(Dong6,ROWS($1:29)),))</f>
        <v>642</v>
      </c>
      <c r="G39" s="812" t="str">
        <f ca="1">IF(ROWS($1:29)&gt;COUNT(Dong6),"",OFFSET(TH!M$1,SMALL(Dong6,ROWS($1:29)),))</f>
        <v>1121</v>
      </c>
      <c r="H39" s="702">
        <f ca="1">IF(ROWS($1:29)&gt;COUNT(Dong6),"",OFFSET(TH!K$1,SMALL(Dong6,ROWS($1:29)),))</f>
        <v>50000</v>
      </c>
      <c r="I39" s="702">
        <f ca="1">IF(ROWS($1:29)&gt;COUNT(Dong6),"",OFFSET(TH!K$1,SMALL(Dong6,ROWS($1:29)),))</f>
        <v>50000</v>
      </c>
    </row>
    <row r="40" spans="1:9" s="801" customFormat="1" ht="21" customHeight="1">
      <c r="A40" s="809">
        <f ca="1">IF(ROWS($1:30)&gt;COUNT(Dong6),"",OFFSET(TH!C$1,SMALL(Dong6,ROWS($1:30)),))</f>
        <v>42608</v>
      </c>
      <c r="B40" s="810" t="str">
        <f ca="1">IF(ROWS($1:30)&gt;COUNT(Dong6),"",OFFSET(TH!D$1,SMALL(Dong6,ROWS($1:30)),))</f>
        <v>GBN</v>
      </c>
      <c r="C40" s="809">
        <f ca="1">IF(ROWS($1:30)&gt;COUNT(Dong6),"",OFFSET(TH!E$1,SMALL(Dong6,ROWS($1:30)),))</f>
        <v>42608</v>
      </c>
      <c r="D40" s="811" t="str">
        <f ca="1">IF(ROWS($1:30)&gt;COUNT(Dong6),"",OFFSET(TH!F$1,SMALL(Dong6,ROWS($1:30)),))</f>
        <v>VAT Dịch vụ thông báo số dư 0937916554</v>
      </c>
      <c r="E40" s="810">
        <f t="shared" ca="1" si="0"/>
        <v>30</v>
      </c>
      <c r="F40" s="812" t="str">
        <f ca="1">IF(ROWS($1:30)&gt;COUNT(Dong6),"",OFFSET(TH!L$1,SMALL(Dong6,ROWS($1:30)),))</f>
        <v>1331</v>
      </c>
      <c r="G40" s="812" t="str">
        <f ca="1">IF(ROWS($1:30)&gt;COUNT(Dong6),"",OFFSET(TH!M$1,SMALL(Dong6,ROWS($1:30)),))</f>
        <v>1121</v>
      </c>
      <c r="H40" s="702">
        <f ca="1">IF(ROWS($1:30)&gt;COUNT(Dong6),"",OFFSET(TH!K$1,SMALL(Dong6,ROWS($1:30)),))</f>
        <v>5000</v>
      </c>
      <c r="I40" s="702">
        <f ca="1">IF(ROWS($1:30)&gt;COUNT(Dong6),"",OFFSET(TH!K$1,SMALL(Dong6,ROWS($1:30)),))</f>
        <v>5000</v>
      </c>
    </row>
    <row r="41" spans="1:9" s="801" customFormat="1" ht="21" customHeight="1">
      <c r="A41" s="809">
        <f ca="1">IF(ROWS($1:31)&gt;COUNT(Dong6),"",OFFSET(TH!C$1,SMALL(Dong6,ROWS($1:31)),))</f>
        <v>42608</v>
      </c>
      <c r="B41" s="810" t="str">
        <f ca="1">IF(ROWS($1:31)&gt;COUNT(Dong6),"",OFFSET(TH!D$1,SMALL(Dong6,ROWS($1:31)),))</f>
        <v>GBN</v>
      </c>
      <c r="C41" s="809">
        <f ca="1">IF(ROWS($1:31)&gt;COUNT(Dong6),"",OFFSET(TH!E$1,SMALL(Dong6,ROWS($1:31)),))</f>
        <v>42608</v>
      </c>
      <c r="D41" s="811" t="str">
        <f ca="1">IF(ROWS($1:31)&gt;COUNT(Dong6),"",OFFSET(TH!F$1,SMALL(Dong6,ROWS($1:31)),))</f>
        <v>Rút sec</v>
      </c>
      <c r="E41" s="810">
        <f t="shared" ref="E41:E50" ca="1" si="1">IF(D41&lt;&gt;"",ROW()-10,"")</f>
        <v>31</v>
      </c>
      <c r="F41" s="812" t="str">
        <f ca="1">IF(ROWS($1:31)&gt;COUNT(Dong6),"",OFFSET(TH!L$1,SMALL(Dong6,ROWS($1:31)),))</f>
        <v>1111</v>
      </c>
      <c r="G41" s="812" t="str">
        <f ca="1">IF(ROWS($1:31)&gt;COUNT(Dong6),"",OFFSET(TH!M$1,SMALL(Dong6,ROWS($1:31)),))</f>
        <v>1121</v>
      </c>
      <c r="H41" s="702">
        <f ca="1">IF(ROWS($1:31)&gt;COUNT(Dong6),"",OFFSET(TH!K$1,SMALL(Dong6,ROWS($1:31)),))</f>
        <v>525207</v>
      </c>
      <c r="I41" s="702">
        <f ca="1">IF(ROWS($1:31)&gt;COUNT(Dong6),"",OFFSET(TH!K$1,SMALL(Dong6,ROWS($1:31)),))</f>
        <v>525207</v>
      </c>
    </row>
    <row r="42" spans="1:9" s="801" customFormat="1" ht="21" customHeight="1">
      <c r="A42" s="809">
        <f ca="1">IF(ROWS($1:32)&gt;COUNT(Dong6),"",OFFSET(TH!C$1,SMALL(Dong6,ROWS($1:32)),))</f>
        <v>42552</v>
      </c>
      <c r="B42" s="810" t="str">
        <f ca="1">IF(ROWS($1:32)&gt;COUNT(Dong6),"",OFFSET(TH!D$1,SMALL(Dong6,ROWS($1:32)),))</f>
        <v>GBC</v>
      </c>
      <c r="C42" s="809">
        <f ca="1">IF(ROWS($1:32)&gt;COUNT(Dong6),"",OFFSET(TH!E$1,SMALL(Dong6,ROWS($1:32)),))</f>
        <v>42552</v>
      </c>
      <c r="D42" s="811" t="str">
        <f ca="1">IF(ROWS($1:32)&gt;COUNT(Dong6),"",OFFSET(TH!F$1,SMALL(Dong6,ROWS($1:32)),))</f>
        <v>Thu tiền hàng</v>
      </c>
      <c r="E42" s="810">
        <f t="shared" ca="1" si="1"/>
        <v>32</v>
      </c>
      <c r="F42" s="812" t="str">
        <f ca="1">IF(ROWS($1:32)&gt;COUNT(Dong6),"",OFFSET(TH!L$1,SMALL(Dong6,ROWS($1:32)),))</f>
        <v>1121</v>
      </c>
      <c r="G42" s="812" t="str">
        <f ca="1">IF(ROWS($1:32)&gt;COUNT(Dong6),"",OFFSET(TH!M$1,SMALL(Dong6,ROWS($1:32)),))</f>
        <v>131</v>
      </c>
      <c r="H42" s="702">
        <f ca="1">IF(ROWS($1:32)&gt;COUNT(Dong6),"",OFFSET(TH!K$1,SMALL(Dong6,ROWS($1:32)),))</f>
        <v>6820000</v>
      </c>
      <c r="I42" s="702">
        <f ca="1">IF(ROWS($1:32)&gt;COUNT(Dong6),"",OFFSET(TH!K$1,SMALL(Dong6,ROWS($1:32)),))</f>
        <v>6820000</v>
      </c>
    </row>
    <row r="43" spans="1:9" s="801" customFormat="1" ht="21" customHeight="1">
      <c r="A43" s="809">
        <f ca="1">IF(ROWS($1:33)&gt;COUNT(Dong6),"",OFFSET(TH!C$1,SMALL(Dong6,ROWS($1:33)),))</f>
        <v>42552</v>
      </c>
      <c r="B43" s="810" t="str">
        <f ca="1">IF(ROWS($1:33)&gt;COUNT(Dong6),"",OFFSET(TH!D$1,SMALL(Dong6,ROWS($1:33)),))</f>
        <v>GBC</v>
      </c>
      <c r="C43" s="809">
        <f ca="1">IF(ROWS($1:33)&gt;COUNT(Dong6),"",OFFSET(TH!E$1,SMALL(Dong6,ROWS($1:33)),))</f>
        <v>42552</v>
      </c>
      <c r="D43" s="811" t="str">
        <f ca="1">IF(ROWS($1:33)&gt;COUNT(Dong6),"",OFFSET(TH!F$1,SMALL(Dong6,ROWS($1:33)),))</f>
        <v>Thu tiền hàng</v>
      </c>
      <c r="E43" s="810">
        <f t="shared" ca="1" si="1"/>
        <v>33</v>
      </c>
      <c r="F43" s="812" t="str">
        <f ca="1">IF(ROWS($1:33)&gt;COUNT(Dong6),"",OFFSET(TH!L$1,SMALL(Dong6,ROWS($1:33)),))</f>
        <v>1121</v>
      </c>
      <c r="G43" s="812" t="str">
        <f ca="1">IF(ROWS($1:33)&gt;COUNT(Dong6),"",OFFSET(TH!M$1,SMALL(Dong6,ROWS($1:33)),))</f>
        <v>131</v>
      </c>
      <c r="H43" s="702">
        <f ca="1">IF(ROWS($1:33)&gt;COUNT(Dong6),"",OFFSET(TH!K$1,SMALL(Dong6,ROWS($1:33)),))</f>
        <v>12535644</v>
      </c>
      <c r="I43" s="702">
        <f ca="1">IF(ROWS($1:33)&gt;COUNT(Dong6),"",OFFSET(TH!K$1,SMALL(Dong6,ROWS($1:33)),))</f>
        <v>12535644</v>
      </c>
    </row>
    <row r="44" spans="1:9" s="801" customFormat="1" ht="21" customHeight="1">
      <c r="A44" s="809">
        <f ca="1">IF(ROWS($1:34)&gt;COUNT(Dong6),"",OFFSET(TH!C$1,SMALL(Dong6,ROWS($1:34)),))</f>
        <v>42555</v>
      </c>
      <c r="B44" s="810" t="str">
        <f ca="1">IF(ROWS($1:34)&gt;COUNT(Dong6),"",OFFSET(TH!D$1,SMALL(Dong6,ROWS($1:34)),))</f>
        <v>GBC</v>
      </c>
      <c r="C44" s="809">
        <f ca="1">IF(ROWS($1:34)&gt;COUNT(Dong6),"",OFFSET(TH!E$1,SMALL(Dong6,ROWS($1:34)),))</f>
        <v>42555</v>
      </c>
      <c r="D44" s="811" t="str">
        <f ca="1">IF(ROWS($1:34)&gt;COUNT(Dong6),"",OFFSET(TH!F$1,SMALL(Dong6,ROWS($1:34)),))</f>
        <v>Nộp TM</v>
      </c>
      <c r="E44" s="810">
        <f t="shared" ca="1" si="1"/>
        <v>34</v>
      </c>
      <c r="F44" s="812" t="str">
        <f ca="1">IF(ROWS($1:34)&gt;COUNT(Dong6),"",OFFSET(TH!L$1,SMALL(Dong6,ROWS($1:34)),))</f>
        <v>1121</v>
      </c>
      <c r="G44" s="812" t="str">
        <f ca="1">IF(ROWS($1:34)&gt;COUNT(Dong6),"",OFFSET(TH!M$1,SMALL(Dong6,ROWS($1:34)),))</f>
        <v>1111</v>
      </c>
      <c r="H44" s="702">
        <f ca="1">IF(ROWS($1:34)&gt;COUNT(Dong6),"",OFFSET(TH!K$1,SMALL(Dong6,ROWS($1:34)),))</f>
        <v>8500000</v>
      </c>
      <c r="I44" s="702">
        <f ca="1">IF(ROWS($1:34)&gt;COUNT(Dong6),"",OFFSET(TH!K$1,SMALL(Dong6,ROWS($1:34)),))</f>
        <v>8500000</v>
      </c>
    </row>
    <row r="45" spans="1:9" s="801" customFormat="1" ht="21" customHeight="1">
      <c r="A45" s="809">
        <f ca="1">IF(ROWS($1:35)&gt;COUNT(Dong6),"",OFFSET(TH!C$1,SMALL(Dong6,ROWS($1:35)),))</f>
        <v>42556</v>
      </c>
      <c r="B45" s="810" t="str">
        <f ca="1">IF(ROWS($1:35)&gt;COUNT(Dong6),"",OFFSET(TH!D$1,SMALL(Dong6,ROWS($1:35)),))</f>
        <v>GBC</v>
      </c>
      <c r="C45" s="809">
        <f ca="1">IF(ROWS($1:35)&gt;COUNT(Dong6),"",OFFSET(TH!E$1,SMALL(Dong6,ROWS($1:35)),))</f>
        <v>42556</v>
      </c>
      <c r="D45" s="811" t="str">
        <f ca="1">IF(ROWS($1:35)&gt;COUNT(Dong6),"",OFFSET(TH!F$1,SMALL(Dong6,ROWS($1:35)),))</f>
        <v>Nộp TM</v>
      </c>
      <c r="E45" s="810">
        <f t="shared" ca="1" si="1"/>
        <v>35</v>
      </c>
      <c r="F45" s="812" t="str">
        <f ca="1">IF(ROWS($1:35)&gt;COUNT(Dong6),"",OFFSET(TH!L$1,SMALL(Dong6,ROWS($1:35)),))</f>
        <v>1121</v>
      </c>
      <c r="G45" s="812" t="str">
        <f ca="1">IF(ROWS($1:35)&gt;COUNT(Dong6),"",OFFSET(TH!M$1,SMALL(Dong6,ROWS($1:35)),))</f>
        <v>1111</v>
      </c>
      <c r="H45" s="702">
        <f ca="1">IF(ROWS($1:35)&gt;COUNT(Dong6),"",OFFSET(TH!K$1,SMALL(Dong6,ROWS($1:35)),))</f>
        <v>10000000</v>
      </c>
      <c r="I45" s="702">
        <f ca="1">IF(ROWS($1:35)&gt;COUNT(Dong6),"",OFFSET(TH!K$1,SMALL(Dong6,ROWS($1:35)),))</f>
        <v>10000000</v>
      </c>
    </row>
    <row r="46" spans="1:9" s="801" customFormat="1" ht="21" customHeight="1">
      <c r="A46" s="809">
        <f ca="1">IF(ROWS($1:36)&gt;COUNT(Dong6),"",OFFSET(TH!C$1,SMALL(Dong6,ROWS($1:36)),))</f>
        <v>42556</v>
      </c>
      <c r="B46" s="810" t="str">
        <f ca="1">IF(ROWS($1:36)&gt;COUNT(Dong6),"",OFFSET(TH!D$1,SMALL(Dong6,ROWS($1:36)),))</f>
        <v>GBC</v>
      </c>
      <c r="C46" s="809">
        <f ca="1">IF(ROWS($1:36)&gt;COUNT(Dong6),"",OFFSET(TH!E$1,SMALL(Dong6,ROWS($1:36)),))</f>
        <v>42556</v>
      </c>
      <c r="D46" s="811" t="str">
        <f ca="1">IF(ROWS($1:36)&gt;COUNT(Dong6),"",OFFSET(TH!F$1,SMALL(Dong6,ROWS($1:36)),))</f>
        <v>Thu tiền hàng</v>
      </c>
      <c r="E46" s="810">
        <f t="shared" ca="1" si="1"/>
        <v>36</v>
      </c>
      <c r="F46" s="812" t="str">
        <f ca="1">IF(ROWS($1:36)&gt;COUNT(Dong6),"",OFFSET(TH!L$1,SMALL(Dong6,ROWS($1:36)),))</f>
        <v>1121</v>
      </c>
      <c r="G46" s="812" t="str">
        <f ca="1">IF(ROWS($1:36)&gt;COUNT(Dong6),"",OFFSET(TH!M$1,SMALL(Dong6,ROWS($1:36)),))</f>
        <v>131</v>
      </c>
      <c r="H46" s="702">
        <f ca="1">IF(ROWS($1:36)&gt;COUNT(Dong6),"",OFFSET(TH!K$1,SMALL(Dong6,ROWS($1:36)),))</f>
        <v>24116015</v>
      </c>
      <c r="I46" s="702">
        <f ca="1">IF(ROWS($1:36)&gt;COUNT(Dong6),"",OFFSET(TH!K$1,SMALL(Dong6,ROWS($1:36)),))</f>
        <v>24116015</v>
      </c>
    </row>
    <row r="47" spans="1:9" s="801" customFormat="1" ht="21" customHeight="1">
      <c r="A47" s="809">
        <f ca="1">IF(ROWS($1:37)&gt;COUNT(Dong6),"",OFFSET(TH!C$1,SMALL(Dong6,ROWS($1:37)),))</f>
        <v>42557</v>
      </c>
      <c r="B47" s="810" t="str">
        <f ca="1">IF(ROWS($1:37)&gt;COUNT(Dong6),"",OFFSET(TH!D$1,SMALL(Dong6,ROWS($1:37)),))</f>
        <v>GBC</v>
      </c>
      <c r="C47" s="809">
        <f ca="1">IF(ROWS($1:37)&gt;COUNT(Dong6),"",OFFSET(TH!E$1,SMALL(Dong6,ROWS($1:37)),))</f>
        <v>42557</v>
      </c>
      <c r="D47" s="811" t="str">
        <f ca="1">IF(ROWS($1:37)&gt;COUNT(Dong6),"",OFFSET(TH!F$1,SMALL(Dong6,ROWS($1:37)),))</f>
        <v>Thu tiền hàng</v>
      </c>
      <c r="E47" s="810">
        <f t="shared" ca="1" si="1"/>
        <v>37</v>
      </c>
      <c r="F47" s="812" t="str">
        <f ca="1">IF(ROWS($1:37)&gt;COUNT(Dong6),"",OFFSET(TH!L$1,SMALL(Dong6,ROWS($1:37)),))</f>
        <v>1121</v>
      </c>
      <c r="G47" s="812" t="str">
        <f ca="1">IF(ROWS($1:37)&gt;COUNT(Dong6),"",OFFSET(TH!M$1,SMALL(Dong6,ROWS($1:37)),))</f>
        <v>131</v>
      </c>
      <c r="H47" s="702">
        <f ca="1">IF(ROWS($1:37)&gt;COUNT(Dong6),"",OFFSET(TH!K$1,SMALL(Dong6,ROWS($1:37)),))</f>
        <v>13380000</v>
      </c>
      <c r="I47" s="702">
        <f ca="1">IF(ROWS($1:37)&gt;COUNT(Dong6),"",OFFSET(TH!K$1,SMALL(Dong6,ROWS($1:37)),))</f>
        <v>13380000</v>
      </c>
    </row>
    <row r="48" spans="1:9" s="801" customFormat="1" ht="21" customHeight="1">
      <c r="A48" s="809">
        <f ca="1">IF(ROWS($1:38)&gt;COUNT(Dong6),"",OFFSET(TH!C$1,SMALL(Dong6,ROWS($1:38)),))</f>
        <v>42558</v>
      </c>
      <c r="B48" s="810" t="str">
        <f ca="1">IF(ROWS($1:38)&gt;COUNT(Dong6),"",OFFSET(TH!D$1,SMALL(Dong6,ROWS($1:38)),))</f>
        <v>GBC</v>
      </c>
      <c r="C48" s="809">
        <f ca="1">IF(ROWS($1:38)&gt;COUNT(Dong6),"",OFFSET(TH!E$1,SMALL(Dong6,ROWS($1:38)),))</f>
        <v>42558</v>
      </c>
      <c r="D48" s="811" t="str">
        <f ca="1">IF(ROWS($1:38)&gt;COUNT(Dong6),"",OFFSET(TH!F$1,SMALL(Dong6,ROWS($1:38)),))</f>
        <v>Thu tiền hàng</v>
      </c>
      <c r="E48" s="810">
        <f t="shared" ca="1" si="1"/>
        <v>38</v>
      </c>
      <c r="F48" s="812" t="str">
        <f ca="1">IF(ROWS($1:38)&gt;COUNT(Dong6),"",OFFSET(TH!L$1,SMALL(Dong6,ROWS($1:38)),))</f>
        <v>1121</v>
      </c>
      <c r="G48" s="812" t="str">
        <f ca="1">IF(ROWS($1:38)&gt;COUNT(Dong6),"",OFFSET(TH!M$1,SMALL(Dong6,ROWS($1:38)),))</f>
        <v>131</v>
      </c>
      <c r="H48" s="702">
        <f ca="1">IF(ROWS($1:38)&gt;COUNT(Dong6),"",OFFSET(TH!K$1,SMALL(Dong6,ROWS($1:38)),))</f>
        <v>20348900</v>
      </c>
      <c r="I48" s="702">
        <f ca="1">IF(ROWS($1:38)&gt;COUNT(Dong6),"",OFFSET(TH!K$1,SMALL(Dong6,ROWS($1:38)),))</f>
        <v>20348900</v>
      </c>
    </row>
    <row r="49" spans="1:10" s="801" customFormat="1" ht="21" customHeight="1">
      <c r="A49" s="809">
        <f ca="1">IF(ROWS($1:39)&gt;COUNT(Dong6),"",OFFSET(TH!C$1,SMALL(Dong6,ROWS($1:39)),))</f>
        <v>42563</v>
      </c>
      <c r="B49" s="810" t="str">
        <f ca="1">IF(ROWS($1:39)&gt;COUNT(Dong6),"",OFFSET(TH!D$1,SMALL(Dong6,ROWS($1:39)),))</f>
        <v>GBC</v>
      </c>
      <c r="C49" s="809">
        <f ca="1">IF(ROWS($1:39)&gt;COUNT(Dong6),"",OFFSET(TH!E$1,SMALL(Dong6,ROWS($1:39)),))</f>
        <v>42563</v>
      </c>
      <c r="D49" s="811" t="str">
        <f ca="1">IF(ROWS($1:39)&gt;COUNT(Dong6),"",OFFSET(TH!F$1,SMALL(Dong6,ROWS($1:39)),))</f>
        <v>Thu tiền hàng</v>
      </c>
      <c r="E49" s="810">
        <f t="shared" ca="1" si="1"/>
        <v>39</v>
      </c>
      <c r="F49" s="812" t="str">
        <f ca="1">IF(ROWS($1:39)&gt;COUNT(Dong6),"",OFFSET(TH!L$1,SMALL(Dong6,ROWS($1:39)),))</f>
        <v>1121</v>
      </c>
      <c r="G49" s="812" t="str">
        <f ca="1">IF(ROWS($1:39)&gt;COUNT(Dong6),"",OFFSET(TH!M$1,SMALL(Dong6,ROWS($1:39)),))</f>
        <v>131</v>
      </c>
      <c r="H49" s="702">
        <f ca="1">IF(ROWS($1:39)&gt;COUNT(Dong6),"",OFFSET(TH!K$1,SMALL(Dong6,ROWS($1:39)),))</f>
        <v>4171860</v>
      </c>
      <c r="I49" s="702">
        <f ca="1">IF(ROWS($1:39)&gt;COUNT(Dong6),"",OFFSET(TH!K$1,SMALL(Dong6,ROWS($1:39)),))</f>
        <v>4171860</v>
      </c>
    </row>
    <row r="50" spans="1:10" s="801" customFormat="1" ht="21" customHeight="1">
      <c r="A50" s="809">
        <f ca="1">IF(ROWS($1:40)&gt;COUNT(Dong6),"",OFFSET(TH!C$1,SMALL(Dong6,ROWS($1:40)),))</f>
        <v>42563</v>
      </c>
      <c r="B50" s="810" t="str">
        <f ca="1">IF(ROWS($1:40)&gt;COUNT(Dong6),"",OFFSET(TH!D$1,SMALL(Dong6,ROWS($1:40)),))</f>
        <v>GBC</v>
      </c>
      <c r="C50" s="809">
        <f ca="1">IF(ROWS($1:40)&gt;COUNT(Dong6),"",OFFSET(TH!E$1,SMALL(Dong6,ROWS($1:40)),))</f>
        <v>42563</v>
      </c>
      <c r="D50" s="811" t="str">
        <f ca="1">IF(ROWS($1:40)&gt;COUNT(Dong6),"",OFFSET(TH!F$1,SMALL(Dong6,ROWS($1:40)),))</f>
        <v>Nộp TM</v>
      </c>
      <c r="E50" s="810">
        <f t="shared" ca="1" si="1"/>
        <v>40</v>
      </c>
      <c r="F50" s="812" t="str">
        <f ca="1">IF(ROWS($1:40)&gt;COUNT(Dong6),"",OFFSET(TH!L$1,SMALL(Dong6,ROWS($1:40)),))</f>
        <v>1121</v>
      </c>
      <c r="G50" s="812" t="str">
        <f ca="1">IF(ROWS($1:40)&gt;COUNT(Dong6),"",OFFSET(TH!M$1,SMALL(Dong6,ROWS($1:40)),))</f>
        <v>1111</v>
      </c>
      <c r="H50" s="702">
        <f ca="1">IF(ROWS($1:40)&gt;COUNT(Dong6),"",OFFSET(TH!K$1,SMALL(Dong6,ROWS($1:40)),))</f>
        <v>26000000</v>
      </c>
      <c r="I50" s="702">
        <f ca="1">IF(ROWS($1:40)&gt;COUNT(Dong6),"",OFFSET(TH!K$1,SMALL(Dong6,ROWS($1:40)),))</f>
        <v>26000000</v>
      </c>
    </row>
    <row r="51" spans="1:10" s="801" customFormat="1" ht="21" customHeight="1">
      <c r="A51" s="809"/>
      <c r="B51" s="810"/>
      <c r="C51" s="809"/>
      <c r="D51" s="811"/>
      <c r="E51" s="810"/>
      <c r="F51" s="812"/>
      <c r="G51" s="812"/>
      <c r="H51" s="702"/>
      <c r="I51" s="702"/>
    </row>
    <row r="52" spans="1:10" s="801" customFormat="1" ht="21" customHeight="1">
      <c r="A52" s="813"/>
      <c r="B52" s="813"/>
      <c r="C52" s="813"/>
      <c r="D52" s="814" t="s">
        <v>350</v>
      </c>
      <c r="E52" s="815" t="s">
        <v>19</v>
      </c>
      <c r="F52" s="815"/>
      <c r="G52" s="815" t="s">
        <v>19</v>
      </c>
      <c r="H52" s="816">
        <f ca="1">SUBTOTAL(9,$H$10:$H$51)</f>
        <v>14943579052</v>
      </c>
      <c r="I52" s="816">
        <f ca="1">SUBTOTAL(9,I10:I51)</f>
        <v>14943579052</v>
      </c>
    </row>
    <row r="53" spans="1:10" s="801" customFormat="1" ht="15">
      <c r="A53" s="817" t="s">
        <v>417</v>
      </c>
    </row>
    <row r="54" spans="1:10" s="801" customFormat="1" ht="15">
      <c r="A54" s="817" t="str">
        <f ca="1">"- Ngày mở sổ: "&amp;DAY($A$11)&amp;"/"&amp;MONTH($A$11)&amp;"/ " &amp;YEAR($A$11)</f>
        <v>- Ngày mở sổ: 1/7/ 2016</v>
      </c>
    </row>
    <row r="55" spans="1:10" s="801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8"/>
      <c r="J55" s="818"/>
    </row>
    <row r="56" spans="1:10" s="801" customFormat="1" ht="15">
      <c r="B56" s="818" t="s">
        <v>347</v>
      </c>
      <c r="D56" s="818" t="s">
        <v>12</v>
      </c>
      <c r="H56" s="818" t="s">
        <v>348</v>
      </c>
      <c r="I56" s="818"/>
      <c r="J56" s="818"/>
    </row>
    <row r="57" spans="1:10" s="801" customFormat="1" ht="15">
      <c r="B57" s="818" t="s">
        <v>13</v>
      </c>
      <c r="D57" s="818" t="s">
        <v>13</v>
      </c>
      <c r="H57" s="818" t="s">
        <v>136</v>
      </c>
      <c r="I57" s="818"/>
      <c r="J57" s="818"/>
    </row>
    <row r="58" spans="1:10" s="80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6" t="s">
        <v>145</v>
      </c>
      <c r="H2" s="1016"/>
      <c r="I2" s="1016"/>
    </row>
    <row r="3" spans="1:9" ht="15.75" customHeight="1">
      <c r="A3" s="1" t="str">
        <f>TH!A2</f>
        <v>Địa chỉ: 1A227/1 Ấp 1, Phạm Văn Hai, Bình Chánh, TPHCM</v>
      </c>
      <c r="G3" s="101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7"/>
      <c r="I3" s="1017"/>
    </row>
    <row r="4" spans="1:9">
      <c r="F4" s="17"/>
      <c r="G4" s="1017"/>
      <c r="H4" s="1017"/>
      <c r="I4" s="1017"/>
    </row>
    <row r="5" spans="1:9" ht="17.25" customHeight="1">
      <c r="A5" s="1018" t="s">
        <v>146</v>
      </c>
      <c r="B5" s="1018"/>
      <c r="C5" s="1018"/>
      <c r="D5" s="1018"/>
      <c r="E5" s="1018"/>
      <c r="F5" s="1018"/>
      <c r="G5" s="1018"/>
      <c r="H5" s="1018"/>
      <c r="I5" s="1018"/>
    </row>
    <row r="6" spans="1:9">
      <c r="A6" s="1019" t="s">
        <v>147</v>
      </c>
      <c r="B6" s="1020"/>
      <c r="C6" s="1020"/>
      <c r="D6" s="1020"/>
      <c r="E6" s="1020"/>
      <c r="F6" s="1020"/>
      <c r="G6" s="1020"/>
      <c r="H6" s="1020"/>
      <c r="I6" s="102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0" t="s">
        <v>29</v>
      </c>
      <c r="B9" s="1021"/>
      <c r="C9" s="1021"/>
      <c r="D9" s="1021"/>
      <c r="E9" s="1021"/>
      <c r="F9" s="1021"/>
      <c r="G9" s="1021"/>
      <c r="H9" s="1021"/>
      <c r="I9" s="1021"/>
    </row>
    <row r="10" spans="1:9" ht="9.75" customHeight="1">
      <c r="C10" s="1022"/>
      <c r="D10" s="1023"/>
      <c r="E10" s="1023"/>
      <c r="F10" s="1023"/>
      <c r="G10" s="1023"/>
      <c r="H10" s="1023"/>
      <c r="I10" s="1023"/>
    </row>
    <row r="11" spans="1:9" s="18" customFormat="1" ht="19.5" customHeight="1">
      <c r="A11" s="1024" t="s">
        <v>20</v>
      </c>
      <c r="B11" s="1014" t="s">
        <v>1</v>
      </c>
      <c r="C11" s="1025"/>
      <c r="D11" s="1024" t="s">
        <v>0</v>
      </c>
      <c r="E11" s="1024" t="s">
        <v>14</v>
      </c>
      <c r="F11" s="1014" t="s">
        <v>21</v>
      </c>
      <c r="G11" s="1025"/>
      <c r="H11" s="1014" t="s">
        <v>31</v>
      </c>
      <c r="I11" s="1015"/>
    </row>
    <row r="12" spans="1:9" s="18" customFormat="1" ht="32.25" customHeight="1">
      <c r="A12" s="1024"/>
      <c r="B12" s="242" t="s">
        <v>15</v>
      </c>
      <c r="C12" s="242" t="s">
        <v>32</v>
      </c>
      <c r="D12" s="1024"/>
      <c r="E12" s="102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354855088</v>
      </c>
      <c r="H15" s="247">
        <f ca="1">IF(D15&lt;&gt;"",MAX(H14+F15-G15-I14,0),0)</f>
        <v>0</v>
      </c>
      <c r="I15" s="247">
        <f ca="1">IF(D15&lt;&gt;"",MAX(I14+G15-H14-F15,0),0)</f>
        <v>354855088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337630088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320675088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303360088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286135088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268910088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251640088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234925088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218255088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201630088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184915088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168290088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151575088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151570088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151555088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151540088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151525088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151510088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151490088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151475088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151465088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151443088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151433088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151418088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151403088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151388088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151373088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151358088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151308088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151293088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151278088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151268088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151253088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151238088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151218088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151198088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151183088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151169452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151155816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151142180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151133089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151119453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151105817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151092181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151070181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151056545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354855088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151056545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3" t="str">
        <f ca="1">"Ngày 31 tháng  12  năm  "&amp;YEAR($A$15)</f>
        <v>Ngày 31 tháng  12  năm  2016</v>
      </c>
      <c r="F67" s="1013"/>
      <c r="G67" s="1013"/>
      <c r="H67" s="1013"/>
      <c r="I67" s="1013"/>
    </row>
    <row r="68" spans="1:9" s="18" customFormat="1" ht="12.75">
      <c r="A68" s="1013" t="s">
        <v>11</v>
      </c>
      <c r="B68" s="1013"/>
      <c r="C68" s="1013"/>
      <c r="D68" s="1013"/>
      <c r="E68" s="1013" t="s">
        <v>12</v>
      </c>
      <c r="F68" s="1013"/>
      <c r="G68" s="1013"/>
      <c r="H68" s="1013"/>
      <c r="I68" s="1013"/>
    </row>
    <row r="69" spans="1:9" s="18" customFormat="1" ht="12.75">
      <c r="A69" s="1013" t="s">
        <v>13</v>
      </c>
      <c r="B69" s="1013"/>
      <c r="C69" s="1013"/>
      <c r="D69" s="1013"/>
      <c r="E69" s="1013" t="s">
        <v>13</v>
      </c>
      <c r="F69" s="1013"/>
      <c r="G69" s="1013"/>
      <c r="H69" s="1013"/>
      <c r="I69" s="101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6"/>
      <c r="B76" s="1026"/>
      <c r="C76" s="1026"/>
      <c r="D76" s="102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6" t="s">
        <v>119</v>
      </c>
      <c r="H1" s="1016"/>
      <c r="I1" s="1016"/>
      <c r="J1" s="101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7"/>
      <c r="I2" s="1017"/>
      <c r="J2" s="1017"/>
    </row>
    <row r="3" spans="1:15" s="3" customFormat="1" ht="16.5" customHeight="1">
      <c r="A3" s="4"/>
      <c r="B3" s="16"/>
      <c r="C3" s="109"/>
      <c r="D3" s="109"/>
      <c r="E3" s="16"/>
      <c r="G3" s="1017"/>
      <c r="H3" s="1017"/>
      <c r="I3" s="1017"/>
      <c r="J3" s="101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7" t="s">
        <v>120</v>
      </c>
      <c r="B5" s="1027"/>
      <c r="C5" s="1027"/>
      <c r="D5" s="1027"/>
      <c r="E5" s="1027"/>
      <c r="F5" s="1027"/>
      <c r="G5" s="1027"/>
      <c r="H5" s="1027"/>
      <c r="I5" s="1027"/>
      <c r="J5" s="1027"/>
    </row>
    <row r="6" spans="1:15" ht="14.25" customHeight="1">
      <c r="A6" s="1029" t="str">
        <f ca="1">$L$11&amp;" / "&amp;YEAR($A$14)</f>
        <v>Quý III / 2016</v>
      </c>
      <c r="B6" s="1029"/>
      <c r="C6" s="1029"/>
      <c r="D6" s="1029"/>
      <c r="E6" s="1029"/>
      <c r="F6" s="1029"/>
      <c r="G6" s="1029"/>
      <c r="H6" s="1029"/>
      <c r="I6" s="1029"/>
      <c r="J6" s="1029"/>
    </row>
    <row r="7" spans="1:15">
      <c r="A7" s="1028" t="s">
        <v>121</v>
      </c>
      <c r="B7" s="1028"/>
      <c r="C7" s="1028"/>
      <c r="D7" s="1028"/>
      <c r="E7" s="1028"/>
      <c r="F7" s="1028"/>
      <c r="G7" s="1028"/>
      <c r="H7" s="1028"/>
      <c r="I7" s="1028"/>
      <c r="J7" s="1028"/>
    </row>
    <row r="8" spans="1:15">
      <c r="A8" s="1028" t="s">
        <v>122</v>
      </c>
      <c r="B8" s="1028"/>
      <c r="C8" s="1028"/>
      <c r="D8" s="1028"/>
      <c r="E8" s="1028"/>
      <c r="F8" s="1028"/>
      <c r="G8" s="1028"/>
      <c r="H8" s="1028"/>
      <c r="I8" s="1028"/>
      <c r="J8" s="1028"/>
    </row>
    <row r="9" spans="1:15">
      <c r="A9" s="112"/>
      <c r="I9" s="112" t="s">
        <v>123</v>
      </c>
    </row>
    <row r="10" spans="1:15" ht="33" customHeight="1" thickBot="1">
      <c r="A10" s="1031" t="s">
        <v>20</v>
      </c>
      <c r="B10" s="1031" t="s">
        <v>124</v>
      </c>
      <c r="C10" s="1030" t="s">
        <v>125</v>
      </c>
      <c r="D10" s="1030"/>
      <c r="E10" s="1030" t="s">
        <v>0</v>
      </c>
      <c r="F10" s="1031" t="s">
        <v>14</v>
      </c>
      <c r="G10" s="1030" t="s">
        <v>21</v>
      </c>
      <c r="H10" s="1030"/>
      <c r="I10" s="1030" t="s">
        <v>126</v>
      </c>
      <c r="J10" s="1030" t="s">
        <v>127</v>
      </c>
      <c r="L10" s="602"/>
      <c r="N10" s="1011" t="s">
        <v>331</v>
      </c>
      <c r="O10" s="1011"/>
    </row>
    <row r="11" spans="1:15" ht="24" customHeight="1" thickBot="1">
      <c r="A11" s="1032"/>
      <c r="B11" s="1032"/>
      <c r="C11" s="113" t="s">
        <v>128</v>
      </c>
      <c r="D11" s="113" t="s">
        <v>129</v>
      </c>
      <c r="E11" s="1030"/>
      <c r="F11" s="1032"/>
      <c r="G11" s="113" t="s">
        <v>22</v>
      </c>
      <c r="H11" s="113" t="s">
        <v>23</v>
      </c>
      <c r="I11" s="1030"/>
      <c r="J11" s="1030"/>
      <c r="L11" s="178" t="s">
        <v>410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1545450138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1494100138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1442900138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1391850138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1359040138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-660959862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-656459862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-655934655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-664434655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-674434655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-700434655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-684434655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-661434655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-668934655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-678934655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-692159655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-645859655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-632359655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-623559655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-637559655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-643559655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-646059655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-656059655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-653759655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-635759655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-632759655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-615759655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-616759655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1783240345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1883240345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1867740345</v>
      </c>
      <c r="J43" s="126"/>
      <c r="N43" s="626"/>
      <c r="O43" s="626"/>
    </row>
    <row r="44" spans="1:15" ht="21.75" customHeight="1">
      <c r="A44" s="120">
        <f ca="1">IF(ROWS($1:31)&gt;COUNT(Dong1),"",OFFSET(TH!C$1,SMALL(Dong1,ROWS($1:31)),))</f>
        <v>42614</v>
      </c>
      <c r="B44" s="120">
        <f ca="1">IF(ROWS($1:31)&gt;COUNT(Dong1),"",OFFSET(TH!E$1,SMALL(Dong1,ROWS($1:31)),))</f>
        <v>42614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VL/N02</v>
      </c>
      <c r="E44" s="229" t="str">
        <f ca="1">IF(ROWS($1:31)&gt;COUNT(Dong1),"",OFFSET(TH!F$1,SMALL(Dong1,ROWS($1:31)),))</f>
        <v>Thanh toán tiền keo bồi giấy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16720000</v>
      </c>
      <c r="I44" s="121">
        <f t="shared" ca="1" si="0"/>
        <v>1851020345</v>
      </c>
      <c r="J44" s="126"/>
      <c r="N44" s="626"/>
      <c r="O44" s="626"/>
    </row>
    <row r="45" spans="1:15" ht="21.75" customHeight="1">
      <c r="A45" s="120">
        <f ca="1">IF(ROWS($1:32)&gt;COUNT(Dong1),"",OFFSET(TH!C$1,SMALL(Dong1,ROWS($1:32)),))</f>
        <v>42581</v>
      </c>
      <c r="B45" s="120">
        <f ca="1">IF(ROWS($1:32)&gt;COUNT(Dong1),"",OFFSET(TH!E$1,SMALL(Dong1,ROWS($1:32)),))</f>
        <v>42581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keo bồi giấy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4180000</v>
      </c>
      <c r="I45" s="121">
        <f t="shared" ca="1" si="0"/>
        <v>1846840345</v>
      </c>
      <c r="J45" s="126"/>
      <c r="N45" s="626"/>
      <c r="O45" s="626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26"/>
      <c r="O46" s="626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2351535000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1846840345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7" activePane="bottomLeft" state="frozen"/>
      <selection activeCell="A6" sqref="A6"/>
      <selection pane="bottomLeft" activeCell="G25" sqref="G25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4"/>
      <c r="L1" s="794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3"/>
      <c r="H2" s="1043"/>
      <c r="I2" s="232"/>
      <c r="K2" s="795"/>
      <c r="L2" s="795"/>
    </row>
    <row r="3" spans="1:21" s="140" customFormat="1" ht="16.5" customHeight="1">
      <c r="A3" s="177"/>
      <c r="B3" s="177"/>
      <c r="C3" s="177"/>
      <c r="D3" s="177"/>
      <c r="F3" s="1043"/>
      <c r="G3" s="1043"/>
      <c r="H3" s="1043"/>
      <c r="I3" s="232"/>
    </row>
    <row r="4" spans="1:21" s="140" customFormat="1" ht="19.5" customHeight="1">
      <c r="A4" s="1046" t="s">
        <v>137</v>
      </c>
      <c r="B4" s="1046"/>
      <c r="C4" s="1046"/>
      <c r="D4" s="1046"/>
      <c r="E4" s="1046"/>
      <c r="F4" s="1046"/>
      <c r="G4" s="1046"/>
      <c r="H4" s="1046"/>
      <c r="I4" s="1046"/>
    </row>
    <row r="5" spans="1:21" s="140" customFormat="1" ht="15">
      <c r="A5" s="103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5"/>
      <c r="C5" s="1035"/>
      <c r="D5" s="1035"/>
      <c r="E5" s="1035"/>
      <c r="F5" s="1035"/>
      <c r="G5" s="1035"/>
      <c r="H5" s="1035"/>
      <c r="I5" s="1035"/>
    </row>
    <row r="6" spans="1:21" s="140" customFormat="1" ht="15">
      <c r="D6" s="260" t="s">
        <v>158</v>
      </c>
      <c r="E6" s="1035" t="str">
        <f>IF($M$9="ACB","100983119","1004 148 5104 6511")</f>
        <v>1004 148 5104 6511</v>
      </c>
      <c r="F6" s="1035"/>
      <c r="G6" s="1035"/>
      <c r="H6" s="588" t="s">
        <v>108</v>
      </c>
      <c r="I6" s="261" t="str">
        <f>IF(H6="VNĐ","1121",IF(H6="USD","1122",""))</f>
        <v>1121</v>
      </c>
      <c r="N6" s="1028" t="s">
        <v>331</v>
      </c>
      <c r="O6" s="1028"/>
      <c r="Q6" s="1044" t="s">
        <v>272</v>
      </c>
      <c r="R6" s="1044" t="s">
        <v>332</v>
      </c>
      <c r="S6" s="1044" t="s">
        <v>785</v>
      </c>
      <c r="T6" s="104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45"/>
      <c r="R7" s="1045"/>
      <c r="S7" s="1045"/>
      <c r="T7" s="1045"/>
    </row>
    <row r="8" spans="1:21" s="145" customFormat="1" ht="22.5" customHeight="1" thickBot="1">
      <c r="A8" s="1036" t="s">
        <v>138</v>
      </c>
      <c r="B8" s="1038" t="s">
        <v>1</v>
      </c>
      <c r="C8" s="1039"/>
      <c r="D8" s="1033" t="s">
        <v>0</v>
      </c>
      <c r="E8" s="1040" t="s">
        <v>14</v>
      </c>
      <c r="F8" s="1042" t="s">
        <v>139</v>
      </c>
      <c r="G8" s="1042"/>
      <c r="H8" s="1039"/>
      <c r="I8" s="1033" t="s">
        <v>127</v>
      </c>
      <c r="K8" s="138"/>
      <c r="L8" s="140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37"/>
      <c r="B9" s="146" t="s">
        <v>15</v>
      </c>
      <c r="C9" s="147" t="s">
        <v>140</v>
      </c>
      <c r="D9" s="1034"/>
      <c r="E9" s="1041"/>
      <c r="F9" s="253" t="s">
        <v>141</v>
      </c>
      <c r="G9" s="148" t="s">
        <v>142</v>
      </c>
      <c r="H9" s="590" t="s">
        <v>143</v>
      </c>
      <c r="I9" s="1034"/>
      <c r="K9" s="178" t="s">
        <v>1503</v>
      </c>
      <c r="L9" s="140"/>
      <c r="M9" s="459" t="s">
        <v>1320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682990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Phí chuyển tiền</v>
      </c>
      <c r="E12" s="156" t="str">
        <f ca="1">IF(ROWS($1:1)&gt;COUNT(Dong2),"",IF(OFFSET(TH!M$1,SMALL(Dong2,ROWS($1:1)),)=$I$6,OFFSET(TH!L$1,SMALL(Dong2,ROWS($1:1)),),OFFSET(TH!M$1,SMALL(Dong2,ROWS($1:1)),)))</f>
        <v>642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31818</v>
      </c>
      <c r="H12" s="598">
        <f ca="1">IF(A12&lt;&gt;"",H11+F12-G12,0)</f>
        <v>651172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VAT Phí chuyển tiền</v>
      </c>
      <c r="E13" s="156" t="str">
        <f ca="1">IF(ROWS($1:2)&gt;COUNT(Dong2),"",IF(OFFSET(TH!M$1,SMALL(Dong2,ROWS($1:2)),)=$I$6,OFFSET(TH!L$1,SMALL(Dong2,ROWS($1:2)),),OFFSET(TH!M$1,SMALL(Dong2,ROWS($1:2)),)))</f>
        <v>1331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3182</v>
      </c>
      <c r="H13" s="598">
        <f t="shared" ref="H13:H40" ca="1" si="0">IF(A13&lt;&gt;"",H12+F13-G13,0)</f>
        <v>647990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42651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42651</v>
      </c>
      <c r="D14" s="235" t="str">
        <f ca="1">IF(ROWS($1:3)&gt;COUNT(Dong2),"",OFFSET(TH!F$1,SMALL(Dong2,ROWS($1:3)),))</f>
        <v>Phí dịch vụ SMS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40000</v>
      </c>
      <c r="H14" s="598">
        <f t="shared" ca="1" si="0"/>
        <v>607990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42651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42651</v>
      </c>
      <c r="D15" s="235" t="str">
        <f ca="1">IF(ROWS($1:4)&gt;COUNT(Dong2),"",OFFSET(TH!F$1,SMALL(Dong2,ROWS($1:4)),))</f>
        <v>VAT Phí dịch vụ SMS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4000</v>
      </c>
      <c r="H15" s="598">
        <f t="shared" ca="1" si="0"/>
        <v>603990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42654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42654</v>
      </c>
      <c r="D16" s="235" t="str">
        <f ca="1">IF(ROWS($1:5)&gt;COUNT(Dong2),"",OFFSET(TH!F$1,SMALL(Dong2,ROWS($1:5)),))</f>
        <v>Vay</v>
      </c>
      <c r="E16" s="156" t="str">
        <f ca="1">IF(ROWS($1:5)&gt;COUNT(Dong2),"",IF(OFFSET(TH!M$1,SMALL(Dong2,ROWS($1:5)),)=$I$6,OFFSET(TH!L$1,SMALL(Dong2,ROWS($1:5)),),OFFSET(TH!M$1,SMALL(Dong2,ROWS($1:5)),)))</f>
        <v>3412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50000000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8">
        <f t="shared" ca="1" si="0"/>
        <v>50603990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42654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42654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50000000</v>
      </c>
      <c r="H17" s="598">
        <f t="shared" ca="1" si="0"/>
        <v>603990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15000</v>
      </c>
      <c r="H18" s="598">
        <f t="shared" ca="1" si="0"/>
        <v>588990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VAT Phí chuyển tiền</v>
      </c>
      <c r="E19" s="156" t="str">
        <f ca="1">IF(ROWS($1:8)&gt;COUNT(Dong2),"",IF(OFFSET(TH!M$1,SMALL(Dong2,ROWS($1:8)),)=$I$6,OFFSET(TH!L$1,SMALL(Dong2,ROWS($1:8)),),OFFSET(TH!M$1,SMALL(Dong2,ROWS($1:8)),)))</f>
        <v>1331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1500</v>
      </c>
      <c r="H19" s="598">
        <f t="shared" ca="1" si="0"/>
        <v>587490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42660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42660</v>
      </c>
      <c r="D20" s="235" t="str">
        <f ca="1">IF(ROWS($1:9)&gt;COUNT(Dong2),"",OFFSET(TH!F$1,SMALL(Dong2,ROWS($1:9)),))</f>
        <v>Nộp TM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200000000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8">
        <f t="shared" ca="1" si="0"/>
        <v>200587490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42660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42660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598">
        <f t="shared" ca="1" si="0"/>
        <v>190587490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15000</v>
      </c>
      <c r="H22" s="598">
        <f t="shared" ca="1" si="0"/>
        <v>190572490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VAT Phí chuyển tiền</v>
      </c>
      <c r="E23" s="156" t="str">
        <f ca="1">IF(ROWS($1:12)&gt;COUNT(Dong2),"",IF(OFFSET(TH!M$1,SMALL(Dong2,ROWS($1:12)),)=$I$6,OFFSET(TH!L$1,SMALL(Dong2,ROWS($1:12)),),OFFSET(TH!M$1,SMALL(Dong2,ROWS($1:12)),)))</f>
        <v>1331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1500</v>
      </c>
      <c r="H23" s="598">
        <f t="shared" ca="1" si="0"/>
        <v>190570990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Rút sec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20000000</v>
      </c>
      <c r="H24" s="598">
        <f t="shared" ca="1" si="0"/>
        <v>170570990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42661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42661</v>
      </c>
      <c r="D25" s="235" t="str">
        <f ca="1">IF(ROWS($1:14)&gt;COUNT(Dong2),"",OFFSET(TH!F$1,SMALL(Dong2,ROWS($1:14)),))</f>
        <v>Trả nợ vay</v>
      </c>
      <c r="E25" s="156" t="str">
        <f ca="1">IF(ROWS($1:14)&gt;COUNT(Dong2),"",IF(OFFSET(TH!M$1,SMALL(Dong2,ROWS($1:14)),)=$I$6,OFFSET(TH!L$1,SMALL(Dong2,ROWS($1:14)),),OFFSET(TH!M$1,SMALL(Dong2,ROWS($1:14)),)))</f>
        <v>3412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150000000</v>
      </c>
      <c r="H25" s="598">
        <f t="shared" ca="1" si="0"/>
        <v>20570990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42661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42661</v>
      </c>
      <c r="D26" s="235" t="str">
        <f ca="1">IF(ROWS($1:15)&gt;COUNT(Dong2),"",OFFSET(TH!F$1,SMALL(Dong2,ROWS($1:15)),))</f>
        <v>Lãi vay</v>
      </c>
      <c r="E26" s="156" t="str">
        <f ca="1">IF(ROWS($1:15)&gt;COUNT(Dong2),"",IF(OFFSET(TH!M$1,SMALL(Dong2,ROWS($1:15)),)=$I$6,OFFSET(TH!L$1,SMALL(Dong2,ROWS($1:15)),),OFFSET(TH!M$1,SMALL(Dong2,ROWS($1:15)),)))</f>
        <v>635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12945833</v>
      </c>
      <c r="H26" s="598">
        <f t="shared" ca="1" si="0"/>
        <v>7625157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Lãi vay</v>
      </c>
      <c r="E27" s="156" t="str">
        <f ca="1">IF(ROWS($1:16)&gt;COUNT(Dong2),"",IF(OFFSET(TH!M$1,SMALL(Dong2,ROWS($1:16)),)=$I$6,OFFSET(TH!L$1,SMALL(Dong2,ROWS($1:16)),),OFFSET(TH!M$1,SMALL(Dong2,ROWS($1:16)),)))</f>
        <v>635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1083333</v>
      </c>
      <c r="H27" s="598">
        <f t="shared" ca="1" si="0"/>
        <v>6541824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586130</v>
      </c>
      <c r="H28" s="598">
        <f t="shared" ca="1" si="0"/>
        <v>5955694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126389</v>
      </c>
      <c r="H29" s="598">
        <f t="shared" ca="1" si="0"/>
        <v>5829305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81250</v>
      </c>
      <c r="H30" s="598">
        <f t="shared" ca="1" si="0"/>
        <v>5748055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42663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42663</v>
      </c>
      <c r="D31" s="235" t="str">
        <f ca="1">IF(ROWS($1:20)&gt;COUNT(Dong2),"",OFFSET(TH!F$1,SMALL(Dong2,ROWS($1:20)),))</f>
        <v>Nộp TM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90000000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8">
        <f t="shared" ca="1" si="0"/>
        <v>95748055</v>
      </c>
      <c r="I31" s="464"/>
      <c r="L31" s="140"/>
    </row>
    <row r="32" spans="1:17" s="145" customFormat="1" ht="18.75" customHeight="1">
      <c r="A32" s="156">
        <f ca="1">IF(ROWS($1:21)&gt;COUNT(Dong2),"",OFFSET(TH!C$1,SMALL(Dong2,ROWS($1:21)),))</f>
        <v>42663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42663</v>
      </c>
      <c r="D32" s="235" t="str">
        <f ca="1">IF(ROWS($1:21)&gt;COUNT(Dong2),"",OFFSET(TH!F$1,SMALL(Dong2,ROWS($1:21)),))</f>
        <v>Trả nợ vay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6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90000000</v>
      </c>
      <c r="H32" s="598">
        <f t="shared" ca="1" si="0"/>
        <v>5748055</v>
      </c>
      <c r="I32" s="464"/>
      <c r="L32" s="140"/>
    </row>
    <row r="33" spans="1:12" s="145" customFormat="1" ht="18.75" customHeight="1">
      <c r="A33" s="156">
        <f ca="1">IF(ROWS($1:22)&gt;COUNT(Dong2),"",OFFSET(TH!C$1,SMALL(Dong2,ROWS($1:22)),))</f>
        <v>42664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42664</v>
      </c>
      <c r="D33" s="235" t="str">
        <f ca="1">IF(ROWS($1:22)&gt;COUNT(Dong2),"",OFFSET(TH!F$1,SMALL(Dong2,ROWS($1:22)),))</f>
        <v>Rút sec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6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5000000</v>
      </c>
      <c r="H33" s="598">
        <f t="shared" ca="1" si="0"/>
        <v>748055</v>
      </c>
      <c r="I33" s="464"/>
      <c r="L33" s="140"/>
    </row>
    <row r="34" spans="1:12" s="145" customFormat="1" ht="18.75" customHeight="1">
      <c r="A34" s="156">
        <f ca="1">IF(ROWS($1:23)&gt;COUNT(Dong2),"",OFFSET(TH!C$1,SMALL(Dong2,ROWS($1:23)),))</f>
        <v>42664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42664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6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300000</v>
      </c>
      <c r="G34" s="46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8">
        <f t="shared" ca="1" si="0"/>
        <v>1048055</v>
      </c>
      <c r="I34" s="464"/>
      <c r="L34" s="140"/>
    </row>
    <row r="35" spans="1:12" s="145" customFormat="1" ht="18.75" customHeight="1">
      <c r="A35" s="156">
        <f ca="1">IF(ROWS($1:24)&gt;COUNT(Dong2),"",OFFSET(TH!C$1,SMALL(Dong2,ROWS($1:24)),))</f>
        <v>42667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42667</v>
      </c>
      <c r="D35" s="235" t="str">
        <f ca="1">IF(ROWS($1:24)&gt;COUNT(Dong2),"",OFFSET(TH!F$1,SMALL(Dong2,ROWS($1:24)),))</f>
        <v>Vay</v>
      </c>
      <c r="E35" s="156" t="str">
        <f ca="1">IF(ROWS($1:24)&gt;COUNT(Dong2),"",IF(OFFSET(TH!M$1,SMALL(Dong2,ROWS($1:24)),)=$I$6,OFFSET(TH!L$1,SMALL(Dong2,ROWS($1:24)),),OFFSET(TH!M$1,SMALL(Dong2,ROWS($1:24)),)))</f>
        <v>3412</v>
      </c>
      <c r="F35" s="46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250000000</v>
      </c>
      <c r="G35" s="46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98">
        <f t="shared" ca="1" si="0"/>
        <v>251048055</v>
      </c>
      <c r="I35" s="464"/>
      <c r="L35" s="140"/>
    </row>
    <row r="36" spans="1:12" s="145" customFormat="1" ht="18.75" customHeight="1">
      <c r="A36" s="156">
        <f ca="1">IF(ROWS($1:25)&gt;COUNT(Dong2),"",OFFSET(TH!C$1,SMALL(Dong2,ROWS($1:25)),))</f>
        <v>42667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42667</v>
      </c>
      <c r="D36" s="235" t="str">
        <f ca="1">IF(ROWS($1:25)&gt;COUNT(Dong2),"",OFFSET(TH!F$1,SMALL(Dong2,ROWS($1:25)),))</f>
        <v>Thanh toán tiền hàng</v>
      </c>
      <c r="E36" s="156" t="str">
        <f ca="1">IF(ROWS($1:25)&gt;COUNT(Dong2),"",IF(OFFSET(TH!M$1,SMALL(Dong2,ROWS($1:25)),)=$I$6,OFFSET(TH!L$1,SMALL(Dong2,ROWS($1:25)),),OFFSET(TH!M$1,SMALL(Dong2,ROWS($1:25)),)))</f>
        <v>331</v>
      </c>
      <c r="F36" s="46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6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20566500</v>
      </c>
      <c r="H36" s="598">
        <f t="shared" ca="1" si="0"/>
        <v>230481555</v>
      </c>
      <c r="I36" s="464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6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6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203522385</v>
      </c>
      <c r="H37" s="598">
        <f t="shared" ca="1" si="0"/>
        <v>26959170</v>
      </c>
      <c r="I37" s="464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Rút sec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6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25500000</v>
      </c>
      <c r="H38" s="598">
        <f t="shared" ca="1" si="0"/>
        <v>1459170</v>
      </c>
      <c r="I38" s="464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Phí chuyển sớm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6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6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25000</v>
      </c>
      <c r="H39" s="598">
        <f t="shared" ca="1" si="0"/>
        <v>1434170</v>
      </c>
      <c r="I39" s="464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VAT Phí chuyển sớm</v>
      </c>
      <c r="E40" s="156" t="str">
        <f ca="1">IF(ROWS($1:29)&gt;COUNT(Dong2),"",IF(OFFSET(TH!M$1,SMALL(Dong2,ROWS($1:29)),)=$I$6,OFFSET(TH!L$1,SMALL(Dong2,ROWS($1:29)),),OFFSET(TH!M$1,SMALL(Dong2,ROWS($1:29)),)))</f>
        <v>1331</v>
      </c>
      <c r="F40" s="46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2500</v>
      </c>
      <c r="H40" s="598">
        <f t="shared" ca="1" si="0"/>
        <v>1431670</v>
      </c>
      <c r="I40" s="464"/>
    </row>
    <row r="41" spans="1:12" s="145" customFormat="1" ht="18.75" customHeight="1">
      <c r="A41" s="156">
        <f ca="1">IF(ROWS($1:30)&gt;COUNT(Dong2),"",OFFSET(TH!C$1,SMALL(Dong2,ROWS($1:30)),))</f>
        <v>42671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42671</v>
      </c>
      <c r="D41" s="235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6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7057303</v>
      </c>
      <c r="G41" s="46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8">
        <f t="shared" ref="H41:H42" ca="1" si="1">IF(A41&lt;&gt;"",H40+F41-G41,0)</f>
        <v>8488973</v>
      </c>
      <c r="I41" s="464"/>
    </row>
    <row r="42" spans="1:12" s="145" customFormat="1" ht="18.75" customHeight="1">
      <c r="A42" s="156">
        <f ca="1">IF(ROWS($1:31)&gt;COUNT(Dong2),"",OFFSET(TH!C$1,SMALL(Dong2,ROWS($1:31)),))</f>
        <v>42674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42674</v>
      </c>
      <c r="D42" s="235" t="str">
        <f ca="1">IF(ROWS($1:31)&gt;COUNT(Dong2),"",OFFSET(TH!F$1,SMALL(Dong2,ROWS($1:31)),))</f>
        <v>Rút sec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6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6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7000000</v>
      </c>
      <c r="H42" s="598">
        <f t="shared" ca="1" si="1"/>
        <v>1488973</v>
      </c>
      <c r="I42" s="464"/>
    </row>
    <row r="43" spans="1:12" s="145" customFormat="1" ht="18.75" customHeight="1">
      <c r="A43" s="156">
        <f ca="1">IF(ROWS($1:32)&gt;COUNT(Dong2),"",OFFSET(TH!C$1,SMALL(Dong2,ROWS($1:32)),))</f>
        <v>42674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42674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6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</v>
      </c>
      <c r="G43" s="46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ref="H43:H94" ca="1" si="2">IF(A43&lt;&gt;"",H42+F43-G43,0)</f>
        <v>1492473</v>
      </c>
      <c r="I43" s="464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6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ca="1" si="2"/>
        <v>0</v>
      </c>
      <c r="I44" s="464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6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ca="1" si="2"/>
        <v>0</v>
      </c>
      <c r="I45" s="464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6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2"/>
        <v>0</v>
      </c>
      <c r="I46" s="464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6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2"/>
        <v>0</v>
      </c>
      <c r="I47" s="464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6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2"/>
        <v>0</v>
      </c>
      <c r="I48" s="464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6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2"/>
        <v>0</v>
      </c>
      <c r="I49" s="464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6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2"/>
        <v>0</v>
      </c>
      <c r="I50" s="464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6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2"/>
        <v>0</v>
      </c>
      <c r="I51" s="464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6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2"/>
        <v>0</v>
      </c>
      <c r="I52" s="464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6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2"/>
        <v>0</v>
      </c>
      <c r="I53" s="464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6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2"/>
        <v>0</v>
      </c>
      <c r="I54" s="464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6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2"/>
        <v>0</v>
      </c>
      <c r="I55" s="464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6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2"/>
        <v>0</v>
      </c>
      <c r="I56" s="464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6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2"/>
        <v>0</v>
      </c>
      <c r="I57" s="464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6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2"/>
        <v>0</v>
      </c>
      <c r="I58" s="464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6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2"/>
        <v>0</v>
      </c>
      <c r="I59" s="464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6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2"/>
        <v>0</v>
      </c>
      <c r="I60" s="464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6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2"/>
        <v>0</v>
      </c>
      <c r="I61" s="464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6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2"/>
        <v>0</v>
      </c>
      <c r="I62" s="464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6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2"/>
        <v>0</v>
      </c>
      <c r="I63" s="464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6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2"/>
        <v>0</v>
      </c>
      <c r="I64" s="464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6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2"/>
        <v>0</v>
      </c>
      <c r="I65" s="464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6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2"/>
        <v>0</v>
      </c>
      <c r="I66" s="464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6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2"/>
        <v>0</v>
      </c>
      <c r="I67" s="464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6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2"/>
        <v>0</v>
      </c>
      <c r="I68" s="464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6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2"/>
        <v>0</v>
      </c>
      <c r="I69" s="464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6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2"/>
        <v>0</v>
      </c>
      <c r="I70" s="464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6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2"/>
        <v>0</v>
      </c>
      <c r="I71" s="464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6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2"/>
        <v>0</v>
      </c>
      <c r="I72" s="464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6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2"/>
        <v>0</v>
      </c>
      <c r="I73" s="464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6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2"/>
        <v>0</v>
      </c>
      <c r="I74" s="464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6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2"/>
        <v>0</v>
      </c>
      <c r="I75" s="464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6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2"/>
        <v>0</v>
      </c>
      <c r="I76" s="464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6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2"/>
        <v>0</v>
      </c>
      <c r="I77" s="464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6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2"/>
        <v>0</v>
      </c>
      <c r="I78" s="464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6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2"/>
        <v>0</v>
      </c>
      <c r="I79" s="464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6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2"/>
        <v>0</v>
      </c>
      <c r="I80" s="464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6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2"/>
        <v>0</v>
      </c>
      <c r="I81" s="464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6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2"/>
        <v>0</v>
      </c>
      <c r="I82" s="464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6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2"/>
        <v>0</v>
      </c>
      <c r="I83" s="464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6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2"/>
        <v>0</v>
      </c>
      <c r="I84" s="464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6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2"/>
        <v>0</v>
      </c>
      <c r="I85" s="464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6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2"/>
        <v>0</v>
      </c>
      <c r="I86" s="464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6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6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2"/>
        <v>0</v>
      </c>
      <c r="I87" s="464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6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6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2"/>
        <v>0</v>
      </c>
      <c r="I88" s="464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6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6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2"/>
        <v>0</v>
      </c>
      <c r="I89" s="464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6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6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2"/>
        <v>0</v>
      </c>
      <c r="I90" s="464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6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6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2"/>
        <v>0</v>
      </c>
      <c r="I91" s="464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6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6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2"/>
        <v>0</v>
      </c>
      <c r="I92" s="464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6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6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2"/>
        <v>0</v>
      </c>
      <c r="I93" s="464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6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6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2"/>
        <v>0</v>
      </c>
      <c r="I94" s="464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6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6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ref="H95:H114" ca="1" si="3">IF(A95&lt;&gt;"",H94+F95-G95,0)</f>
        <v>0</v>
      </c>
      <c r="I95" s="464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6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6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3"/>
        <v>0</v>
      </c>
      <c r="I96" s="464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6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6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3"/>
        <v>0</v>
      </c>
      <c r="I97" s="464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6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6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3"/>
        <v>0</v>
      </c>
      <c r="I98" s="464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6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6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3"/>
        <v>0</v>
      </c>
      <c r="I99" s="464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6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6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3"/>
        <v>0</v>
      </c>
      <c r="I100" s="464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6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6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3"/>
        <v>0</v>
      </c>
      <c r="I101" s="464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6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6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3"/>
        <v>0</v>
      </c>
      <c r="I102" s="464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6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6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3"/>
        <v>0</v>
      </c>
      <c r="I103" s="464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6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6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3"/>
        <v>0</v>
      </c>
      <c r="I104" s="464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6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6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3"/>
        <v>0</v>
      </c>
      <c r="I105" s="464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6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6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3"/>
        <v>0</v>
      </c>
      <c r="I106" s="464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6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6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3"/>
        <v>0</v>
      </c>
      <c r="I107" s="464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6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6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3"/>
        <v>0</v>
      </c>
      <c r="I108" s="464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6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6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3"/>
        <v>0</v>
      </c>
      <c r="I109" s="464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6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6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3"/>
        <v>0</v>
      </c>
      <c r="I110" s="464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6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6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3"/>
        <v>0</v>
      </c>
      <c r="I111" s="464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6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6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3"/>
        <v>0</v>
      </c>
      <c r="I112" s="464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6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6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3"/>
        <v>0</v>
      </c>
      <c r="I113" s="464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6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6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3"/>
        <v>0</v>
      </c>
      <c r="I114" s="464"/>
    </row>
    <row r="115" spans="1:21" s="145" customFormat="1" ht="18.75" customHeight="1">
      <c r="A115" s="156"/>
      <c r="B115" s="156"/>
      <c r="C115" s="156"/>
      <c r="D115" s="235"/>
      <c r="E115" s="156"/>
      <c r="F115" s="467"/>
      <c r="G115" s="467"/>
      <c r="H115" s="598"/>
      <c r="I115" s="464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66">
        <f ca="1">SUM(F12:F115)</f>
        <v>597360803</v>
      </c>
      <c r="G116" s="466">
        <f ca="1">SUM(G12:G115)</f>
        <v>596551320</v>
      </c>
      <c r="H116" s="466">
        <f ca="1">H11+F116-G116</f>
        <v>1492473</v>
      </c>
      <c r="I116" s="465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66">
        <f ca="1">H116</f>
        <v>1492473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1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6/10/ 2016</v>
      </c>
      <c r="B119" s="164"/>
      <c r="F119" s="162"/>
      <c r="H119" s="591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12  năm   2016</v>
      </c>
      <c r="H120" s="591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2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1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33" activePane="bottomLeft" state="frozen"/>
      <selection activeCell="A4" sqref="A4"/>
      <selection pane="bottomLeft" activeCell="B45" sqref="B4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1048" t="s">
        <v>338</v>
      </c>
      <c r="B3" s="1048"/>
      <c r="C3" s="1048"/>
      <c r="D3" s="1048"/>
      <c r="E3" s="1048"/>
      <c r="F3" s="1048"/>
      <c r="G3" s="1048"/>
      <c r="H3" s="1048"/>
    </row>
    <row r="4" spans="1:9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</row>
    <row r="5" spans="1:9" s="10" customFormat="1" ht="14.25" customHeight="1">
      <c r="A5" s="1050"/>
      <c r="B5" s="1052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7" t="s">
        <v>809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640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532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2">
        <f t="shared" si="1"/>
        <v>0</v>
      </c>
      <c r="H8" s="772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422</v>
      </c>
      <c r="C9" s="8">
        <v>15872091</v>
      </c>
      <c r="D9" s="8"/>
      <c r="E9" s="8">
        <f t="array" ref="E9">SUM(IF("131"&amp;B9=KHN&amp;KH,TH))</f>
        <v>215752122</v>
      </c>
      <c r="F9" s="8">
        <f t="array" ref="F9">SUM(IF("131"&amp;B9=KHC&amp;KH,TH))</f>
        <v>214938399</v>
      </c>
      <c r="G9" s="772">
        <f t="shared" si="1"/>
        <v>16685814</v>
      </c>
      <c r="H9" s="772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448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2">
        <f t="shared" si="1"/>
        <v>53516150</v>
      </c>
      <c r="H10" s="772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2">
        <f t="shared" si="1"/>
        <v>18910188</v>
      </c>
      <c r="H11" s="772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668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2">
        <f t="shared" si="1"/>
        <v>0</v>
      </c>
      <c r="H12" s="772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582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2">
        <f t="shared" si="1"/>
        <v>3322000</v>
      </c>
      <c r="H13" s="772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679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2">
        <f t="shared" si="1"/>
        <v>0</v>
      </c>
      <c r="H14" s="77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812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118930470</v>
      </c>
      <c r="G15" s="772">
        <f t="shared" si="1"/>
        <v>17801900</v>
      </c>
      <c r="H15" s="77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695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2">
        <f t="shared" si="1"/>
        <v>0</v>
      </c>
      <c r="H16" s="77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455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2">
        <f t="shared" si="1"/>
        <v>1573000</v>
      </c>
      <c r="H17" s="77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602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2">
        <f t="shared" si="1"/>
        <v>979712</v>
      </c>
      <c r="H18" s="772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685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2">
        <f t="shared" si="1"/>
        <v>9918295</v>
      </c>
      <c r="H19" s="77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558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2">
        <f t="shared" si="1"/>
        <v>170541840</v>
      </c>
      <c r="H20" s="772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643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2">
        <f t="shared" si="1"/>
        <v>15365350</v>
      </c>
      <c r="H21" s="772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430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2">
        <f t="shared" si="1"/>
        <v>143723580</v>
      </c>
      <c r="H22" s="77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2">
        <f t="shared" si="1"/>
        <v>0</v>
      </c>
      <c r="H23" s="77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646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331421260</v>
      </c>
      <c r="G24" s="772">
        <f t="shared" si="1"/>
        <v>24829100</v>
      </c>
      <c r="H24" s="77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596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2">
        <f t="shared" si="1"/>
        <v>119939270</v>
      </c>
      <c r="H25" s="772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815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2">
        <f t="shared" si="1"/>
        <v>0</v>
      </c>
      <c r="H26" s="772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1301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2">
        <f t="shared" si="1"/>
        <v>5193760</v>
      </c>
      <c r="H27" s="77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817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72">
        <f t="shared" si="1"/>
        <v>0</v>
      </c>
      <c r="H28" s="772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810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2">
        <f t="shared" si="1"/>
        <v>6971000</v>
      </c>
      <c r="H29" s="77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1237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2">
        <f t="shared" si="1"/>
        <v>140238506</v>
      </c>
      <c r="H30" s="772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2">
        <f t="shared" si="1"/>
        <v>41893500</v>
      </c>
      <c r="H31" s="772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820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2">
        <f t="shared" si="1"/>
        <v>21081610</v>
      </c>
      <c r="H32" s="77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674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2">
        <f t="shared" si="1"/>
        <v>105748500</v>
      </c>
      <c r="H33" s="77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816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2">
        <f t="shared" si="1"/>
        <v>0</v>
      </c>
      <c r="H34" s="77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818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2">
        <f t="shared" si="1"/>
        <v>18388260</v>
      </c>
      <c r="H35" s="77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2">
        <f t="shared" si="1"/>
        <v>5678180</v>
      </c>
      <c r="H36" s="77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2">
        <f t="shared" si="1"/>
        <v>29260</v>
      </c>
      <c r="H37" s="772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829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72">
        <f t="shared" si="1"/>
        <v>16260844</v>
      </c>
      <c r="H38" s="772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1002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2">
        <f t="shared" ref="G39:G43" si="4">ROUND(MAX(C39+E39-D39-F39,0),2)</f>
        <v>4799500</v>
      </c>
      <c r="H39" s="772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830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2">
        <f t="shared" si="4"/>
        <v>0</v>
      </c>
      <c r="H40" s="772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575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2">
        <f t="shared" si="4"/>
        <v>4356000</v>
      </c>
      <c r="H41" s="772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1093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2">
        <f t="shared" si="4"/>
        <v>9671200</v>
      </c>
      <c r="H42" s="772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1294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72">
        <f t="shared" si="4"/>
        <v>0</v>
      </c>
      <c r="H43" s="772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1352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2">
        <f t="shared" ref="G44:G46" si="6">ROUND(MAX(C44+E44-D44-F44,0),2)</f>
        <v>10270854</v>
      </c>
      <c r="H44" s="772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1356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21559230</v>
      </c>
      <c r="G45" s="772">
        <f t="shared" si="6"/>
        <v>0</v>
      </c>
      <c r="H45" s="772">
        <f t="shared" si="7"/>
        <v>2724150</v>
      </c>
    </row>
    <row r="46" spans="1:9" s="10" customFormat="1" ht="16.5" customHeight="1">
      <c r="A46" s="6">
        <f t="shared" si="3"/>
        <v>41</v>
      </c>
      <c r="B46" s="193" t="s">
        <v>1361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2">
        <f t="shared" si="6"/>
        <v>22697785</v>
      </c>
      <c r="H46" s="772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1379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2">
        <f t="shared" ref="G47:G51" si="8">ROUND(MAX(C47+E47-D47-F47,0),2)</f>
        <v>6236802</v>
      </c>
      <c r="H47" s="772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1389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2">
        <f t="shared" si="8"/>
        <v>13551560</v>
      </c>
      <c r="H48" s="772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1397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2">
        <f t="shared" si="8"/>
        <v>3607537</v>
      </c>
      <c r="H49" s="772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1405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72">
        <f t="shared" si="8"/>
        <v>0</v>
      </c>
      <c r="H50" s="772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1428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2">
        <f t="shared" si="8"/>
        <v>10220378</v>
      </c>
      <c r="H51" s="772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1433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2">
        <f t="shared" ref="G52:G55" si="10">ROUND(MAX(C52+E52-D52-F52,0),2)</f>
        <v>100683000</v>
      </c>
      <c r="H52" s="772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1332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2">
        <f t="shared" si="10"/>
        <v>924000000</v>
      </c>
      <c r="H53" s="772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7057303</v>
      </c>
      <c r="G54" s="772">
        <f t="shared" si="10"/>
        <v>0</v>
      </c>
      <c r="H54" s="772">
        <f t="shared" si="11"/>
        <v>7057303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7057303</v>
      </c>
      <c r="G55" s="772">
        <f t="shared" si="10"/>
        <v>0</v>
      </c>
      <c r="H55" s="772">
        <f t="shared" si="11"/>
        <v>7057303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6395520</v>
      </c>
      <c r="E57" s="13">
        <f t="shared" si="13"/>
        <v>3531977311</v>
      </c>
      <c r="F57" s="13">
        <f t="shared" si="13"/>
        <v>1633365550</v>
      </c>
      <c r="G57" s="13">
        <f t="shared" si="13"/>
        <v>2112703270</v>
      </c>
      <c r="H57" s="13">
        <f t="shared" si="13"/>
        <v>21163911</v>
      </c>
    </row>
    <row r="58" spans="1:9">
      <c r="D58" s="183">
        <f>D57-CDPS!D14-CDPS!C14</f>
        <v>-2761851143</v>
      </c>
      <c r="E58" s="15">
        <f>E57-CDPS!E14</f>
        <v>0</v>
      </c>
      <c r="F58" s="15">
        <f>F57-CDPS!F14</f>
        <v>7057303</v>
      </c>
      <c r="H58" s="183">
        <f>G57-H57-CDPS!G14-CDPS!H14</f>
        <v>-2582376368</v>
      </c>
    </row>
    <row r="59" spans="1:9">
      <c r="E59" s="15"/>
      <c r="F59" s="15"/>
    </row>
    <row r="61" spans="1:9">
      <c r="E61" s="15"/>
      <c r="F61" s="1047" t="s">
        <v>418</v>
      </c>
      <c r="G61" s="1047"/>
      <c r="H61" s="1047"/>
    </row>
    <row r="62" spans="1:9">
      <c r="F62" s="1047" t="s">
        <v>109</v>
      </c>
      <c r="G62" s="1047"/>
      <c r="H62" s="1047"/>
    </row>
    <row r="63" spans="1:9">
      <c r="E63" s="183"/>
      <c r="F63" s="1047" t="s">
        <v>136</v>
      </c>
      <c r="G63" s="1047"/>
      <c r="H63" s="1047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6" t="s">
        <v>46</v>
      </c>
      <c r="I1" s="1056"/>
      <c r="J1" s="1056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7"/>
      <c r="J2" s="1057"/>
    </row>
    <row r="3" spans="1:10" s="456" customFormat="1" ht="14.25" customHeight="1">
      <c r="A3" s="603"/>
      <c r="B3" s="601"/>
      <c r="C3" s="601"/>
      <c r="G3" s="17"/>
      <c r="H3" s="1057"/>
      <c r="I3" s="1057"/>
      <c r="J3" s="1057"/>
    </row>
    <row r="4" spans="1:10" s="5" customFormat="1" ht="28.5" customHeight="1">
      <c r="A4" s="1058" t="s">
        <v>26</v>
      </c>
      <c r="B4" s="1058"/>
      <c r="C4" s="1058"/>
      <c r="D4" s="1058"/>
      <c r="E4" s="1058"/>
      <c r="F4" s="1058"/>
      <c r="G4" s="1058"/>
      <c r="H4" s="1058"/>
      <c r="I4" s="1058"/>
      <c r="J4" s="1058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59" t="s">
        <v>809</v>
      </c>
      <c r="F7" s="1059"/>
      <c r="G7" s="1059"/>
      <c r="H7" s="1059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0"/>
      <c r="D9" s="1060"/>
      <c r="E9" s="1060"/>
      <c r="F9" s="1060"/>
      <c r="G9" s="1060"/>
      <c r="H9" s="1060"/>
      <c r="I9" s="1060"/>
      <c r="J9" s="1060"/>
    </row>
    <row r="10" spans="1:10" s="18" customFormat="1" ht="14.25" customHeight="1">
      <c r="A10" s="1024" t="s">
        <v>20</v>
      </c>
      <c r="B10" s="1055" t="s">
        <v>1</v>
      </c>
      <c r="C10" s="1055"/>
      <c r="D10" s="1024" t="s">
        <v>0</v>
      </c>
      <c r="E10" s="1024" t="s">
        <v>14</v>
      </c>
      <c r="F10" s="1024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24"/>
      <c r="B11" s="30" t="s">
        <v>15</v>
      </c>
      <c r="C11" s="30" t="s">
        <v>32</v>
      </c>
      <c r="D11" s="1024"/>
      <c r="E11" s="1024"/>
      <c r="F11" s="102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3" t="str">
        <f ca="1">"Ngày 31 tháng  12  năm  "&amp;YEAR($A$14)</f>
        <v>Ngày 31 tháng  12  năm  2016</v>
      </c>
      <c r="F37" s="1013"/>
      <c r="G37" s="1013"/>
      <c r="H37" s="1013"/>
      <c r="I37" s="1013"/>
      <c r="J37" s="1013"/>
    </row>
    <row r="38" spans="1:11" s="18" customFormat="1" ht="14.25" customHeight="1">
      <c r="C38" s="599" t="s">
        <v>11</v>
      </c>
      <c r="E38" s="1013" t="s">
        <v>12</v>
      </c>
      <c r="F38" s="1013"/>
      <c r="G38" s="1013"/>
      <c r="H38" s="1013"/>
      <c r="I38" s="1013"/>
      <c r="J38" s="1013"/>
    </row>
    <row r="39" spans="1:11" s="18" customFormat="1" ht="14.25" customHeight="1">
      <c r="C39" s="599" t="s">
        <v>13</v>
      </c>
      <c r="E39" s="1013" t="s">
        <v>13</v>
      </c>
      <c r="F39" s="1013"/>
      <c r="G39" s="1013"/>
      <c r="H39" s="1013"/>
      <c r="I39" s="1013"/>
      <c r="J39" s="1013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1"/>
  <sheetViews>
    <sheetView showZeros="0" workbookViewId="0">
      <pane ySplit="5" topLeftCell="A6" activePane="bottomLeft" state="frozen"/>
      <selection pane="bottomLeft" activeCell="C23" sqref="C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819" t="str">
        <f>TH!$A$1</f>
        <v>Đơn vị: CÔNG TY TNHH SX TM KIM DUNG PHÁT</v>
      </c>
    </row>
    <row r="2" spans="1:10">
      <c r="A2" s="820" t="str">
        <f>TH!$A$2</f>
        <v>Địa chỉ: 1A227/1 Ấp 1, Phạm Văn Hai, Bình Chánh, TPHCM</v>
      </c>
    </row>
    <row r="3" spans="1:10" ht="27" customHeight="1">
      <c r="A3" s="1048" t="s">
        <v>102</v>
      </c>
      <c r="B3" s="1048"/>
      <c r="C3" s="1048"/>
      <c r="D3" s="1048"/>
      <c r="E3" s="1048"/>
      <c r="F3" s="1048"/>
      <c r="G3" s="1048"/>
      <c r="H3" s="1048"/>
    </row>
    <row r="4" spans="1:10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  <c r="I4" s="288"/>
    </row>
    <row r="5" spans="1:10" s="10" customFormat="1" ht="14.25" customHeight="1">
      <c r="A5" s="1050"/>
      <c r="B5" s="105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10" s="10" customFormat="1" ht="16.5" customHeight="1">
      <c r="A6" s="6">
        <f>IF(B6&lt;&gt;"",ROW()-5,"")</f>
        <v>1</v>
      </c>
      <c r="B6" s="7" t="s">
        <v>843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3" si="0">ROUND(MAX(C6+E6-D6-F6,0),2)</f>
        <v>0</v>
      </c>
      <c r="H6" s="55">
        <f t="shared" ref="H6:H13" si="1">ROUND(MAX(D6+F6-C6-E6,0),2)</f>
        <v>0</v>
      </c>
      <c r="I6" s="288" t="str">
        <f>IF(ISNA(VLOOKUP(B6,[3]!DSKH,1,0)),"","x")</f>
        <v/>
      </c>
    </row>
    <row r="7" spans="1:10" s="10" customFormat="1" ht="16.5" customHeight="1">
      <c r="A7" s="6">
        <f t="shared" ref="A7:A23" si="2">IF(B7&lt;&gt;"",ROW()-5,"")</f>
        <v>2</v>
      </c>
      <c r="B7" s="778" t="s">
        <v>717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10" s="10" customFormat="1" ht="16.5" customHeight="1">
      <c r="A8" s="6">
        <f>IF(B8&lt;&gt;"",ROW()-5,"")</f>
        <v>3</v>
      </c>
      <c r="B8" s="7" t="s">
        <v>891</v>
      </c>
      <c r="C8" s="8"/>
      <c r="D8" s="8"/>
      <c r="E8" s="8">
        <f t="array" ref="E8">SUM(IF("331"&amp;B8=KHN&amp;KH,TH))</f>
        <v>28820000</v>
      </c>
      <c r="F8" s="8">
        <f t="array" ref="F8">SUM(IF("331"&amp;B8=KHC&amp;KH,TH))</f>
        <v>28820000</v>
      </c>
      <c r="G8" s="55">
        <f>ROUND(MAX(C8+E8-D8-F8,0),2)</f>
        <v>0</v>
      </c>
      <c r="H8" s="55">
        <f>ROUND(MAX(D8+F8-C8-E8,0),2)</f>
        <v>0</v>
      </c>
      <c r="I8" s="288" t="str">
        <f>IF(ISNA(VLOOKUP(B8,[3]!DSKH,1,0)),"","x")</f>
        <v/>
      </c>
    </row>
    <row r="9" spans="1:10" s="10" customFormat="1" ht="16.5" customHeight="1">
      <c r="A9" s="6">
        <f>IF(B9&lt;&gt;"",ROW()-5,"")</f>
        <v>4</v>
      </c>
      <c r="B9" s="45" t="s">
        <v>835</v>
      </c>
      <c r="C9" s="8"/>
      <c r="D9" s="8"/>
      <c r="E9" s="8">
        <f t="array" ref="E9">SUM(IF("331"&amp;B9=KHN&amp;KH,TH))</f>
        <v>272328980</v>
      </c>
      <c r="F9" s="8">
        <f t="array" ref="F9">SUM(IF("331"&amp;B9=KHC&amp;KH,TH))</f>
        <v>272328980</v>
      </c>
      <c r="G9" s="772">
        <f>ROUND(MAX(C9+E9-D9-F9,0),2)</f>
        <v>0</v>
      </c>
      <c r="H9" s="772">
        <f>ROUND(MAX(D9+F9-C9-E9,0),2)</f>
        <v>0</v>
      </c>
      <c r="I9" s="288" t="str">
        <f>IF(ISNA(VLOOKUP(B9,[3]!DSKH,1,0)),"","x")</f>
        <v>x</v>
      </c>
    </row>
    <row r="10" spans="1:10" s="10" customFormat="1" ht="16.5" customHeight="1">
      <c r="A10" s="6">
        <f t="shared" si="2"/>
        <v>5</v>
      </c>
      <c r="B10" s="7" t="s">
        <v>1483</v>
      </c>
      <c r="C10" s="8"/>
      <c r="D10" s="8">
        <v>150195820</v>
      </c>
      <c r="E10" s="8">
        <f t="array" ref="E10">SUM(IF("331"&amp;B10=KHN&amp;KH,TH))</f>
        <v>0</v>
      </c>
      <c r="F10" s="8">
        <f t="array" ref="F10">SUM(IF("331"&amp;B10=KHC&amp;KH,TH))</f>
        <v>0</v>
      </c>
      <c r="G10" s="772">
        <f t="shared" si="0"/>
        <v>0</v>
      </c>
      <c r="H10" s="772">
        <f t="shared" si="1"/>
        <v>150195820</v>
      </c>
      <c r="I10" s="288"/>
    </row>
    <row r="11" spans="1:10" s="10" customFormat="1" ht="16.5" customHeight="1">
      <c r="A11" s="6">
        <f t="shared" si="2"/>
        <v>6</v>
      </c>
      <c r="B11" s="7" t="s">
        <v>1484</v>
      </c>
      <c r="C11" s="8"/>
      <c r="D11" s="8">
        <v>148850760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72">
        <f t="shared" si="0"/>
        <v>0</v>
      </c>
      <c r="H11" s="772">
        <f t="shared" si="1"/>
        <v>148850760</v>
      </c>
      <c r="I11" s="288"/>
    </row>
    <row r="12" spans="1:10" s="10" customFormat="1" ht="16.5" customHeight="1">
      <c r="A12" s="6">
        <f t="shared" si="2"/>
        <v>7</v>
      </c>
      <c r="B12" s="7" t="s">
        <v>1485</v>
      </c>
      <c r="C12" s="8"/>
      <c r="D12" s="8">
        <v>238409660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72">
        <f t="shared" si="0"/>
        <v>0</v>
      </c>
      <c r="H12" s="772">
        <f t="shared" si="1"/>
        <v>238409660</v>
      </c>
      <c r="I12" s="288">
        <v>45000000</v>
      </c>
      <c r="J12" s="967">
        <f t="shared" ref="J12:J20" si="3">I12-H12</f>
        <v>-193409660</v>
      </c>
    </row>
    <row r="13" spans="1:10" s="10" customFormat="1" ht="16.5" customHeight="1">
      <c r="A13" s="6">
        <f t="shared" si="2"/>
        <v>8</v>
      </c>
      <c r="B13" s="7" t="s">
        <v>1486</v>
      </c>
      <c r="C13" s="8"/>
      <c r="D13" s="8">
        <v>146189560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72">
        <f t="shared" si="0"/>
        <v>0</v>
      </c>
      <c r="H13" s="772">
        <f t="shared" si="1"/>
        <v>146189560</v>
      </c>
      <c r="I13" s="288"/>
      <c r="J13" s="967"/>
    </row>
    <row r="14" spans="1:10" s="10" customFormat="1" ht="16.5" customHeight="1">
      <c r="A14" s="6">
        <f t="shared" si="2"/>
        <v>9</v>
      </c>
      <c r="B14" s="7" t="s">
        <v>1487</v>
      </c>
      <c r="C14" s="8"/>
      <c r="D14" s="8">
        <v>274277920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72">
        <f t="shared" ref="G14:G22" si="4">ROUND(MAX(C14+E14-D14-F14,0),2)</f>
        <v>0</v>
      </c>
      <c r="H14" s="772">
        <f t="shared" ref="H14:H22" si="5">ROUND(MAX(D14+F14-C14-E14,0),2)</f>
        <v>274277920</v>
      </c>
      <c r="I14" s="288">
        <v>86277920</v>
      </c>
      <c r="J14" s="967">
        <f t="shared" si="3"/>
        <v>-188000000</v>
      </c>
    </row>
    <row r="15" spans="1:10" s="10" customFormat="1" ht="16.5" customHeight="1">
      <c r="A15" s="6">
        <f t="shared" si="2"/>
        <v>10</v>
      </c>
      <c r="B15" s="7" t="s">
        <v>1488</v>
      </c>
      <c r="C15" s="8"/>
      <c r="D15" s="8">
        <v>266682020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72">
        <f t="shared" si="4"/>
        <v>0</v>
      </c>
      <c r="H15" s="772">
        <f t="shared" si="5"/>
        <v>266682020</v>
      </c>
      <c r="I15" s="288"/>
      <c r="J15" s="967"/>
    </row>
    <row r="16" spans="1:10" s="10" customFormat="1" ht="16.5" customHeight="1">
      <c r="A16" s="6">
        <f t="shared" si="2"/>
        <v>11</v>
      </c>
      <c r="B16" s="7" t="s">
        <v>1489</v>
      </c>
      <c r="C16" s="8"/>
      <c r="D16" s="8">
        <v>230553200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72">
        <f t="shared" si="4"/>
        <v>0</v>
      </c>
      <c r="H16" s="772">
        <f t="shared" si="5"/>
        <v>230553200</v>
      </c>
      <c r="I16" s="288">
        <v>139400000</v>
      </c>
      <c r="J16" s="967">
        <f t="shared" si="3"/>
        <v>-91153200</v>
      </c>
    </row>
    <row r="17" spans="1:10" s="10" customFormat="1" ht="16.5" customHeight="1">
      <c r="A17" s="6">
        <f t="shared" si="2"/>
        <v>12</v>
      </c>
      <c r="B17" s="7" t="s">
        <v>1490</v>
      </c>
      <c r="C17" s="8"/>
      <c r="D17" s="8">
        <v>388135760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72">
        <f t="shared" ref="G17" si="6">ROUND(MAX(C17+E17-D17-F17,0),2)</f>
        <v>0</v>
      </c>
      <c r="H17" s="772">
        <f t="shared" ref="H17" si="7">ROUND(MAX(D17+F17-C17-E17,0),2)</f>
        <v>388135760</v>
      </c>
      <c r="I17" s="288">
        <v>393062795</v>
      </c>
      <c r="J17" s="967">
        <f t="shared" si="3"/>
        <v>4927035</v>
      </c>
    </row>
    <row r="18" spans="1:10" s="10" customFormat="1" ht="16.5" customHeight="1">
      <c r="A18" s="6">
        <f t="shared" si="2"/>
        <v>13</v>
      </c>
      <c r="B18" s="7" t="s">
        <v>1491</v>
      </c>
      <c r="C18" s="8"/>
      <c r="D18" s="8">
        <v>88276440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72">
        <f t="shared" si="4"/>
        <v>0</v>
      </c>
      <c r="H18" s="772">
        <f t="shared" si="5"/>
        <v>88276440</v>
      </c>
      <c r="I18" s="288">
        <v>81000000</v>
      </c>
      <c r="J18" s="967">
        <f t="shared" si="3"/>
        <v>-7276440</v>
      </c>
    </row>
    <row r="19" spans="1:10" s="10" customFormat="1" ht="16.5" customHeight="1">
      <c r="A19" s="6">
        <f t="shared" si="2"/>
        <v>14</v>
      </c>
      <c r="B19" s="193" t="s">
        <v>856</v>
      </c>
      <c r="C19" s="8"/>
      <c r="D19" s="8"/>
      <c r="E19" s="8">
        <f t="array" ref="E19">SUM(IF("331"&amp;B19=KHN&amp;KH,TH))</f>
        <v>9746418</v>
      </c>
      <c r="F19" s="8">
        <f t="array" ref="F19">SUM(IF("331"&amp;B19=KHC&amp;KH,TH))</f>
        <v>394498918</v>
      </c>
      <c r="G19" s="772">
        <f t="shared" si="4"/>
        <v>0</v>
      </c>
      <c r="H19" s="772">
        <f t="shared" si="5"/>
        <v>384752500</v>
      </c>
      <c r="I19" s="288" t="str">
        <f>IF(ISNA(VLOOKUP(B19,[3]!DSKH,1,0)),"","x")</f>
        <v/>
      </c>
      <c r="J19" s="967"/>
    </row>
    <row r="20" spans="1:10" s="10" customFormat="1" ht="16.5" customHeight="1">
      <c r="A20" s="6">
        <f t="shared" si="2"/>
        <v>15</v>
      </c>
      <c r="B20" s="7" t="s">
        <v>861</v>
      </c>
      <c r="C20" s="8"/>
      <c r="D20" s="8"/>
      <c r="E20" s="8">
        <f t="array" ref="E20">SUM(IF("331"&amp;B20=KHN&amp;KH,TH))</f>
        <v>38000000</v>
      </c>
      <c r="F20" s="8">
        <f t="array" ref="F20">SUM(IF("331"&amp;B20=KHC&amp;KH,TH))</f>
        <v>272599580</v>
      </c>
      <c r="G20" s="772">
        <f t="shared" si="4"/>
        <v>0</v>
      </c>
      <c r="H20" s="772">
        <f t="shared" si="5"/>
        <v>234599580</v>
      </c>
      <c r="I20" s="288">
        <v>50000000</v>
      </c>
      <c r="J20" s="967">
        <f t="shared" si="3"/>
        <v>-184599580</v>
      </c>
    </row>
    <row r="21" spans="1:10" s="10" customFormat="1" ht="16.5" customHeight="1">
      <c r="A21" s="6">
        <f t="shared" si="2"/>
        <v>16</v>
      </c>
      <c r="B21" s="7" t="s">
        <v>888</v>
      </c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469672170</v>
      </c>
      <c r="G21" s="772">
        <f t="shared" si="4"/>
        <v>0</v>
      </c>
      <c r="H21" s="772">
        <f t="shared" si="5"/>
        <v>469672170</v>
      </c>
      <c r="I21" s="288" t="str">
        <f>IF(ISNA(VLOOKUP(B21,[3]!DSKH,1,0)),"","x")</f>
        <v/>
      </c>
      <c r="J21" s="967"/>
    </row>
    <row r="22" spans="1:10" s="10" customFormat="1" ht="16.5" customHeight="1">
      <c r="A22" s="6">
        <f t="shared" si="2"/>
        <v>17</v>
      </c>
      <c r="B22" s="7" t="s">
        <v>824</v>
      </c>
      <c r="C22" s="8"/>
      <c r="D22" s="8"/>
      <c r="E22" s="8">
        <f t="array" ref="E22">SUM(IF("331"&amp;B22=KHN&amp;KH,TH))</f>
        <v>159181330</v>
      </c>
      <c r="F22" s="8">
        <f t="array" ref="F22">SUM(IF("331"&amp;B22=KHC&amp;KH,TH))</f>
        <v>158981330</v>
      </c>
      <c r="G22" s="772">
        <f t="shared" si="4"/>
        <v>200000</v>
      </c>
      <c r="H22" s="772">
        <f t="shared" si="5"/>
        <v>0</v>
      </c>
      <c r="I22" s="288" t="str">
        <f>IF(ISNA(VLOOKUP(B22,[3]!DSKH,1,0)),"","x")</f>
        <v/>
      </c>
      <c r="J22" s="967"/>
    </row>
    <row r="23" spans="1:10" s="10" customFormat="1" ht="16.5" customHeight="1">
      <c r="A23" s="6">
        <f t="shared" si="2"/>
        <v>18</v>
      </c>
      <c r="B23" s="7" t="s">
        <v>863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8">
        <v>408838700</v>
      </c>
      <c r="J23" s="967">
        <f>I23-H23</f>
        <v>29751400</v>
      </c>
    </row>
    <row r="24" spans="1:10" s="10" customFormat="1" ht="16.5" customHeight="1">
      <c r="A24" s="6">
        <f t="shared" ref="A24:A25" si="10">IF(B24&lt;&gt;"",ROW()-5,"")</f>
        <v>19</v>
      </c>
      <c r="B24" s="7" t="s">
        <v>867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72">
        <f t="shared" ref="G24:G25" si="11">ROUND(MAX(C24+E24-D24-F24,0),2)</f>
        <v>0</v>
      </c>
      <c r="H24" s="772">
        <f t="shared" ref="H24:H25" si="12">ROUND(MAX(D24+F24-C24-E24,0),2)</f>
        <v>298354540</v>
      </c>
      <c r="I24" s="288">
        <v>554295000</v>
      </c>
      <c r="J24" s="967">
        <f>I24-H24</f>
        <v>255940460</v>
      </c>
    </row>
    <row r="25" spans="1:10" s="10" customFormat="1" ht="16.5" customHeight="1">
      <c r="A25" s="6">
        <f t="shared" si="10"/>
        <v>20</v>
      </c>
      <c r="B25" s="7" t="s">
        <v>877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72">
        <f t="shared" si="11"/>
        <v>0</v>
      </c>
      <c r="H25" s="772">
        <f t="shared" si="12"/>
        <v>177014640</v>
      </c>
      <c r="I25" s="288">
        <v>52700000</v>
      </c>
      <c r="J25" s="967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72"/>
      <c r="F26" s="472"/>
      <c r="G26" s="473"/>
      <c r="H26" s="473"/>
      <c r="I26" s="288"/>
    </row>
    <row r="27" spans="1:10" s="14" customFormat="1" ht="14.25" customHeight="1">
      <c r="A27" s="11"/>
      <c r="B27" s="12" t="s">
        <v>39</v>
      </c>
      <c r="C27" s="13">
        <f t="shared" ref="C27:H27" si="13">SUM(C6:C26)</f>
        <v>0</v>
      </c>
      <c r="D27" s="13">
        <f t="shared" si="13"/>
        <v>1931571140</v>
      </c>
      <c r="E27" s="13">
        <f t="shared" si="13"/>
        <v>583109083</v>
      </c>
      <c r="F27" s="13">
        <f t="shared" si="13"/>
        <v>2526389813</v>
      </c>
      <c r="G27" s="13">
        <f t="shared" si="13"/>
        <v>200000</v>
      </c>
      <c r="H27" s="13">
        <f t="shared" si="13"/>
        <v>3875051870</v>
      </c>
      <c r="I27" s="966"/>
    </row>
    <row r="28" spans="1:10">
      <c r="C28" s="183"/>
      <c r="D28" s="183"/>
      <c r="E28" s="183">
        <f>E27-CDPS!E28</f>
        <v>-1524328855</v>
      </c>
      <c r="F28" s="183">
        <f>F27-CDPS!F28</f>
        <v>0</v>
      </c>
      <c r="H28" s="183"/>
    </row>
    <row r="29" spans="1:10">
      <c r="E29" s="15"/>
      <c r="F29" s="1047" t="s">
        <v>418</v>
      </c>
      <c r="G29" s="1047"/>
      <c r="H29" s="1047"/>
    </row>
    <row r="30" spans="1:10">
      <c r="F30" s="1047" t="s">
        <v>109</v>
      </c>
      <c r="G30" s="1047"/>
      <c r="H30" s="1047"/>
    </row>
    <row r="31" spans="1:10">
      <c r="E31" s="183"/>
      <c r="F31" s="1047" t="s">
        <v>136</v>
      </c>
      <c r="G31" s="1047"/>
      <c r="H31" s="1047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D26" sqref="D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6" t="s">
        <v>46</v>
      </c>
      <c r="I1" s="1056"/>
      <c r="J1" s="1056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7"/>
      <c r="J2" s="1057"/>
    </row>
    <row r="3" spans="1:10" s="3" customFormat="1" ht="14.25" customHeight="1">
      <c r="A3" s="4"/>
      <c r="B3" s="16"/>
      <c r="C3" s="16"/>
      <c r="G3" s="17"/>
      <c r="H3" s="1057"/>
      <c r="I3" s="1057"/>
      <c r="J3" s="1057"/>
    </row>
    <row r="4" spans="1:10" s="5" customFormat="1" ht="28.5" customHeight="1">
      <c r="A4" s="1058" t="s">
        <v>26</v>
      </c>
      <c r="B4" s="1058"/>
      <c r="C4" s="1058"/>
      <c r="D4" s="1058"/>
      <c r="E4" s="1058"/>
      <c r="F4" s="1058"/>
      <c r="G4" s="1058"/>
      <c r="H4" s="1058"/>
      <c r="I4" s="1058"/>
      <c r="J4" s="105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9" t="s">
        <v>861</v>
      </c>
      <c r="F7" s="1059"/>
      <c r="G7" s="1059"/>
      <c r="H7" s="105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0"/>
      <c r="D9" s="1060"/>
      <c r="E9" s="1060"/>
      <c r="F9" s="1060"/>
      <c r="G9" s="1060"/>
      <c r="H9" s="1060"/>
      <c r="I9" s="1060"/>
      <c r="J9" s="1060"/>
    </row>
    <row r="10" spans="1:10" s="18" customFormat="1" ht="14.25" customHeight="1">
      <c r="A10" s="1024" t="s">
        <v>20</v>
      </c>
      <c r="B10" s="1055" t="s">
        <v>1</v>
      </c>
      <c r="C10" s="1055"/>
      <c r="D10" s="1024" t="s">
        <v>0</v>
      </c>
      <c r="E10" s="1024" t="s">
        <v>14</v>
      </c>
      <c r="F10" s="1024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24"/>
      <c r="B11" s="30" t="s">
        <v>15</v>
      </c>
      <c r="C11" s="30" t="s">
        <v>32</v>
      </c>
      <c r="D11" s="1024"/>
      <c r="E11" s="1024"/>
      <c r="F11" s="102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42502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42502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38000000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38000000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42461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42461</v>
      </c>
      <c r="D15" s="226" t="str">
        <f ca="1">IF(ROWS($1:2)&gt;COUNT(Dong),"",OFFSET(TH!F$1,SMALL(Dong,ROWS($1:2)),))</f>
        <v>Giấy xeo gia keo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158592600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120592600</v>
      </c>
    </row>
    <row r="16" spans="1:10" s="18" customFormat="1" ht="18" customHeight="1">
      <c r="A16" s="9">
        <f ca="1">IF(ROWS($1:3)&gt;COUNT(Dong),"",OFFSET(TH!C$1,SMALL(Dong,ROWS($1:3)),))</f>
        <v>42461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42461</v>
      </c>
      <c r="D16" s="226" t="str">
        <f ca="1">IF(ROWS($1:3)&gt;COUNT(Dong),"",OFFSET(TH!F$1,SMALL(Dong,ROWS($1:3)),))</f>
        <v>VAT Giấy xeo gia keo</v>
      </c>
      <c r="E16" s="46" t="str">
        <f ca="1">IF(ROWS($1:3)&gt;COUNT(Dong),"",IF(OFFSET(TH!L$1,SMALL(Dong,ROWS($1:3)),)="331",OFFSET(TH!M$1,SMALL(Dong,ROWS($1:3)),),OFFSET(TH!L$1,SMALL(Dong,ROWS($1:3)),)))</f>
        <v>1331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15859260</v>
      </c>
      <c r="I16" s="25">
        <f t="shared" ca="1" si="0"/>
        <v>0</v>
      </c>
      <c r="J16" s="25">
        <f t="shared" ca="1" si="1"/>
        <v>136451860</v>
      </c>
    </row>
    <row r="17" spans="1:10" s="18" customFormat="1" ht="18" customHeight="1">
      <c r="A17" s="9">
        <f ca="1">IF(ROWS($1:4)&gt;COUNT(Dong),"",OFFSET(TH!C$1,SMALL(Dong,ROWS($1:4)),))</f>
        <v>42467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42467</v>
      </c>
      <c r="D17" s="226" t="str">
        <f ca="1">IF(ROWS($1:4)&gt;COUNT(Dong),"",OFFSET(TH!F$1,SMALL(Dong,ROWS($1:4)),))</f>
        <v>Giấy xeo gia keo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12960000</v>
      </c>
      <c r="I17" s="25">
        <f t="shared" ca="1" si="0"/>
        <v>0</v>
      </c>
      <c r="J17" s="25">
        <f t="shared" ca="1" si="1"/>
        <v>149411860</v>
      </c>
    </row>
    <row r="18" spans="1:10" s="18" customFormat="1" ht="18" customHeight="1">
      <c r="A18" s="9">
        <f ca="1">IF(ROWS($1:5)&gt;COUNT(Dong),"",OFFSET(TH!C$1,SMALL(Dong,ROWS($1:5)),))</f>
        <v>42467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42467</v>
      </c>
      <c r="D18" s="226" t="str">
        <f ca="1">IF(ROWS($1:5)&gt;COUNT(Dong),"",OFFSET(TH!F$1,SMALL(Dong,ROWS($1:5)),))</f>
        <v>VAT Giấy xeo gia keo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1296000</v>
      </c>
      <c r="I18" s="25">
        <f t="shared" ca="1" si="0"/>
        <v>0</v>
      </c>
      <c r="J18" s="25">
        <f t="shared" ca="1" si="1"/>
        <v>150707860</v>
      </c>
    </row>
    <row r="19" spans="1:10" s="18" customFormat="1" ht="18" customHeight="1">
      <c r="A19" s="9">
        <f ca="1">IF(ROWS($1:6)&gt;COUNT(Dong),"",OFFSET(TH!C$1,SMALL(Dong,ROWS($1:6)),))</f>
        <v>42467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42467</v>
      </c>
      <c r="D19" s="226" t="str">
        <f ca="1">IF(ROWS($1:6)&gt;COUNT(Dong),"",OFFSET(TH!F$1,SMALL(Dong,ROWS($1:6)),))</f>
        <v>Giấy xeo gia keo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14637600</v>
      </c>
      <c r="I19" s="25">
        <f t="shared" ca="1" si="0"/>
        <v>0</v>
      </c>
      <c r="J19" s="25">
        <f t="shared" ca="1" si="1"/>
        <v>165345460</v>
      </c>
    </row>
    <row r="20" spans="1:10" s="18" customFormat="1" ht="18" customHeight="1">
      <c r="A20" s="9">
        <f ca="1">IF(ROWS($1:7)&gt;COUNT(Dong),"",OFFSET(TH!C$1,SMALL(Dong,ROWS($1:7)),))</f>
        <v>42467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42467</v>
      </c>
      <c r="D20" s="226" t="str">
        <f ca="1">IF(ROWS($1:7)&gt;COUNT(Dong),"",OFFSET(TH!F$1,SMALL(Dong,ROWS($1:7)),))</f>
        <v>VAT Giấy xeo gia keo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1463760</v>
      </c>
      <c r="I20" s="25">
        <f t="shared" ca="1" si="0"/>
        <v>0</v>
      </c>
      <c r="J20" s="25">
        <f t="shared" ca="1" si="1"/>
        <v>166809220</v>
      </c>
    </row>
    <row r="21" spans="1:10" s="18" customFormat="1" ht="18" customHeight="1">
      <c r="A21" s="9">
        <f ca="1">IF(ROWS($1:8)&gt;COUNT(Dong),"",OFFSET(TH!C$1,SMALL(Dong,ROWS($1:8)),))</f>
        <v>42496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42496</v>
      </c>
      <c r="D21" s="226" t="str">
        <f ca="1">IF(ROWS($1:8)&gt;COUNT(Dong),"",OFFSET(TH!F$1,SMALL(Dong,ROWS($1:8)),))</f>
        <v>Giấy xeo gia keo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61627600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228436820</v>
      </c>
    </row>
    <row r="22" spans="1:10" s="18" customFormat="1" ht="18" customHeight="1">
      <c r="A22" s="9">
        <f ca="1">IF(ROWS($1:9)&gt;COUNT(Dong),"",OFFSET(TH!C$1,SMALL(Dong,ROWS($1:9)),))</f>
        <v>42496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42496</v>
      </c>
      <c r="D22" s="226" t="str">
        <f ca="1">IF(ROWS($1:9)&gt;COUNT(Dong),"",OFFSET(TH!F$1,SMALL(Dong,ROWS($1:9)),))</f>
        <v>VAT Giấy xeo gia keo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6162760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234599580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38000000</v>
      </c>
      <c r="H51" s="27">
        <f ca="1">SUM(H14:H50)</f>
        <v>272599580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234599580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12/5/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3" t="str">
        <f ca="1">"Ngày 31 tháng  12  năm  "&amp;YEAR($A$14)</f>
        <v>Ngày 31 tháng  12  năm  2016</v>
      </c>
      <c r="F56" s="1013"/>
      <c r="G56" s="1013"/>
      <c r="H56" s="1013"/>
      <c r="I56" s="1013"/>
      <c r="J56" s="1013"/>
    </row>
    <row r="57" spans="1:11" s="18" customFormat="1" ht="14.25" customHeight="1">
      <c r="C57" s="214" t="s">
        <v>11</v>
      </c>
      <c r="E57" s="1013" t="s">
        <v>12</v>
      </c>
      <c r="F57" s="1013"/>
      <c r="G57" s="1013"/>
      <c r="H57" s="1013"/>
      <c r="I57" s="1013"/>
      <c r="J57" s="1013"/>
    </row>
    <row r="58" spans="1:11" s="18" customFormat="1" ht="14.25" customHeight="1">
      <c r="C58" s="214" t="s">
        <v>13</v>
      </c>
      <c r="E58" s="1013" t="s">
        <v>13</v>
      </c>
      <c r="F58" s="1013"/>
      <c r="G58" s="1013"/>
      <c r="H58" s="1013"/>
      <c r="I58" s="1013"/>
      <c r="J58" s="101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24"/>
  <sheetViews>
    <sheetView showZeros="0" workbookViewId="0">
      <selection activeCell="C12" sqref="C12:C13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8" t="s">
        <v>768</v>
      </c>
      <c r="B1" s="1048"/>
      <c r="C1" s="1048"/>
      <c r="D1" s="1048"/>
      <c r="E1" s="1048"/>
      <c r="F1" s="1048"/>
      <c r="G1" s="1048"/>
      <c r="H1" s="1048"/>
      <c r="I1" s="1048"/>
    </row>
    <row r="2" spans="1:9" s="10" customFormat="1" ht="15.75" customHeight="1">
      <c r="A2" s="1063" t="s">
        <v>35</v>
      </c>
      <c r="B2" s="1064" t="s">
        <v>769</v>
      </c>
      <c r="C2" s="1064" t="s">
        <v>770</v>
      </c>
      <c r="D2" s="1064" t="s">
        <v>37</v>
      </c>
      <c r="E2" s="1064"/>
      <c r="F2" s="1064" t="s">
        <v>38</v>
      </c>
      <c r="G2" s="1064"/>
      <c r="H2" s="1065" t="s">
        <v>353</v>
      </c>
      <c r="I2" s="1054"/>
    </row>
    <row r="3" spans="1:9" s="10" customFormat="1" ht="15.75" customHeight="1">
      <c r="A3" s="1063"/>
      <c r="B3" s="1064"/>
      <c r="C3" s="1064"/>
      <c r="D3" s="864" t="s">
        <v>42</v>
      </c>
      <c r="E3" s="864" t="s">
        <v>43</v>
      </c>
      <c r="F3" s="864" t="s">
        <v>42</v>
      </c>
      <c r="G3" s="864" t="s">
        <v>43</v>
      </c>
      <c r="H3" s="864" t="s">
        <v>42</v>
      </c>
      <c r="I3" s="864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789</v>
      </c>
      <c r="C4" s="86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5">
        <f t="shared" ref="H4:H9" si="1">ROUND(MAX(D4+F4-E4-G4,0),2)</f>
        <v>0</v>
      </c>
      <c r="I4" s="865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795</v>
      </c>
      <c r="C5" s="86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57">
        <f t="shared" si="0"/>
        <v>3</v>
      </c>
      <c r="B6" s="193" t="s">
        <v>799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57">
        <f t="shared" si="0"/>
        <v>4</v>
      </c>
      <c r="B7" s="193" t="s">
        <v>800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5">
        <f t="shared" si="1"/>
        <v>0</v>
      </c>
      <c r="I7" s="865">
        <f t="shared" si="2"/>
        <v>0</v>
      </c>
    </row>
    <row r="8" spans="1:9" s="10" customFormat="1" ht="18" customHeight="1">
      <c r="A8" s="457">
        <f t="shared" si="0"/>
        <v>5</v>
      </c>
      <c r="B8" s="193" t="s">
        <v>1312</v>
      </c>
      <c r="C8" s="86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5">
        <f t="shared" si="1"/>
        <v>0</v>
      </c>
      <c r="I8" s="865">
        <f t="shared" si="2"/>
        <v>0</v>
      </c>
    </row>
    <row r="9" spans="1:9" s="10" customFormat="1" ht="18" customHeight="1">
      <c r="A9" s="457">
        <f t="shared" si="0"/>
        <v>6</v>
      </c>
      <c r="B9" s="193" t="s">
        <v>1324</v>
      </c>
      <c r="C9" s="752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65">
        <f t="shared" si="1"/>
        <v>0</v>
      </c>
      <c r="I9" s="865">
        <f t="shared" si="2"/>
        <v>2160000000</v>
      </c>
    </row>
    <row r="10" spans="1:9" s="10" customFormat="1" ht="18" customHeight="1">
      <c r="A10" s="457">
        <f t="shared" ref="A10:A11" si="3">IF(B10&lt;&gt;"",ROW()-3,"")</f>
        <v>7</v>
      </c>
      <c r="B10" s="193" t="s">
        <v>1327</v>
      </c>
      <c r="C10" s="752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65">
        <f t="shared" ref="H10:H11" si="4">ROUND(MAX(D10+F10-E10-G10,0),2)</f>
        <v>0</v>
      </c>
      <c r="I10" s="865">
        <f t="shared" ref="I10:I11" si="5">ROUND(MAX(E10+G10-D10-F10,0),2)</f>
        <v>100000000</v>
      </c>
    </row>
    <row r="11" spans="1:9" s="10" customFormat="1" ht="18" customHeight="1">
      <c r="A11" s="457">
        <f t="shared" si="3"/>
        <v>8</v>
      </c>
      <c r="B11" s="193" t="s">
        <v>1328</v>
      </c>
      <c r="C11" s="752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5">
        <f t="shared" si="4"/>
        <v>0</v>
      </c>
      <c r="I11" s="865">
        <f t="shared" si="5"/>
        <v>100000000</v>
      </c>
    </row>
    <row r="12" spans="1:9" s="10" customFormat="1" ht="18" customHeight="1">
      <c r="A12" s="457">
        <f t="shared" ref="A12:A20" si="6">IF(B12&lt;&gt;"",ROW()-3,"")</f>
        <v>9</v>
      </c>
      <c r="B12" s="193" t="s">
        <v>1494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65">
        <f t="shared" ref="H12:H20" si="7">ROUND(MAX(D12+F12-E12-G12,0),2)</f>
        <v>0</v>
      </c>
      <c r="I12" s="865">
        <f t="shared" ref="I12:I20" si="8">ROUND(MAX(E12+G12-D12-F12,0),2)</f>
        <v>50000000</v>
      </c>
    </row>
    <row r="13" spans="1:9" s="10" customFormat="1" ht="18" customHeight="1">
      <c r="A13" s="457">
        <f t="shared" si="6"/>
        <v>10</v>
      </c>
      <c r="B13" s="193" t="s">
        <v>1500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65">
        <f t="shared" si="7"/>
        <v>0</v>
      </c>
      <c r="I13" s="865">
        <f t="shared" si="8"/>
        <v>250000000</v>
      </c>
    </row>
    <row r="14" spans="1:9" s="10" customFormat="1" ht="18" customHeight="1">
      <c r="A14" s="457" t="str">
        <f t="shared" si="6"/>
        <v/>
      </c>
      <c r="B14" s="193"/>
      <c r="C14" s="752"/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0</v>
      </c>
      <c r="H14" s="865">
        <f t="shared" si="7"/>
        <v>0</v>
      </c>
      <c r="I14" s="865">
        <f t="shared" si="8"/>
        <v>0</v>
      </c>
    </row>
    <row r="15" spans="1:9" s="10" customFormat="1" ht="18" customHeight="1">
      <c r="A15" s="457" t="str">
        <f t="shared" si="6"/>
        <v/>
      </c>
      <c r="B15" s="193"/>
      <c r="C15" s="752"/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0</v>
      </c>
      <c r="H15" s="865">
        <f t="shared" si="7"/>
        <v>0</v>
      </c>
      <c r="I15" s="865">
        <f t="shared" si="8"/>
        <v>0</v>
      </c>
    </row>
    <row r="16" spans="1:9" s="10" customFormat="1" ht="18" customHeight="1">
      <c r="A16" s="457" t="str">
        <f t="shared" si="6"/>
        <v/>
      </c>
      <c r="B16" s="193"/>
      <c r="C16" s="752"/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0</v>
      </c>
      <c r="H16" s="865">
        <f t="shared" si="7"/>
        <v>0</v>
      </c>
      <c r="I16" s="865">
        <f t="shared" si="8"/>
        <v>0</v>
      </c>
    </row>
    <row r="17" spans="1:9" s="10" customFormat="1" ht="18" customHeight="1">
      <c r="A17" s="457" t="str">
        <f t="shared" si="6"/>
        <v/>
      </c>
      <c r="B17" s="193"/>
      <c r="C17" s="752"/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0</v>
      </c>
      <c r="H17" s="865">
        <f t="shared" si="7"/>
        <v>0</v>
      </c>
      <c r="I17" s="865">
        <f t="shared" si="8"/>
        <v>0</v>
      </c>
    </row>
    <row r="18" spans="1:9" s="10" customFormat="1" ht="18" customHeight="1">
      <c r="A18" s="457" t="str">
        <f t="shared" si="6"/>
        <v/>
      </c>
      <c r="B18" s="193"/>
      <c r="C18" s="752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65">
        <f t="shared" si="7"/>
        <v>0</v>
      </c>
      <c r="I18" s="865">
        <f t="shared" si="8"/>
        <v>0</v>
      </c>
    </row>
    <row r="19" spans="1:9" s="10" customFormat="1" ht="18" customHeight="1">
      <c r="A19" s="457" t="str">
        <f t="shared" si="6"/>
        <v/>
      </c>
      <c r="B19" s="193"/>
      <c r="C19" s="752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65">
        <f t="shared" si="7"/>
        <v>0</v>
      </c>
      <c r="I19" s="865">
        <f t="shared" si="8"/>
        <v>0</v>
      </c>
    </row>
    <row r="20" spans="1:9" s="10" customFormat="1" ht="18" customHeight="1">
      <c r="A20" s="457" t="str">
        <f t="shared" si="6"/>
        <v/>
      </c>
      <c r="B20" s="193"/>
      <c r="C20" s="752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65">
        <f t="shared" si="7"/>
        <v>0</v>
      </c>
      <c r="I20" s="865">
        <f t="shared" si="8"/>
        <v>0</v>
      </c>
    </row>
    <row r="21" spans="1:9" s="10" customFormat="1" ht="18" customHeight="1">
      <c r="A21" s="457" t="str">
        <f t="shared" ref="A21" si="9">IF(B21&lt;&gt;"",ROW()-3,"")</f>
        <v/>
      </c>
      <c r="B21" s="867"/>
      <c r="C21" s="868"/>
      <c r="D21" s="182"/>
      <c r="E21" s="182"/>
      <c r="F21" s="182"/>
      <c r="G21" s="182"/>
      <c r="H21" s="869"/>
      <c r="I21" s="869"/>
    </row>
    <row r="22" spans="1:9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3299149000</v>
      </c>
      <c r="H22" s="13">
        <f t="shared" si="10"/>
        <v>0</v>
      </c>
      <c r="I22" s="13">
        <f t="shared" si="10"/>
        <v>2660000000</v>
      </c>
    </row>
    <row r="23" spans="1:9">
      <c r="I23" s="15"/>
    </row>
    <row r="24" spans="1:9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0" customWidth="1"/>
    <col min="2" max="2" width="8.28515625" style="890" customWidth="1"/>
    <col min="3" max="3" width="9.28515625" style="890" customWidth="1"/>
    <col min="4" max="4" width="37.28515625" style="890" customWidth="1"/>
    <col min="5" max="5" width="10.140625" style="890" customWidth="1"/>
    <col min="6" max="9" width="15" style="890" customWidth="1"/>
    <col min="10" max="16384" width="9.140625" style="890"/>
  </cols>
  <sheetData>
    <row r="1" spans="1:9" s="871" customFormat="1" ht="16.5" customHeight="1">
      <c r="A1" s="609" t="str">
        <f>[4]TH!A1</f>
        <v>Đơn vị: CÔNG TY TNHH SX TM KIM DUNG PHÁT</v>
      </c>
      <c r="B1" s="870"/>
      <c r="C1" s="870"/>
      <c r="F1" s="870"/>
      <c r="G1" s="1056" t="s">
        <v>772</v>
      </c>
      <c r="H1" s="1056"/>
      <c r="I1" s="1056"/>
    </row>
    <row r="2" spans="1:9" s="871" customFormat="1" ht="16.5" customHeight="1">
      <c r="A2" s="608" t="str">
        <f>[4]TH!A2</f>
        <v>Địa chỉ: 1A227/1 Ấp 1, Phạm Văn Hai, Bình Chánh, TPHCM</v>
      </c>
      <c r="B2" s="848"/>
      <c r="C2" s="848"/>
      <c r="F2" s="729"/>
      <c r="G2" s="1057" t="s">
        <v>773</v>
      </c>
      <c r="H2" s="1057"/>
      <c r="I2" s="1057"/>
    </row>
    <row r="3" spans="1:9" s="871" customFormat="1" ht="16.5" customHeight="1">
      <c r="A3" s="848"/>
      <c r="B3" s="848"/>
      <c r="C3" s="848"/>
      <c r="F3" s="729"/>
      <c r="G3" s="1057"/>
      <c r="H3" s="1057"/>
      <c r="I3" s="1057"/>
    </row>
    <row r="4" spans="1:9" s="871" customFormat="1" ht="16.5" customHeight="1">
      <c r="A4" s="848"/>
      <c r="B4" s="848"/>
      <c r="C4" s="848"/>
      <c r="F4" s="729"/>
      <c r="G4" s="849"/>
      <c r="H4" s="849"/>
      <c r="I4" s="849"/>
    </row>
    <row r="5" spans="1:9" s="18" customFormat="1" ht="23.25" customHeight="1">
      <c r="A5" s="1071" t="s">
        <v>774</v>
      </c>
      <c r="B5" s="1071"/>
      <c r="C5" s="1071"/>
      <c r="D5" s="1071"/>
      <c r="E5" s="1071"/>
      <c r="F5" s="1071"/>
      <c r="G5" s="1071"/>
      <c r="H5" s="1071"/>
      <c r="I5" s="1071"/>
    </row>
    <row r="6" spans="1:9" s="18" customFormat="1">
      <c r="A6" s="1013" t="s">
        <v>775</v>
      </c>
      <c r="B6" s="1013"/>
      <c r="C6" s="1013"/>
      <c r="D6" s="1013"/>
      <c r="E6" s="1013"/>
      <c r="F6" s="1013"/>
      <c r="G6" s="1013"/>
      <c r="H6" s="1013"/>
      <c r="I6" s="1013"/>
    </row>
    <row r="7" spans="1:9" s="18" customFormat="1">
      <c r="A7" s="1013" t="s">
        <v>776</v>
      </c>
      <c r="B7" s="1013"/>
      <c r="C7" s="1013"/>
      <c r="D7" s="1013"/>
      <c r="E7" s="1013"/>
      <c r="F7" s="1013"/>
      <c r="G7" s="1013"/>
      <c r="H7" s="1013"/>
      <c r="I7" s="1013"/>
    </row>
    <row r="8" spans="1:9" s="18" customFormat="1" ht="15" customHeight="1">
      <c r="A8" s="1013" t="str">
        <f>IF(MID($E$9,4,4)="1015","Đối tượng cho vay: NH Eximbank CN Q11","Đối tượng cho vay: NH Eximbank CN Q4")</f>
        <v>Đối tượng cho vay: NH Eximbank CN Q4</v>
      </c>
      <c r="B8" s="1013"/>
      <c r="C8" s="1013"/>
      <c r="D8" s="1013"/>
      <c r="E8" s="1013"/>
      <c r="F8" s="1013"/>
      <c r="G8" s="1013"/>
      <c r="H8" s="1013"/>
      <c r="I8" s="1013"/>
    </row>
    <row r="9" spans="1:9" s="18" customFormat="1">
      <c r="A9" s="846"/>
      <c r="B9" s="846"/>
      <c r="C9" s="846"/>
      <c r="D9" s="20" t="s">
        <v>777</v>
      </c>
      <c r="E9" s="1066" t="s">
        <v>771</v>
      </c>
      <c r="F9" s="1066"/>
      <c r="G9" s="850" t="e">
        <f>"ngày "&amp; TEXT(VLOOKUP($E$9,'341'!$B$4:$I$21,2,0),"dd/MM/yy")</f>
        <v>#N/A</v>
      </c>
      <c r="H9" s="846"/>
      <c r="I9" s="846"/>
    </row>
    <row r="10" spans="1:9" s="18" customFormat="1">
      <c r="A10" s="1013" t="s">
        <v>778</v>
      </c>
      <c r="B10" s="1013"/>
      <c r="C10" s="1013"/>
      <c r="D10" s="1013"/>
      <c r="E10" s="1013"/>
      <c r="F10" s="1013"/>
      <c r="G10" s="1013"/>
      <c r="H10" s="1013"/>
      <c r="I10" s="1013"/>
    </row>
    <row r="11" spans="1:9" s="18" customFormat="1">
      <c r="C11" s="1060"/>
      <c r="D11" s="1060"/>
      <c r="E11" s="1060"/>
      <c r="F11" s="1060"/>
      <c r="G11" s="1060"/>
      <c r="H11" s="1060"/>
      <c r="I11" s="1060"/>
    </row>
    <row r="12" spans="1:9" s="18" customFormat="1" ht="15.75" customHeight="1">
      <c r="A12" s="1067" t="s">
        <v>20</v>
      </c>
      <c r="B12" s="1061" t="s">
        <v>1</v>
      </c>
      <c r="C12" s="1062"/>
      <c r="D12" s="1067" t="s">
        <v>0</v>
      </c>
      <c r="E12" s="1067" t="s">
        <v>14</v>
      </c>
      <c r="F12" s="1069" t="s">
        <v>779</v>
      </c>
      <c r="G12" s="1070"/>
      <c r="H12" s="1069" t="s">
        <v>780</v>
      </c>
      <c r="I12" s="1070"/>
    </row>
    <row r="13" spans="1:9" s="18" customFormat="1" ht="33.75" customHeight="1">
      <c r="A13" s="1068"/>
      <c r="B13" s="242" t="s">
        <v>15</v>
      </c>
      <c r="C13" s="242" t="s">
        <v>32</v>
      </c>
      <c r="D13" s="1068"/>
      <c r="E13" s="1068"/>
      <c r="F13" s="872" t="s">
        <v>22</v>
      </c>
      <c r="G13" s="872" t="s">
        <v>23</v>
      </c>
      <c r="H13" s="872" t="s">
        <v>22</v>
      </c>
      <c r="I13" s="872" t="s">
        <v>23</v>
      </c>
    </row>
    <row r="14" spans="1:9" s="846" customFormat="1">
      <c r="A14" s="847" t="s">
        <v>2</v>
      </c>
      <c r="B14" s="851" t="s">
        <v>3</v>
      </c>
      <c r="C14" s="847" t="s">
        <v>4</v>
      </c>
      <c r="D14" s="847" t="s">
        <v>5</v>
      </c>
      <c r="E14" s="847" t="s">
        <v>6</v>
      </c>
      <c r="F14" s="847">
        <v>3</v>
      </c>
      <c r="G14" s="847">
        <v>5</v>
      </c>
      <c r="H14" s="847">
        <v>7</v>
      </c>
      <c r="I14" s="847">
        <v>9</v>
      </c>
    </row>
    <row r="15" spans="1:9" s="18" customFormat="1" ht="19.5" customHeight="1">
      <c r="A15" s="873"/>
      <c r="B15" s="873"/>
      <c r="C15" s="873"/>
      <c r="D15" s="237" t="s">
        <v>7</v>
      </c>
      <c r="E15" s="238"/>
      <c r="F15" s="873"/>
      <c r="G15" s="873"/>
      <c r="H15" s="874" t="e">
        <f>VLOOKUP($E$9,'341'!$B$4:$I$21,3,0)</f>
        <v>#N/A</v>
      </c>
      <c r="I15" s="874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6" t="str">
        <f ca="1">IF(ROWS($1:1)&gt;COUNT(Dong4),"",IF(LEFT(OFFSET([4]TH!L$1,SMALL(Dong4,ROWS($1:1)),),3)="341",OFFSET([4]TH!K$1,SMALL(Dong4,ROWS($1:1)),),0))</f>
        <v/>
      </c>
      <c r="G16" s="87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6" t="str">
        <f ca="1">IF(ROWS($1:2)&gt;COUNT(Dong4),"",IF(LEFT(OFFSET([4]TH!L$1,SMALL(Dong4,ROWS($1:2)),),3)="341",OFFSET([4]TH!K$1,SMALL(Dong4,ROWS($1:2)),),0))</f>
        <v/>
      </c>
      <c r="G17" s="87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6" t="str">
        <f ca="1">IF(ROWS($1:3)&gt;COUNT(Dong4),"",IF(LEFT(OFFSET([4]TH!L$1,SMALL(Dong4,ROWS($1:3)),),3)="341",OFFSET([4]TH!K$1,SMALL(Dong4,ROWS($1:3)),),0))</f>
        <v/>
      </c>
      <c r="G18" s="87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6" t="str">
        <f ca="1">IF(ROWS($1:4)&gt;COUNT(Dong4),"",IF(LEFT(OFFSET([4]TH!L$1,SMALL(Dong4,ROWS($1:4)),),3)="341",OFFSET([4]TH!K$1,SMALL(Dong4,ROWS($1:4)),),0))</f>
        <v/>
      </c>
      <c r="G19" s="87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6" t="str">
        <f ca="1">IF(ROWS($1:5)&gt;COUNT(Dong4),"",IF(LEFT(OFFSET([4]TH!L$1,SMALL(Dong4,ROWS($1:5)),),3)="341",OFFSET([4]TH!K$1,SMALL(Dong4,ROWS($1:5)),),0))</f>
        <v/>
      </c>
      <c r="G20" s="87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6" t="str">
        <f ca="1">IF(ROWS($1:6)&gt;COUNT(Dong4),"",IF(LEFT(OFFSET([4]TH!L$1,SMALL(Dong4,ROWS($1:6)),),3)="341",OFFSET([4]TH!K$1,SMALL(Dong4,ROWS($1:6)),),0))</f>
        <v/>
      </c>
      <c r="G21" s="87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6" t="str">
        <f ca="1">IF(ROWS($1:7)&gt;COUNT(Dong4),"",IF(LEFT(OFFSET([4]TH!L$1,SMALL(Dong4,ROWS($1:7)),),3)="341",OFFSET([4]TH!K$1,SMALL(Dong4,ROWS($1:7)),),0))</f>
        <v/>
      </c>
      <c r="G22" s="87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6" t="str">
        <f ca="1">IF(ROWS($1:8)&gt;COUNT(Dong4),"",IF(LEFT(OFFSET([4]TH!L$1,SMALL(Dong4,ROWS($1:8)),),3)="341",OFFSET([4]TH!K$1,SMALL(Dong4,ROWS($1:8)),),0))</f>
        <v/>
      </c>
      <c r="G23" s="87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6" t="str">
        <f ca="1">IF(ROWS($1:9)&gt;COUNT(Dong4),"",IF(LEFT(OFFSET([4]TH!L$1,SMALL(Dong4,ROWS($1:9)),),3)="341",OFFSET([4]TH!K$1,SMALL(Dong4,ROWS($1:9)),),0))</f>
        <v/>
      </c>
      <c r="G24" s="87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7" customFormat="1" ht="19.5" customHeight="1">
      <c r="A25" s="878"/>
      <c r="B25" s="878"/>
      <c r="C25" s="878"/>
      <c r="D25" s="879"/>
      <c r="E25" s="880"/>
      <c r="F25" s="881"/>
      <c r="G25" s="88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1">
        <f ca="1">SUM(F16:F25)</f>
        <v>0</v>
      </c>
      <c r="G26" s="771">
        <f ca="1">SUM(G16:G25)</f>
        <v>0</v>
      </c>
      <c r="H26" s="883" t="s">
        <v>19</v>
      </c>
      <c r="I26" s="883" t="s">
        <v>19</v>
      </c>
    </row>
    <row r="27" spans="1:9" s="18" customFormat="1" ht="19.5" customHeight="1">
      <c r="A27" s="884"/>
      <c r="B27" s="884"/>
      <c r="C27" s="884"/>
      <c r="D27" s="240" t="s">
        <v>10</v>
      </c>
      <c r="E27" s="241" t="s">
        <v>19</v>
      </c>
      <c r="F27" s="241" t="s">
        <v>19</v>
      </c>
      <c r="G27" s="241" t="s">
        <v>19</v>
      </c>
      <c r="H27" s="885" t="e">
        <f ca="1">MAX(H15+F26-I15-G26,0)</f>
        <v>#N/A</v>
      </c>
      <c r="I27" s="885" t="e">
        <f ca="1">MAX(I15+G26-H15-F26,0)</f>
        <v>#N/A</v>
      </c>
    </row>
    <row r="28" spans="1:9" s="18" customFormat="1">
      <c r="E28" s="846"/>
    </row>
    <row r="29" spans="1:9" s="18" customFormat="1">
      <c r="A29" s="886" t="s">
        <v>781</v>
      </c>
      <c r="E29" s="846"/>
    </row>
    <row r="30" spans="1:9" s="18" customFormat="1">
      <c r="A30" s="886" t="e">
        <f>"- Ngày mở sổ: "&amp; TEXT(VLOOKUP($E$9,'341'!$B$4:$I$21,2,0),"dd/MM/yy")</f>
        <v>#N/A</v>
      </c>
      <c r="E30" s="846"/>
    </row>
    <row r="31" spans="1:9" s="18" customFormat="1">
      <c r="E31" s="846"/>
      <c r="H31" s="846" t="s">
        <v>782</v>
      </c>
    </row>
    <row r="32" spans="1:9" s="18" customFormat="1">
      <c r="C32" s="846" t="s">
        <v>11</v>
      </c>
      <c r="E32" s="846"/>
      <c r="H32" s="846" t="s">
        <v>12</v>
      </c>
    </row>
    <row r="33" spans="2:8" s="18" customFormat="1">
      <c r="C33" s="846" t="s">
        <v>13</v>
      </c>
      <c r="E33" s="846"/>
      <c r="H33" s="846" t="s">
        <v>13</v>
      </c>
    </row>
    <row r="34" spans="2:8" s="18" customFormat="1">
      <c r="E34" s="846"/>
    </row>
    <row r="35" spans="2:8" s="18" customFormat="1">
      <c r="E35" s="846"/>
    </row>
    <row r="36" spans="2:8" s="887" customFormat="1"/>
    <row r="37" spans="2:8" s="887" customFormat="1"/>
    <row r="38" spans="2:8" s="887" customFormat="1"/>
    <row r="39" spans="2:8" s="887" customFormat="1"/>
    <row r="40" spans="2:8" s="887" customFormat="1" ht="15">
      <c r="B40" s="888"/>
      <c r="C40" s="889" t="s">
        <v>783</v>
      </c>
      <c r="D40" s="888"/>
    </row>
    <row r="41" spans="2:8" s="887" customFormat="1"/>
    <row r="42" spans="2:8" s="887" customFormat="1"/>
    <row r="43" spans="2:8" s="887" customFormat="1"/>
    <row r="44" spans="2:8" s="887" customFormat="1"/>
    <row r="45" spans="2:8" s="887" customFormat="1"/>
    <row r="46" spans="2:8" s="887" customFormat="1"/>
    <row r="47" spans="2:8" s="887" customFormat="1"/>
    <row r="48" spans="2:8" s="88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9" t="str">
        <f>TH!$A$1</f>
        <v>Đơn vị: CÔNG TY TNHH SX TM KIM DUNG PHÁT</v>
      </c>
      <c r="C2" s="265"/>
      <c r="F2" s="266"/>
      <c r="G2" s="266"/>
      <c r="H2" s="266"/>
      <c r="I2" s="266"/>
      <c r="J2" s="1074" t="s">
        <v>178</v>
      </c>
      <c r="K2" s="1074"/>
      <c r="L2" s="1074"/>
      <c r="M2" s="1074"/>
      <c r="N2" s="266"/>
    </row>
    <row r="3" spans="1:14">
      <c r="A3" s="820" t="str">
        <f>TH!$A$2</f>
        <v>Địa chỉ: 1A227/1 Ấp 1, Phạm Văn Hai, Bình Chánh, TPHCM</v>
      </c>
      <c r="C3" s="265"/>
      <c r="F3" s="267"/>
      <c r="G3" s="267"/>
      <c r="H3" s="267"/>
      <c r="I3" s="267"/>
      <c r="J3" s="108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2"/>
      <c r="L3" s="1082"/>
      <c r="M3" s="1082"/>
      <c r="N3" s="267"/>
    </row>
    <row r="4" spans="1:14">
      <c r="F4" s="267"/>
      <c r="G4" s="267"/>
      <c r="H4" s="267"/>
      <c r="I4" s="267"/>
      <c r="J4" s="1082"/>
      <c r="K4" s="1082"/>
      <c r="L4" s="1082"/>
      <c r="M4" s="1082"/>
      <c r="N4" s="267"/>
    </row>
    <row r="5" spans="1:14" s="268" customFormat="1" ht="23.25" customHeight="1">
      <c r="A5" s="1073" t="s">
        <v>179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</row>
    <row r="6" spans="1:14">
      <c r="A6" s="1074" t="s">
        <v>419</v>
      </c>
      <c r="B6" s="1074" t="s">
        <v>180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M6" s="1074"/>
      <c r="N6" s="1074"/>
    </row>
    <row r="7" spans="1:14">
      <c r="C7" s="1075"/>
      <c r="D7" s="1075"/>
      <c r="E7" s="1075"/>
      <c r="F7" s="1075"/>
      <c r="G7" s="1075"/>
      <c r="H7" s="1075"/>
      <c r="I7" s="1075"/>
      <c r="J7" s="1075"/>
      <c r="K7" s="1075"/>
      <c r="L7" s="1075"/>
      <c r="M7" s="1075"/>
      <c r="N7" s="1075"/>
    </row>
    <row r="8" spans="1:14" ht="15.75" customHeight="1">
      <c r="A8" s="1076" t="s">
        <v>20</v>
      </c>
      <c r="B8" s="1077" t="s">
        <v>1</v>
      </c>
      <c r="C8" s="1078"/>
      <c r="D8" s="1076" t="s">
        <v>0</v>
      </c>
      <c r="E8" s="1076" t="s">
        <v>14</v>
      </c>
      <c r="F8" s="1081" t="s">
        <v>21</v>
      </c>
      <c r="G8" s="1081"/>
      <c r="H8" s="1081"/>
      <c r="I8" s="1081"/>
      <c r="J8" s="1081"/>
      <c r="K8" s="1081"/>
      <c r="L8" s="1081" t="s">
        <v>31</v>
      </c>
      <c r="M8" s="1081"/>
      <c r="N8" s="1081"/>
    </row>
    <row r="9" spans="1:14" ht="15.75" customHeight="1">
      <c r="A9" s="1076"/>
      <c r="B9" s="1079"/>
      <c r="C9" s="1080"/>
      <c r="D9" s="1076"/>
      <c r="E9" s="1076"/>
      <c r="F9" s="1081" t="s">
        <v>181</v>
      </c>
      <c r="G9" s="1081"/>
      <c r="H9" s="1081"/>
      <c r="I9" s="1081" t="s">
        <v>182</v>
      </c>
      <c r="J9" s="1081"/>
      <c r="K9" s="1081"/>
      <c r="L9" s="1076" t="s">
        <v>183</v>
      </c>
      <c r="M9" s="1076" t="s">
        <v>184</v>
      </c>
      <c r="N9" s="1076" t="s">
        <v>185</v>
      </c>
    </row>
    <row r="10" spans="1:14" ht="15.75" customHeight="1">
      <c r="A10" s="1076"/>
      <c r="B10" s="1084" t="s">
        <v>15</v>
      </c>
      <c r="C10" s="1084" t="s">
        <v>32</v>
      </c>
      <c r="D10" s="1076"/>
      <c r="E10" s="1076"/>
      <c r="F10" s="1086" t="s">
        <v>183</v>
      </c>
      <c r="G10" s="1086" t="s">
        <v>184</v>
      </c>
      <c r="H10" s="1086" t="s">
        <v>185</v>
      </c>
      <c r="I10" s="1086" t="s">
        <v>183</v>
      </c>
      <c r="J10" s="1086" t="s">
        <v>184</v>
      </c>
      <c r="K10" s="1086" t="s">
        <v>185</v>
      </c>
      <c r="L10" s="1083"/>
      <c r="M10" s="1083"/>
      <c r="N10" s="1083"/>
    </row>
    <row r="11" spans="1:14">
      <c r="A11" s="1076"/>
      <c r="B11" s="1085"/>
      <c r="C11" s="1085"/>
      <c r="D11" s="1076"/>
      <c r="E11" s="1076"/>
      <c r="F11" s="1087"/>
      <c r="G11" s="1087"/>
      <c r="H11" s="1087"/>
      <c r="I11" s="1087"/>
      <c r="J11" s="1087"/>
      <c r="K11" s="1087"/>
      <c r="L11" s="1083"/>
      <c r="M11" s="1083"/>
      <c r="N11" s="108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2">
        <v>40634</v>
      </c>
      <c r="B14" s="720" t="s">
        <v>357</v>
      </c>
      <c r="C14" s="822">
        <v>40634</v>
      </c>
      <c r="D14" s="274" t="s">
        <v>404</v>
      </c>
      <c r="E14" s="720" t="s">
        <v>47</v>
      </c>
      <c r="F14" s="274"/>
      <c r="G14" s="274"/>
      <c r="H14" s="274"/>
      <c r="I14" s="344">
        <v>1700000000</v>
      </c>
      <c r="J14" s="274"/>
      <c r="K14" s="274"/>
      <c r="L14" s="723">
        <f>L13+I14-G14</f>
        <v>3600000000</v>
      </c>
      <c r="M14" s="274"/>
      <c r="N14" s="274"/>
    </row>
    <row r="15" spans="1:14">
      <c r="A15" s="822">
        <v>40634</v>
      </c>
      <c r="B15" s="720" t="s">
        <v>358</v>
      </c>
      <c r="C15" s="822">
        <v>40634</v>
      </c>
      <c r="D15" s="275" t="s">
        <v>405</v>
      </c>
      <c r="E15" s="721" t="s">
        <v>47</v>
      </c>
      <c r="F15" s="275"/>
      <c r="G15" s="275"/>
      <c r="H15" s="275"/>
      <c r="I15" s="359">
        <v>100000000</v>
      </c>
      <c r="J15" s="275"/>
      <c r="K15" s="275"/>
      <c r="L15" s="723">
        <f t="shared" ref="L15:L16" si="0">L14+I15-G15</f>
        <v>3700000000</v>
      </c>
      <c r="M15" s="275"/>
      <c r="N15" s="275"/>
    </row>
    <row r="16" spans="1:14">
      <c r="A16" s="822">
        <v>40634</v>
      </c>
      <c r="B16" s="720" t="s">
        <v>362</v>
      </c>
      <c r="C16" s="822">
        <v>40634</v>
      </c>
      <c r="D16" s="275" t="s">
        <v>406</v>
      </c>
      <c r="E16" s="721" t="s">
        <v>47</v>
      </c>
      <c r="F16" s="275"/>
      <c r="G16" s="275"/>
      <c r="H16" s="275"/>
      <c r="I16" s="359">
        <v>100000000</v>
      </c>
      <c r="J16" s="275"/>
      <c r="K16" s="275"/>
      <c r="L16" s="723">
        <f t="shared" si="0"/>
        <v>3800000000</v>
      </c>
      <c r="M16" s="275"/>
      <c r="N16" s="275"/>
    </row>
    <row r="17" spans="1:14">
      <c r="A17" s="720"/>
      <c r="B17" s="274"/>
      <c r="C17" s="72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0"/>
      <c r="B18" s="274"/>
      <c r="C18" s="720"/>
      <c r="D18" s="276" t="s">
        <v>133</v>
      </c>
      <c r="E18" s="484" t="s">
        <v>19</v>
      </c>
      <c r="F18" s="277"/>
      <c r="G18" s="277"/>
      <c r="H18" s="277"/>
      <c r="I18" s="722">
        <f>SUM(I13:I17)</f>
        <v>1900000000</v>
      </c>
      <c r="J18" s="277"/>
      <c r="K18" s="277"/>
      <c r="L18" s="72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2" t="str">
        <f>"Ngày 31 tháng  12  năm  "&amp;YEAR($A$14)</f>
        <v>Ngày 31 tháng  12  năm  2011</v>
      </c>
      <c r="F23" s="1072"/>
      <c r="G23" s="1072"/>
      <c r="H23" s="1072"/>
      <c r="I23" s="1072"/>
      <c r="J23" s="1072"/>
      <c r="K23" s="1072"/>
      <c r="L23" s="1072"/>
      <c r="M23" s="1072"/>
      <c r="N23" s="1072"/>
    </row>
    <row r="24" spans="1:14">
      <c r="A24" s="1072" t="s">
        <v>11</v>
      </c>
      <c r="B24" s="1072"/>
      <c r="C24" s="1072"/>
      <c r="D24" s="1072"/>
      <c r="E24" s="1072" t="s">
        <v>12</v>
      </c>
      <c r="F24" s="1072"/>
      <c r="G24" s="1072"/>
      <c r="H24" s="1072"/>
      <c r="I24" s="1072"/>
      <c r="J24" s="1072"/>
      <c r="K24" s="1072"/>
      <c r="L24" s="1072"/>
      <c r="M24" s="1072"/>
      <c r="N24" s="1072"/>
    </row>
    <row r="25" spans="1:14">
      <c r="A25" s="1072" t="s">
        <v>13</v>
      </c>
      <c r="B25" s="1072"/>
      <c r="C25" s="1072"/>
      <c r="D25" s="1072"/>
      <c r="E25" s="1072" t="s">
        <v>13</v>
      </c>
      <c r="F25" s="1072"/>
      <c r="G25" s="1072"/>
      <c r="H25" s="1072"/>
      <c r="I25" s="1072"/>
      <c r="J25" s="1072"/>
      <c r="K25" s="1072"/>
      <c r="L25" s="1072"/>
      <c r="M25" s="1072"/>
      <c r="N25" s="107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0"/>
  <sheetViews>
    <sheetView topLeftCell="A9" workbookViewId="0">
      <pane ySplit="3" topLeftCell="A18" activePane="bottomLeft" state="frozen"/>
      <selection activeCell="A9" sqref="A9"/>
      <selection pane="bottomLeft" activeCell="A26" sqref="A26:XFD27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19" t="str">
        <f>TH!$A$1</f>
        <v>Đơn vị: CÔNG TY TNHH SX TM KIM DUNG PHÁT</v>
      </c>
      <c r="C1" s="957"/>
      <c r="D1" s="957"/>
      <c r="E1" s="957"/>
      <c r="F1" s="283"/>
      <c r="G1" s="283"/>
      <c r="H1" s="1056" t="s">
        <v>187</v>
      </c>
      <c r="I1" s="1056"/>
      <c r="J1" s="1056"/>
      <c r="K1" s="1056"/>
      <c r="L1" s="1056"/>
      <c r="M1" s="944"/>
      <c r="N1" s="725"/>
    </row>
    <row r="2" spans="1:14" s="456" customFormat="1" ht="14.25" customHeight="1">
      <c r="B2" s="820" t="str">
        <f>TH!$A$2</f>
        <v>Địa chỉ: 1A227/1 Ấp 1, Phạm Văn Hai, Bình Chánh, TPHCM</v>
      </c>
      <c r="C2" s="958"/>
      <c r="D2" s="958"/>
      <c r="E2" s="958"/>
      <c r="F2" s="958"/>
      <c r="G2" s="958"/>
      <c r="H2" s="105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7"/>
      <c r="J2" s="1057"/>
      <c r="K2" s="1057"/>
      <c r="L2" s="1057"/>
      <c r="M2" s="729"/>
      <c r="N2" s="725"/>
    </row>
    <row r="3" spans="1:14" s="456" customFormat="1" ht="14.25" customHeight="1">
      <c r="B3" s="958"/>
      <c r="C3" s="958"/>
      <c r="D3" s="958"/>
      <c r="E3" s="958"/>
      <c r="F3" s="958"/>
      <c r="G3" s="958"/>
      <c r="H3" s="1057"/>
      <c r="I3" s="1057"/>
      <c r="J3" s="1057"/>
      <c r="K3" s="1057"/>
      <c r="L3" s="1057"/>
      <c r="M3" s="730"/>
      <c r="N3" s="725"/>
    </row>
    <row r="4" spans="1:14" s="284" customFormat="1" ht="27.75" customHeight="1">
      <c r="B4" s="1096" t="s">
        <v>188</v>
      </c>
      <c r="C4" s="1096"/>
      <c r="D4" s="1096"/>
      <c r="E4" s="1096"/>
      <c r="F4" s="1096"/>
      <c r="G4" s="1096"/>
      <c r="H4" s="1096"/>
      <c r="I4" s="1096"/>
      <c r="J4" s="1096"/>
      <c r="K4" s="1096"/>
      <c r="L4" s="1096"/>
      <c r="N4" s="726"/>
    </row>
    <row r="5" spans="1:14" s="284" customFormat="1" ht="15" customHeight="1">
      <c r="B5" s="1095" t="s">
        <v>189</v>
      </c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N5" s="726"/>
    </row>
    <row r="6" spans="1:14" s="284" customFormat="1" ht="12.75" customHeight="1">
      <c r="B6" s="1095" t="s">
        <v>190</v>
      </c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N6" s="726"/>
    </row>
    <row r="7" spans="1:14" s="285" customFormat="1" ht="24" customHeight="1">
      <c r="C7" s="1088" t="s">
        <v>191</v>
      </c>
      <c r="D7" s="1088"/>
      <c r="E7" s="1088"/>
      <c r="F7" s="1088"/>
      <c r="G7" s="1088"/>
      <c r="H7" s="1088"/>
      <c r="I7" s="1088"/>
      <c r="J7" s="1088"/>
      <c r="K7" s="1088"/>
      <c r="L7" s="1088"/>
      <c r="N7" s="727"/>
    </row>
    <row r="8" spans="1:14" ht="20.25" customHeight="1">
      <c r="B8" s="1089" t="s">
        <v>35</v>
      </c>
      <c r="C8" s="1090" t="s">
        <v>192</v>
      </c>
      <c r="D8" s="1091" t="s">
        <v>193</v>
      </c>
      <c r="E8" s="1093" t="s">
        <v>139</v>
      </c>
      <c r="F8" s="1093"/>
      <c r="G8" s="1093"/>
      <c r="H8" s="1093"/>
      <c r="I8" s="1093"/>
      <c r="J8" s="1093"/>
      <c r="K8" s="1093"/>
      <c r="L8" s="1093"/>
    </row>
    <row r="9" spans="1:14" ht="20.25" customHeight="1">
      <c r="B9" s="1089"/>
      <c r="C9" s="1090"/>
      <c r="D9" s="1092"/>
      <c r="E9" s="1093" t="s">
        <v>194</v>
      </c>
      <c r="F9" s="1093"/>
      <c r="G9" s="1094" t="s">
        <v>195</v>
      </c>
      <c r="H9" s="1094"/>
      <c r="I9" s="1094" t="s">
        <v>196</v>
      </c>
      <c r="J9" s="1094"/>
      <c r="K9" s="1094" t="s">
        <v>197</v>
      </c>
      <c r="L9" s="1094"/>
    </row>
    <row r="10" spans="1:14" ht="20.25" customHeight="1">
      <c r="B10" s="1089"/>
      <c r="C10" s="1090"/>
      <c r="D10" s="946"/>
      <c r="E10" s="947" t="s">
        <v>198</v>
      </c>
      <c r="F10" s="947" t="s">
        <v>199</v>
      </c>
      <c r="G10" s="947" t="s">
        <v>198</v>
      </c>
      <c r="H10" s="947" t="s">
        <v>199</v>
      </c>
      <c r="I10" s="947" t="s">
        <v>198</v>
      </c>
      <c r="J10" s="947" t="s">
        <v>199</v>
      </c>
      <c r="K10" s="947" t="s">
        <v>198</v>
      </c>
      <c r="L10" s="947" t="s">
        <v>199</v>
      </c>
    </row>
    <row r="11" spans="1:14" s="287" customFormat="1">
      <c r="B11" s="945" t="s">
        <v>2</v>
      </c>
      <c r="C11" s="946" t="s">
        <v>3</v>
      </c>
      <c r="D11" s="946"/>
      <c r="E11" s="947">
        <v>1</v>
      </c>
      <c r="F11" s="947">
        <v>1</v>
      </c>
      <c r="G11" s="947">
        <v>2</v>
      </c>
      <c r="H11" s="947">
        <v>2</v>
      </c>
      <c r="I11" s="947">
        <v>3</v>
      </c>
      <c r="J11" s="947">
        <v>3</v>
      </c>
      <c r="K11" s="947">
        <v>4</v>
      </c>
      <c r="L11" s="947">
        <v>4</v>
      </c>
      <c r="N11" s="728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845</v>
      </c>
      <c r="D13" s="291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0</v>
      </c>
      <c r="L13" s="8">
        <f t="shared" si="0"/>
        <v>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890</v>
      </c>
      <c r="D14" s="291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800</v>
      </c>
      <c r="L14" s="8">
        <f t="shared" si="0"/>
        <v>15200000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5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1746</v>
      </c>
      <c r="J16" s="13">
        <f t="shared" si="1"/>
        <v>34503450</v>
      </c>
      <c r="K16" s="13">
        <f t="shared" si="1"/>
        <v>800</v>
      </c>
      <c r="L16" s="13">
        <f t="shared" si="1"/>
        <v>15200000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711</v>
      </c>
      <c r="D18" s="291" t="s">
        <v>336</v>
      </c>
      <c r="E18" s="25">
        <v>2648</v>
      </c>
      <c r="F18" s="25">
        <v>23832000</v>
      </c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4721</v>
      </c>
      <c r="J18" s="25">
        <f t="array" ref="J18">SUM(IF("1521"&amp;C18=KHC&amp;MH,TH))</f>
        <v>42489000</v>
      </c>
      <c r="K18" s="25">
        <f t="shared" ref="K18:K27" si="3">E18+G18-I18</f>
        <v>39754</v>
      </c>
      <c r="L18" s="25">
        <f t="shared" ref="L18:L27" si="4">F18+H18-J18</f>
        <v>357786000</v>
      </c>
      <c r="M18" s="288"/>
      <c r="N18" s="288">
        <f>F18/E18</f>
        <v>9000</v>
      </c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707</v>
      </c>
      <c r="D19" s="291" t="s">
        <v>336</v>
      </c>
      <c r="E19" s="8">
        <v>5441</v>
      </c>
      <c r="F19" s="8">
        <v>39719300</v>
      </c>
      <c r="G19" s="25">
        <f t="array" ref="G19">SUM(IF("1521"&amp;C19=KHN&amp;MH,SL))</f>
        <v>57234</v>
      </c>
      <c r="H19" s="25">
        <f t="array" ref="H19">SUM(IF("1521"&amp;C19=KHN&amp;MH,TH))</f>
        <v>421383800</v>
      </c>
      <c r="I19" s="25">
        <f t="array" ref="I19">SUM(IF("1521"&amp;C19=KHC&amp;MH,SL))</f>
        <v>32903</v>
      </c>
      <c r="J19" s="25">
        <f t="array" ref="J19">SUM(IF("1521"&amp;C19=KHC&amp;MH,TH))</f>
        <v>237596700</v>
      </c>
      <c r="K19" s="8">
        <f t="shared" si="3"/>
        <v>29772</v>
      </c>
      <c r="L19" s="8">
        <f t="shared" si="4"/>
        <v>223506400</v>
      </c>
      <c r="M19" s="288"/>
      <c r="N19" s="288">
        <f>L19/K19</f>
        <v>7507.2685744995297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713</v>
      </c>
      <c r="D20" s="291" t="s">
        <v>336</v>
      </c>
      <c r="E20" s="8">
        <v>65413</v>
      </c>
      <c r="F20" s="8">
        <v>544954000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65413</v>
      </c>
      <c r="J20" s="25">
        <f t="array" ref="J20">SUM(IF("1521"&amp;C20=KHC&amp;MH,TH))</f>
        <v>544954000</v>
      </c>
      <c r="K20" s="8">
        <f t="shared" si="3"/>
        <v>33077</v>
      </c>
      <c r="L20" s="8">
        <f t="shared" si="4"/>
        <v>271231400</v>
      </c>
      <c r="M20" s="288"/>
      <c r="N20" s="288">
        <f>F20/E20</f>
        <v>8330.9739654197183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721</v>
      </c>
      <c r="D21" s="291" t="s">
        <v>336</v>
      </c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886</v>
      </c>
      <c r="D22" s="291" t="s">
        <v>336</v>
      </c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1281</v>
      </c>
      <c r="D23" s="291" t="s">
        <v>336</v>
      </c>
      <c r="E23" s="8"/>
      <c r="F23" s="8"/>
      <c r="G23" s="25">
        <f t="array" ref="G23">SUM(IF("1521"&amp;C23=KHN&amp;MH,SL))</f>
        <v>10008</v>
      </c>
      <c r="H23" s="25">
        <f t="array" ref="H23">SUM(IF("1521"&amp;C23=KHN&amp;MH,TH))</f>
        <v>85068000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10008</v>
      </c>
      <c r="L23" s="8">
        <f t="shared" si="4"/>
        <v>85068000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1280</v>
      </c>
      <c r="D24" s="291" t="s">
        <v>336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1283</v>
      </c>
      <c r="D25" s="291" t="s">
        <v>336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1" t="s">
        <v>854</v>
      </c>
      <c r="D26" s="300" t="s">
        <v>1492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857</v>
      </c>
      <c r="D27" s="300" t="s">
        <v>1492</v>
      </c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1278</v>
      </c>
      <c r="D28" s="291" t="s">
        <v>336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0</v>
      </c>
      <c r="L28" s="8">
        <f t="shared" ref="L28:L30" si="9">F28+H28-J28</f>
        <v>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1453</v>
      </c>
      <c r="D29" s="291" t="s">
        <v>336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0</v>
      </c>
      <c r="L29" s="8">
        <f t="shared" si="9"/>
        <v>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1455</v>
      </c>
      <c r="D30" s="291" t="s">
        <v>336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0</v>
      </c>
      <c r="L30" s="8">
        <f t="shared" si="9"/>
        <v>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5"/>
      <c r="C32" s="296" t="s">
        <v>340</v>
      </c>
      <c r="D32" s="945"/>
      <c r="E32" s="13">
        <f t="shared" ref="E32:L32" si="11">SUM(E18:E31)</f>
        <v>73502</v>
      </c>
      <c r="F32" s="13">
        <f t="shared" si="11"/>
        <v>608505300</v>
      </c>
      <c r="G32" s="13">
        <f t="shared" si="11"/>
        <v>177303</v>
      </c>
      <c r="H32" s="13">
        <f t="shared" si="11"/>
        <v>1451408880</v>
      </c>
      <c r="I32" s="13">
        <f t="shared" si="11"/>
        <v>103977</v>
      </c>
      <c r="J32" s="13">
        <f t="shared" si="11"/>
        <v>833900080</v>
      </c>
      <c r="K32" s="13">
        <f t="shared" si="11"/>
        <v>146828</v>
      </c>
      <c r="L32" s="13">
        <f t="shared" si="11"/>
        <v>1226014100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1477</v>
      </c>
      <c r="D34" s="300" t="s">
        <v>1492</v>
      </c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2">E34+G34-I34</f>
        <v>0</v>
      </c>
      <c r="L34" s="25">
        <f t="shared" ref="L34:L97" si="13"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733</v>
      </c>
      <c r="D35" s="300" t="s">
        <v>1492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8"/>
    </row>
    <row r="36" spans="1:13" ht="18" customHeight="1">
      <c r="A36" s="288" t="str">
        <f t="shared" ref="A36:A40" si="14">IF(B36&lt;&gt;"","TP","")</f>
        <v>TP</v>
      </c>
      <c r="B36" s="301">
        <f t="shared" ref="B36:B40" si="15">IF(C36&lt;&gt;"",B35+1,"")</f>
        <v>3</v>
      </c>
      <c r="C36" s="40" t="s">
        <v>1354</v>
      </c>
      <c r="D36" s="300" t="s">
        <v>1492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8"/>
    </row>
    <row r="37" spans="1:13" ht="18.75" customHeight="1">
      <c r="A37" s="288" t="str">
        <f t="shared" si="14"/>
        <v>TP</v>
      </c>
      <c r="B37" s="301">
        <f t="shared" si="15"/>
        <v>4</v>
      </c>
      <c r="C37" s="192" t="s">
        <v>738</v>
      </c>
      <c r="D37" s="300" t="s">
        <v>1492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8"/>
    </row>
    <row r="38" spans="1:13" ht="18.75" customHeight="1">
      <c r="A38" s="288" t="str">
        <f t="shared" si="14"/>
        <v>TP</v>
      </c>
      <c r="B38" s="301">
        <f t="shared" si="15"/>
        <v>5</v>
      </c>
      <c r="C38" s="192" t="s">
        <v>731</v>
      </c>
      <c r="D38" s="300" t="s">
        <v>1492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8"/>
    </row>
    <row r="39" spans="1:13" ht="18.75" customHeight="1">
      <c r="A39" s="288" t="str">
        <f t="shared" si="14"/>
        <v>TP</v>
      </c>
      <c r="B39" s="301">
        <f t="shared" si="15"/>
        <v>6</v>
      </c>
      <c r="C39" s="192" t="s">
        <v>1255</v>
      </c>
      <c r="D39" s="300" t="s">
        <v>1492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8"/>
    </row>
    <row r="40" spans="1:13" ht="18.75" customHeight="1">
      <c r="A40" s="288" t="str">
        <f t="shared" si="14"/>
        <v>TP</v>
      </c>
      <c r="B40" s="301">
        <f t="shared" si="15"/>
        <v>7</v>
      </c>
      <c r="C40" s="192" t="s">
        <v>743</v>
      </c>
      <c r="D40" s="300" t="s">
        <v>1492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729</v>
      </c>
      <c r="D41" s="300" t="s">
        <v>1492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549</v>
      </c>
      <c r="D42" s="300" t="s">
        <v>1492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8"/>
    </row>
    <row r="43" spans="1:13" ht="18.75" customHeight="1">
      <c r="A43" s="288" t="str">
        <f t="shared" ref="A43:A47" si="16">IF(B43&lt;&gt;"","TP","")</f>
        <v>TP</v>
      </c>
      <c r="B43" s="301">
        <f t="shared" ref="B43:B47" si="17">IF(C43&lt;&gt;"",B42+1,"")</f>
        <v>10</v>
      </c>
      <c r="C43" s="192" t="s">
        <v>726</v>
      </c>
      <c r="D43" s="300" t="s">
        <v>1492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8"/>
    </row>
    <row r="44" spans="1:13" ht="18.75" customHeight="1">
      <c r="A44" s="288" t="str">
        <f t="shared" si="16"/>
        <v>TP</v>
      </c>
      <c r="B44" s="301">
        <f t="shared" si="17"/>
        <v>11</v>
      </c>
      <c r="C44" s="192" t="s">
        <v>548</v>
      </c>
      <c r="D44" s="300" t="s">
        <v>1492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8"/>
    </row>
    <row r="45" spans="1:13" ht="18.75" customHeight="1">
      <c r="A45" s="288" t="str">
        <f t="shared" si="16"/>
        <v>TP</v>
      </c>
      <c r="B45" s="301">
        <f t="shared" si="17"/>
        <v>12</v>
      </c>
      <c r="C45" s="192" t="s">
        <v>745</v>
      </c>
      <c r="D45" s="300" t="s">
        <v>1492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8"/>
    </row>
    <row r="46" spans="1:13" ht="18.75" customHeight="1">
      <c r="A46" s="288" t="str">
        <f t="shared" si="16"/>
        <v>TP</v>
      </c>
      <c r="B46" s="301">
        <f t="shared" si="17"/>
        <v>13</v>
      </c>
      <c r="C46" s="192" t="s">
        <v>735</v>
      </c>
      <c r="D46" s="300" t="s">
        <v>1492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8"/>
    </row>
    <row r="47" spans="1:13" ht="18.75" customHeight="1">
      <c r="A47" s="288" t="str">
        <f t="shared" si="16"/>
        <v>TP</v>
      </c>
      <c r="B47" s="301">
        <f t="shared" si="17"/>
        <v>14</v>
      </c>
      <c r="C47" s="192" t="s">
        <v>728</v>
      </c>
      <c r="D47" s="300" t="s">
        <v>1492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8"/>
    </row>
    <row r="48" spans="1:13" ht="18.75" customHeight="1">
      <c r="A48" s="288" t="str">
        <f t="shared" ref="A48:A54" si="18">IF(B48&lt;&gt;"","TP","")</f>
        <v>TP</v>
      </c>
      <c r="B48" s="301">
        <f t="shared" ref="B48:B54" si="19">IF(C48&lt;&gt;"",B47+1,"")</f>
        <v>15</v>
      </c>
      <c r="C48" s="192" t="s">
        <v>1258</v>
      </c>
      <c r="D48" s="300" t="s">
        <v>1492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8"/>
    </row>
    <row r="49" spans="1:13" ht="18.75" customHeight="1">
      <c r="A49" s="288" t="str">
        <f t="shared" si="18"/>
        <v>TP</v>
      </c>
      <c r="B49" s="301">
        <f t="shared" si="19"/>
        <v>16</v>
      </c>
      <c r="C49" s="192" t="s">
        <v>742</v>
      </c>
      <c r="D49" s="300" t="s">
        <v>1492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8"/>
    </row>
    <row r="50" spans="1:13" ht="18.75" customHeight="1">
      <c r="A50" s="288" t="str">
        <f t="shared" si="18"/>
        <v>TP</v>
      </c>
      <c r="B50" s="301">
        <f t="shared" si="19"/>
        <v>17</v>
      </c>
      <c r="C50" s="189" t="s">
        <v>1241</v>
      </c>
      <c r="D50" s="300" t="s">
        <v>1492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8"/>
    </row>
    <row r="51" spans="1:13" ht="18.75" customHeight="1">
      <c r="A51" s="288" t="str">
        <f t="shared" si="18"/>
        <v>TP</v>
      </c>
      <c r="B51" s="301">
        <f t="shared" si="19"/>
        <v>18</v>
      </c>
      <c r="C51" s="192" t="s">
        <v>1254</v>
      </c>
      <c r="D51" s="300" t="s">
        <v>1492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8"/>
    </row>
    <row r="52" spans="1:13" ht="18.75" customHeight="1">
      <c r="A52" s="288" t="str">
        <f t="shared" si="18"/>
        <v>TP</v>
      </c>
      <c r="B52" s="301">
        <f t="shared" si="19"/>
        <v>19</v>
      </c>
      <c r="C52" s="192" t="s">
        <v>1264</v>
      </c>
      <c r="D52" s="300" t="s">
        <v>1492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8"/>
    </row>
    <row r="53" spans="1:13" ht="18.75" customHeight="1">
      <c r="A53" s="288" t="str">
        <f t="shared" si="18"/>
        <v>TP</v>
      </c>
      <c r="B53" s="301">
        <f t="shared" si="19"/>
        <v>20</v>
      </c>
      <c r="C53" s="192" t="s">
        <v>736</v>
      </c>
      <c r="D53" s="300" t="s">
        <v>1492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8"/>
    </row>
    <row r="54" spans="1:13" ht="18.75" customHeight="1">
      <c r="A54" s="288" t="str">
        <f t="shared" si="18"/>
        <v>TP</v>
      </c>
      <c r="B54" s="301">
        <f t="shared" si="19"/>
        <v>21</v>
      </c>
      <c r="C54" s="192" t="s">
        <v>1239</v>
      </c>
      <c r="D54" s="300" t="s">
        <v>1492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8"/>
    </row>
    <row r="55" spans="1:13" ht="18.75" customHeight="1">
      <c r="A55" s="288" t="str">
        <f t="shared" ref="A55:A58" si="20">IF(B55&lt;&gt;"","TP","")</f>
        <v>TP</v>
      </c>
      <c r="B55" s="301">
        <f t="shared" ref="B55:B58" si="21">IF(C55&lt;&gt;"",B54+1,"")</f>
        <v>22</v>
      </c>
      <c r="C55" s="189" t="s">
        <v>1240</v>
      </c>
      <c r="D55" s="300" t="s">
        <v>1492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8"/>
    </row>
    <row r="56" spans="1:13" ht="18.75" customHeight="1">
      <c r="A56" s="288" t="str">
        <f t="shared" si="20"/>
        <v>TP</v>
      </c>
      <c r="B56" s="301">
        <f t="shared" si="21"/>
        <v>23</v>
      </c>
      <c r="C56" s="192" t="s">
        <v>744</v>
      </c>
      <c r="D56" s="300" t="s">
        <v>1492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8"/>
    </row>
    <row r="57" spans="1:13" ht="18.75" customHeight="1">
      <c r="A57" s="288" t="str">
        <f t="shared" si="20"/>
        <v>TP</v>
      </c>
      <c r="B57" s="301">
        <f t="shared" si="21"/>
        <v>24</v>
      </c>
      <c r="C57" s="40" t="s">
        <v>563</v>
      </c>
      <c r="D57" s="300" t="s">
        <v>1492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8"/>
    </row>
    <row r="58" spans="1:13" ht="18.75" customHeight="1">
      <c r="A58" s="288" t="str">
        <f t="shared" si="20"/>
        <v>TP</v>
      </c>
      <c r="B58" s="301">
        <f t="shared" si="21"/>
        <v>25</v>
      </c>
      <c r="C58" s="192" t="s">
        <v>1246</v>
      </c>
      <c r="D58" s="300" t="s">
        <v>1492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8"/>
    </row>
    <row r="59" spans="1:13" ht="18.75" customHeight="1">
      <c r="A59" s="288" t="str">
        <f t="shared" ref="A59:A86" si="22">IF(B59&lt;&gt;"","TP","")</f>
        <v>TP</v>
      </c>
      <c r="B59" s="301">
        <f t="shared" ref="B59:B86" si="23">IF(C59&lt;&gt;"",B58+1,"")</f>
        <v>26</v>
      </c>
      <c r="C59" s="192" t="s">
        <v>1260</v>
      </c>
      <c r="D59" s="300" t="s">
        <v>1492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8"/>
    </row>
    <row r="60" spans="1:13" ht="18.75" customHeight="1">
      <c r="A60" s="288" t="str">
        <f t="shared" si="22"/>
        <v>TP</v>
      </c>
      <c r="B60" s="301">
        <f t="shared" si="23"/>
        <v>27</v>
      </c>
      <c r="C60" s="192" t="s">
        <v>1247</v>
      </c>
      <c r="D60" s="300" t="s">
        <v>1492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8"/>
    </row>
    <row r="61" spans="1:13" ht="18.75" customHeight="1">
      <c r="A61" s="288" t="str">
        <f t="shared" si="22"/>
        <v>TP</v>
      </c>
      <c r="B61" s="301">
        <f t="shared" si="23"/>
        <v>28</v>
      </c>
      <c r="C61" s="192" t="s">
        <v>1262</v>
      </c>
      <c r="D61" s="300" t="s">
        <v>1492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8"/>
    </row>
    <row r="62" spans="1:13" ht="18.75" customHeight="1">
      <c r="A62" s="288" t="str">
        <f t="shared" si="22"/>
        <v>TP</v>
      </c>
      <c r="B62" s="301">
        <f t="shared" si="23"/>
        <v>29</v>
      </c>
      <c r="C62" s="192" t="s">
        <v>1277</v>
      </c>
      <c r="D62" s="300" t="s">
        <v>1492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8"/>
    </row>
    <row r="63" spans="1:13" ht="18.75" customHeight="1">
      <c r="A63" s="288" t="str">
        <f t="shared" si="22"/>
        <v>TP</v>
      </c>
      <c r="B63" s="301">
        <f t="shared" si="23"/>
        <v>30</v>
      </c>
      <c r="C63" s="189" t="s">
        <v>1245</v>
      </c>
      <c r="D63" s="300" t="s">
        <v>1492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8"/>
    </row>
    <row r="64" spans="1:13" ht="18.75" customHeight="1">
      <c r="A64" s="288" t="str">
        <f t="shared" si="22"/>
        <v>TP</v>
      </c>
      <c r="B64" s="301">
        <f t="shared" si="23"/>
        <v>31</v>
      </c>
      <c r="C64" s="189" t="s">
        <v>1244</v>
      </c>
      <c r="D64" s="300" t="s">
        <v>1492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8"/>
    </row>
    <row r="65" spans="1:13" ht="18.75" customHeight="1">
      <c r="A65" s="288" t="str">
        <f t="shared" si="22"/>
        <v>TP</v>
      </c>
      <c r="B65" s="301">
        <f t="shared" si="23"/>
        <v>32</v>
      </c>
      <c r="C65" s="192" t="s">
        <v>1259</v>
      </c>
      <c r="D65" s="300" t="s">
        <v>1492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8"/>
    </row>
    <row r="66" spans="1:13" ht="18.75" customHeight="1">
      <c r="A66" s="288" t="str">
        <f t="shared" si="22"/>
        <v>TP</v>
      </c>
      <c r="B66" s="301">
        <f t="shared" si="23"/>
        <v>33</v>
      </c>
      <c r="C66" s="192" t="s">
        <v>725</v>
      </c>
      <c r="D66" s="300" t="s">
        <v>1492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8"/>
    </row>
    <row r="67" spans="1:13" ht="18.75" customHeight="1">
      <c r="A67" s="288" t="str">
        <f t="shared" si="22"/>
        <v>TP</v>
      </c>
      <c r="B67" s="301">
        <f t="shared" si="23"/>
        <v>34</v>
      </c>
      <c r="C67" s="192" t="s">
        <v>1252</v>
      </c>
      <c r="D67" s="300" t="s">
        <v>1492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8"/>
    </row>
    <row r="68" spans="1:13" ht="18.75" customHeight="1">
      <c r="A68" s="288" t="str">
        <f t="shared" si="22"/>
        <v>TP</v>
      </c>
      <c r="B68" s="301">
        <f t="shared" si="23"/>
        <v>35</v>
      </c>
      <c r="C68" s="192" t="s">
        <v>1253</v>
      </c>
      <c r="D68" s="300" t="s">
        <v>1492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8"/>
    </row>
    <row r="69" spans="1:13" ht="18.75" customHeight="1">
      <c r="A69" s="288" t="str">
        <f t="shared" si="22"/>
        <v>TP</v>
      </c>
      <c r="B69" s="301">
        <f t="shared" si="23"/>
        <v>36</v>
      </c>
      <c r="C69" s="192" t="s">
        <v>564</v>
      </c>
      <c r="D69" s="300" t="s">
        <v>1492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8"/>
    </row>
    <row r="70" spans="1:13" ht="18.75" customHeight="1">
      <c r="A70" s="288" t="str">
        <f t="shared" si="22"/>
        <v>TP</v>
      </c>
      <c r="B70" s="301">
        <f t="shared" si="23"/>
        <v>37</v>
      </c>
      <c r="C70" s="192" t="s">
        <v>1251</v>
      </c>
      <c r="D70" s="300" t="s">
        <v>1492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8"/>
    </row>
    <row r="71" spans="1:13" ht="18.75" customHeight="1">
      <c r="A71" s="288" t="str">
        <f t="shared" si="22"/>
        <v>TP</v>
      </c>
      <c r="B71" s="301">
        <f t="shared" si="23"/>
        <v>38</v>
      </c>
      <c r="C71" s="192" t="s">
        <v>1256</v>
      </c>
      <c r="D71" s="300" t="s">
        <v>1492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8"/>
    </row>
    <row r="72" spans="1:13" ht="18.75" customHeight="1">
      <c r="A72" s="288" t="str">
        <f t="shared" si="22"/>
        <v>TP</v>
      </c>
      <c r="B72" s="301">
        <f t="shared" si="23"/>
        <v>39</v>
      </c>
      <c r="C72" s="192" t="s">
        <v>1248</v>
      </c>
      <c r="D72" s="300" t="s">
        <v>1492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8"/>
    </row>
    <row r="73" spans="1:13" ht="18.75" customHeight="1">
      <c r="A73" s="288" t="str">
        <f t="shared" si="22"/>
        <v>TP</v>
      </c>
      <c r="B73" s="301">
        <f t="shared" si="23"/>
        <v>40</v>
      </c>
      <c r="C73" s="192" t="s">
        <v>739</v>
      </c>
      <c r="D73" s="300" t="s">
        <v>1492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8"/>
    </row>
    <row r="74" spans="1:13" ht="18.75" customHeight="1">
      <c r="A74" s="288" t="str">
        <f t="shared" si="22"/>
        <v>TP</v>
      </c>
      <c r="B74" s="301">
        <f t="shared" si="23"/>
        <v>41</v>
      </c>
      <c r="C74" s="192" t="s">
        <v>1265</v>
      </c>
      <c r="D74" s="300" t="s">
        <v>1492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8"/>
    </row>
    <row r="75" spans="1:13" ht="18.75" customHeight="1">
      <c r="A75" s="288" t="str">
        <f t="shared" si="22"/>
        <v>TP</v>
      </c>
      <c r="B75" s="301">
        <f t="shared" si="23"/>
        <v>42</v>
      </c>
      <c r="C75" s="192" t="s">
        <v>727</v>
      </c>
      <c r="D75" s="300" t="s">
        <v>1492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8"/>
    </row>
    <row r="76" spans="1:13" ht="18.75" customHeight="1">
      <c r="A76" s="288" t="str">
        <f t="shared" si="22"/>
        <v>TP</v>
      </c>
      <c r="B76" s="301">
        <f t="shared" si="23"/>
        <v>43</v>
      </c>
      <c r="C76" s="192" t="s">
        <v>737</v>
      </c>
      <c r="D76" s="300" t="s">
        <v>1492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8"/>
    </row>
    <row r="77" spans="1:13" ht="18.75" customHeight="1">
      <c r="A77" s="288" t="str">
        <f t="shared" si="22"/>
        <v>TP</v>
      </c>
      <c r="B77" s="301">
        <f t="shared" si="23"/>
        <v>44</v>
      </c>
      <c r="C77" s="192" t="s">
        <v>561</v>
      </c>
      <c r="D77" s="300" t="s">
        <v>1492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8"/>
    </row>
    <row r="78" spans="1:13" ht="18" customHeight="1">
      <c r="A78" s="288" t="str">
        <f t="shared" si="22"/>
        <v>TP</v>
      </c>
      <c r="B78" s="301">
        <f t="shared" si="23"/>
        <v>45</v>
      </c>
      <c r="C78" s="192" t="s">
        <v>562</v>
      </c>
      <c r="D78" s="300" t="s">
        <v>1492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8"/>
    </row>
    <row r="79" spans="1:13" ht="18" customHeight="1">
      <c r="A79" s="288" t="str">
        <f t="shared" si="22"/>
        <v>TP</v>
      </c>
      <c r="B79" s="301">
        <f t="shared" si="23"/>
        <v>46</v>
      </c>
      <c r="C79" s="192" t="s">
        <v>730</v>
      </c>
      <c r="D79" s="300" t="s">
        <v>1492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8"/>
    </row>
    <row r="80" spans="1:13" ht="18.75" customHeight="1">
      <c r="A80" s="288" t="str">
        <f t="shared" si="22"/>
        <v>TP</v>
      </c>
      <c r="B80" s="301">
        <f t="shared" si="23"/>
        <v>47</v>
      </c>
      <c r="C80" s="192" t="s">
        <v>740</v>
      </c>
      <c r="D80" s="300" t="s">
        <v>1492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8"/>
    </row>
    <row r="81" spans="1:13" ht="18.75" customHeight="1">
      <c r="A81" s="288" t="str">
        <f t="shared" si="22"/>
        <v>TP</v>
      </c>
      <c r="B81" s="301">
        <f t="shared" si="23"/>
        <v>48</v>
      </c>
      <c r="C81" s="192" t="s">
        <v>741</v>
      </c>
      <c r="D81" s="300" t="s">
        <v>1492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8"/>
    </row>
    <row r="82" spans="1:13" ht="18.75" customHeight="1">
      <c r="A82" s="288" t="str">
        <f t="shared" si="22"/>
        <v>TP</v>
      </c>
      <c r="B82" s="301">
        <f t="shared" si="23"/>
        <v>49</v>
      </c>
      <c r="C82" s="192" t="s">
        <v>1261</v>
      </c>
      <c r="D82" s="300" t="s">
        <v>1492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8"/>
    </row>
    <row r="83" spans="1:13" ht="18.75" customHeight="1">
      <c r="A83" s="288" t="str">
        <f t="shared" si="22"/>
        <v>TP</v>
      </c>
      <c r="B83" s="301">
        <f t="shared" si="23"/>
        <v>50</v>
      </c>
      <c r="C83" s="192" t="s">
        <v>1249</v>
      </c>
      <c r="D83" s="300" t="s">
        <v>1492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8"/>
    </row>
    <row r="84" spans="1:13" ht="18.75" customHeight="1">
      <c r="A84" s="288" t="str">
        <f t="shared" si="22"/>
        <v>TP</v>
      </c>
      <c r="B84" s="301">
        <f t="shared" si="23"/>
        <v>51</v>
      </c>
      <c r="C84" s="192" t="s">
        <v>1242</v>
      </c>
      <c r="D84" s="300" t="s">
        <v>1492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8"/>
    </row>
    <row r="85" spans="1:13" ht="18.75" customHeight="1">
      <c r="A85" s="288" t="str">
        <f t="shared" si="22"/>
        <v>TP</v>
      </c>
      <c r="B85" s="301">
        <f t="shared" si="23"/>
        <v>52</v>
      </c>
      <c r="C85" s="192" t="s">
        <v>1250</v>
      </c>
      <c r="D85" s="300" t="s">
        <v>1492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8"/>
    </row>
    <row r="86" spans="1:13" ht="18.75" customHeight="1">
      <c r="A86" s="288" t="str">
        <f t="shared" si="22"/>
        <v>TP</v>
      </c>
      <c r="B86" s="301">
        <f t="shared" si="23"/>
        <v>53</v>
      </c>
      <c r="C86" s="192" t="s">
        <v>734</v>
      </c>
      <c r="D86" s="300" t="s">
        <v>1492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8"/>
    </row>
    <row r="87" spans="1:13" ht="18.75" customHeight="1">
      <c r="A87" s="288" t="str">
        <f t="shared" ref="A87:A91" si="24">IF(B87&lt;&gt;"","TP","")</f>
        <v>TP</v>
      </c>
      <c r="B87" s="301">
        <f t="shared" ref="B87:B91" si="25">IF(C87&lt;&gt;"",B86+1,"")</f>
        <v>54</v>
      </c>
      <c r="C87" s="192" t="s">
        <v>1243</v>
      </c>
      <c r="D87" s="300" t="s">
        <v>1492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2"/>
        <v>0</v>
      </c>
      <c r="L87" s="8">
        <f t="shared" si="13"/>
        <v>0</v>
      </c>
      <c r="M87" s="288"/>
    </row>
    <row r="88" spans="1:13" ht="18.75" customHeight="1">
      <c r="A88" s="288" t="str">
        <f t="shared" si="24"/>
        <v>TP</v>
      </c>
      <c r="B88" s="301">
        <f t="shared" si="25"/>
        <v>55</v>
      </c>
      <c r="C88" s="192" t="s">
        <v>547</v>
      </c>
      <c r="D88" s="300" t="s">
        <v>1492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2"/>
        <v>0</v>
      </c>
      <c r="L88" s="8">
        <f t="shared" si="13"/>
        <v>0</v>
      </c>
      <c r="M88" s="288"/>
    </row>
    <row r="89" spans="1:13" ht="18.75" customHeight="1">
      <c r="A89" s="288" t="str">
        <f t="shared" si="24"/>
        <v>TP</v>
      </c>
      <c r="B89" s="301">
        <f t="shared" si="25"/>
        <v>56</v>
      </c>
      <c r="C89" s="192" t="s">
        <v>1263</v>
      </c>
      <c r="D89" s="300" t="s">
        <v>1492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2"/>
        <v>0</v>
      </c>
      <c r="L89" s="8">
        <f t="shared" si="13"/>
        <v>0</v>
      </c>
      <c r="M89" s="288"/>
    </row>
    <row r="90" spans="1:13" ht="18.75" customHeight="1">
      <c r="A90" s="288" t="str">
        <f t="shared" si="24"/>
        <v>TP</v>
      </c>
      <c r="B90" s="301">
        <f t="shared" si="25"/>
        <v>57</v>
      </c>
      <c r="C90" s="192" t="s">
        <v>1238</v>
      </c>
      <c r="D90" s="300" t="s">
        <v>1492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2"/>
        <v>0</v>
      </c>
      <c r="L90" s="8">
        <f t="shared" si="13"/>
        <v>0</v>
      </c>
      <c r="M90" s="288"/>
    </row>
    <row r="91" spans="1:13" ht="18.75" customHeight="1">
      <c r="A91" s="288" t="str">
        <f t="shared" si="24"/>
        <v>TP</v>
      </c>
      <c r="B91" s="301">
        <f t="shared" si="25"/>
        <v>58</v>
      </c>
      <c r="C91" s="192" t="s">
        <v>1257</v>
      </c>
      <c r="D91" s="300" t="s">
        <v>1492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2"/>
        <v>0</v>
      </c>
      <c r="L91" s="8">
        <f t="shared" si="13"/>
        <v>0</v>
      </c>
      <c r="M91" s="288"/>
    </row>
    <row r="92" spans="1:13" ht="18.75" customHeight="1">
      <c r="A92" s="288" t="str">
        <f t="shared" ref="A92:A123" si="26">IF(B92&lt;&gt;"","TP","")</f>
        <v>TP</v>
      </c>
      <c r="B92" s="301">
        <f t="shared" ref="B92:B123" si="27">IF(C92&lt;&gt;"",B91+1,"")</f>
        <v>59</v>
      </c>
      <c r="C92" s="192" t="s">
        <v>732</v>
      </c>
      <c r="D92" s="300" t="s">
        <v>1492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2"/>
        <v>0</v>
      </c>
      <c r="L92" s="8">
        <f t="shared" si="13"/>
        <v>0</v>
      </c>
      <c r="M92" s="288"/>
    </row>
    <row r="93" spans="1:13" ht="18.75" customHeight="1">
      <c r="A93" s="288" t="str">
        <f t="shared" si="26"/>
        <v>TP</v>
      </c>
      <c r="B93" s="301">
        <f t="shared" si="27"/>
        <v>60</v>
      </c>
      <c r="C93" s="192" t="s">
        <v>1466</v>
      </c>
      <c r="D93" s="300" t="s">
        <v>1493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2"/>
        <v>0</v>
      </c>
      <c r="L93" s="8">
        <f t="shared" si="13"/>
        <v>0</v>
      </c>
      <c r="M93" s="288"/>
    </row>
    <row r="94" spans="1:13" ht="19.5" customHeight="1">
      <c r="A94" s="288" t="str">
        <f t="shared" si="26"/>
        <v>TP</v>
      </c>
      <c r="B94" s="301">
        <f t="shared" si="27"/>
        <v>61</v>
      </c>
      <c r="C94" s="189" t="s">
        <v>1465</v>
      </c>
      <c r="D94" s="300" t="s">
        <v>1493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2"/>
        <v>0</v>
      </c>
      <c r="L94" s="8">
        <f t="shared" si="13"/>
        <v>0</v>
      </c>
      <c r="M94" s="288"/>
    </row>
    <row r="95" spans="1:13" ht="19.5" customHeight="1">
      <c r="A95" s="288" t="str">
        <f t="shared" si="26"/>
        <v>TP</v>
      </c>
      <c r="B95" s="301">
        <f t="shared" si="27"/>
        <v>62</v>
      </c>
      <c r="C95" s="40" t="s">
        <v>1403</v>
      </c>
      <c r="D95" s="300" t="s">
        <v>1492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2"/>
        <v>0</v>
      </c>
      <c r="L95" s="8">
        <f t="shared" si="13"/>
        <v>0</v>
      </c>
      <c r="M95" s="288"/>
    </row>
    <row r="96" spans="1:13" ht="19.5" customHeight="1">
      <c r="A96" s="288" t="str">
        <f t="shared" si="26"/>
        <v>TP</v>
      </c>
      <c r="B96" s="301">
        <f t="shared" si="27"/>
        <v>63</v>
      </c>
      <c r="C96" s="40" t="s">
        <v>1353</v>
      </c>
      <c r="D96" s="300" t="s">
        <v>1492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2"/>
        <v>0</v>
      </c>
      <c r="L96" s="8">
        <f t="shared" si="13"/>
        <v>0</v>
      </c>
      <c r="M96" s="288"/>
    </row>
    <row r="97" spans="1:13" ht="19.5" customHeight="1">
      <c r="A97" s="288" t="str">
        <f t="shared" si="26"/>
        <v>TP</v>
      </c>
      <c r="B97" s="301">
        <f t="shared" si="27"/>
        <v>64</v>
      </c>
      <c r="C97" s="40" t="s">
        <v>1402</v>
      </c>
      <c r="D97" s="300" t="s">
        <v>1492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2"/>
        <v>0</v>
      </c>
      <c r="L97" s="8">
        <f t="shared" si="13"/>
        <v>0</v>
      </c>
      <c r="M97" s="288"/>
    </row>
    <row r="98" spans="1:13" ht="19.5" customHeight="1">
      <c r="A98" s="288" t="str">
        <f t="shared" si="26"/>
        <v>TP</v>
      </c>
      <c r="B98" s="301">
        <f t="shared" si="27"/>
        <v>65</v>
      </c>
      <c r="C98" s="192" t="s">
        <v>1236</v>
      </c>
      <c r="D98" s="300" t="s">
        <v>1492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8">E98+G98-I98</f>
        <v>0</v>
      </c>
      <c r="L98" s="8">
        <f t="shared" ref="L98:L161" si="29">F98+H98-J98</f>
        <v>0</v>
      </c>
      <c r="M98" s="288"/>
    </row>
    <row r="99" spans="1:13" ht="19.5" customHeight="1">
      <c r="A99" s="288" t="str">
        <f t="shared" si="26"/>
        <v>TP</v>
      </c>
      <c r="B99" s="301">
        <f t="shared" si="27"/>
        <v>66</v>
      </c>
      <c r="C99" s="192" t="s">
        <v>1234</v>
      </c>
      <c r="D99" s="300" t="s">
        <v>1492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8"/>
        <v>0</v>
      </c>
      <c r="L99" s="8">
        <f t="shared" si="29"/>
        <v>0</v>
      </c>
      <c r="M99" s="288"/>
    </row>
    <row r="100" spans="1:13" ht="19.5" customHeight="1">
      <c r="A100" s="288" t="str">
        <f t="shared" si="26"/>
        <v>TP</v>
      </c>
      <c r="B100" s="301">
        <f t="shared" si="27"/>
        <v>67</v>
      </c>
      <c r="C100" s="189" t="s">
        <v>1235</v>
      </c>
      <c r="D100" s="300" t="s">
        <v>1492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8"/>
        <v>0</v>
      </c>
      <c r="L100" s="8">
        <f t="shared" si="29"/>
        <v>0</v>
      </c>
      <c r="M100" s="288"/>
    </row>
    <row r="101" spans="1:13" ht="19.5" customHeight="1">
      <c r="A101" s="288" t="str">
        <f t="shared" si="26"/>
        <v>TP</v>
      </c>
      <c r="B101" s="301">
        <f t="shared" si="27"/>
        <v>68</v>
      </c>
      <c r="C101" s="192" t="s">
        <v>1270</v>
      </c>
      <c r="D101" s="300" t="s">
        <v>1492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8"/>
        <v>0</v>
      </c>
      <c r="L101" s="8">
        <f t="shared" si="29"/>
        <v>0</v>
      </c>
      <c r="M101" s="288"/>
    </row>
    <row r="102" spans="1:13" ht="19.5" customHeight="1">
      <c r="A102" s="288" t="str">
        <f t="shared" si="26"/>
        <v>TP</v>
      </c>
      <c r="B102" s="301">
        <f t="shared" si="27"/>
        <v>69</v>
      </c>
      <c r="C102" s="192" t="s">
        <v>1273</v>
      </c>
      <c r="D102" s="300" t="s">
        <v>1492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8"/>
        <v>0</v>
      </c>
      <c r="L102" s="8">
        <f t="shared" si="29"/>
        <v>0</v>
      </c>
      <c r="M102" s="288"/>
    </row>
    <row r="103" spans="1:13" ht="19.5" customHeight="1">
      <c r="A103" s="288" t="str">
        <f t="shared" si="26"/>
        <v>TP</v>
      </c>
      <c r="B103" s="301">
        <f t="shared" si="27"/>
        <v>70</v>
      </c>
      <c r="C103" s="192" t="s">
        <v>1274</v>
      </c>
      <c r="D103" s="300" t="s">
        <v>1492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8"/>
        <v>0</v>
      </c>
      <c r="L103" s="8">
        <f t="shared" si="29"/>
        <v>0</v>
      </c>
      <c r="M103" s="288"/>
    </row>
    <row r="104" spans="1:13" ht="19.5" customHeight="1">
      <c r="A104" s="288" t="str">
        <f t="shared" si="26"/>
        <v>TP</v>
      </c>
      <c r="B104" s="301">
        <f t="shared" si="27"/>
        <v>71</v>
      </c>
      <c r="C104" s="192" t="s">
        <v>1267</v>
      </c>
      <c r="D104" s="300" t="s">
        <v>1492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8"/>
        <v>0</v>
      </c>
      <c r="L104" s="8">
        <f t="shared" si="29"/>
        <v>0</v>
      </c>
      <c r="M104" s="288"/>
    </row>
    <row r="105" spans="1:13" ht="19.5" customHeight="1">
      <c r="A105" s="288" t="str">
        <f t="shared" si="26"/>
        <v>TP</v>
      </c>
      <c r="B105" s="301">
        <f t="shared" si="27"/>
        <v>72</v>
      </c>
      <c r="C105" s="189" t="s">
        <v>724</v>
      </c>
      <c r="D105" s="300" t="s">
        <v>1492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8"/>
        <v>0</v>
      </c>
      <c r="L105" s="8">
        <f t="shared" si="29"/>
        <v>0</v>
      </c>
      <c r="M105" s="288"/>
    </row>
    <row r="106" spans="1:13" ht="19.5" customHeight="1">
      <c r="A106" s="288" t="str">
        <f t="shared" si="26"/>
        <v>TP</v>
      </c>
      <c r="B106" s="301">
        <f t="shared" si="27"/>
        <v>73</v>
      </c>
      <c r="C106" s="192" t="s">
        <v>1275</v>
      </c>
      <c r="D106" s="300" t="s">
        <v>1492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8"/>
        <v>0</v>
      </c>
      <c r="L106" s="8">
        <f t="shared" si="29"/>
        <v>0</v>
      </c>
      <c r="M106" s="288"/>
    </row>
    <row r="107" spans="1:13" ht="19.5" customHeight="1">
      <c r="A107" s="288" t="str">
        <f t="shared" si="26"/>
        <v>TP</v>
      </c>
      <c r="B107" s="301">
        <f t="shared" si="27"/>
        <v>74</v>
      </c>
      <c r="C107" s="192" t="s">
        <v>1272</v>
      </c>
      <c r="D107" s="300" t="s">
        <v>1492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8"/>
        <v>0</v>
      </c>
      <c r="L107" s="8">
        <f t="shared" si="29"/>
        <v>0</v>
      </c>
      <c r="M107" s="288"/>
    </row>
    <row r="108" spans="1:13" ht="19.5" customHeight="1">
      <c r="A108" s="288" t="str">
        <f t="shared" si="26"/>
        <v>TP</v>
      </c>
      <c r="B108" s="301">
        <f t="shared" si="27"/>
        <v>75</v>
      </c>
      <c r="C108" s="192" t="s">
        <v>1269</v>
      </c>
      <c r="D108" s="300" t="s">
        <v>1492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8"/>
        <v>0</v>
      </c>
      <c r="L108" s="8">
        <f t="shared" si="29"/>
        <v>0</v>
      </c>
      <c r="M108" s="288"/>
    </row>
    <row r="109" spans="1:13" ht="19.5" customHeight="1">
      <c r="A109" s="288" t="str">
        <f t="shared" si="26"/>
        <v>TP</v>
      </c>
      <c r="B109" s="301">
        <f t="shared" si="27"/>
        <v>76</v>
      </c>
      <c r="C109" s="192" t="s">
        <v>1268</v>
      </c>
      <c r="D109" s="300" t="s">
        <v>1492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8"/>
        <v>0</v>
      </c>
      <c r="L109" s="8">
        <f t="shared" si="29"/>
        <v>0</v>
      </c>
      <c r="M109" s="288"/>
    </row>
    <row r="110" spans="1:13" ht="19.5" customHeight="1">
      <c r="A110" s="288" t="str">
        <f t="shared" si="26"/>
        <v>TP</v>
      </c>
      <c r="B110" s="301">
        <f t="shared" si="27"/>
        <v>77</v>
      </c>
      <c r="C110" s="192" t="s">
        <v>1276</v>
      </c>
      <c r="D110" s="300" t="s">
        <v>1492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8"/>
        <v>0</v>
      </c>
      <c r="L110" s="8">
        <f t="shared" si="29"/>
        <v>0</v>
      </c>
      <c r="M110" s="288"/>
    </row>
    <row r="111" spans="1:13" ht="19.5" customHeight="1">
      <c r="A111" s="288" t="str">
        <f t="shared" si="26"/>
        <v>TP</v>
      </c>
      <c r="B111" s="301">
        <f t="shared" si="27"/>
        <v>78</v>
      </c>
      <c r="C111" s="192" t="s">
        <v>1266</v>
      </c>
      <c r="D111" s="300" t="s">
        <v>1492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8"/>
        <v>0</v>
      </c>
      <c r="L111" s="8">
        <f t="shared" si="29"/>
        <v>0</v>
      </c>
      <c r="M111" s="288"/>
    </row>
    <row r="112" spans="1:13" ht="19.5" customHeight="1">
      <c r="A112" s="288" t="str">
        <f t="shared" si="26"/>
        <v>TP</v>
      </c>
      <c r="B112" s="301">
        <f t="shared" si="27"/>
        <v>79</v>
      </c>
      <c r="C112" s="192" t="s">
        <v>1271</v>
      </c>
      <c r="D112" s="300" t="s">
        <v>1492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8"/>
        <v>0</v>
      </c>
      <c r="L112" s="8">
        <f t="shared" si="29"/>
        <v>0</v>
      </c>
      <c r="M112" s="288"/>
    </row>
    <row r="113" spans="1:13" ht="19.5" customHeight="1">
      <c r="A113" s="288" t="str">
        <f t="shared" si="26"/>
        <v>TP</v>
      </c>
      <c r="B113" s="301">
        <f t="shared" si="27"/>
        <v>80</v>
      </c>
      <c r="C113" s="192" t="s">
        <v>449</v>
      </c>
      <c r="D113" s="300" t="s">
        <v>1493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8"/>
        <v>0</v>
      </c>
      <c r="L113" s="8">
        <f t="shared" si="29"/>
        <v>0</v>
      </c>
      <c r="M113" s="288"/>
    </row>
    <row r="114" spans="1:13" ht="19.5" customHeight="1">
      <c r="A114" s="288" t="str">
        <f t="shared" si="26"/>
        <v>TP</v>
      </c>
      <c r="B114" s="301">
        <f t="shared" si="27"/>
        <v>81</v>
      </c>
      <c r="C114" s="192" t="s">
        <v>945</v>
      </c>
      <c r="D114" s="300" t="s">
        <v>1493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8"/>
        <v>0</v>
      </c>
      <c r="L114" s="8">
        <f t="shared" si="29"/>
        <v>0</v>
      </c>
      <c r="M114" s="288"/>
    </row>
    <row r="115" spans="1:13" ht="19.5" customHeight="1">
      <c r="A115" s="288" t="str">
        <f t="shared" si="26"/>
        <v>TP</v>
      </c>
      <c r="B115" s="301">
        <f t="shared" si="27"/>
        <v>82</v>
      </c>
      <c r="C115" s="189" t="s">
        <v>638</v>
      </c>
      <c r="D115" s="300" t="s">
        <v>1493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8"/>
        <v>0</v>
      </c>
      <c r="L115" s="8">
        <f t="shared" si="29"/>
        <v>0</v>
      </c>
      <c r="M115" s="288"/>
    </row>
    <row r="116" spans="1:13" ht="19.5" customHeight="1">
      <c r="A116" s="288" t="str">
        <f t="shared" si="26"/>
        <v>TP</v>
      </c>
      <c r="B116" s="301">
        <f t="shared" si="27"/>
        <v>83</v>
      </c>
      <c r="C116" s="192" t="s">
        <v>1056</v>
      </c>
      <c r="D116" s="300" t="s">
        <v>1493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8"/>
        <v>0</v>
      </c>
      <c r="L116" s="8">
        <f t="shared" si="29"/>
        <v>0</v>
      </c>
      <c r="M116" s="288"/>
    </row>
    <row r="117" spans="1:13" ht="19.5" customHeight="1">
      <c r="A117" s="288" t="str">
        <f t="shared" si="26"/>
        <v>TP</v>
      </c>
      <c r="B117" s="301">
        <f t="shared" si="27"/>
        <v>84</v>
      </c>
      <c r="C117" s="189" t="s">
        <v>1043</v>
      </c>
      <c r="D117" s="300" t="s">
        <v>1493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8"/>
        <v>0</v>
      </c>
      <c r="L117" s="8">
        <f t="shared" si="29"/>
        <v>0</v>
      </c>
      <c r="M117" s="288"/>
    </row>
    <row r="118" spans="1:13" ht="19.5" customHeight="1">
      <c r="A118" s="288" t="str">
        <f t="shared" si="26"/>
        <v>TP</v>
      </c>
      <c r="B118" s="301">
        <f t="shared" si="27"/>
        <v>85</v>
      </c>
      <c r="C118" s="189" t="s">
        <v>1055</v>
      </c>
      <c r="D118" s="300" t="s">
        <v>1493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8"/>
        <v>0</v>
      </c>
      <c r="L118" s="8">
        <f t="shared" si="29"/>
        <v>0</v>
      </c>
      <c r="M118" s="288"/>
    </row>
    <row r="119" spans="1:13" ht="19.5" customHeight="1">
      <c r="A119" s="288" t="str">
        <f t="shared" si="26"/>
        <v>TP</v>
      </c>
      <c r="B119" s="301">
        <f t="shared" si="27"/>
        <v>86</v>
      </c>
      <c r="C119" s="192" t="s">
        <v>1026</v>
      </c>
      <c r="D119" s="300" t="s">
        <v>1493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8"/>
        <v>0</v>
      </c>
      <c r="L119" s="8">
        <f t="shared" si="29"/>
        <v>0</v>
      </c>
      <c r="M119" s="288"/>
    </row>
    <row r="120" spans="1:13" ht="19.5" customHeight="1">
      <c r="A120" s="288" t="str">
        <f t="shared" si="26"/>
        <v>TP</v>
      </c>
      <c r="B120" s="301">
        <f t="shared" si="27"/>
        <v>87</v>
      </c>
      <c r="C120" s="192" t="s">
        <v>1015</v>
      </c>
      <c r="D120" s="300" t="s">
        <v>1493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8"/>
        <v>0</v>
      </c>
      <c r="L120" s="8">
        <f t="shared" si="29"/>
        <v>0</v>
      </c>
      <c r="M120" s="288"/>
    </row>
    <row r="121" spans="1:13" ht="19.5" customHeight="1">
      <c r="A121" s="288" t="str">
        <f t="shared" si="26"/>
        <v>TP</v>
      </c>
      <c r="B121" s="301">
        <f t="shared" si="27"/>
        <v>88</v>
      </c>
      <c r="C121" s="192" t="s">
        <v>1016</v>
      </c>
      <c r="D121" s="300" t="s">
        <v>1493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8"/>
        <v>0</v>
      </c>
      <c r="L121" s="8">
        <f t="shared" si="29"/>
        <v>0</v>
      </c>
      <c r="M121" s="288"/>
    </row>
    <row r="122" spans="1:13" ht="19.5" customHeight="1">
      <c r="A122" s="288" t="str">
        <f t="shared" si="26"/>
        <v>TP</v>
      </c>
      <c r="B122" s="301">
        <f t="shared" si="27"/>
        <v>89</v>
      </c>
      <c r="C122" s="189" t="s">
        <v>1011</v>
      </c>
      <c r="D122" s="300" t="s">
        <v>1493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8"/>
        <v>0</v>
      </c>
      <c r="L122" s="8">
        <f t="shared" si="29"/>
        <v>0</v>
      </c>
      <c r="M122" s="288"/>
    </row>
    <row r="123" spans="1:13" ht="19.5" customHeight="1">
      <c r="A123" s="288" t="str">
        <f t="shared" si="26"/>
        <v>TP</v>
      </c>
      <c r="B123" s="301">
        <f t="shared" si="27"/>
        <v>90</v>
      </c>
      <c r="C123" s="189" t="s">
        <v>1009</v>
      </c>
      <c r="D123" s="300" t="s">
        <v>1493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8"/>
        <v>0</v>
      </c>
      <c r="L123" s="8">
        <f t="shared" si="29"/>
        <v>0</v>
      </c>
      <c r="M123" s="288"/>
    </row>
    <row r="124" spans="1:13" ht="19.5" customHeight="1">
      <c r="A124" s="288" t="str">
        <f t="shared" ref="A124:A155" si="30">IF(B124&lt;&gt;"","TP","")</f>
        <v>TP</v>
      </c>
      <c r="B124" s="301">
        <f t="shared" ref="B124:B155" si="31">IF(C124&lt;&gt;"",B123+1,"")</f>
        <v>91</v>
      </c>
      <c r="C124" s="40" t="s">
        <v>1101</v>
      </c>
      <c r="D124" s="300" t="s">
        <v>1493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8"/>
        <v>0</v>
      </c>
      <c r="L124" s="8">
        <f t="shared" si="29"/>
        <v>0</v>
      </c>
      <c r="M124" s="288"/>
    </row>
    <row r="125" spans="1:13" ht="19.5" customHeight="1">
      <c r="A125" s="288" t="str">
        <f t="shared" si="30"/>
        <v>TP</v>
      </c>
      <c r="B125" s="301">
        <f t="shared" si="31"/>
        <v>92</v>
      </c>
      <c r="C125" s="40" t="s">
        <v>1295</v>
      </c>
      <c r="D125" s="300" t="s">
        <v>1493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8"/>
        <v>0</v>
      </c>
      <c r="L125" s="8">
        <f t="shared" si="29"/>
        <v>0</v>
      </c>
      <c r="M125" s="288"/>
    </row>
    <row r="126" spans="1:13" ht="19.5" customHeight="1">
      <c r="A126" s="288" t="str">
        <f t="shared" si="30"/>
        <v>TP</v>
      </c>
      <c r="B126" s="301">
        <f t="shared" si="31"/>
        <v>93</v>
      </c>
      <c r="C126" s="192" t="s">
        <v>526</v>
      </c>
      <c r="D126" s="300" t="s">
        <v>1493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8"/>
        <v>0</v>
      </c>
      <c r="L126" s="8">
        <f t="shared" si="29"/>
        <v>0</v>
      </c>
      <c r="M126" s="288"/>
    </row>
    <row r="127" spans="1:13" ht="19.5" customHeight="1">
      <c r="A127" s="288" t="str">
        <f t="shared" si="30"/>
        <v>TP</v>
      </c>
      <c r="B127" s="301">
        <f t="shared" si="31"/>
        <v>94</v>
      </c>
      <c r="C127" s="192" t="s">
        <v>694</v>
      </c>
      <c r="D127" s="300" t="s">
        <v>1493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8"/>
        <v>0</v>
      </c>
      <c r="L127" s="8">
        <f t="shared" si="29"/>
        <v>0</v>
      </c>
      <c r="M127" s="288"/>
    </row>
    <row r="128" spans="1:13" ht="19.5" customHeight="1">
      <c r="A128" s="288" t="str">
        <f t="shared" si="30"/>
        <v>TP</v>
      </c>
      <c r="B128" s="301">
        <f t="shared" si="31"/>
        <v>95</v>
      </c>
      <c r="C128" s="192" t="s">
        <v>516</v>
      </c>
      <c r="D128" s="300" t="s">
        <v>1493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8"/>
        <v>0</v>
      </c>
      <c r="L128" s="8">
        <f t="shared" si="29"/>
        <v>0</v>
      </c>
      <c r="M128" s="288"/>
    </row>
    <row r="129" spans="1:13" ht="19.5" customHeight="1">
      <c r="A129" s="288" t="str">
        <f t="shared" si="30"/>
        <v>TP</v>
      </c>
      <c r="B129" s="301">
        <f t="shared" si="31"/>
        <v>96</v>
      </c>
      <c r="C129" s="189" t="s">
        <v>442</v>
      </c>
      <c r="D129" s="300" t="s">
        <v>1493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8"/>
        <v>0</v>
      </c>
      <c r="L129" s="8">
        <f t="shared" si="29"/>
        <v>0</v>
      </c>
      <c r="M129" s="288"/>
    </row>
    <row r="130" spans="1:13" ht="19.5" customHeight="1">
      <c r="A130" s="288" t="str">
        <f t="shared" si="30"/>
        <v>TP</v>
      </c>
      <c r="B130" s="301">
        <f t="shared" si="31"/>
        <v>97</v>
      </c>
      <c r="C130" s="192" t="s">
        <v>1062</v>
      </c>
      <c r="D130" s="300" t="s">
        <v>1493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8"/>
        <v>0</v>
      </c>
      <c r="L130" s="8">
        <f t="shared" si="29"/>
        <v>0</v>
      </c>
      <c r="M130" s="288"/>
    </row>
    <row r="131" spans="1:13" ht="19.5" customHeight="1">
      <c r="A131" s="288" t="str">
        <f t="shared" si="30"/>
        <v>TP</v>
      </c>
      <c r="B131" s="301">
        <f t="shared" si="31"/>
        <v>98</v>
      </c>
      <c r="C131" s="40" t="s">
        <v>1348</v>
      </c>
      <c r="D131" s="300" t="s">
        <v>1493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8"/>
        <v>0</v>
      </c>
      <c r="L131" s="8">
        <f t="shared" si="29"/>
        <v>0</v>
      </c>
      <c r="M131" s="288"/>
    </row>
    <row r="132" spans="1:13" ht="19.5" customHeight="1">
      <c r="A132" s="288" t="str">
        <f t="shared" si="30"/>
        <v>TP</v>
      </c>
      <c r="B132" s="301">
        <f t="shared" si="31"/>
        <v>99</v>
      </c>
      <c r="C132" s="40" t="s">
        <v>1362</v>
      </c>
      <c r="D132" s="300" t="s">
        <v>1493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8"/>
        <v>0</v>
      </c>
      <c r="L132" s="8">
        <f t="shared" si="29"/>
        <v>0</v>
      </c>
      <c r="M132" s="288"/>
    </row>
    <row r="133" spans="1:13" ht="19.5" customHeight="1">
      <c r="A133" s="288" t="str">
        <f t="shared" si="30"/>
        <v>TP</v>
      </c>
      <c r="B133" s="301">
        <f t="shared" si="31"/>
        <v>100</v>
      </c>
      <c r="C133" s="192" t="s">
        <v>512</v>
      </c>
      <c r="D133" s="300" t="s">
        <v>1493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8"/>
        <v>0</v>
      </c>
      <c r="L133" s="8">
        <f t="shared" si="29"/>
        <v>0</v>
      </c>
      <c r="M133" s="288"/>
    </row>
    <row r="134" spans="1:13" ht="19.5" customHeight="1">
      <c r="A134" s="288" t="str">
        <f t="shared" si="30"/>
        <v>TP</v>
      </c>
      <c r="B134" s="301">
        <f t="shared" si="31"/>
        <v>101</v>
      </c>
      <c r="C134" s="40" t="s">
        <v>1290</v>
      </c>
      <c r="D134" s="300" t="s">
        <v>1493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8"/>
        <v>0</v>
      </c>
      <c r="L134" s="8">
        <f t="shared" si="29"/>
        <v>0</v>
      </c>
      <c r="M134" s="288"/>
    </row>
    <row r="135" spans="1:13" ht="19.5" customHeight="1">
      <c r="A135" s="288" t="str">
        <f t="shared" si="30"/>
        <v>TP</v>
      </c>
      <c r="B135" s="301">
        <f t="shared" si="31"/>
        <v>102</v>
      </c>
      <c r="C135" s="292" t="s">
        <v>998</v>
      </c>
      <c r="D135" s="300" t="s">
        <v>1493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8"/>
        <v>0</v>
      </c>
      <c r="L135" s="8">
        <f t="shared" si="29"/>
        <v>0</v>
      </c>
      <c r="M135" s="288"/>
    </row>
    <row r="136" spans="1:13" ht="19.5" customHeight="1">
      <c r="A136" s="288" t="str">
        <f t="shared" si="30"/>
        <v>TP</v>
      </c>
      <c r="B136" s="301">
        <f t="shared" si="31"/>
        <v>103</v>
      </c>
      <c r="C136" s="192" t="s">
        <v>954</v>
      </c>
      <c r="D136" s="300" t="s">
        <v>1493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8"/>
        <v>0</v>
      </c>
      <c r="L136" s="8">
        <f t="shared" si="29"/>
        <v>0</v>
      </c>
      <c r="M136" s="288"/>
    </row>
    <row r="137" spans="1:13" ht="19.5" customHeight="1">
      <c r="A137" s="288" t="str">
        <f t="shared" si="30"/>
        <v>TP</v>
      </c>
      <c r="B137" s="301">
        <f t="shared" si="31"/>
        <v>104</v>
      </c>
      <c r="C137" s="40" t="s">
        <v>1439</v>
      </c>
      <c r="D137" s="300" t="s">
        <v>1493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8"/>
        <v>0</v>
      </c>
      <c r="L137" s="8">
        <f t="shared" si="29"/>
        <v>0</v>
      </c>
      <c r="M137" s="288"/>
    </row>
    <row r="138" spans="1:13" ht="19.5" customHeight="1">
      <c r="A138" s="288" t="str">
        <f t="shared" si="30"/>
        <v>TP</v>
      </c>
      <c r="B138" s="301">
        <f t="shared" si="31"/>
        <v>105</v>
      </c>
      <c r="C138" s="192" t="s">
        <v>929</v>
      </c>
      <c r="D138" s="300" t="s">
        <v>1493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8"/>
        <v>0</v>
      </c>
      <c r="L138" s="8">
        <f t="shared" si="29"/>
        <v>0</v>
      </c>
      <c r="M138" s="288"/>
    </row>
    <row r="139" spans="1:13" ht="19.5" customHeight="1">
      <c r="A139" s="288" t="str">
        <f t="shared" si="30"/>
        <v>TP</v>
      </c>
      <c r="B139" s="301">
        <f t="shared" si="31"/>
        <v>106</v>
      </c>
      <c r="C139" s="40" t="s">
        <v>1296</v>
      </c>
      <c r="D139" s="300" t="s">
        <v>1493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8"/>
        <v>0</v>
      </c>
      <c r="L139" s="8">
        <f t="shared" si="29"/>
        <v>0</v>
      </c>
      <c r="M139" s="288"/>
    </row>
    <row r="140" spans="1:13" ht="19.5" customHeight="1">
      <c r="A140" s="288" t="str">
        <f t="shared" si="30"/>
        <v>TP</v>
      </c>
      <c r="B140" s="301">
        <f t="shared" si="31"/>
        <v>107</v>
      </c>
      <c r="C140" s="40" t="s">
        <v>1360</v>
      </c>
      <c r="D140" s="300" t="s">
        <v>1493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8"/>
        <v>0</v>
      </c>
      <c r="L140" s="8">
        <f t="shared" si="29"/>
        <v>0</v>
      </c>
      <c r="M140" s="288"/>
    </row>
    <row r="141" spans="1:13" ht="19.5" customHeight="1">
      <c r="A141" s="288" t="str">
        <f t="shared" si="30"/>
        <v>TP</v>
      </c>
      <c r="B141" s="301">
        <f t="shared" si="31"/>
        <v>108</v>
      </c>
      <c r="C141" s="192" t="s">
        <v>1074</v>
      </c>
      <c r="D141" s="300" t="s">
        <v>1493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8"/>
        <v>0</v>
      </c>
      <c r="L141" s="8">
        <f t="shared" si="29"/>
        <v>0</v>
      </c>
      <c r="M141" s="288"/>
    </row>
    <row r="142" spans="1:13" ht="19.5" customHeight="1">
      <c r="A142" s="288" t="str">
        <f t="shared" si="30"/>
        <v>TP</v>
      </c>
      <c r="B142" s="301">
        <f t="shared" si="31"/>
        <v>109</v>
      </c>
      <c r="C142" s="192" t="s">
        <v>1091</v>
      </c>
      <c r="D142" s="300" t="s">
        <v>1493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8"/>
        <v>0</v>
      </c>
      <c r="L142" s="8">
        <f t="shared" si="29"/>
        <v>0</v>
      </c>
      <c r="M142" s="288"/>
    </row>
    <row r="143" spans="1:13" ht="19.5" customHeight="1">
      <c r="A143" s="288" t="str">
        <f t="shared" si="30"/>
        <v>TP</v>
      </c>
      <c r="B143" s="301">
        <f t="shared" si="31"/>
        <v>110</v>
      </c>
      <c r="C143" s="192" t="s">
        <v>984</v>
      </c>
      <c r="D143" s="300" t="s">
        <v>1493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8"/>
        <v>0</v>
      </c>
      <c r="L143" s="8">
        <f t="shared" si="29"/>
        <v>0</v>
      </c>
      <c r="M143" s="288"/>
    </row>
    <row r="144" spans="1:13" ht="19.5" customHeight="1">
      <c r="A144" s="288" t="str">
        <f t="shared" si="30"/>
        <v>TP</v>
      </c>
      <c r="B144" s="301">
        <f t="shared" si="31"/>
        <v>111</v>
      </c>
      <c r="C144" s="189" t="s">
        <v>469</v>
      </c>
      <c r="D144" s="300" t="s">
        <v>1493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8"/>
        <v>0</v>
      </c>
      <c r="L144" s="8">
        <f t="shared" si="29"/>
        <v>0</v>
      </c>
      <c r="M144" s="288"/>
    </row>
    <row r="145" spans="1:13" ht="19.5" customHeight="1">
      <c r="A145" s="288" t="str">
        <f t="shared" si="30"/>
        <v>TP</v>
      </c>
      <c r="B145" s="301">
        <f t="shared" si="31"/>
        <v>112</v>
      </c>
      <c r="C145" s="192" t="s">
        <v>1023</v>
      </c>
      <c r="D145" s="300" t="s">
        <v>1493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8"/>
        <v>0</v>
      </c>
      <c r="L145" s="8">
        <f t="shared" si="29"/>
        <v>0</v>
      </c>
      <c r="M145" s="288"/>
    </row>
    <row r="146" spans="1:13" ht="19.5" customHeight="1">
      <c r="A146" s="288" t="str">
        <f t="shared" si="30"/>
        <v>TP</v>
      </c>
      <c r="B146" s="301">
        <f t="shared" si="31"/>
        <v>113</v>
      </c>
      <c r="C146" s="192" t="s">
        <v>928</v>
      </c>
      <c r="D146" s="300" t="s">
        <v>1493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8"/>
        <v>0</v>
      </c>
      <c r="L146" s="8">
        <f t="shared" si="29"/>
        <v>0</v>
      </c>
      <c r="M146" s="288"/>
    </row>
    <row r="147" spans="1:13" ht="19.5" customHeight="1">
      <c r="A147" s="288" t="str">
        <f t="shared" si="30"/>
        <v>TP</v>
      </c>
      <c r="B147" s="301">
        <f t="shared" si="31"/>
        <v>114</v>
      </c>
      <c r="C147" s="192" t="s">
        <v>677</v>
      </c>
      <c r="D147" s="300" t="s">
        <v>1493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8"/>
        <v>0</v>
      </c>
      <c r="L147" s="8">
        <f t="shared" si="29"/>
        <v>0</v>
      </c>
      <c r="M147" s="288"/>
    </row>
    <row r="148" spans="1:13" ht="19.5" customHeight="1">
      <c r="A148" s="288" t="str">
        <f t="shared" si="30"/>
        <v>TP</v>
      </c>
      <c r="B148" s="301">
        <f t="shared" si="31"/>
        <v>115</v>
      </c>
      <c r="C148" s="189" t="s">
        <v>1007</v>
      </c>
      <c r="D148" s="300" t="s">
        <v>1493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88"/>
    </row>
    <row r="149" spans="1:13" ht="19.5" customHeight="1">
      <c r="A149" s="288" t="str">
        <f t="shared" si="30"/>
        <v>TP</v>
      </c>
      <c r="B149" s="301">
        <f t="shared" si="31"/>
        <v>116</v>
      </c>
      <c r="C149" s="192" t="s">
        <v>543</v>
      </c>
      <c r="D149" s="300" t="s">
        <v>1493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88"/>
    </row>
    <row r="150" spans="1:13" ht="19.5" customHeight="1">
      <c r="A150" s="288" t="str">
        <f t="shared" si="30"/>
        <v>TP</v>
      </c>
      <c r="B150" s="301">
        <f t="shared" si="31"/>
        <v>117</v>
      </c>
      <c r="C150" s="40" t="s">
        <v>1375</v>
      </c>
      <c r="D150" s="300" t="s">
        <v>1493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88"/>
    </row>
    <row r="151" spans="1:13" ht="19.5" customHeight="1">
      <c r="A151" s="288" t="str">
        <f t="shared" si="30"/>
        <v>TP</v>
      </c>
      <c r="B151" s="301">
        <f t="shared" si="31"/>
        <v>118</v>
      </c>
      <c r="C151" s="192" t="s">
        <v>941</v>
      </c>
      <c r="D151" s="300" t="s">
        <v>1493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88"/>
    </row>
    <row r="152" spans="1:13" ht="19.5" customHeight="1">
      <c r="A152" s="288" t="str">
        <f t="shared" si="30"/>
        <v>TP</v>
      </c>
      <c r="B152" s="301">
        <f t="shared" si="31"/>
        <v>119</v>
      </c>
      <c r="C152" s="189" t="s">
        <v>692</v>
      </c>
      <c r="D152" s="300" t="s">
        <v>1493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88"/>
    </row>
    <row r="153" spans="1:13" ht="19.5" customHeight="1">
      <c r="A153" s="288" t="str">
        <f t="shared" si="30"/>
        <v>TP</v>
      </c>
      <c r="B153" s="301">
        <f t="shared" si="31"/>
        <v>120</v>
      </c>
      <c r="C153" s="40" t="s">
        <v>1371</v>
      </c>
      <c r="D153" s="300" t="s">
        <v>1493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88"/>
    </row>
    <row r="154" spans="1:13" ht="19.5" customHeight="1">
      <c r="A154" s="288" t="str">
        <f t="shared" si="30"/>
        <v>TP</v>
      </c>
      <c r="B154" s="301">
        <f t="shared" si="31"/>
        <v>121</v>
      </c>
      <c r="C154" s="192" t="s">
        <v>691</v>
      </c>
      <c r="D154" s="300" t="s">
        <v>1493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88"/>
    </row>
    <row r="155" spans="1:13" ht="19.5" customHeight="1">
      <c r="A155" s="288" t="str">
        <f t="shared" si="30"/>
        <v>TP</v>
      </c>
      <c r="B155" s="301">
        <f t="shared" si="31"/>
        <v>122</v>
      </c>
      <c r="C155" s="40" t="s">
        <v>1337</v>
      </c>
      <c r="D155" s="300" t="s">
        <v>1493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88"/>
    </row>
    <row r="156" spans="1:13" ht="19.5" customHeight="1">
      <c r="A156" s="288" t="str">
        <f t="shared" ref="A156:A187" si="32">IF(B156&lt;&gt;"","TP","")</f>
        <v>TP</v>
      </c>
      <c r="B156" s="301">
        <f t="shared" ref="B156:B187" si="33">IF(C156&lt;&gt;"",B155+1,"")</f>
        <v>123</v>
      </c>
      <c r="C156" s="192" t="s">
        <v>1073</v>
      </c>
      <c r="D156" s="300" t="s">
        <v>1493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88"/>
    </row>
    <row r="157" spans="1:13" ht="19.5" customHeight="1">
      <c r="A157" s="288" t="str">
        <f t="shared" si="32"/>
        <v>TP</v>
      </c>
      <c r="B157" s="301">
        <f t="shared" si="33"/>
        <v>124</v>
      </c>
      <c r="C157" s="192" t="s">
        <v>1021</v>
      </c>
      <c r="D157" s="300" t="s">
        <v>1493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88"/>
    </row>
    <row r="158" spans="1:13" ht="19.5" customHeight="1">
      <c r="A158" s="288" t="str">
        <f t="shared" si="32"/>
        <v>TP</v>
      </c>
      <c r="B158" s="301">
        <f t="shared" si="33"/>
        <v>125</v>
      </c>
      <c r="C158" s="192" t="s">
        <v>999</v>
      </c>
      <c r="D158" s="300" t="s">
        <v>1493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88"/>
    </row>
    <row r="159" spans="1:13" ht="19.5" customHeight="1">
      <c r="A159" s="288" t="str">
        <f t="shared" si="32"/>
        <v>TP</v>
      </c>
      <c r="B159" s="301">
        <f t="shared" si="33"/>
        <v>126</v>
      </c>
      <c r="C159" s="189" t="s">
        <v>1048</v>
      </c>
      <c r="D159" s="300" t="s">
        <v>1493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88"/>
    </row>
    <row r="160" spans="1:13" ht="19.5" customHeight="1">
      <c r="A160" s="288" t="str">
        <f t="shared" si="32"/>
        <v>TP</v>
      </c>
      <c r="B160" s="301">
        <f t="shared" si="33"/>
        <v>127</v>
      </c>
      <c r="C160" s="189" t="s">
        <v>1033</v>
      </c>
      <c r="D160" s="300" t="s">
        <v>1493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88"/>
    </row>
    <row r="161" spans="1:13" ht="19.5" customHeight="1">
      <c r="A161" s="288" t="str">
        <f t="shared" si="32"/>
        <v>TP</v>
      </c>
      <c r="B161" s="301">
        <f t="shared" si="33"/>
        <v>128</v>
      </c>
      <c r="C161" s="189" t="s">
        <v>989</v>
      </c>
      <c r="D161" s="300" t="s">
        <v>1493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88"/>
    </row>
    <row r="162" spans="1:13" ht="19.5" customHeight="1">
      <c r="A162" s="288" t="str">
        <f t="shared" si="32"/>
        <v>TP</v>
      </c>
      <c r="B162" s="301">
        <f t="shared" si="33"/>
        <v>129</v>
      </c>
      <c r="C162" s="40" t="s">
        <v>1346</v>
      </c>
      <c r="D162" s="300" t="s">
        <v>1493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4">E162+G162-I162</f>
        <v>0</v>
      </c>
      <c r="L162" s="8">
        <f t="shared" ref="L162:L225" si="35">F162+H162-J162</f>
        <v>0</v>
      </c>
      <c r="M162" s="288"/>
    </row>
    <row r="163" spans="1:13" ht="19.5" customHeight="1">
      <c r="A163" s="288" t="str">
        <f t="shared" si="32"/>
        <v>TP</v>
      </c>
      <c r="B163" s="301">
        <f t="shared" si="33"/>
        <v>130</v>
      </c>
      <c r="C163" s="192" t="s">
        <v>982</v>
      </c>
      <c r="D163" s="300" t="s">
        <v>1493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88"/>
    </row>
    <row r="164" spans="1:13" ht="19.5" customHeight="1">
      <c r="A164" s="288" t="str">
        <f t="shared" si="32"/>
        <v>TP</v>
      </c>
      <c r="B164" s="301">
        <f t="shared" si="33"/>
        <v>131</v>
      </c>
      <c r="C164" s="192" t="s">
        <v>953</v>
      </c>
      <c r="D164" s="300" t="s">
        <v>1493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88"/>
    </row>
    <row r="165" spans="1:13" ht="19.5" customHeight="1">
      <c r="A165" s="288" t="str">
        <f t="shared" si="32"/>
        <v>TP</v>
      </c>
      <c r="B165" s="301">
        <f t="shared" si="33"/>
        <v>132</v>
      </c>
      <c r="C165" s="192" t="s">
        <v>943</v>
      </c>
      <c r="D165" s="300" t="s">
        <v>1493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88"/>
    </row>
    <row r="166" spans="1:13" ht="19.5" customHeight="1">
      <c r="A166" s="288" t="str">
        <f t="shared" si="32"/>
        <v>TP</v>
      </c>
      <c r="B166" s="301">
        <f t="shared" si="33"/>
        <v>133</v>
      </c>
      <c r="C166" s="189" t="s">
        <v>1006</v>
      </c>
      <c r="D166" s="300" t="s">
        <v>1493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88"/>
    </row>
    <row r="167" spans="1:13" ht="19.5" customHeight="1">
      <c r="A167" s="288" t="str">
        <f t="shared" si="32"/>
        <v>TP</v>
      </c>
      <c r="B167" s="301">
        <f t="shared" si="33"/>
        <v>134</v>
      </c>
      <c r="C167" s="192" t="s">
        <v>628</v>
      </c>
      <c r="D167" s="300" t="s">
        <v>1493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88"/>
    </row>
    <row r="168" spans="1:13" ht="19.5" customHeight="1">
      <c r="A168" s="288" t="str">
        <f t="shared" si="32"/>
        <v>TP</v>
      </c>
      <c r="B168" s="301">
        <f t="shared" si="33"/>
        <v>135</v>
      </c>
      <c r="C168" s="192" t="s">
        <v>926</v>
      </c>
      <c r="D168" s="300" t="s">
        <v>1493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88"/>
    </row>
    <row r="169" spans="1:13" ht="19.5" customHeight="1">
      <c r="A169" s="288" t="str">
        <f t="shared" si="32"/>
        <v>TP</v>
      </c>
      <c r="B169" s="301">
        <f t="shared" si="33"/>
        <v>136</v>
      </c>
      <c r="C169" s="189" t="s">
        <v>1000</v>
      </c>
      <c r="D169" s="300" t="s">
        <v>1493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88"/>
    </row>
    <row r="170" spans="1:13" ht="19.5" customHeight="1">
      <c r="A170" s="288" t="str">
        <f t="shared" si="32"/>
        <v>TP</v>
      </c>
      <c r="B170" s="301">
        <f t="shared" si="33"/>
        <v>137</v>
      </c>
      <c r="C170" s="192" t="s">
        <v>427</v>
      </c>
      <c r="D170" s="300" t="s">
        <v>1493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88"/>
    </row>
    <row r="171" spans="1:13" ht="19.5" customHeight="1">
      <c r="A171" s="288" t="str">
        <f t="shared" si="32"/>
        <v>TP</v>
      </c>
      <c r="B171" s="301">
        <f t="shared" si="33"/>
        <v>138</v>
      </c>
      <c r="C171" s="40" t="s">
        <v>1350</v>
      </c>
      <c r="D171" s="300" t="s">
        <v>1493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88"/>
    </row>
    <row r="172" spans="1:13" ht="19.5" customHeight="1">
      <c r="A172" s="288" t="str">
        <f t="shared" si="32"/>
        <v>TP</v>
      </c>
      <c r="B172" s="301">
        <f t="shared" si="33"/>
        <v>139</v>
      </c>
      <c r="C172" s="40" t="s">
        <v>1358</v>
      </c>
      <c r="D172" s="300" t="s">
        <v>1493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88"/>
    </row>
    <row r="173" spans="1:13" ht="19.5" customHeight="1">
      <c r="A173" s="288" t="str">
        <f t="shared" si="32"/>
        <v>TP</v>
      </c>
      <c r="B173" s="301">
        <f t="shared" si="33"/>
        <v>140</v>
      </c>
      <c r="C173" s="192" t="s">
        <v>969</v>
      </c>
      <c r="D173" s="300" t="s">
        <v>1493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88"/>
    </row>
    <row r="174" spans="1:13" ht="19.5" customHeight="1">
      <c r="A174" s="288" t="str">
        <f t="shared" si="32"/>
        <v>TP</v>
      </c>
      <c r="B174" s="301">
        <f t="shared" si="33"/>
        <v>141</v>
      </c>
      <c r="C174" s="192" t="s">
        <v>467</v>
      </c>
      <c r="D174" s="300" t="s">
        <v>1493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88"/>
    </row>
    <row r="175" spans="1:13" ht="19.5" customHeight="1">
      <c r="A175" s="288" t="str">
        <f t="shared" si="32"/>
        <v>TP</v>
      </c>
      <c r="B175" s="301">
        <f t="shared" si="33"/>
        <v>142</v>
      </c>
      <c r="C175" s="192" t="s">
        <v>467</v>
      </c>
      <c r="D175" s="300" t="s">
        <v>1493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88"/>
    </row>
    <row r="176" spans="1:13" ht="19.5" customHeight="1">
      <c r="A176" s="288" t="str">
        <f t="shared" si="32"/>
        <v>TP</v>
      </c>
      <c r="B176" s="301">
        <f t="shared" si="33"/>
        <v>143</v>
      </c>
      <c r="C176" s="192" t="s">
        <v>896</v>
      </c>
      <c r="D176" s="300" t="s">
        <v>1493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88"/>
    </row>
    <row r="177" spans="1:13" ht="19.5" customHeight="1">
      <c r="A177" s="288" t="str">
        <f t="shared" si="32"/>
        <v>TP</v>
      </c>
      <c r="B177" s="301">
        <f t="shared" si="33"/>
        <v>144</v>
      </c>
      <c r="C177" s="40" t="s">
        <v>1374</v>
      </c>
      <c r="D177" s="300" t="s">
        <v>1493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88"/>
    </row>
    <row r="178" spans="1:13" ht="19.5" customHeight="1">
      <c r="A178" s="288" t="str">
        <f t="shared" si="32"/>
        <v>TP</v>
      </c>
      <c r="B178" s="301">
        <f t="shared" si="33"/>
        <v>145</v>
      </c>
      <c r="C178" s="40" t="s">
        <v>1291</v>
      </c>
      <c r="D178" s="300" t="s">
        <v>1493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88"/>
    </row>
    <row r="179" spans="1:13" ht="19.5" customHeight="1">
      <c r="A179" s="288" t="str">
        <f t="shared" si="32"/>
        <v>TP</v>
      </c>
      <c r="B179" s="301">
        <f t="shared" si="33"/>
        <v>146</v>
      </c>
      <c r="C179" s="192" t="s">
        <v>1088</v>
      </c>
      <c r="D179" s="300" t="s">
        <v>1493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88"/>
    </row>
    <row r="180" spans="1:13" ht="19.5" customHeight="1">
      <c r="A180" s="288" t="str">
        <f t="shared" si="32"/>
        <v>TP</v>
      </c>
      <c r="B180" s="301">
        <f t="shared" si="33"/>
        <v>147</v>
      </c>
      <c r="C180" s="192" t="s">
        <v>947</v>
      </c>
      <c r="D180" s="300" t="s">
        <v>1493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88"/>
    </row>
    <row r="181" spans="1:13" ht="19.5" customHeight="1">
      <c r="A181" s="288" t="str">
        <f t="shared" si="32"/>
        <v>TP</v>
      </c>
      <c r="B181" s="301">
        <f t="shared" si="33"/>
        <v>148</v>
      </c>
      <c r="C181" s="192" t="s">
        <v>504</v>
      </c>
      <c r="D181" s="300" t="s">
        <v>1493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88"/>
    </row>
    <row r="182" spans="1:13" ht="19.5" customHeight="1">
      <c r="A182" s="288" t="str">
        <f t="shared" si="32"/>
        <v>TP</v>
      </c>
      <c r="B182" s="301">
        <f t="shared" si="33"/>
        <v>149</v>
      </c>
      <c r="C182" s="192" t="s">
        <v>438</v>
      </c>
      <c r="D182" s="300" t="s">
        <v>1493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88"/>
    </row>
    <row r="183" spans="1:13" ht="19.5" customHeight="1">
      <c r="A183" s="288" t="str">
        <f t="shared" si="32"/>
        <v>TP</v>
      </c>
      <c r="B183" s="301">
        <f t="shared" si="33"/>
        <v>150</v>
      </c>
      <c r="C183" s="40" t="s">
        <v>1105</v>
      </c>
      <c r="D183" s="300" t="s">
        <v>1493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88"/>
    </row>
    <row r="184" spans="1:13" ht="19.5" customHeight="1">
      <c r="A184" s="288" t="str">
        <f t="shared" si="32"/>
        <v>TP</v>
      </c>
      <c r="B184" s="301">
        <f t="shared" si="33"/>
        <v>151</v>
      </c>
      <c r="C184" s="192" t="s">
        <v>1028</v>
      </c>
      <c r="D184" s="300" t="s">
        <v>1493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88"/>
    </row>
    <row r="185" spans="1:13" ht="19.5" customHeight="1">
      <c r="A185" s="288" t="str">
        <f t="shared" si="32"/>
        <v>TP</v>
      </c>
      <c r="B185" s="301">
        <f t="shared" si="33"/>
        <v>152</v>
      </c>
      <c r="C185" s="192" t="s">
        <v>968</v>
      </c>
      <c r="D185" s="300" t="s">
        <v>1493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88"/>
    </row>
    <row r="186" spans="1:13" ht="19.5" customHeight="1">
      <c r="A186" s="288" t="str">
        <f t="shared" si="32"/>
        <v>TP</v>
      </c>
      <c r="B186" s="301">
        <f t="shared" si="33"/>
        <v>153</v>
      </c>
      <c r="C186" s="40" t="s">
        <v>1359</v>
      </c>
      <c r="D186" s="300" t="s">
        <v>1493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88"/>
    </row>
    <row r="187" spans="1:13" ht="19.5" customHeight="1">
      <c r="A187" s="288" t="str">
        <f t="shared" si="32"/>
        <v>TP</v>
      </c>
      <c r="B187" s="301">
        <f t="shared" si="33"/>
        <v>154</v>
      </c>
      <c r="C187" s="192" t="s">
        <v>935</v>
      </c>
      <c r="D187" s="300" t="s">
        <v>1493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88"/>
    </row>
    <row r="188" spans="1:13" ht="19.5" customHeight="1">
      <c r="A188" s="288" t="str">
        <f t="shared" ref="A188:A219" si="36">IF(B188&lt;&gt;"","TP","")</f>
        <v>TP</v>
      </c>
      <c r="B188" s="301">
        <f t="shared" ref="B188:B219" si="37">IF(C188&lt;&gt;"",B187+1,"")</f>
        <v>155</v>
      </c>
      <c r="C188" s="192" t="s">
        <v>487</v>
      </c>
      <c r="D188" s="300" t="s">
        <v>1493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88"/>
    </row>
    <row r="189" spans="1:13" ht="19.5" customHeight="1">
      <c r="A189" s="288" t="str">
        <f t="shared" si="36"/>
        <v>TP</v>
      </c>
      <c r="B189" s="301">
        <f t="shared" si="37"/>
        <v>156</v>
      </c>
      <c r="C189" s="40" t="s">
        <v>1449</v>
      </c>
      <c r="D189" s="300" t="s">
        <v>1493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88"/>
    </row>
    <row r="190" spans="1:13" ht="19.5" customHeight="1">
      <c r="A190" s="288" t="str">
        <f t="shared" si="36"/>
        <v>TP</v>
      </c>
      <c r="B190" s="301">
        <f t="shared" si="37"/>
        <v>157</v>
      </c>
      <c r="C190" s="192" t="s">
        <v>1079</v>
      </c>
      <c r="D190" s="300" t="s">
        <v>1493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88"/>
    </row>
    <row r="191" spans="1:13" ht="19.5" customHeight="1">
      <c r="A191" s="288" t="str">
        <f t="shared" si="36"/>
        <v>TP</v>
      </c>
      <c r="B191" s="301">
        <f t="shared" si="37"/>
        <v>158</v>
      </c>
      <c r="C191" s="192" t="s">
        <v>963</v>
      </c>
      <c r="D191" s="300" t="s">
        <v>1493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88"/>
    </row>
    <row r="192" spans="1:13" ht="19.5" customHeight="1">
      <c r="A192" s="288" t="str">
        <f t="shared" si="36"/>
        <v>TP</v>
      </c>
      <c r="B192" s="301">
        <f t="shared" si="37"/>
        <v>159</v>
      </c>
      <c r="C192" s="189" t="s">
        <v>991</v>
      </c>
      <c r="D192" s="300" t="s">
        <v>1493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88"/>
    </row>
    <row r="193" spans="1:13" ht="19.5" customHeight="1">
      <c r="A193" s="288" t="str">
        <f t="shared" si="36"/>
        <v>TP</v>
      </c>
      <c r="B193" s="301">
        <f t="shared" si="37"/>
        <v>160</v>
      </c>
      <c r="C193" s="189" t="s">
        <v>987</v>
      </c>
      <c r="D193" s="300" t="s">
        <v>1493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88"/>
    </row>
    <row r="194" spans="1:13" ht="19.5" customHeight="1">
      <c r="A194" s="288" t="str">
        <f t="shared" si="36"/>
        <v>TP</v>
      </c>
      <c r="B194" s="301">
        <f t="shared" si="37"/>
        <v>161</v>
      </c>
      <c r="C194" s="192" t="s">
        <v>1095</v>
      </c>
      <c r="D194" s="300" t="s">
        <v>1493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88"/>
    </row>
    <row r="195" spans="1:13" ht="19.5" customHeight="1">
      <c r="A195" s="288" t="str">
        <f t="shared" si="36"/>
        <v>TP</v>
      </c>
      <c r="B195" s="301">
        <f t="shared" si="37"/>
        <v>162</v>
      </c>
      <c r="C195" s="40" t="s">
        <v>904</v>
      </c>
      <c r="D195" s="300" t="s">
        <v>1493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88"/>
    </row>
    <row r="196" spans="1:13" ht="19.5" customHeight="1">
      <c r="A196" s="288" t="str">
        <f t="shared" si="36"/>
        <v>TP</v>
      </c>
      <c r="B196" s="301">
        <f t="shared" si="37"/>
        <v>163</v>
      </c>
      <c r="C196" s="40" t="s">
        <v>1425</v>
      </c>
      <c r="D196" s="300" t="s">
        <v>1493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88"/>
    </row>
    <row r="197" spans="1:13" ht="19.5" customHeight="1">
      <c r="A197" s="288" t="str">
        <f t="shared" si="36"/>
        <v>TP</v>
      </c>
      <c r="B197" s="301">
        <f t="shared" si="37"/>
        <v>164</v>
      </c>
      <c r="C197" s="192" t="s">
        <v>658</v>
      </c>
      <c r="D197" s="300" t="s">
        <v>1493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88"/>
    </row>
    <row r="198" spans="1:13" ht="19.5" customHeight="1">
      <c r="A198" s="288" t="str">
        <f t="shared" si="36"/>
        <v>TP</v>
      </c>
      <c r="B198" s="301">
        <f t="shared" si="37"/>
        <v>165</v>
      </c>
      <c r="C198" s="40" t="s">
        <v>1388</v>
      </c>
      <c r="D198" s="300" t="s">
        <v>1493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88"/>
    </row>
    <row r="199" spans="1:13" ht="19.5" customHeight="1">
      <c r="A199" s="288" t="str">
        <f t="shared" si="36"/>
        <v>TP</v>
      </c>
      <c r="B199" s="301">
        <f t="shared" si="37"/>
        <v>166</v>
      </c>
      <c r="C199" s="189" t="s">
        <v>990</v>
      </c>
      <c r="D199" s="300" t="s">
        <v>1493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88"/>
    </row>
    <row r="200" spans="1:13" ht="19.5" customHeight="1">
      <c r="A200" s="288" t="str">
        <f t="shared" si="36"/>
        <v>TP</v>
      </c>
      <c r="B200" s="301">
        <f t="shared" si="37"/>
        <v>167</v>
      </c>
      <c r="C200" s="192" t="s">
        <v>1075</v>
      </c>
      <c r="D200" s="300" t="s">
        <v>1493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88"/>
    </row>
    <row r="201" spans="1:13" ht="19.5" customHeight="1">
      <c r="A201" s="288" t="str">
        <f t="shared" si="36"/>
        <v>TP</v>
      </c>
      <c r="B201" s="301">
        <f t="shared" si="37"/>
        <v>168</v>
      </c>
      <c r="C201" s="189" t="s">
        <v>1057</v>
      </c>
      <c r="D201" s="300" t="s">
        <v>1493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88"/>
    </row>
    <row r="202" spans="1:13" ht="19.5" customHeight="1">
      <c r="A202" s="288" t="str">
        <f t="shared" si="36"/>
        <v>TP</v>
      </c>
      <c r="B202" s="301">
        <f t="shared" si="37"/>
        <v>169</v>
      </c>
      <c r="C202" s="192" t="s">
        <v>951</v>
      </c>
      <c r="D202" s="300" t="s">
        <v>1493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88"/>
    </row>
    <row r="203" spans="1:13" ht="19.5" customHeight="1">
      <c r="A203" s="288" t="str">
        <f t="shared" si="36"/>
        <v>TP</v>
      </c>
      <c r="B203" s="301">
        <f t="shared" si="37"/>
        <v>170</v>
      </c>
      <c r="C203" s="189" t="s">
        <v>1012</v>
      </c>
      <c r="D203" s="300" t="s">
        <v>1493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88"/>
    </row>
    <row r="204" spans="1:13" ht="19.5" customHeight="1">
      <c r="A204" s="288" t="str">
        <f t="shared" si="36"/>
        <v>TP</v>
      </c>
      <c r="B204" s="301">
        <f t="shared" si="37"/>
        <v>171</v>
      </c>
      <c r="C204" s="40" t="s">
        <v>1399</v>
      </c>
      <c r="D204" s="300" t="s">
        <v>1493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88"/>
    </row>
    <row r="205" spans="1:13" ht="19.5" customHeight="1">
      <c r="A205" s="288" t="str">
        <f t="shared" si="36"/>
        <v>TP</v>
      </c>
      <c r="B205" s="301">
        <f t="shared" si="37"/>
        <v>172</v>
      </c>
      <c r="C205" s="192" t="s">
        <v>1096</v>
      </c>
      <c r="D205" s="300" t="s">
        <v>1493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88"/>
    </row>
    <row r="206" spans="1:13" ht="19.5" customHeight="1">
      <c r="A206" s="288" t="str">
        <f t="shared" si="36"/>
        <v>TP</v>
      </c>
      <c r="B206" s="301">
        <f t="shared" si="37"/>
        <v>173</v>
      </c>
      <c r="C206" s="40" t="s">
        <v>1400</v>
      </c>
      <c r="D206" s="300" t="s">
        <v>1493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88"/>
    </row>
    <row r="207" spans="1:13" ht="19.5" customHeight="1">
      <c r="A207" s="288" t="str">
        <f t="shared" si="36"/>
        <v>TP</v>
      </c>
      <c r="B207" s="301">
        <f t="shared" si="37"/>
        <v>174</v>
      </c>
      <c r="C207" s="192" t="s">
        <v>1089</v>
      </c>
      <c r="D207" s="300" t="s">
        <v>1493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88"/>
    </row>
    <row r="208" spans="1:13" ht="19.5" customHeight="1">
      <c r="A208" s="288" t="str">
        <f t="shared" si="36"/>
        <v>TP</v>
      </c>
      <c r="B208" s="301">
        <f t="shared" si="37"/>
        <v>175</v>
      </c>
      <c r="C208" s="40" t="s">
        <v>1413</v>
      </c>
      <c r="D208" s="300" t="s">
        <v>1493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88"/>
    </row>
    <row r="209" spans="1:13" ht="19.5" customHeight="1">
      <c r="A209" s="288" t="str">
        <f t="shared" si="36"/>
        <v>TP</v>
      </c>
      <c r="B209" s="301">
        <f t="shared" si="37"/>
        <v>176</v>
      </c>
      <c r="C209" s="192" t="s">
        <v>1077</v>
      </c>
      <c r="D209" s="300" t="s">
        <v>1493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88"/>
    </row>
    <row r="210" spans="1:13" ht="19.5" customHeight="1">
      <c r="A210" s="288" t="str">
        <f t="shared" si="36"/>
        <v>TP</v>
      </c>
      <c r="B210" s="301">
        <f t="shared" si="37"/>
        <v>177</v>
      </c>
      <c r="C210" s="189" t="s">
        <v>1032</v>
      </c>
      <c r="D210" s="300" t="s">
        <v>1493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88"/>
    </row>
    <row r="211" spans="1:13" ht="19.5" customHeight="1">
      <c r="A211" s="288" t="str">
        <f t="shared" si="36"/>
        <v>TP</v>
      </c>
      <c r="B211" s="301">
        <f t="shared" si="37"/>
        <v>178</v>
      </c>
      <c r="C211" s="192" t="s">
        <v>1031</v>
      </c>
      <c r="D211" s="300" t="s">
        <v>1493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88"/>
    </row>
    <row r="212" spans="1:13" ht="19.5" customHeight="1">
      <c r="A212" s="288" t="str">
        <f t="shared" si="36"/>
        <v>TP</v>
      </c>
      <c r="B212" s="301">
        <f t="shared" si="37"/>
        <v>179</v>
      </c>
      <c r="C212" s="189" t="s">
        <v>905</v>
      </c>
      <c r="D212" s="300" t="s">
        <v>1493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88"/>
    </row>
    <row r="213" spans="1:13" ht="19.5" customHeight="1">
      <c r="A213" s="288" t="str">
        <f t="shared" si="36"/>
        <v>TP</v>
      </c>
      <c r="B213" s="301">
        <f t="shared" si="37"/>
        <v>180</v>
      </c>
      <c r="C213" s="40" t="s">
        <v>1408</v>
      </c>
      <c r="D213" s="300" t="s">
        <v>1493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88"/>
    </row>
    <row r="214" spans="1:13" ht="18" customHeight="1">
      <c r="A214" s="288" t="str">
        <f t="shared" si="36"/>
        <v>TP</v>
      </c>
      <c r="B214" s="301">
        <f t="shared" si="37"/>
        <v>181</v>
      </c>
      <c r="C214" s="40" t="s">
        <v>1407</v>
      </c>
      <c r="D214" s="300" t="s">
        <v>1493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88"/>
    </row>
    <row r="215" spans="1:13" ht="18" customHeight="1">
      <c r="A215" s="288" t="str">
        <f t="shared" si="36"/>
        <v>TP</v>
      </c>
      <c r="B215" s="301">
        <f t="shared" si="37"/>
        <v>182</v>
      </c>
      <c r="C215" s="40" t="s">
        <v>1406</v>
      </c>
      <c r="D215" s="300" t="s">
        <v>1493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88"/>
    </row>
    <row r="216" spans="1:13" ht="18.75" customHeight="1">
      <c r="A216" s="288" t="str">
        <f t="shared" si="36"/>
        <v>TP</v>
      </c>
      <c r="B216" s="301">
        <f t="shared" si="37"/>
        <v>183</v>
      </c>
      <c r="C216" s="192" t="s">
        <v>508</v>
      </c>
      <c r="D216" s="300" t="s">
        <v>1493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88"/>
    </row>
    <row r="217" spans="1:13" ht="18.75" customHeight="1">
      <c r="A217" s="288" t="str">
        <f t="shared" si="36"/>
        <v>TP</v>
      </c>
      <c r="B217" s="301">
        <f t="shared" si="37"/>
        <v>184</v>
      </c>
      <c r="C217" s="40" t="s">
        <v>1368</v>
      </c>
      <c r="D217" s="300" t="s">
        <v>1493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88"/>
    </row>
    <row r="218" spans="1:13" ht="18.75" customHeight="1">
      <c r="A218" s="288" t="str">
        <f t="shared" si="36"/>
        <v>TP</v>
      </c>
      <c r="B218" s="301">
        <f t="shared" si="37"/>
        <v>185</v>
      </c>
      <c r="C218" s="192" t="s">
        <v>689</v>
      </c>
      <c r="D218" s="300" t="s">
        <v>1493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88"/>
    </row>
    <row r="219" spans="1:13" ht="18.75" customHeight="1">
      <c r="A219" s="288" t="str">
        <f t="shared" si="36"/>
        <v>TP</v>
      </c>
      <c r="B219" s="301">
        <f t="shared" si="37"/>
        <v>186</v>
      </c>
      <c r="C219" s="192" t="s">
        <v>972</v>
      </c>
      <c r="D219" s="300" t="s">
        <v>1493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88"/>
    </row>
    <row r="220" spans="1:13" ht="18.75" customHeight="1">
      <c r="A220" s="288" t="str">
        <f t="shared" ref="A220:A248" si="38">IF(B220&lt;&gt;"","TP","")</f>
        <v>TP</v>
      </c>
      <c r="B220" s="301">
        <f t="shared" ref="B220:B248" si="39">IF(C220&lt;&gt;"",B219+1,"")</f>
        <v>187</v>
      </c>
      <c r="C220" s="292" t="s">
        <v>1083</v>
      </c>
      <c r="D220" s="300" t="s">
        <v>1493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88"/>
    </row>
    <row r="221" spans="1:13" ht="18.75" customHeight="1">
      <c r="A221" s="288" t="str">
        <f t="shared" si="38"/>
        <v>TP</v>
      </c>
      <c r="B221" s="301">
        <f t="shared" si="39"/>
        <v>188</v>
      </c>
      <c r="C221" s="40" t="s">
        <v>1104</v>
      </c>
      <c r="D221" s="300" t="s">
        <v>1493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88"/>
    </row>
    <row r="222" spans="1:13" ht="18.75" customHeight="1">
      <c r="A222" s="288" t="str">
        <f t="shared" si="38"/>
        <v>TP</v>
      </c>
      <c r="B222" s="301">
        <f t="shared" si="39"/>
        <v>189</v>
      </c>
      <c r="C222" s="192" t="s">
        <v>1081</v>
      </c>
      <c r="D222" s="300" t="s">
        <v>1493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88"/>
    </row>
    <row r="223" spans="1:13" ht="18.75" customHeight="1">
      <c r="A223" s="288" t="str">
        <f t="shared" si="38"/>
        <v>TP</v>
      </c>
      <c r="B223" s="301">
        <f t="shared" si="39"/>
        <v>190</v>
      </c>
      <c r="C223" s="189" t="s">
        <v>1047</v>
      </c>
      <c r="D223" s="300" t="s">
        <v>1493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88"/>
    </row>
    <row r="224" spans="1:13" ht="18.75" customHeight="1">
      <c r="A224" s="288" t="str">
        <f t="shared" si="38"/>
        <v>TP</v>
      </c>
      <c r="B224" s="301">
        <f t="shared" si="39"/>
        <v>191</v>
      </c>
      <c r="C224" s="192" t="s">
        <v>1020</v>
      </c>
      <c r="D224" s="300" t="s">
        <v>1493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88"/>
    </row>
    <row r="225" spans="1:13" ht="18.75" customHeight="1">
      <c r="A225" s="288" t="str">
        <f t="shared" si="38"/>
        <v>TP</v>
      </c>
      <c r="B225" s="301">
        <f t="shared" si="39"/>
        <v>192</v>
      </c>
      <c r="C225" s="192" t="s">
        <v>986</v>
      </c>
      <c r="D225" s="300" t="s">
        <v>1493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88"/>
    </row>
    <row r="226" spans="1:13" ht="18.75" customHeight="1">
      <c r="A226" s="288" t="str">
        <f t="shared" si="38"/>
        <v>TP</v>
      </c>
      <c r="B226" s="301">
        <f t="shared" si="39"/>
        <v>193</v>
      </c>
      <c r="C226" s="40" t="s">
        <v>1434</v>
      </c>
      <c r="D226" s="300" t="s">
        <v>1493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40">E226+G226-I226</f>
        <v>0</v>
      </c>
      <c r="L226" s="8">
        <f t="shared" ref="L226:L289" si="41">F226+H226-J226</f>
        <v>0</v>
      </c>
      <c r="M226" s="288"/>
    </row>
    <row r="227" spans="1:13" ht="18.75" customHeight="1">
      <c r="A227" s="288" t="str">
        <f t="shared" si="38"/>
        <v>TP</v>
      </c>
      <c r="B227" s="301">
        <f t="shared" si="39"/>
        <v>194</v>
      </c>
      <c r="C227" s="189" t="s">
        <v>1049</v>
      </c>
      <c r="D227" s="300" t="s">
        <v>1493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40"/>
        <v>0</v>
      </c>
      <c r="L227" s="8">
        <f t="shared" si="41"/>
        <v>0</v>
      </c>
      <c r="M227" s="288"/>
    </row>
    <row r="228" spans="1:13" ht="18.75" customHeight="1">
      <c r="A228" s="288" t="str">
        <f t="shared" si="38"/>
        <v>TP</v>
      </c>
      <c r="B228" s="301">
        <f t="shared" si="39"/>
        <v>195</v>
      </c>
      <c r="C228" s="40" t="s">
        <v>1426</v>
      </c>
      <c r="D228" s="300" t="s">
        <v>1493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40"/>
        <v>0</v>
      </c>
      <c r="L228" s="8">
        <f t="shared" si="41"/>
        <v>0</v>
      </c>
      <c r="M228" s="288"/>
    </row>
    <row r="229" spans="1:13" ht="18.75" customHeight="1">
      <c r="A229" s="288" t="str">
        <f t="shared" si="38"/>
        <v>TP</v>
      </c>
      <c r="B229" s="301">
        <f t="shared" si="39"/>
        <v>196</v>
      </c>
      <c r="C229" s="189" t="s">
        <v>1070</v>
      </c>
      <c r="D229" s="300" t="s">
        <v>1493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40"/>
        <v>0</v>
      </c>
      <c r="L229" s="8">
        <f t="shared" si="41"/>
        <v>0</v>
      </c>
      <c r="M229" s="288"/>
    </row>
    <row r="230" spans="1:13" ht="18.75" customHeight="1">
      <c r="A230" s="288" t="str">
        <f t="shared" si="38"/>
        <v>TP</v>
      </c>
      <c r="B230" s="301">
        <f t="shared" si="39"/>
        <v>197</v>
      </c>
      <c r="C230" s="192" t="s">
        <v>1030</v>
      </c>
      <c r="D230" s="300" t="s">
        <v>1493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40"/>
        <v>0</v>
      </c>
      <c r="L230" s="8">
        <f t="shared" si="41"/>
        <v>0</v>
      </c>
      <c r="M230" s="288"/>
    </row>
    <row r="231" spans="1:13" ht="18.75" customHeight="1">
      <c r="A231" s="288" t="str">
        <f t="shared" si="38"/>
        <v>TP</v>
      </c>
      <c r="B231" s="301">
        <f t="shared" si="39"/>
        <v>198</v>
      </c>
      <c r="C231" s="192" t="s">
        <v>479</v>
      </c>
      <c r="D231" s="300" t="s">
        <v>1493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40"/>
        <v>0</v>
      </c>
      <c r="L231" s="8">
        <f t="shared" si="41"/>
        <v>0</v>
      </c>
      <c r="M231" s="288"/>
    </row>
    <row r="232" spans="1:13" ht="18.75" customHeight="1">
      <c r="A232" s="288" t="str">
        <f t="shared" si="38"/>
        <v>TP</v>
      </c>
      <c r="B232" s="301">
        <f t="shared" si="39"/>
        <v>199</v>
      </c>
      <c r="C232" s="40" t="s">
        <v>1427</v>
      </c>
      <c r="D232" s="300" t="s">
        <v>1493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88"/>
    </row>
    <row r="233" spans="1:13" ht="18.75" customHeight="1">
      <c r="A233" s="288" t="str">
        <f t="shared" si="38"/>
        <v>TP</v>
      </c>
      <c r="B233" s="301">
        <f t="shared" si="39"/>
        <v>200</v>
      </c>
      <c r="C233" s="189" t="s">
        <v>676</v>
      </c>
      <c r="D233" s="300" t="s">
        <v>1493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88"/>
    </row>
    <row r="234" spans="1:13" ht="18.75" customHeight="1">
      <c r="A234" s="288" t="str">
        <f t="shared" si="38"/>
        <v>TP</v>
      </c>
      <c r="B234" s="301">
        <f t="shared" si="39"/>
        <v>201</v>
      </c>
      <c r="C234" s="192" t="s">
        <v>1085</v>
      </c>
      <c r="D234" s="300" t="s">
        <v>1493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88"/>
    </row>
    <row r="235" spans="1:13" ht="18.75" customHeight="1">
      <c r="A235" s="288" t="str">
        <f t="shared" si="38"/>
        <v>TP</v>
      </c>
      <c r="B235" s="301">
        <f t="shared" si="39"/>
        <v>202</v>
      </c>
      <c r="C235" s="40" t="s">
        <v>903</v>
      </c>
      <c r="D235" s="300" t="s">
        <v>1493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88"/>
    </row>
    <row r="236" spans="1:13" ht="18.75" customHeight="1">
      <c r="A236" s="288" t="str">
        <f t="shared" si="38"/>
        <v>TP</v>
      </c>
      <c r="B236" s="301">
        <f t="shared" si="39"/>
        <v>203</v>
      </c>
      <c r="C236" s="192" t="s">
        <v>1098</v>
      </c>
      <c r="D236" s="300" t="s">
        <v>1493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88"/>
    </row>
    <row r="237" spans="1:13" ht="18.75" customHeight="1">
      <c r="A237" s="288" t="str">
        <f t="shared" si="38"/>
        <v>TP</v>
      </c>
      <c r="B237" s="301">
        <f t="shared" si="39"/>
        <v>204</v>
      </c>
      <c r="C237" s="189" t="s">
        <v>1041</v>
      </c>
      <c r="D237" s="300" t="s">
        <v>1493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88"/>
    </row>
    <row r="238" spans="1:13" ht="18.75" customHeight="1">
      <c r="A238" s="288" t="str">
        <f t="shared" si="38"/>
        <v>TP</v>
      </c>
      <c r="B238" s="301">
        <f t="shared" si="39"/>
        <v>205</v>
      </c>
      <c r="C238" s="189" t="s">
        <v>1078</v>
      </c>
      <c r="D238" s="300" t="s">
        <v>1493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88"/>
    </row>
    <row r="239" spans="1:13" ht="18.75" customHeight="1">
      <c r="A239" s="288" t="str">
        <f t="shared" si="38"/>
        <v>TP</v>
      </c>
      <c r="B239" s="301">
        <f t="shared" si="39"/>
        <v>206</v>
      </c>
      <c r="C239" s="192" t="s">
        <v>435</v>
      </c>
      <c r="D239" s="300" t="s">
        <v>1493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88"/>
    </row>
    <row r="240" spans="1:13" ht="18.75" customHeight="1">
      <c r="A240" s="288" t="str">
        <f t="shared" si="38"/>
        <v>TP</v>
      </c>
      <c r="B240" s="301">
        <f t="shared" si="39"/>
        <v>207</v>
      </c>
      <c r="C240" s="189" t="s">
        <v>513</v>
      </c>
      <c r="D240" s="300" t="s">
        <v>1493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88"/>
    </row>
    <row r="241" spans="1:13" ht="18.75" customHeight="1">
      <c r="A241" s="288" t="str">
        <f t="shared" si="38"/>
        <v>TP</v>
      </c>
      <c r="B241" s="301">
        <f t="shared" si="39"/>
        <v>208</v>
      </c>
      <c r="C241" s="189" t="s">
        <v>992</v>
      </c>
      <c r="D241" s="300" t="s">
        <v>1493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88"/>
    </row>
    <row r="242" spans="1:13" ht="18.75" customHeight="1">
      <c r="A242" s="288" t="str">
        <f t="shared" si="38"/>
        <v>TP</v>
      </c>
      <c r="B242" s="301">
        <f t="shared" si="39"/>
        <v>209</v>
      </c>
      <c r="C242" s="189" t="s">
        <v>906</v>
      </c>
      <c r="D242" s="300" t="s">
        <v>1493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88"/>
    </row>
    <row r="243" spans="1:13" ht="18.75" customHeight="1">
      <c r="A243" s="288" t="str">
        <f t="shared" si="38"/>
        <v>TP</v>
      </c>
      <c r="B243" s="301">
        <f t="shared" si="39"/>
        <v>210</v>
      </c>
      <c r="C243" s="292" t="s">
        <v>978</v>
      </c>
      <c r="D243" s="300" t="s">
        <v>1493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88"/>
    </row>
    <row r="244" spans="1:13" ht="18.75" customHeight="1">
      <c r="A244" s="288" t="str">
        <f t="shared" si="38"/>
        <v>TP</v>
      </c>
      <c r="B244" s="301">
        <f t="shared" si="39"/>
        <v>211</v>
      </c>
      <c r="C244" s="40" t="s">
        <v>1411</v>
      </c>
      <c r="D244" s="300" t="s">
        <v>1493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88"/>
    </row>
    <row r="245" spans="1:13" ht="18.75" customHeight="1">
      <c r="A245" s="288" t="str">
        <f t="shared" si="38"/>
        <v>TP</v>
      </c>
      <c r="B245" s="301">
        <f t="shared" si="39"/>
        <v>212</v>
      </c>
      <c r="C245" s="40" t="s">
        <v>1441</v>
      </c>
      <c r="D245" s="300" t="s">
        <v>1493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88"/>
    </row>
    <row r="246" spans="1:13" ht="18.75" customHeight="1">
      <c r="A246" s="288" t="str">
        <f t="shared" si="38"/>
        <v>TP</v>
      </c>
      <c r="B246" s="301">
        <f t="shared" si="39"/>
        <v>213</v>
      </c>
      <c r="C246" s="292" t="s">
        <v>1090</v>
      </c>
      <c r="D246" s="300" t="s">
        <v>1493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88"/>
    </row>
    <row r="247" spans="1:13" ht="18.75" customHeight="1">
      <c r="A247" s="288" t="str">
        <f t="shared" si="38"/>
        <v>TP</v>
      </c>
      <c r="B247" s="301">
        <f t="shared" si="39"/>
        <v>214</v>
      </c>
      <c r="C247" s="40" t="s">
        <v>1384</v>
      </c>
      <c r="D247" s="300" t="s">
        <v>1493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88"/>
    </row>
    <row r="248" spans="1:13" ht="18.75" customHeight="1">
      <c r="A248" s="288" t="str">
        <f t="shared" si="38"/>
        <v>TP</v>
      </c>
      <c r="B248" s="301">
        <f t="shared" si="39"/>
        <v>215</v>
      </c>
      <c r="C248" s="192" t="s">
        <v>973</v>
      </c>
      <c r="D248" s="300" t="s">
        <v>1493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88"/>
    </row>
    <row r="249" spans="1:13" ht="18.75" customHeight="1">
      <c r="A249" s="288" t="str">
        <f t="shared" ref="A249:A252" si="42">IF(B249&lt;&gt;"","TP","")</f>
        <v>TP</v>
      </c>
      <c r="B249" s="301">
        <f t="shared" ref="B249:B252" si="43">IF(C249&lt;&gt;"",B248+1,"")</f>
        <v>216</v>
      </c>
      <c r="C249" s="192" t="s">
        <v>511</v>
      </c>
      <c r="D249" s="300" t="s">
        <v>1493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88"/>
    </row>
    <row r="250" spans="1:13" ht="18.75" customHeight="1">
      <c r="A250" s="288" t="str">
        <f t="shared" si="42"/>
        <v>TP</v>
      </c>
      <c r="B250" s="301">
        <f t="shared" si="43"/>
        <v>217</v>
      </c>
      <c r="C250" s="40" t="s">
        <v>505</v>
      </c>
      <c r="D250" s="300" t="s">
        <v>1493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88"/>
    </row>
    <row r="251" spans="1:13" ht="18.75" customHeight="1">
      <c r="A251" s="288" t="str">
        <f t="shared" si="42"/>
        <v>TP</v>
      </c>
      <c r="B251" s="301">
        <f t="shared" si="43"/>
        <v>218</v>
      </c>
      <c r="C251" s="192" t="s">
        <v>439</v>
      </c>
      <c r="D251" s="300" t="s">
        <v>1493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88"/>
    </row>
    <row r="252" spans="1:13" ht="18.75" customHeight="1">
      <c r="A252" s="288" t="str">
        <f t="shared" si="42"/>
        <v>TP</v>
      </c>
      <c r="B252" s="301">
        <f t="shared" si="43"/>
        <v>219</v>
      </c>
      <c r="C252" s="192" t="s">
        <v>1080</v>
      </c>
      <c r="D252" s="300" t="s">
        <v>1493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88"/>
    </row>
    <row r="253" spans="1:13" ht="18.75" customHeight="1">
      <c r="A253" s="288" t="str">
        <f t="shared" ref="A253:A260" si="44">IF(B253&lt;&gt;"","TP","")</f>
        <v>TP</v>
      </c>
      <c r="B253" s="301">
        <f t="shared" ref="B253:B260" si="45">IF(C253&lt;&gt;"",B252+1,"")</f>
        <v>220</v>
      </c>
      <c r="C253" s="189" t="s">
        <v>1039</v>
      </c>
      <c r="D253" s="300" t="s">
        <v>1493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88"/>
    </row>
    <row r="254" spans="1:13" ht="18.75" customHeight="1">
      <c r="A254" s="288" t="str">
        <f t="shared" si="44"/>
        <v>TP</v>
      </c>
      <c r="B254" s="301">
        <f t="shared" si="45"/>
        <v>221</v>
      </c>
      <c r="C254" s="189" t="s">
        <v>661</v>
      </c>
      <c r="D254" s="300" t="s">
        <v>1493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88"/>
    </row>
    <row r="255" spans="1:13" ht="18.75" customHeight="1">
      <c r="A255" s="288" t="str">
        <f t="shared" si="44"/>
        <v>TP</v>
      </c>
      <c r="B255" s="301">
        <f t="shared" si="45"/>
        <v>222</v>
      </c>
      <c r="C255" s="192" t="s">
        <v>996</v>
      </c>
      <c r="D255" s="300" t="s">
        <v>1493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88"/>
    </row>
    <row r="256" spans="1:13" ht="18.75" customHeight="1">
      <c r="A256" s="288" t="str">
        <f t="shared" si="44"/>
        <v>TP</v>
      </c>
      <c r="B256" s="301">
        <f t="shared" si="45"/>
        <v>223</v>
      </c>
      <c r="C256" s="192" t="s">
        <v>952</v>
      </c>
      <c r="D256" s="300" t="s">
        <v>1493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88"/>
    </row>
    <row r="257" spans="1:13" ht="18.75" customHeight="1">
      <c r="A257" s="288" t="str">
        <f t="shared" si="44"/>
        <v>TP</v>
      </c>
      <c r="B257" s="301">
        <f t="shared" si="45"/>
        <v>224</v>
      </c>
      <c r="C257" s="40" t="s">
        <v>1416</v>
      </c>
      <c r="D257" s="300" t="s">
        <v>1493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88"/>
    </row>
    <row r="258" spans="1:13" ht="18.75" customHeight="1">
      <c r="A258" s="288" t="str">
        <f t="shared" si="44"/>
        <v>TP</v>
      </c>
      <c r="B258" s="301">
        <f t="shared" si="45"/>
        <v>225</v>
      </c>
      <c r="C258" s="40" t="s">
        <v>656</v>
      </c>
      <c r="D258" s="300" t="s">
        <v>1493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88"/>
    </row>
    <row r="259" spans="1:13" ht="18.75" customHeight="1">
      <c r="A259" s="288" t="str">
        <f t="shared" si="44"/>
        <v>TP</v>
      </c>
      <c r="B259" s="301">
        <f t="shared" si="45"/>
        <v>226</v>
      </c>
      <c r="C259" s="192" t="s">
        <v>949</v>
      </c>
      <c r="D259" s="300" t="s">
        <v>1493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88"/>
    </row>
    <row r="260" spans="1:13" ht="18.75" customHeight="1">
      <c r="A260" s="288" t="str">
        <f t="shared" si="44"/>
        <v>TP</v>
      </c>
      <c r="B260" s="301">
        <f t="shared" si="45"/>
        <v>227</v>
      </c>
      <c r="C260" s="192" t="s">
        <v>933</v>
      </c>
      <c r="D260" s="300" t="s">
        <v>1493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88"/>
    </row>
    <row r="261" spans="1:13" ht="18.75" customHeight="1">
      <c r="A261" s="288" t="str">
        <f t="shared" ref="A261:A267" si="46">IF(B261&lt;&gt;"","TP","")</f>
        <v>TP</v>
      </c>
      <c r="B261" s="301">
        <f t="shared" ref="B261:B267" si="47">IF(C261&lt;&gt;"",B260+1,"")</f>
        <v>228</v>
      </c>
      <c r="C261" s="192" t="s">
        <v>966</v>
      </c>
      <c r="D261" s="300" t="s">
        <v>1493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88"/>
    </row>
    <row r="262" spans="1:13" ht="18.75" customHeight="1">
      <c r="A262" s="288" t="str">
        <f t="shared" si="46"/>
        <v>TP</v>
      </c>
      <c r="B262" s="301">
        <f t="shared" si="47"/>
        <v>229</v>
      </c>
      <c r="C262" s="192" t="s">
        <v>446</v>
      </c>
      <c r="D262" s="300" t="s">
        <v>1493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88"/>
    </row>
    <row r="263" spans="1:13" ht="18.75" customHeight="1">
      <c r="A263" s="288" t="str">
        <f t="shared" si="46"/>
        <v>TP</v>
      </c>
      <c r="B263" s="301">
        <f t="shared" si="47"/>
        <v>230</v>
      </c>
      <c r="C263" s="40" t="s">
        <v>1412</v>
      </c>
      <c r="D263" s="300" t="s">
        <v>1493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88"/>
    </row>
    <row r="264" spans="1:13" ht="18.75" customHeight="1">
      <c r="A264" s="288" t="str">
        <f t="shared" si="46"/>
        <v>TP</v>
      </c>
      <c r="B264" s="301">
        <f t="shared" si="47"/>
        <v>231</v>
      </c>
      <c r="C264" s="40" t="s">
        <v>1367</v>
      </c>
      <c r="D264" s="300" t="s">
        <v>1493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88"/>
    </row>
    <row r="265" spans="1:13" ht="18.75" customHeight="1">
      <c r="A265" s="288" t="str">
        <f t="shared" si="46"/>
        <v>TP</v>
      </c>
      <c r="B265" s="301">
        <f t="shared" si="47"/>
        <v>232</v>
      </c>
      <c r="C265" s="192" t="s">
        <v>431</v>
      </c>
      <c r="D265" s="300" t="s">
        <v>1493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88"/>
    </row>
    <row r="266" spans="1:13" ht="18.75" customHeight="1">
      <c r="A266" s="288" t="str">
        <f t="shared" si="46"/>
        <v>TP</v>
      </c>
      <c r="B266" s="301">
        <f t="shared" si="47"/>
        <v>233</v>
      </c>
      <c r="C266" s="40" t="s">
        <v>1421</v>
      </c>
      <c r="D266" s="300" t="s">
        <v>1493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88"/>
    </row>
    <row r="267" spans="1:13" ht="18.75" customHeight="1">
      <c r="A267" s="288" t="str">
        <f t="shared" si="46"/>
        <v>TP</v>
      </c>
      <c r="B267" s="301">
        <f t="shared" si="47"/>
        <v>234</v>
      </c>
      <c r="C267" s="189" t="s">
        <v>1069</v>
      </c>
      <c r="D267" s="300" t="s">
        <v>1493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88"/>
    </row>
    <row r="268" spans="1:13" ht="18.75" customHeight="1">
      <c r="A268" s="288" t="str">
        <f t="shared" ref="A268:A299" si="48">IF(B268&lt;&gt;"","TP","")</f>
        <v>TP</v>
      </c>
      <c r="B268" s="301">
        <f t="shared" ref="B268:B299" si="49">IF(C268&lt;&gt;"",B267+1,"")</f>
        <v>235</v>
      </c>
      <c r="C268" s="189" t="s">
        <v>1071</v>
      </c>
      <c r="D268" s="300" t="s">
        <v>1493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88"/>
    </row>
    <row r="269" spans="1:13" ht="18.75" customHeight="1">
      <c r="A269" s="288" t="str">
        <f t="shared" si="48"/>
        <v>TP</v>
      </c>
      <c r="B269" s="301">
        <f t="shared" si="49"/>
        <v>236</v>
      </c>
      <c r="C269" s="192" t="s">
        <v>974</v>
      </c>
      <c r="D269" s="300" t="s">
        <v>1493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88"/>
    </row>
    <row r="270" spans="1:13" ht="18.75" customHeight="1">
      <c r="A270" s="288" t="str">
        <f t="shared" si="48"/>
        <v>TP</v>
      </c>
      <c r="B270" s="301">
        <f t="shared" si="49"/>
        <v>237</v>
      </c>
      <c r="C270" s="189" t="s">
        <v>1004</v>
      </c>
      <c r="D270" s="300" t="s">
        <v>1493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88"/>
    </row>
    <row r="271" spans="1:13" ht="18.75" customHeight="1">
      <c r="A271" s="288" t="str">
        <f t="shared" si="48"/>
        <v>TP</v>
      </c>
      <c r="B271" s="301">
        <f t="shared" si="49"/>
        <v>238</v>
      </c>
      <c r="C271" s="192" t="s">
        <v>625</v>
      </c>
      <c r="D271" s="300" t="s">
        <v>1493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88"/>
    </row>
    <row r="272" spans="1:13" ht="18.75" customHeight="1">
      <c r="A272" s="288" t="str">
        <f t="shared" si="48"/>
        <v>TP</v>
      </c>
      <c r="B272" s="301">
        <f t="shared" si="49"/>
        <v>239</v>
      </c>
      <c r="C272" s="189" t="s">
        <v>1003</v>
      </c>
      <c r="D272" s="300" t="s">
        <v>1493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88"/>
    </row>
    <row r="273" spans="1:13" ht="18.75" customHeight="1">
      <c r="A273" s="288" t="str">
        <f t="shared" si="48"/>
        <v>TP</v>
      </c>
      <c r="B273" s="301">
        <f t="shared" si="49"/>
        <v>240</v>
      </c>
      <c r="C273" s="192" t="s">
        <v>667</v>
      </c>
      <c r="D273" s="300" t="s">
        <v>1493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88"/>
    </row>
    <row r="274" spans="1:13" ht="18.75" customHeight="1">
      <c r="A274" s="288" t="str">
        <f t="shared" si="48"/>
        <v>TP</v>
      </c>
      <c r="B274" s="301">
        <f t="shared" si="49"/>
        <v>241</v>
      </c>
      <c r="C274" s="192" t="s">
        <v>956</v>
      </c>
      <c r="D274" s="300" t="s">
        <v>1493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88"/>
    </row>
    <row r="275" spans="1:13" ht="18.75" customHeight="1">
      <c r="A275" s="288" t="str">
        <f t="shared" si="48"/>
        <v>TP</v>
      </c>
      <c r="B275" s="301">
        <f t="shared" si="49"/>
        <v>242</v>
      </c>
      <c r="C275" s="192" t="s">
        <v>981</v>
      </c>
      <c r="D275" s="300" t="s">
        <v>1493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88"/>
    </row>
    <row r="276" spans="1:13" ht="18.75" customHeight="1">
      <c r="A276" s="288" t="str">
        <f t="shared" si="48"/>
        <v>TP</v>
      </c>
      <c r="B276" s="301">
        <f t="shared" si="49"/>
        <v>243</v>
      </c>
      <c r="C276" s="192" t="s">
        <v>441</v>
      </c>
      <c r="D276" s="300" t="s">
        <v>1493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88"/>
    </row>
    <row r="277" spans="1:13" ht="18.75" customHeight="1">
      <c r="A277" s="288" t="str">
        <f t="shared" si="48"/>
        <v>TP</v>
      </c>
      <c r="B277" s="301">
        <f t="shared" si="49"/>
        <v>244</v>
      </c>
      <c r="C277" s="192" t="s">
        <v>460</v>
      </c>
      <c r="D277" s="300" t="s">
        <v>1493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88"/>
    </row>
    <row r="278" spans="1:13" ht="18.75" customHeight="1">
      <c r="A278" s="288" t="str">
        <f t="shared" si="48"/>
        <v>TP</v>
      </c>
      <c r="B278" s="301">
        <f t="shared" si="49"/>
        <v>245</v>
      </c>
      <c r="C278" s="40" t="s">
        <v>1418</v>
      </c>
      <c r="D278" s="300" t="s">
        <v>1493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88"/>
    </row>
    <row r="279" spans="1:13" ht="18.75" customHeight="1">
      <c r="A279" s="288" t="str">
        <f t="shared" si="48"/>
        <v>TP</v>
      </c>
      <c r="B279" s="301">
        <f t="shared" si="49"/>
        <v>246</v>
      </c>
      <c r="C279" s="192" t="s">
        <v>950</v>
      </c>
      <c r="D279" s="300" t="s">
        <v>1493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88"/>
    </row>
    <row r="280" spans="1:13" ht="18.75" customHeight="1">
      <c r="A280" s="288" t="str">
        <f t="shared" si="48"/>
        <v>TP</v>
      </c>
      <c r="B280" s="301">
        <f t="shared" si="49"/>
        <v>247</v>
      </c>
      <c r="C280" s="192" t="s">
        <v>907</v>
      </c>
      <c r="D280" s="300" t="s">
        <v>1493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88"/>
    </row>
    <row r="281" spans="1:13" ht="18.75" customHeight="1">
      <c r="A281" s="288" t="str">
        <f t="shared" si="48"/>
        <v>TP</v>
      </c>
      <c r="B281" s="301">
        <f t="shared" si="49"/>
        <v>248</v>
      </c>
      <c r="C281" s="40" t="s">
        <v>908</v>
      </c>
      <c r="D281" s="300" t="s">
        <v>1493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88"/>
    </row>
    <row r="282" spans="1:13" ht="18.75" customHeight="1">
      <c r="A282" s="288" t="str">
        <f t="shared" si="48"/>
        <v>TP</v>
      </c>
      <c r="B282" s="301">
        <f t="shared" si="49"/>
        <v>249</v>
      </c>
      <c r="C282" s="192" t="s">
        <v>909</v>
      </c>
      <c r="D282" s="300" t="s">
        <v>1493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88"/>
    </row>
    <row r="283" spans="1:13" ht="18.75" customHeight="1">
      <c r="A283" s="288" t="str">
        <f t="shared" si="48"/>
        <v>TP</v>
      </c>
      <c r="B283" s="301">
        <f t="shared" si="49"/>
        <v>250</v>
      </c>
      <c r="C283" s="189" t="s">
        <v>1087</v>
      </c>
      <c r="D283" s="300" t="s">
        <v>1493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88"/>
    </row>
    <row r="284" spans="1:13" ht="18.75" customHeight="1">
      <c r="A284" s="288" t="str">
        <f t="shared" si="48"/>
        <v>TP</v>
      </c>
      <c r="B284" s="301">
        <f t="shared" si="49"/>
        <v>251</v>
      </c>
      <c r="C284" s="189" t="s">
        <v>1008</v>
      </c>
      <c r="D284" s="300" t="s">
        <v>1493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88"/>
    </row>
    <row r="285" spans="1:13" ht="18.75" customHeight="1">
      <c r="A285" s="288" t="str">
        <f t="shared" si="48"/>
        <v>TP</v>
      </c>
      <c r="B285" s="301">
        <f t="shared" si="49"/>
        <v>252</v>
      </c>
      <c r="C285" s="40" t="s">
        <v>1336</v>
      </c>
      <c r="D285" s="300" t="s">
        <v>1493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88"/>
    </row>
    <row r="286" spans="1:13" ht="18.75" customHeight="1">
      <c r="A286" s="288" t="str">
        <f t="shared" si="48"/>
        <v>TP</v>
      </c>
      <c r="B286" s="301">
        <f t="shared" si="49"/>
        <v>253</v>
      </c>
      <c r="C286" s="780" t="s">
        <v>420</v>
      </c>
      <c r="D286" s="300" t="s">
        <v>1493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88"/>
    </row>
    <row r="287" spans="1:13" ht="18.75" customHeight="1">
      <c r="A287" s="288" t="str">
        <f t="shared" si="48"/>
        <v>TP</v>
      </c>
      <c r="B287" s="301">
        <f t="shared" si="49"/>
        <v>254</v>
      </c>
      <c r="C287" s="40" t="s">
        <v>1288</v>
      </c>
      <c r="D287" s="300" t="s">
        <v>1493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88"/>
    </row>
    <row r="288" spans="1:13" ht="18.75" customHeight="1">
      <c r="A288" s="288" t="str">
        <f t="shared" si="48"/>
        <v>TP</v>
      </c>
      <c r="B288" s="301">
        <f t="shared" si="49"/>
        <v>255</v>
      </c>
      <c r="C288" s="192" t="s">
        <v>669</v>
      </c>
      <c r="D288" s="300" t="s">
        <v>1493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88"/>
    </row>
    <row r="289" spans="1:13" ht="18.75" customHeight="1">
      <c r="A289" s="288" t="str">
        <f t="shared" si="48"/>
        <v>TP</v>
      </c>
      <c r="B289" s="301">
        <f t="shared" si="49"/>
        <v>256</v>
      </c>
      <c r="C289" s="192" t="s">
        <v>682</v>
      </c>
      <c r="D289" s="300" t="s">
        <v>1493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88"/>
    </row>
    <row r="290" spans="1:13" ht="18.75" customHeight="1">
      <c r="A290" s="288" t="str">
        <f t="shared" si="48"/>
        <v>TP</v>
      </c>
      <c r="B290" s="301">
        <f t="shared" si="49"/>
        <v>257</v>
      </c>
      <c r="C290" s="192" t="s">
        <v>445</v>
      </c>
      <c r="D290" s="300" t="s">
        <v>1493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50">E290+G290-I290</f>
        <v>0</v>
      </c>
      <c r="L290" s="8">
        <f t="shared" ref="L290:L353" si="51">F290+H290-J290</f>
        <v>0</v>
      </c>
      <c r="M290" s="288"/>
    </row>
    <row r="291" spans="1:13" ht="18.75" customHeight="1">
      <c r="A291" s="288" t="str">
        <f t="shared" si="48"/>
        <v>TP</v>
      </c>
      <c r="B291" s="301">
        <f t="shared" si="49"/>
        <v>258</v>
      </c>
      <c r="C291" s="40" t="s">
        <v>1289</v>
      </c>
      <c r="D291" s="300" t="s">
        <v>1493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88"/>
    </row>
    <row r="292" spans="1:13" ht="18.75" customHeight="1">
      <c r="A292" s="288" t="str">
        <f t="shared" si="48"/>
        <v>TP</v>
      </c>
      <c r="B292" s="301">
        <f t="shared" si="49"/>
        <v>259</v>
      </c>
      <c r="C292" s="192" t="s">
        <v>960</v>
      </c>
      <c r="D292" s="300" t="s">
        <v>1493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88"/>
    </row>
    <row r="293" spans="1:13" ht="18.75" customHeight="1">
      <c r="A293" s="288" t="str">
        <f t="shared" si="48"/>
        <v>TP</v>
      </c>
      <c r="B293" s="301">
        <f t="shared" si="49"/>
        <v>260</v>
      </c>
      <c r="C293" s="192" t="s">
        <v>670</v>
      </c>
      <c r="D293" s="300" t="s">
        <v>1493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88"/>
    </row>
    <row r="294" spans="1:13" ht="18.75" customHeight="1">
      <c r="A294" s="288" t="str">
        <f t="shared" si="48"/>
        <v>TP</v>
      </c>
      <c r="B294" s="301">
        <f t="shared" si="49"/>
        <v>261</v>
      </c>
      <c r="C294" s="192" t="s">
        <v>571</v>
      </c>
      <c r="D294" s="300" t="s">
        <v>1493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88"/>
    </row>
    <row r="295" spans="1:13" ht="18.75" customHeight="1">
      <c r="A295" s="288" t="str">
        <f t="shared" si="48"/>
        <v>TP</v>
      </c>
      <c r="B295" s="301">
        <f t="shared" si="49"/>
        <v>262</v>
      </c>
      <c r="C295" s="189" t="s">
        <v>693</v>
      </c>
      <c r="D295" s="300" t="s">
        <v>1493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88"/>
    </row>
    <row r="296" spans="1:13" ht="18.75" customHeight="1">
      <c r="A296" s="288" t="str">
        <f t="shared" si="48"/>
        <v>TP</v>
      </c>
      <c r="B296" s="301">
        <f t="shared" si="49"/>
        <v>263</v>
      </c>
      <c r="C296" s="192" t="s">
        <v>940</v>
      </c>
      <c r="D296" s="300" t="s">
        <v>1493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88"/>
    </row>
    <row r="297" spans="1:13" ht="18.75" customHeight="1">
      <c r="A297" s="288" t="str">
        <f t="shared" si="48"/>
        <v>TP</v>
      </c>
      <c r="B297" s="301">
        <f t="shared" si="49"/>
        <v>264</v>
      </c>
      <c r="C297" s="192" t="s">
        <v>423</v>
      </c>
      <c r="D297" s="300" t="s">
        <v>1493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88"/>
    </row>
    <row r="298" spans="1:13" ht="18.75" customHeight="1">
      <c r="A298" s="288" t="str">
        <f t="shared" si="48"/>
        <v>TP</v>
      </c>
      <c r="B298" s="301">
        <f t="shared" si="49"/>
        <v>265</v>
      </c>
      <c r="C298" s="292" t="s">
        <v>1001</v>
      </c>
      <c r="D298" s="300" t="s">
        <v>1493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88"/>
    </row>
    <row r="299" spans="1:13" ht="18.75" customHeight="1">
      <c r="A299" s="288" t="str">
        <f t="shared" si="48"/>
        <v>TP</v>
      </c>
      <c r="B299" s="301">
        <f t="shared" si="49"/>
        <v>266</v>
      </c>
      <c r="C299" s="192" t="s">
        <v>657</v>
      </c>
      <c r="D299" s="300" t="s">
        <v>1493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88"/>
    </row>
    <row r="300" spans="1:13" ht="18.75" customHeight="1">
      <c r="A300" s="288" t="str">
        <f t="shared" ref="A300:A331" si="52">IF(B300&lt;&gt;"","TP","")</f>
        <v>TP</v>
      </c>
      <c r="B300" s="301">
        <f t="shared" ref="B300:B331" si="53">IF(C300&lt;&gt;"",B299+1,"")</f>
        <v>267</v>
      </c>
      <c r="C300" s="292" t="s">
        <v>1017</v>
      </c>
      <c r="D300" s="300" t="s">
        <v>1493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88"/>
    </row>
    <row r="301" spans="1:13" ht="18.75" customHeight="1">
      <c r="A301" s="288" t="str">
        <f t="shared" si="52"/>
        <v>TP</v>
      </c>
      <c r="B301" s="301">
        <f t="shared" si="53"/>
        <v>268</v>
      </c>
      <c r="C301" s="192" t="s">
        <v>1099</v>
      </c>
      <c r="D301" s="300" t="s">
        <v>1493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88"/>
    </row>
    <row r="302" spans="1:13" ht="18.75" customHeight="1">
      <c r="A302" s="288" t="str">
        <f t="shared" si="52"/>
        <v>TP</v>
      </c>
      <c r="B302" s="301">
        <f t="shared" si="53"/>
        <v>269</v>
      </c>
      <c r="C302" s="192" t="s">
        <v>971</v>
      </c>
      <c r="D302" s="300" t="s">
        <v>1493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88"/>
    </row>
    <row r="303" spans="1:13" ht="18.75" customHeight="1">
      <c r="A303" s="288" t="str">
        <f t="shared" si="52"/>
        <v>TP</v>
      </c>
      <c r="B303" s="301">
        <f t="shared" si="53"/>
        <v>270</v>
      </c>
      <c r="C303" s="192" t="s">
        <v>967</v>
      </c>
      <c r="D303" s="300" t="s">
        <v>1493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88"/>
    </row>
    <row r="304" spans="1:13" ht="18.75" customHeight="1">
      <c r="A304" s="288" t="str">
        <f t="shared" si="52"/>
        <v>TP</v>
      </c>
      <c r="B304" s="301">
        <f t="shared" si="53"/>
        <v>271</v>
      </c>
      <c r="C304" s="192" t="s">
        <v>1100</v>
      </c>
      <c r="D304" s="300" t="s">
        <v>1493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88"/>
    </row>
    <row r="305" spans="1:13" ht="18.75" customHeight="1">
      <c r="A305" s="288" t="str">
        <f t="shared" si="52"/>
        <v>TP</v>
      </c>
      <c r="B305" s="301">
        <f t="shared" si="53"/>
        <v>272</v>
      </c>
      <c r="C305" s="192" t="s">
        <v>1082</v>
      </c>
      <c r="D305" s="300" t="s">
        <v>1493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88"/>
    </row>
    <row r="306" spans="1:13" ht="18.75" customHeight="1">
      <c r="A306" s="288" t="str">
        <f t="shared" si="52"/>
        <v>TP</v>
      </c>
      <c r="B306" s="301">
        <f t="shared" si="53"/>
        <v>273</v>
      </c>
      <c r="C306" s="189" t="s">
        <v>1040</v>
      </c>
      <c r="D306" s="300" t="s">
        <v>1493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88"/>
    </row>
    <row r="307" spans="1:13" ht="18.75" customHeight="1">
      <c r="A307" s="288" t="str">
        <f t="shared" si="52"/>
        <v>TP</v>
      </c>
      <c r="B307" s="301">
        <f t="shared" si="53"/>
        <v>274</v>
      </c>
      <c r="C307" s="189" t="s">
        <v>1064</v>
      </c>
      <c r="D307" s="300" t="s">
        <v>1493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88"/>
    </row>
    <row r="308" spans="1:13" ht="18.75" customHeight="1">
      <c r="A308" s="288" t="str">
        <f t="shared" si="52"/>
        <v>TP</v>
      </c>
      <c r="B308" s="301">
        <f t="shared" si="53"/>
        <v>275</v>
      </c>
      <c r="C308" s="192" t="s">
        <v>1035</v>
      </c>
      <c r="D308" s="300" t="s">
        <v>1493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88"/>
    </row>
    <row r="309" spans="1:13" ht="18.75" customHeight="1">
      <c r="A309" s="288" t="str">
        <f t="shared" si="52"/>
        <v>TP</v>
      </c>
      <c r="B309" s="301">
        <f t="shared" si="53"/>
        <v>276</v>
      </c>
      <c r="C309" s="189" t="s">
        <v>1063</v>
      </c>
      <c r="D309" s="300" t="s">
        <v>1493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88"/>
    </row>
    <row r="310" spans="1:13" ht="18.75" customHeight="1">
      <c r="A310" s="288" t="str">
        <f t="shared" si="52"/>
        <v>TP</v>
      </c>
      <c r="B310" s="301">
        <f t="shared" si="53"/>
        <v>277</v>
      </c>
      <c r="C310" s="40" t="s">
        <v>1442</v>
      </c>
      <c r="D310" s="300" t="s">
        <v>1493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88"/>
    </row>
    <row r="311" spans="1:13" ht="18.75" customHeight="1">
      <c r="A311" s="288" t="str">
        <f t="shared" si="52"/>
        <v>TP</v>
      </c>
      <c r="B311" s="301">
        <f t="shared" si="53"/>
        <v>278</v>
      </c>
      <c r="C311" s="40" t="s">
        <v>1415</v>
      </c>
      <c r="D311" s="300" t="s">
        <v>1493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88"/>
    </row>
    <row r="312" spans="1:13" ht="18.75" customHeight="1">
      <c r="A312" s="288" t="str">
        <f t="shared" si="52"/>
        <v>TP</v>
      </c>
      <c r="B312" s="301">
        <f t="shared" si="53"/>
        <v>279</v>
      </c>
      <c r="C312" s="189" t="s">
        <v>1005</v>
      </c>
      <c r="D312" s="300" t="s">
        <v>1493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88"/>
    </row>
    <row r="313" spans="1:13" ht="18.75" customHeight="1">
      <c r="A313" s="288" t="str">
        <f t="shared" si="52"/>
        <v>TP</v>
      </c>
      <c r="B313" s="301">
        <f t="shared" si="53"/>
        <v>280</v>
      </c>
      <c r="C313" s="192" t="s">
        <v>472</v>
      </c>
      <c r="D313" s="300" t="s">
        <v>1493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88"/>
    </row>
    <row r="314" spans="1:13" ht="18.75" customHeight="1">
      <c r="A314" s="288" t="str">
        <f t="shared" si="52"/>
        <v>TP</v>
      </c>
      <c r="B314" s="301">
        <f t="shared" si="53"/>
        <v>281</v>
      </c>
      <c r="C314" s="40" t="s">
        <v>1436</v>
      </c>
      <c r="D314" s="300" t="s">
        <v>1493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88"/>
    </row>
    <row r="315" spans="1:13" ht="18.75" customHeight="1">
      <c r="A315" s="288" t="str">
        <f t="shared" si="52"/>
        <v>TP</v>
      </c>
      <c r="B315" s="301">
        <f t="shared" si="53"/>
        <v>282</v>
      </c>
      <c r="C315" s="189" t="s">
        <v>1066</v>
      </c>
      <c r="D315" s="300" t="s">
        <v>1493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88"/>
    </row>
    <row r="316" spans="1:13" ht="18.75" customHeight="1">
      <c r="A316" s="288" t="str">
        <f t="shared" si="52"/>
        <v>TP</v>
      </c>
      <c r="B316" s="301">
        <f t="shared" si="53"/>
        <v>283</v>
      </c>
      <c r="C316" s="189" t="s">
        <v>1067</v>
      </c>
      <c r="D316" s="300" t="s">
        <v>1493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88"/>
    </row>
    <row r="317" spans="1:13" ht="18.75" customHeight="1">
      <c r="A317" s="288" t="str">
        <f t="shared" si="52"/>
        <v>TP</v>
      </c>
      <c r="B317" s="301">
        <f t="shared" si="53"/>
        <v>284</v>
      </c>
      <c r="C317" s="189" t="s">
        <v>1068</v>
      </c>
      <c r="D317" s="300" t="s">
        <v>1493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88"/>
    </row>
    <row r="318" spans="1:13" ht="18.75" customHeight="1">
      <c r="A318" s="288" t="str">
        <f t="shared" si="52"/>
        <v>TP</v>
      </c>
      <c r="B318" s="301">
        <f t="shared" si="53"/>
        <v>285</v>
      </c>
      <c r="C318" s="189" t="s">
        <v>1034</v>
      </c>
      <c r="D318" s="300" t="s">
        <v>1493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88"/>
    </row>
    <row r="319" spans="1:13" ht="18.75" customHeight="1">
      <c r="A319" s="288" t="str">
        <f t="shared" si="52"/>
        <v>TP</v>
      </c>
      <c r="B319" s="301">
        <f t="shared" si="53"/>
        <v>286</v>
      </c>
      <c r="C319" s="189" t="s">
        <v>1036</v>
      </c>
      <c r="D319" s="300" t="s">
        <v>1493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88"/>
    </row>
    <row r="320" spans="1:13" ht="18.75" customHeight="1">
      <c r="A320" s="288" t="str">
        <f t="shared" si="52"/>
        <v>TP</v>
      </c>
      <c r="B320" s="301">
        <f t="shared" si="53"/>
        <v>287</v>
      </c>
      <c r="C320" s="192" t="s">
        <v>946</v>
      </c>
      <c r="D320" s="300" t="s">
        <v>1493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88"/>
    </row>
    <row r="321" spans="1:13" ht="18.75" customHeight="1">
      <c r="A321" s="288" t="str">
        <f t="shared" si="52"/>
        <v>TP</v>
      </c>
      <c r="B321" s="301">
        <f t="shared" si="53"/>
        <v>288</v>
      </c>
      <c r="C321" s="192" t="s">
        <v>930</v>
      </c>
      <c r="D321" s="300" t="s">
        <v>1493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88"/>
    </row>
    <row r="322" spans="1:13" ht="18.75" customHeight="1">
      <c r="A322" s="288" t="str">
        <f t="shared" si="52"/>
        <v>TP</v>
      </c>
      <c r="B322" s="301">
        <f t="shared" si="53"/>
        <v>289</v>
      </c>
      <c r="C322" s="192" t="s">
        <v>580</v>
      </c>
      <c r="D322" s="300" t="s">
        <v>1493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88"/>
    </row>
    <row r="323" spans="1:13" ht="18.75" customHeight="1">
      <c r="A323" s="288" t="str">
        <f t="shared" si="52"/>
        <v>TP</v>
      </c>
      <c r="B323" s="301">
        <f t="shared" si="53"/>
        <v>290</v>
      </c>
      <c r="C323" s="192" t="s">
        <v>690</v>
      </c>
      <c r="D323" s="300" t="s">
        <v>1493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88"/>
    </row>
    <row r="324" spans="1:13" ht="18.75" customHeight="1">
      <c r="A324" s="288" t="str">
        <f t="shared" si="52"/>
        <v>TP</v>
      </c>
      <c r="B324" s="301">
        <f t="shared" si="53"/>
        <v>291</v>
      </c>
      <c r="C324" s="189" t="s">
        <v>671</v>
      </c>
      <c r="D324" s="300" t="s">
        <v>1493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88"/>
    </row>
    <row r="325" spans="1:13" ht="18.75" customHeight="1">
      <c r="A325" s="288" t="str">
        <f t="shared" si="52"/>
        <v>TP</v>
      </c>
      <c r="B325" s="301">
        <f t="shared" si="53"/>
        <v>292</v>
      </c>
      <c r="C325" s="189" t="s">
        <v>1018</v>
      </c>
      <c r="D325" s="300" t="s">
        <v>1493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88"/>
    </row>
    <row r="326" spans="1:13" ht="18.75" customHeight="1">
      <c r="A326" s="288" t="str">
        <f t="shared" si="52"/>
        <v>TP</v>
      </c>
      <c r="B326" s="301">
        <f t="shared" si="53"/>
        <v>293</v>
      </c>
      <c r="C326" s="40" t="s">
        <v>1451</v>
      </c>
      <c r="D326" s="300" t="s">
        <v>1493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88"/>
    </row>
    <row r="327" spans="1:13" ht="18.75" customHeight="1">
      <c r="A327" s="288" t="str">
        <f t="shared" si="52"/>
        <v>TP</v>
      </c>
      <c r="B327" s="301">
        <f t="shared" si="53"/>
        <v>294</v>
      </c>
      <c r="C327" s="192" t="s">
        <v>659</v>
      </c>
      <c r="D327" s="300" t="s">
        <v>1493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88"/>
    </row>
    <row r="328" spans="1:13" ht="18.75" customHeight="1">
      <c r="A328" s="288" t="str">
        <f t="shared" si="52"/>
        <v>TP</v>
      </c>
      <c r="B328" s="301">
        <f t="shared" si="53"/>
        <v>295</v>
      </c>
      <c r="C328" s="189" t="s">
        <v>994</v>
      </c>
      <c r="D328" s="300" t="s">
        <v>1493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88"/>
    </row>
    <row r="329" spans="1:13" ht="18.75" customHeight="1">
      <c r="A329" s="288" t="str">
        <f t="shared" si="52"/>
        <v>TP</v>
      </c>
      <c r="B329" s="301">
        <f t="shared" si="53"/>
        <v>296</v>
      </c>
      <c r="C329" s="192" t="s">
        <v>910</v>
      </c>
      <c r="D329" s="300" t="s">
        <v>1493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88"/>
    </row>
    <row r="330" spans="1:13" ht="18.75" customHeight="1">
      <c r="A330" s="288" t="str">
        <f t="shared" si="52"/>
        <v>TP</v>
      </c>
      <c r="B330" s="301">
        <f t="shared" si="53"/>
        <v>297</v>
      </c>
      <c r="C330" s="192" t="s">
        <v>912</v>
      </c>
      <c r="D330" s="300" t="s">
        <v>1493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88"/>
    </row>
    <row r="331" spans="1:13" ht="18.75" customHeight="1">
      <c r="A331" s="288" t="str">
        <f t="shared" si="52"/>
        <v>TP</v>
      </c>
      <c r="B331" s="301">
        <f t="shared" si="53"/>
        <v>298</v>
      </c>
      <c r="C331" s="192" t="s">
        <v>914</v>
      </c>
      <c r="D331" s="300" t="s">
        <v>1493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88"/>
    </row>
    <row r="332" spans="1:13" ht="18.75" customHeight="1">
      <c r="A332" s="288" t="str">
        <f t="shared" ref="A332:A363" si="54">IF(B332&lt;&gt;"","TP","")</f>
        <v>TP</v>
      </c>
      <c r="B332" s="301">
        <f t="shared" ref="B332:B363" si="55">IF(C332&lt;&gt;"",B331+1,"")</f>
        <v>299</v>
      </c>
      <c r="C332" s="192" t="s">
        <v>1051</v>
      </c>
      <c r="D332" s="300" t="s">
        <v>1493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88"/>
    </row>
    <row r="333" spans="1:13" ht="18.75" customHeight="1">
      <c r="A333" s="288" t="str">
        <f t="shared" si="54"/>
        <v>TP</v>
      </c>
      <c r="B333" s="301">
        <f t="shared" si="55"/>
        <v>300</v>
      </c>
      <c r="C333" s="192" t="s">
        <v>1027</v>
      </c>
      <c r="D333" s="300" t="s">
        <v>1493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88"/>
    </row>
    <row r="334" spans="1:13" ht="18.75" customHeight="1">
      <c r="A334" s="288" t="str">
        <f t="shared" si="54"/>
        <v>TP</v>
      </c>
      <c r="B334" s="301">
        <f t="shared" si="55"/>
        <v>301</v>
      </c>
      <c r="C334" s="192" t="s">
        <v>988</v>
      </c>
      <c r="D334" s="300" t="s">
        <v>1493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88"/>
    </row>
    <row r="335" spans="1:13" ht="18.75" customHeight="1">
      <c r="A335" s="288" t="str">
        <f t="shared" si="54"/>
        <v>TP</v>
      </c>
      <c r="B335" s="301">
        <f t="shared" si="55"/>
        <v>302</v>
      </c>
      <c r="C335" s="192" t="s">
        <v>1042</v>
      </c>
      <c r="D335" s="300" t="s">
        <v>1493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88"/>
    </row>
    <row r="336" spans="1:13" ht="18.75" customHeight="1">
      <c r="A336" s="288" t="str">
        <f t="shared" si="54"/>
        <v>TP</v>
      </c>
      <c r="B336" s="301">
        <f t="shared" si="55"/>
        <v>303</v>
      </c>
      <c r="C336" s="189" t="s">
        <v>1046</v>
      </c>
      <c r="D336" s="300" t="s">
        <v>1493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88"/>
    </row>
    <row r="337" spans="1:13" ht="18.75" customHeight="1">
      <c r="A337" s="288" t="str">
        <f t="shared" si="54"/>
        <v>TP</v>
      </c>
      <c r="B337" s="301">
        <f t="shared" si="55"/>
        <v>304</v>
      </c>
      <c r="C337" s="189" t="s">
        <v>1054</v>
      </c>
      <c r="D337" s="300" t="s">
        <v>1493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88"/>
    </row>
    <row r="338" spans="1:13" ht="18.75" customHeight="1">
      <c r="A338" s="288" t="str">
        <f t="shared" si="54"/>
        <v>TP</v>
      </c>
      <c r="B338" s="301">
        <f t="shared" si="55"/>
        <v>305</v>
      </c>
      <c r="C338" s="189" t="s">
        <v>1053</v>
      </c>
      <c r="D338" s="300" t="s">
        <v>1493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88"/>
    </row>
    <row r="339" spans="1:13" ht="18.75" customHeight="1">
      <c r="A339" s="288" t="str">
        <f t="shared" si="54"/>
        <v>TP</v>
      </c>
      <c r="B339" s="301">
        <f t="shared" si="55"/>
        <v>306</v>
      </c>
      <c r="C339" s="189" t="s">
        <v>1065</v>
      </c>
      <c r="D339" s="300" t="s">
        <v>1493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88"/>
    </row>
    <row r="340" spans="1:13" ht="18.75" customHeight="1">
      <c r="A340" s="288" t="str">
        <f t="shared" si="54"/>
        <v>TP</v>
      </c>
      <c r="B340" s="301">
        <f t="shared" si="55"/>
        <v>307</v>
      </c>
      <c r="C340" s="189" t="s">
        <v>1045</v>
      </c>
      <c r="D340" s="300" t="s">
        <v>1493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88"/>
    </row>
    <row r="341" spans="1:13" ht="18.75" customHeight="1">
      <c r="A341" s="288" t="str">
        <f t="shared" si="54"/>
        <v>TP</v>
      </c>
      <c r="B341" s="301">
        <f t="shared" si="55"/>
        <v>308</v>
      </c>
      <c r="C341" s="192" t="s">
        <v>961</v>
      </c>
      <c r="D341" s="300" t="s">
        <v>1493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88"/>
    </row>
    <row r="342" spans="1:13" ht="18.75" customHeight="1">
      <c r="A342" s="288" t="str">
        <f t="shared" si="54"/>
        <v>TP</v>
      </c>
      <c r="B342" s="301">
        <f t="shared" si="55"/>
        <v>309</v>
      </c>
      <c r="C342" s="192" t="s">
        <v>962</v>
      </c>
      <c r="D342" s="300" t="s">
        <v>1493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88"/>
    </row>
    <row r="343" spans="1:13" ht="18.75" customHeight="1">
      <c r="A343" s="288" t="str">
        <f t="shared" si="54"/>
        <v>TP</v>
      </c>
      <c r="B343" s="301">
        <f t="shared" si="55"/>
        <v>310</v>
      </c>
      <c r="C343" s="40" t="s">
        <v>1369</v>
      </c>
      <c r="D343" s="300" t="s">
        <v>1493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88"/>
    </row>
    <row r="344" spans="1:13" ht="18.75" customHeight="1">
      <c r="A344" s="288" t="str">
        <f t="shared" si="54"/>
        <v>TP</v>
      </c>
      <c r="B344" s="301">
        <f t="shared" si="55"/>
        <v>311</v>
      </c>
      <c r="C344" s="192" t="s">
        <v>680</v>
      </c>
      <c r="D344" s="300" t="s">
        <v>1493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0"/>
        <v>0</v>
      </c>
      <c r="L344" s="8">
        <f t="shared" si="51"/>
        <v>0</v>
      </c>
      <c r="M344" s="288"/>
    </row>
    <row r="345" spans="1:13" ht="18.75" customHeight="1">
      <c r="A345" s="288" t="str">
        <f t="shared" si="54"/>
        <v>TP</v>
      </c>
      <c r="B345" s="301">
        <f t="shared" si="55"/>
        <v>312</v>
      </c>
      <c r="C345" s="192" t="s">
        <v>934</v>
      </c>
      <c r="D345" s="300" t="s">
        <v>1493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0"/>
        <v>0</v>
      </c>
      <c r="L345" s="8">
        <f t="shared" si="51"/>
        <v>0</v>
      </c>
      <c r="M345" s="288"/>
    </row>
    <row r="346" spans="1:13" ht="18.75" customHeight="1">
      <c r="A346" s="288" t="str">
        <f t="shared" si="54"/>
        <v>TP</v>
      </c>
      <c r="B346" s="301">
        <f t="shared" si="55"/>
        <v>313</v>
      </c>
      <c r="C346" s="192" t="s">
        <v>964</v>
      </c>
      <c r="D346" s="300" t="s">
        <v>1493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0"/>
        <v>0</v>
      </c>
      <c r="L346" s="8">
        <f t="shared" si="51"/>
        <v>0</v>
      </c>
      <c r="M346" s="288"/>
    </row>
    <row r="347" spans="1:13" ht="18.75" customHeight="1">
      <c r="A347" s="288" t="str">
        <f t="shared" si="54"/>
        <v>TP</v>
      </c>
      <c r="B347" s="301">
        <f t="shared" si="55"/>
        <v>314</v>
      </c>
      <c r="C347" s="189" t="s">
        <v>681</v>
      </c>
      <c r="D347" s="300" t="s">
        <v>1493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0"/>
        <v>0</v>
      </c>
      <c r="L347" s="8">
        <f t="shared" si="51"/>
        <v>0</v>
      </c>
      <c r="M347" s="288"/>
    </row>
    <row r="348" spans="1:13" ht="18.75" customHeight="1">
      <c r="A348" s="288" t="str">
        <f t="shared" si="54"/>
        <v>TP</v>
      </c>
      <c r="B348" s="301">
        <f t="shared" si="55"/>
        <v>315</v>
      </c>
      <c r="C348" s="189" t="s">
        <v>1038</v>
      </c>
      <c r="D348" s="300" t="s">
        <v>1493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0"/>
        <v>0</v>
      </c>
      <c r="L348" s="8">
        <f t="shared" si="51"/>
        <v>0</v>
      </c>
      <c r="M348" s="288"/>
    </row>
    <row r="349" spans="1:13" ht="18.75" customHeight="1">
      <c r="A349" s="288" t="str">
        <f t="shared" si="54"/>
        <v>TP</v>
      </c>
      <c r="B349" s="301">
        <f t="shared" si="55"/>
        <v>316</v>
      </c>
      <c r="C349" s="192" t="s">
        <v>485</v>
      </c>
      <c r="D349" s="300" t="s">
        <v>1493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0"/>
        <v>0</v>
      </c>
      <c r="L349" s="8">
        <f t="shared" si="51"/>
        <v>0</v>
      </c>
      <c r="M349" s="288"/>
    </row>
    <row r="350" spans="1:13" ht="18.75" customHeight="1">
      <c r="A350" s="288" t="str">
        <f t="shared" si="54"/>
        <v>TP</v>
      </c>
      <c r="B350" s="301">
        <f t="shared" si="55"/>
        <v>317</v>
      </c>
      <c r="C350" s="189" t="s">
        <v>1037</v>
      </c>
      <c r="D350" s="300" t="s">
        <v>1493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0"/>
        <v>0</v>
      </c>
      <c r="L350" s="8">
        <f t="shared" si="51"/>
        <v>0</v>
      </c>
      <c r="M350" s="288"/>
    </row>
    <row r="351" spans="1:13" ht="18.75" customHeight="1">
      <c r="A351" s="288" t="str">
        <f t="shared" si="54"/>
        <v>TP</v>
      </c>
      <c r="B351" s="301">
        <f t="shared" si="55"/>
        <v>318</v>
      </c>
      <c r="C351" s="192" t="s">
        <v>1029</v>
      </c>
      <c r="D351" s="300" t="s">
        <v>1493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0"/>
        <v>0</v>
      </c>
      <c r="L351" s="8">
        <f t="shared" si="51"/>
        <v>0</v>
      </c>
      <c r="M351" s="288"/>
    </row>
    <row r="352" spans="1:13" ht="18.75" customHeight="1">
      <c r="A352" s="288" t="str">
        <f t="shared" si="54"/>
        <v>TP</v>
      </c>
      <c r="B352" s="301">
        <f t="shared" si="55"/>
        <v>319</v>
      </c>
      <c r="C352" s="192" t="s">
        <v>975</v>
      </c>
      <c r="D352" s="300" t="s">
        <v>1493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0"/>
        <v>0</v>
      </c>
      <c r="L352" s="8">
        <f t="shared" si="51"/>
        <v>0</v>
      </c>
      <c r="M352" s="288"/>
    </row>
    <row r="353" spans="1:13" ht="18.75" customHeight="1">
      <c r="A353" s="288" t="str">
        <f t="shared" si="54"/>
        <v>TP</v>
      </c>
      <c r="B353" s="301">
        <f t="shared" si="55"/>
        <v>320</v>
      </c>
      <c r="C353" s="40" t="s">
        <v>1381</v>
      </c>
      <c r="D353" s="300" t="s">
        <v>1493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0"/>
        <v>0</v>
      </c>
      <c r="L353" s="8">
        <f t="shared" si="51"/>
        <v>0</v>
      </c>
      <c r="M353" s="288"/>
    </row>
    <row r="354" spans="1:13" ht="18.75" customHeight="1">
      <c r="A354" s="288" t="str">
        <f t="shared" si="54"/>
        <v>TP</v>
      </c>
      <c r="B354" s="301">
        <f t="shared" si="55"/>
        <v>321</v>
      </c>
      <c r="C354" s="189" t="s">
        <v>1019</v>
      </c>
      <c r="D354" s="300" t="s">
        <v>1493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397" si="56">E354+G354-I354</f>
        <v>0</v>
      </c>
      <c r="L354" s="8">
        <f t="shared" ref="L354:L397" si="57">F354+H354-J354</f>
        <v>0</v>
      </c>
      <c r="M354" s="288"/>
    </row>
    <row r="355" spans="1:13" ht="18.75" customHeight="1">
      <c r="A355" s="288" t="str">
        <f t="shared" si="54"/>
        <v>TP</v>
      </c>
      <c r="B355" s="301">
        <f t="shared" si="55"/>
        <v>322</v>
      </c>
      <c r="C355" s="192" t="s">
        <v>915</v>
      </c>
      <c r="D355" s="300" t="s">
        <v>1493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6"/>
        <v>0</v>
      </c>
      <c r="L355" s="8">
        <f t="shared" si="57"/>
        <v>0</v>
      </c>
      <c r="M355" s="288"/>
    </row>
    <row r="356" spans="1:13" ht="18.75" customHeight="1">
      <c r="A356" s="288" t="str">
        <f t="shared" si="54"/>
        <v>TP</v>
      </c>
      <c r="B356" s="301">
        <f t="shared" si="55"/>
        <v>323</v>
      </c>
      <c r="C356" s="192" t="s">
        <v>1022</v>
      </c>
      <c r="D356" s="300" t="s">
        <v>1493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6"/>
        <v>0</v>
      </c>
      <c r="L356" s="8">
        <f t="shared" si="57"/>
        <v>0</v>
      </c>
      <c r="M356" s="288"/>
    </row>
    <row r="357" spans="1:13" ht="18.75" customHeight="1">
      <c r="A357" s="288" t="str">
        <f t="shared" si="54"/>
        <v>TP</v>
      </c>
      <c r="B357" s="301">
        <f t="shared" si="55"/>
        <v>324</v>
      </c>
      <c r="C357" s="192" t="s">
        <v>976</v>
      </c>
      <c r="D357" s="300" t="s">
        <v>1493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6"/>
        <v>0</v>
      </c>
      <c r="L357" s="8">
        <f t="shared" si="57"/>
        <v>0</v>
      </c>
      <c r="M357" s="288"/>
    </row>
    <row r="358" spans="1:13" ht="18.75" customHeight="1">
      <c r="A358" s="288" t="str">
        <f t="shared" si="54"/>
        <v>TP</v>
      </c>
      <c r="B358" s="301">
        <f t="shared" si="55"/>
        <v>325</v>
      </c>
      <c r="C358" s="292" t="s">
        <v>979</v>
      </c>
      <c r="D358" s="300" t="s">
        <v>1493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6"/>
        <v>0</v>
      </c>
      <c r="L358" s="8">
        <f t="shared" si="57"/>
        <v>0</v>
      </c>
      <c r="M358" s="288"/>
    </row>
    <row r="359" spans="1:13" ht="18.75" customHeight="1">
      <c r="A359" s="288" t="str">
        <f t="shared" si="54"/>
        <v>TP</v>
      </c>
      <c r="B359" s="301">
        <f t="shared" si="55"/>
        <v>326</v>
      </c>
      <c r="C359" s="192" t="s">
        <v>985</v>
      </c>
      <c r="D359" s="300" t="s">
        <v>1493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6"/>
        <v>0</v>
      </c>
      <c r="L359" s="8">
        <f t="shared" si="57"/>
        <v>0</v>
      </c>
      <c r="M359" s="288"/>
    </row>
    <row r="360" spans="1:13" ht="18.75" customHeight="1">
      <c r="A360" s="288" t="str">
        <f t="shared" si="54"/>
        <v>TP</v>
      </c>
      <c r="B360" s="301">
        <f t="shared" si="55"/>
        <v>327</v>
      </c>
      <c r="C360" s="192" t="s">
        <v>684</v>
      </c>
      <c r="D360" s="300" t="s">
        <v>1493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6"/>
        <v>0</v>
      </c>
      <c r="L360" s="8">
        <f t="shared" si="57"/>
        <v>0</v>
      </c>
      <c r="M360" s="288"/>
    </row>
    <row r="361" spans="1:13" ht="18.75" customHeight="1">
      <c r="A361" s="288" t="str">
        <f t="shared" si="54"/>
        <v>TP</v>
      </c>
      <c r="B361" s="301">
        <f t="shared" si="55"/>
        <v>328</v>
      </c>
      <c r="C361" s="189" t="s">
        <v>993</v>
      </c>
      <c r="D361" s="300" t="s">
        <v>1493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6"/>
        <v>0</v>
      </c>
      <c r="L361" s="8">
        <f t="shared" si="57"/>
        <v>0</v>
      </c>
      <c r="M361" s="288"/>
    </row>
    <row r="362" spans="1:13" ht="18.75" customHeight="1">
      <c r="A362" s="288" t="str">
        <f t="shared" si="54"/>
        <v>TP</v>
      </c>
      <c r="B362" s="301">
        <f t="shared" si="55"/>
        <v>329</v>
      </c>
      <c r="C362" s="192" t="s">
        <v>944</v>
      </c>
      <c r="D362" s="300" t="s">
        <v>1493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6"/>
        <v>0</v>
      </c>
      <c r="L362" s="8">
        <f t="shared" si="57"/>
        <v>0</v>
      </c>
      <c r="M362" s="288"/>
    </row>
    <row r="363" spans="1:13" ht="18.75" customHeight="1">
      <c r="A363" s="288" t="str">
        <f t="shared" si="54"/>
        <v>TP</v>
      </c>
      <c r="B363" s="301">
        <f t="shared" si="55"/>
        <v>330</v>
      </c>
      <c r="C363" s="192" t="s">
        <v>955</v>
      </c>
      <c r="D363" s="300" t="s">
        <v>1493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6"/>
        <v>0</v>
      </c>
      <c r="L363" s="8">
        <f t="shared" si="57"/>
        <v>0</v>
      </c>
      <c r="M363" s="288"/>
    </row>
    <row r="364" spans="1:13" ht="18.75" customHeight="1">
      <c r="A364" s="288" t="str">
        <f t="shared" ref="A364:A373" si="58">IF(B364&lt;&gt;"","TP","")</f>
        <v>TP</v>
      </c>
      <c r="B364" s="301">
        <f t="shared" ref="B364:B373" si="59">IF(C364&lt;&gt;"",B363+1,"")</f>
        <v>331</v>
      </c>
      <c r="C364" s="930" t="s">
        <v>995</v>
      </c>
      <c r="D364" s="300" t="s">
        <v>1493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6"/>
        <v>0</v>
      </c>
      <c r="L364" s="8">
        <f t="shared" si="57"/>
        <v>0</v>
      </c>
      <c r="M364" s="288"/>
    </row>
    <row r="365" spans="1:13" ht="18.75" customHeight="1">
      <c r="A365" s="288" t="str">
        <f t="shared" si="58"/>
        <v>TP</v>
      </c>
      <c r="B365" s="301">
        <f t="shared" si="59"/>
        <v>332</v>
      </c>
      <c r="C365" s="40" t="s">
        <v>1448</v>
      </c>
      <c r="D365" s="300" t="s">
        <v>1493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6"/>
        <v>0</v>
      </c>
      <c r="L365" s="8">
        <f t="shared" si="57"/>
        <v>0</v>
      </c>
      <c r="M365" s="288"/>
    </row>
    <row r="366" spans="1:13" ht="18.75" customHeight="1">
      <c r="A366" s="288" t="str">
        <f t="shared" si="58"/>
        <v>TP</v>
      </c>
      <c r="B366" s="301">
        <f t="shared" si="59"/>
        <v>333</v>
      </c>
      <c r="C366" s="192" t="s">
        <v>932</v>
      </c>
      <c r="D366" s="300" t="s">
        <v>1493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6"/>
        <v>0</v>
      </c>
      <c r="L366" s="8">
        <f t="shared" si="57"/>
        <v>0</v>
      </c>
      <c r="M366" s="288"/>
    </row>
    <row r="367" spans="1:13" ht="18.75" customHeight="1">
      <c r="A367" s="288" t="str">
        <f t="shared" si="58"/>
        <v>TP</v>
      </c>
      <c r="B367" s="301">
        <f t="shared" si="59"/>
        <v>334</v>
      </c>
      <c r="C367" s="192" t="s">
        <v>1102</v>
      </c>
      <c r="D367" s="300" t="s">
        <v>1493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6"/>
        <v>0</v>
      </c>
      <c r="L367" s="8">
        <f t="shared" si="57"/>
        <v>0</v>
      </c>
      <c r="M367" s="288"/>
    </row>
    <row r="368" spans="1:13" ht="18.75" customHeight="1">
      <c r="A368" s="288" t="str">
        <f t="shared" si="58"/>
        <v>TP</v>
      </c>
      <c r="B368" s="301">
        <f t="shared" si="59"/>
        <v>335</v>
      </c>
      <c r="C368" s="189" t="s">
        <v>980</v>
      </c>
      <c r="D368" s="300" t="s">
        <v>1493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6"/>
        <v>0</v>
      </c>
      <c r="L368" s="8">
        <f t="shared" si="57"/>
        <v>0</v>
      </c>
      <c r="M368" s="288"/>
    </row>
    <row r="369" spans="1:13" ht="18.75" customHeight="1">
      <c r="A369" s="288" t="str">
        <f t="shared" si="58"/>
        <v>TP</v>
      </c>
      <c r="B369" s="301">
        <f t="shared" si="59"/>
        <v>336</v>
      </c>
      <c r="C369" s="192" t="s">
        <v>687</v>
      </c>
      <c r="D369" s="300" t="s">
        <v>1493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6"/>
        <v>0</v>
      </c>
      <c r="L369" s="8">
        <f t="shared" si="57"/>
        <v>0</v>
      </c>
      <c r="M369" s="288"/>
    </row>
    <row r="370" spans="1:13" ht="18.75" customHeight="1">
      <c r="A370" s="288" t="str">
        <f t="shared" si="58"/>
        <v>TP</v>
      </c>
      <c r="B370" s="301">
        <f t="shared" si="59"/>
        <v>337</v>
      </c>
      <c r="C370" s="192" t="s">
        <v>686</v>
      </c>
      <c r="D370" s="300" t="s">
        <v>1493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6"/>
        <v>0</v>
      </c>
      <c r="L370" s="8">
        <f t="shared" si="57"/>
        <v>0</v>
      </c>
      <c r="M370" s="288"/>
    </row>
    <row r="371" spans="1:13" ht="18.75" customHeight="1">
      <c r="A371" s="288" t="str">
        <f t="shared" si="58"/>
        <v>TP</v>
      </c>
      <c r="B371" s="301">
        <f t="shared" si="59"/>
        <v>338</v>
      </c>
      <c r="C371" s="189" t="s">
        <v>1050</v>
      </c>
      <c r="D371" s="300" t="s">
        <v>1493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6"/>
        <v>0</v>
      </c>
      <c r="L371" s="8">
        <f t="shared" si="57"/>
        <v>0</v>
      </c>
      <c r="M371" s="288"/>
    </row>
    <row r="372" spans="1:13" ht="18.75" customHeight="1">
      <c r="A372" s="288" t="str">
        <f t="shared" si="58"/>
        <v>TP</v>
      </c>
      <c r="B372" s="301">
        <f t="shared" si="59"/>
        <v>339</v>
      </c>
      <c r="C372" s="189" t="s">
        <v>1044</v>
      </c>
      <c r="D372" s="300" t="s">
        <v>1493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6"/>
        <v>0</v>
      </c>
      <c r="L372" s="8">
        <f t="shared" si="57"/>
        <v>0</v>
      </c>
      <c r="M372" s="288"/>
    </row>
    <row r="373" spans="1:13" ht="18.75" customHeight="1">
      <c r="A373" s="288" t="str">
        <f t="shared" si="58"/>
        <v>TP</v>
      </c>
      <c r="B373" s="301">
        <f t="shared" si="59"/>
        <v>340</v>
      </c>
      <c r="C373" s="189" t="s">
        <v>1052</v>
      </c>
      <c r="D373" s="300" t="s">
        <v>1493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6"/>
        <v>0</v>
      </c>
      <c r="L373" s="8">
        <f t="shared" si="57"/>
        <v>0</v>
      </c>
      <c r="M373" s="288"/>
    </row>
    <row r="374" spans="1:13" ht="18.75" customHeight="1">
      <c r="A374" s="288" t="str">
        <f t="shared" ref="A374:A378" si="60">IF(B374&lt;&gt;"","TP","")</f>
        <v>TP</v>
      </c>
      <c r="B374" s="301">
        <f t="shared" ref="B374:B378" si="61">IF(C374&lt;&gt;"",B373+1,"")</f>
        <v>341</v>
      </c>
      <c r="C374" s="192" t="s">
        <v>1025</v>
      </c>
      <c r="D374" s="300" t="s">
        <v>1493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6"/>
        <v>0</v>
      </c>
      <c r="L374" s="8">
        <f t="shared" si="57"/>
        <v>0</v>
      </c>
      <c r="M374" s="288"/>
    </row>
    <row r="375" spans="1:13" ht="18.75" customHeight="1">
      <c r="A375" s="288" t="str">
        <f t="shared" si="60"/>
        <v>TP</v>
      </c>
      <c r="B375" s="301">
        <f t="shared" si="61"/>
        <v>342</v>
      </c>
      <c r="C375" s="192" t="s">
        <v>1024</v>
      </c>
      <c r="D375" s="300" t="s">
        <v>1493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6"/>
        <v>0</v>
      </c>
      <c r="L375" s="8">
        <f t="shared" si="57"/>
        <v>0</v>
      </c>
      <c r="M375" s="288"/>
    </row>
    <row r="376" spans="1:13" ht="18.75" customHeight="1">
      <c r="A376" s="288" t="str">
        <f t="shared" si="60"/>
        <v>TP</v>
      </c>
      <c r="B376" s="301">
        <f t="shared" si="61"/>
        <v>343</v>
      </c>
      <c r="C376" s="192" t="s">
        <v>641</v>
      </c>
      <c r="D376" s="300" t="s">
        <v>1493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6"/>
        <v>0</v>
      </c>
      <c r="L376" s="8">
        <f t="shared" si="57"/>
        <v>0</v>
      </c>
      <c r="M376" s="288"/>
    </row>
    <row r="377" spans="1:13" ht="18.75" customHeight="1">
      <c r="A377" s="288" t="str">
        <f t="shared" si="60"/>
        <v>TP</v>
      </c>
      <c r="B377" s="301">
        <f t="shared" si="61"/>
        <v>344</v>
      </c>
      <c r="C377" s="40" t="s">
        <v>1401</v>
      </c>
      <c r="D377" s="300" t="s">
        <v>1493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6"/>
        <v>0</v>
      </c>
      <c r="L377" s="8">
        <f t="shared" si="57"/>
        <v>0</v>
      </c>
      <c r="M377" s="288"/>
    </row>
    <row r="378" spans="1:13" ht="18.75" customHeight="1">
      <c r="A378" s="288" t="str">
        <f t="shared" si="60"/>
        <v>TP</v>
      </c>
      <c r="B378" s="301">
        <f t="shared" si="61"/>
        <v>345</v>
      </c>
      <c r="C378" s="40" t="s">
        <v>1103</v>
      </c>
      <c r="D378" s="300" t="s">
        <v>1493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6"/>
        <v>0</v>
      </c>
      <c r="L378" s="8">
        <f t="shared" si="57"/>
        <v>0</v>
      </c>
      <c r="M378" s="288"/>
    </row>
    <row r="379" spans="1:13" ht="18.75" customHeight="1">
      <c r="A379" s="288" t="str">
        <f t="shared" ref="A379:A397" si="62">IF(B379&lt;&gt;"","TP","")</f>
        <v>TP</v>
      </c>
      <c r="B379" s="301">
        <f t="shared" ref="B379:B397" si="63">IF(C379&lt;&gt;"",B378+1,"")</f>
        <v>346</v>
      </c>
      <c r="C379" s="40" t="s">
        <v>1417</v>
      </c>
      <c r="D379" s="300" t="s">
        <v>1493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6"/>
        <v>0</v>
      </c>
      <c r="L379" s="8">
        <f t="shared" si="57"/>
        <v>0</v>
      </c>
      <c r="M379" s="288"/>
    </row>
    <row r="380" spans="1:13" ht="18.75" customHeight="1">
      <c r="A380" s="288" t="str">
        <f t="shared" si="62"/>
        <v>TP</v>
      </c>
      <c r="B380" s="301">
        <f t="shared" si="63"/>
        <v>347</v>
      </c>
      <c r="C380" s="192" t="s">
        <v>977</v>
      </c>
      <c r="D380" s="300" t="s">
        <v>1493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6"/>
        <v>0</v>
      </c>
      <c r="L380" s="8">
        <f t="shared" si="57"/>
        <v>0</v>
      </c>
      <c r="M380" s="288"/>
    </row>
    <row r="381" spans="1:13" ht="18.75" customHeight="1">
      <c r="A381" s="288" t="str">
        <f t="shared" si="62"/>
        <v>TP</v>
      </c>
      <c r="B381" s="301">
        <f t="shared" si="63"/>
        <v>348</v>
      </c>
      <c r="C381" s="192" t="s">
        <v>1476</v>
      </c>
      <c r="D381" s="300" t="s">
        <v>1493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6"/>
        <v>0</v>
      </c>
      <c r="L381" s="8">
        <f t="shared" si="57"/>
        <v>0</v>
      </c>
      <c r="M381" s="288"/>
    </row>
    <row r="382" spans="1:13" ht="18.75" customHeight="1">
      <c r="A382" s="288" t="str">
        <f t="shared" si="62"/>
        <v>TP</v>
      </c>
      <c r="B382" s="301">
        <f t="shared" si="63"/>
        <v>349</v>
      </c>
      <c r="C382" s="292" t="s">
        <v>1473</v>
      </c>
      <c r="D382" s="300" t="s">
        <v>1493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6"/>
        <v>0</v>
      </c>
      <c r="L382" s="8">
        <f t="shared" si="57"/>
        <v>0</v>
      </c>
      <c r="M382" s="288"/>
    </row>
    <row r="383" spans="1:13" ht="18.75" customHeight="1">
      <c r="A383" s="288" t="str">
        <f t="shared" si="62"/>
        <v>TP</v>
      </c>
      <c r="B383" s="301">
        <f t="shared" si="63"/>
        <v>350</v>
      </c>
      <c r="C383" s="292" t="s">
        <v>1472</v>
      </c>
      <c r="D383" s="300" t="s">
        <v>1493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6"/>
        <v>0</v>
      </c>
      <c r="L383" s="8">
        <f t="shared" si="57"/>
        <v>0</v>
      </c>
      <c r="M383" s="288"/>
    </row>
    <row r="384" spans="1:13" ht="18.75" customHeight="1">
      <c r="A384" s="288" t="str">
        <f t="shared" si="62"/>
        <v>TP</v>
      </c>
      <c r="B384" s="301">
        <f t="shared" si="63"/>
        <v>351</v>
      </c>
      <c r="C384" s="189" t="s">
        <v>1474</v>
      </c>
      <c r="D384" s="300" t="s">
        <v>1493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6"/>
        <v>0</v>
      </c>
      <c r="L384" s="8">
        <f t="shared" si="57"/>
        <v>0</v>
      </c>
      <c r="M384" s="288"/>
    </row>
    <row r="385" spans="1:13" ht="18.75" customHeight="1">
      <c r="A385" s="288" t="str">
        <f t="shared" si="62"/>
        <v>TP</v>
      </c>
      <c r="B385" s="301">
        <f t="shared" si="63"/>
        <v>352</v>
      </c>
      <c r="C385" s="189" t="s">
        <v>1475</v>
      </c>
      <c r="D385" s="300" t="s">
        <v>1493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6"/>
        <v>0</v>
      </c>
      <c r="L385" s="8">
        <f t="shared" si="57"/>
        <v>0</v>
      </c>
      <c r="M385" s="288"/>
    </row>
    <row r="386" spans="1:13" ht="18.75" customHeight="1">
      <c r="A386" s="288" t="str">
        <f t="shared" si="62"/>
        <v>TP</v>
      </c>
      <c r="B386" s="301">
        <f t="shared" si="63"/>
        <v>353</v>
      </c>
      <c r="C386" s="189" t="s">
        <v>1467</v>
      </c>
      <c r="D386" s="300" t="s">
        <v>1493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6"/>
        <v>0</v>
      </c>
      <c r="L386" s="8">
        <f t="shared" si="57"/>
        <v>0</v>
      </c>
      <c r="M386" s="288"/>
    </row>
    <row r="387" spans="1:13" ht="18.75" customHeight="1">
      <c r="A387" s="288" t="str">
        <f t="shared" si="62"/>
        <v>TP</v>
      </c>
      <c r="B387" s="301">
        <f t="shared" si="63"/>
        <v>354</v>
      </c>
      <c r="C387" s="192" t="s">
        <v>1468</v>
      </c>
      <c r="D387" s="300" t="s">
        <v>1493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6"/>
        <v>0</v>
      </c>
      <c r="L387" s="8">
        <f t="shared" si="57"/>
        <v>0</v>
      </c>
      <c r="M387" s="288"/>
    </row>
    <row r="388" spans="1:13" ht="18.75" customHeight="1">
      <c r="A388" s="288" t="str">
        <f t="shared" si="62"/>
        <v>TP</v>
      </c>
      <c r="B388" s="301">
        <f t="shared" si="63"/>
        <v>355</v>
      </c>
      <c r="C388" s="189" t="s">
        <v>1339</v>
      </c>
      <c r="D388" s="300" t="s">
        <v>1493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6"/>
        <v>0</v>
      </c>
      <c r="L388" s="8">
        <f t="shared" si="57"/>
        <v>0</v>
      </c>
      <c r="M388" s="288"/>
    </row>
    <row r="389" spans="1:13" ht="18.75" customHeight="1">
      <c r="A389" s="288" t="str">
        <f t="shared" si="62"/>
        <v>TP</v>
      </c>
      <c r="B389" s="301">
        <f t="shared" si="63"/>
        <v>356</v>
      </c>
      <c r="C389" s="189" t="s">
        <v>1340</v>
      </c>
      <c r="D389" s="300" t="s">
        <v>1493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6"/>
        <v>0</v>
      </c>
      <c r="L389" s="8">
        <f t="shared" si="57"/>
        <v>0</v>
      </c>
      <c r="M389" s="288"/>
    </row>
    <row r="390" spans="1:13" ht="18.75" customHeight="1">
      <c r="A390" s="288" t="str">
        <f t="shared" si="62"/>
        <v>TP</v>
      </c>
      <c r="B390" s="301">
        <f t="shared" si="63"/>
        <v>357</v>
      </c>
      <c r="C390" s="189" t="s">
        <v>1343</v>
      </c>
      <c r="D390" s="300" t="s">
        <v>1493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6"/>
        <v>0</v>
      </c>
      <c r="L390" s="8">
        <f t="shared" si="57"/>
        <v>0</v>
      </c>
      <c r="M390" s="288"/>
    </row>
    <row r="391" spans="1:13" ht="18.75" customHeight="1">
      <c r="A391" s="288" t="str">
        <f t="shared" si="62"/>
        <v>TP</v>
      </c>
      <c r="B391" s="301">
        <f t="shared" si="63"/>
        <v>358</v>
      </c>
      <c r="C391" s="189" t="s">
        <v>1341</v>
      </c>
      <c r="D391" s="300" t="s">
        <v>1493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6"/>
        <v>0</v>
      </c>
      <c r="L391" s="8">
        <f t="shared" si="57"/>
        <v>0</v>
      </c>
      <c r="M391" s="288"/>
    </row>
    <row r="392" spans="1:13" ht="18.75" customHeight="1">
      <c r="A392" s="288" t="str">
        <f t="shared" si="62"/>
        <v>TP</v>
      </c>
      <c r="B392" s="301">
        <f t="shared" si="63"/>
        <v>359</v>
      </c>
      <c r="C392" s="189" t="s">
        <v>1342</v>
      </c>
      <c r="D392" s="300" t="s">
        <v>1493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6"/>
        <v>0</v>
      </c>
      <c r="L392" s="8">
        <f t="shared" si="57"/>
        <v>0</v>
      </c>
      <c r="M392" s="288"/>
    </row>
    <row r="393" spans="1:13" ht="18.75" customHeight="1">
      <c r="A393" s="288" t="str">
        <f t="shared" si="62"/>
        <v>TP</v>
      </c>
      <c r="B393" s="301">
        <f t="shared" si="63"/>
        <v>360</v>
      </c>
      <c r="C393" s="189" t="s">
        <v>1469</v>
      </c>
      <c r="D393" s="300" t="s">
        <v>1493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6"/>
        <v>0</v>
      </c>
      <c r="L393" s="8">
        <f t="shared" si="57"/>
        <v>0</v>
      </c>
      <c r="M393" s="288"/>
    </row>
    <row r="394" spans="1:13" ht="18.75" customHeight="1">
      <c r="A394" s="288" t="str">
        <f t="shared" si="62"/>
        <v>TP</v>
      </c>
      <c r="B394" s="301">
        <f t="shared" si="63"/>
        <v>361</v>
      </c>
      <c r="C394" s="192" t="s">
        <v>1479</v>
      </c>
      <c r="D394" s="300" t="s">
        <v>1493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6"/>
        <v>0</v>
      </c>
      <c r="L394" s="8">
        <f t="shared" si="57"/>
        <v>0</v>
      </c>
      <c r="M394" s="288"/>
    </row>
    <row r="395" spans="1:13" ht="18.75" customHeight="1">
      <c r="A395" s="288" t="str">
        <f t="shared" si="62"/>
        <v>TP</v>
      </c>
      <c r="B395" s="301">
        <f t="shared" si="63"/>
        <v>362</v>
      </c>
      <c r="C395" s="40" t="s">
        <v>1480</v>
      </c>
      <c r="D395" s="300" t="s">
        <v>1493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6"/>
        <v>0</v>
      </c>
      <c r="L395" s="8">
        <f t="shared" si="57"/>
        <v>0</v>
      </c>
      <c r="M395" s="288"/>
    </row>
    <row r="396" spans="1:13" ht="18.75" customHeight="1">
      <c r="A396" s="288" t="str">
        <f t="shared" si="62"/>
        <v>TP</v>
      </c>
      <c r="B396" s="301">
        <f t="shared" si="63"/>
        <v>363</v>
      </c>
      <c r="C396" s="192" t="s">
        <v>1471</v>
      </c>
      <c r="D396" s="300" t="s">
        <v>1493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6"/>
        <v>0</v>
      </c>
      <c r="L396" s="8">
        <f t="shared" si="57"/>
        <v>0</v>
      </c>
      <c r="M396" s="288"/>
    </row>
    <row r="397" spans="1:13" ht="18.75" customHeight="1">
      <c r="A397" s="288" t="str">
        <f t="shared" si="62"/>
        <v>TP</v>
      </c>
      <c r="B397" s="301">
        <f t="shared" si="63"/>
        <v>364</v>
      </c>
      <c r="C397" s="192" t="s">
        <v>1470</v>
      </c>
      <c r="D397" s="300" t="s">
        <v>1493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6"/>
        <v>0</v>
      </c>
      <c r="L397" s="8">
        <f t="shared" si="57"/>
        <v>0</v>
      </c>
      <c r="M397" s="288"/>
    </row>
    <row r="398" spans="1:13" ht="18.75" customHeight="1">
      <c r="A398" s="288" t="str">
        <f t="shared" ref="A398:A404" si="64">IF(B398&lt;&gt;"","TP","")</f>
        <v/>
      </c>
      <c r="B398" s="301" t="str">
        <f t="shared" ref="B398:B404" si="65">IF(C398&lt;&gt;"",B397+1,"")</f>
        <v/>
      </c>
      <c r="C398" s="192"/>
      <c r="D398" s="300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ref="K398:K405" si="66">E398+G398-I398</f>
        <v>0</v>
      </c>
      <c r="L398" s="8">
        <f t="shared" ref="L398:L405" si="67">F398+H398-J398</f>
        <v>0</v>
      </c>
      <c r="M398" s="288"/>
    </row>
    <row r="399" spans="1:13" ht="18.75" customHeight="1">
      <c r="A399" s="288" t="str">
        <f t="shared" si="64"/>
        <v/>
      </c>
      <c r="B399" s="301" t="str">
        <f t="shared" si="65"/>
        <v/>
      </c>
      <c r="C399" s="292"/>
      <c r="D399" s="300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88"/>
    </row>
    <row r="400" spans="1:13" ht="18.75" customHeight="1">
      <c r="A400" s="288" t="str">
        <f t="shared" si="64"/>
        <v/>
      </c>
      <c r="B400" s="301" t="str">
        <f t="shared" si="65"/>
        <v/>
      </c>
      <c r="C400" s="192"/>
      <c r="D400" s="300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88"/>
    </row>
    <row r="401" spans="1:13" ht="18.75" customHeight="1">
      <c r="A401" s="288" t="str">
        <f t="shared" si="64"/>
        <v/>
      </c>
      <c r="B401" s="301" t="str">
        <f t="shared" si="65"/>
        <v/>
      </c>
      <c r="C401" s="189"/>
      <c r="D401" s="300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88"/>
    </row>
    <row r="402" spans="1:13" ht="18.75" customHeight="1">
      <c r="A402" s="288" t="str">
        <f t="shared" si="64"/>
        <v/>
      </c>
      <c r="B402" s="301" t="str">
        <f t="shared" si="65"/>
        <v/>
      </c>
      <c r="C402" s="40"/>
      <c r="D402" s="300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88"/>
    </row>
    <row r="403" spans="1:13" ht="18.75" customHeight="1">
      <c r="A403" s="288" t="str">
        <f t="shared" si="64"/>
        <v/>
      </c>
      <c r="B403" s="301" t="str">
        <f t="shared" si="65"/>
        <v/>
      </c>
      <c r="C403" s="40"/>
      <c r="D403" s="300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88"/>
    </row>
    <row r="404" spans="1:13" ht="18.75" customHeight="1">
      <c r="A404" s="288" t="str">
        <f t="shared" si="64"/>
        <v/>
      </c>
      <c r="B404" s="301" t="str">
        <f t="shared" si="65"/>
        <v/>
      </c>
      <c r="C404" s="292"/>
      <c r="D404" s="300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88"/>
    </row>
    <row r="405" spans="1:13" ht="18.75" customHeight="1">
      <c r="A405" s="288" t="str">
        <f t="shared" ref="A405" si="68">IF(B405&lt;&gt;"","TP","")</f>
        <v/>
      </c>
      <c r="B405" s="301" t="str">
        <f t="shared" ref="B405" si="69">IF(C405&lt;&gt;"",B404+1,"")</f>
        <v/>
      </c>
      <c r="C405" s="40"/>
      <c r="D405" s="300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88"/>
    </row>
    <row r="406" spans="1:13" ht="18.75" customHeight="1">
      <c r="A406" s="288" t="str">
        <f t="shared" ref="A406" si="70">IF(B406&lt;&gt;"","TP","")</f>
        <v/>
      </c>
      <c r="B406" s="301" t="str">
        <f t="shared" ref="B406" si="71">IF(C406&lt;&gt;"",B405+1,"")</f>
        <v/>
      </c>
      <c r="C406" s="40"/>
      <c r="D406" s="300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ref="K406" si="72">E406+G406-I406</f>
        <v>0</v>
      </c>
      <c r="L406" s="8">
        <f t="shared" ref="L406" si="73">F406+H406-J406</f>
        <v>0</v>
      </c>
      <c r="M406" s="288"/>
    </row>
    <row r="407" spans="1:13" ht="18.75" customHeight="1">
      <c r="A407" s="288"/>
      <c r="B407" s="301"/>
      <c r="C407" s="40"/>
      <c r="D407" s="300"/>
      <c r="E407" s="8"/>
      <c r="F407" s="8"/>
      <c r="G407" s="25"/>
      <c r="H407" s="25"/>
      <c r="I407" s="25"/>
      <c r="J407" s="25"/>
      <c r="K407" s="8"/>
      <c r="L407" s="8"/>
      <c r="M407" s="288"/>
    </row>
    <row r="408" spans="1:13" ht="19.5" customHeight="1">
      <c r="A408" s="288" t="str">
        <f t="shared" ref="A408" si="74">IF(B408&lt;&gt;"","TP","")</f>
        <v/>
      </c>
      <c r="B408" s="945"/>
      <c r="C408" s="296" t="s">
        <v>200</v>
      </c>
      <c r="D408" s="945"/>
      <c r="E408" s="13">
        <f t="shared" ref="E408:L408" si="75">SUM(E34:E407)</f>
        <v>0</v>
      </c>
      <c r="F408" s="13">
        <f t="shared" si="75"/>
        <v>0</v>
      </c>
      <c r="G408" s="13">
        <f t="shared" si="75"/>
        <v>0</v>
      </c>
      <c r="H408" s="13">
        <f t="shared" si="75"/>
        <v>0</v>
      </c>
      <c r="I408" s="13">
        <f t="shared" si="75"/>
        <v>0</v>
      </c>
      <c r="J408" s="13">
        <f t="shared" si="75"/>
        <v>0</v>
      </c>
      <c r="K408" s="13">
        <f t="shared" si="75"/>
        <v>0</v>
      </c>
      <c r="L408" s="13">
        <f t="shared" si="75"/>
        <v>0</v>
      </c>
      <c r="M408" s="288"/>
    </row>
    <row r="409" spans="1:13" ht="18.75" customHeight="1">
      <c r="A409" s="288"/>
      <c r="B409" s="470"/>
      <c r="C409" s="470"/>
      <c r="D409" s="469"/>
      <c r="E409" s="471"/>
      <c r="F409" s="471">
        <f>F408-CDPS!C23</f>
        <v>0</v>
      </c>
      <c r="G409" s="471"/>
      <c r="H409" s="471">
        <f>H408-CDPS!E23</f>
        <v>0</v>
      </c>
      <c r="I409" s="471"/>
      <c r="J409" s="471">
        <f>J408-CDPS!F23</f>
        <v>0</v>
      </c>
      <c r="K409" s="471"/>
      <c r="L409" s="471">
        <f>L408-CDPS!H23</f>
        <v>0</v>
      </c>
      <c r="M409" s="302"/>
    </row>
    <row r="410" spans="1:13" ht="18.75" customHeight="1"/>
    <row r="411" spans="1:13" ht="19.5" customHeight="1"/>
    <row r="412" spans="1:13" ht="19.5" customHeight="1">
      <c r="C412" s="1047"/>
      <c r="D412" s="1047"/>
      <c r="E412" s="1047"/>
      <c r="F412" s="821"/>
      <c r="G412" s="821"/>
      <c r="H412" s="821"/>
      <c r="I412" s="821"/>
      <c r="J412" s="1047" t="s">
        <v>418</v>
      </c>
      <c r="K412" s="1047"/>
      <c r="L412" s="1047"/>
    </row>
    <row r="413" spans="1:13" ht="19.5" customHeight="1">
      <c r="C413" s="943"/>
      <c r="D413" s="943"/>
      <c r="E413" s="943"/>
      <c r="F413" s="1047"/>
      <c r="G413" s="1047"/>
      <c r="H413" s="1047"/>
      <c r="I413" s="821"/>
      <c r="J413" s="1047" t="s">
        <v>109</v>
      </c>
      <c r="K413" s="1047"/>
      <c r="L413" s="1047"/>
    </row>
    <row r="414" spans="1:13" ht="19.5" customHeight="1">
      <c r="C414" s="943"/>
      <c r="D414" s="943"/>
      <c r="E414" s="943"/>
      <c r="F414" s="1047"/>
      <c r="G414" s="1047"/>
      <c r="H414" s="1047"/>
      <c r="I414" s="286"/>
      <c r="J414" s="1047" t="s">
        <v>136</v>
      </c>
      <c r="K414" s="1047"/>
      <c r="L414" s="1047"/>
    </row>
    <row r="415" spans="1:13" ht="20.25" customHeight="1"/>
    <row r="416" spans="1:13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</sheetData>
  <autoFilter ref="A11:N409"/>
  <sortState ref="A34:N404">
    <sortCondition ref="C34:C404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2:E412"/>
    <mergeCell ref="J414:L414"/>
    <mergeCell ref="F414:H414"/>
    <mergeCell ref="J413:L413"/>
    <mergeCell ref="F413:H413"/>
    <mergeCell ref="J412:L41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abSelected="1" topLeftCell="A2" workbookViewId="0">
      <selection activeCell="N6" sqref="N6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3.57031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4</v>
      </c>
      <c r="Q3" s="665">
        <f>IF(J5="Quý I",3,IF(J5="Quý II",6,IF(J5="Quý III",9,IF(J5="Quý IV",12,""))))</f>
        <v>6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355</v>
      </c>
      <c r="K5" s="311"/>
      <c r="L5" s="658" t="s">
        <v>413</v>
      </c>
      <c r="M5" s="312"/>
      <c r="N5" s="659">
        <v>91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6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TP/X91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5112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7" t="s">
        <v>35</v>
      </c>
      <c r="B14" s="1097" t="s">
        <v>201</v>
      </c>
      <c r="C14" s="1097" t="s">
        <v>202</v>
      </c>
      <c r="D14" s="1097" t="s">
        <v>193</v>
      </c>
      <c r="E14" s="1099" t="s">
        <v>203</v>
      </c>
      <c r="F14" s="1099"/>
      <c r="G14" s="1097" t="s">
        <v>204</v>
      </c>
      <c r="H14" s="1097" t="s">
        <v>205</v>
      </c>
    </row>
    <row r="15" spans="1:17" ht="12.75" customHeight="1">
      <c r="A15" s="1098"/>
      <c r="B15" s="1098"/>
      <c r="C15" s="1098"/>
      <c r="D15" s="1098"/>
      <c r="E15" s="674" t="s">
        <v>206</v>
      </c>
      <c r="F15" s="674" t="str">
        <f>IF(LEFT($D$7,1)="N","Thực nhập","Thực xuất")</f>
        <v>Thực xuất</v>
      </c>
      <c r="G15" s="1098"/>
      <c r="H15" s="1098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bột ớt (49x38x12)</v>
      </c>
      <c r="C17" s="678"/>
      <c r="D17" s="679" t="str">
        <f ca="1">IF(ISNA(VLOOKUP(B17,NXT!$C$12:$D$407,2,0)),"",VLOOKUP(B17,NXT!$C$12:$D$407,2,0))</f>
        <v>cái</v>
      </c>
      <c r="E17" s="680"/>
      <c r="F17" s="681">
        <f ca="1">IF(ROWS($1:1)&gt;COUNT(Dong10),"",OFFSET(TH!I$1,SMALL(Dong10,ROWS($1:1)),))</f>
        <v>522</v>
      </c>
      <c r="G17" s="681">
        <f ca="1">IF(ROWS($1:1)&gt;COUNT(Dong10),"",OFFSET(TH!J$1,SMALL(Dong10,ROWS($1:1)),))</f>
        <v>10500</v>
      </c>
      <c r="H17" s="680">
        <f ca="1">IF(F17&lt;&gt;"",ROUND(F17*G17,0),0)</f>
        <v>5481000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IF(ISNA(VLOOKUP(B18,NXT!$C$12:$D$407,2,0)),"",VLOOKUP(B18,NXT!$C$12:$D$407,2,0))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IF(ISNA(VLOOKUP(B19,NXT!$C$12:$D$407,2,0)),"",VLOOKUP(B19,NXT!$C$12:$D$407,2,0))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IF(ISNA(VLOOKUP(B20,NXT!$C$12:$D$407,2,0)),"",VLOOKUP(B20,NXT!$C$12:$D$407,2,0))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IF(ISNA(VLOOKUP(B21,NXT!$C$12:$D$407,2,0)),"",VLOOKUP(B21,NXT!$C$12:$D$407,2,0))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IF(ISNA(VLOOKUP(B22,NXT!$C$12:$D$407,2,0)),"",VLOOKUP(B22,NXT!$C$12:$D$407,2,0))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IF(ISNA(VLOOKUP(B23,NXT!$C$12:$D$407,2,0)),"",VLOOKUP(B23,NXT!$C$12:$D$407,2,0))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IF(ISNA(VLOOKUP(B24,NXT!$C$12:$D$407,2,0)),"",VLOOKUP(B24,NXT!$C$12:$D$407,2,0))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IF(ISNA(VLOOKUP(B25,NXT!$C$12:$D$407,2,0)),"",VLOOKUP(B25,NXT!$C$12:$D$407,2,0))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 t="str">
        <f t="shared" ref="A26:A27" ca="1" si="6">IF(B26="","",A25+1)</f>
        <v/>
      </c>
      <c r="B26" s="677" t="str">
        <f ca="1">IF(ROWS($1:10)&gt;COUNT(Dong10),"",OFFSET(TH!F$1,SMALL(Dong10,ROWS($1:10)),))</f>
        <v/>
      </c>
      <c r="C26" s="678"/>
      <c r="D26" s="679" t="str">
        <f ca="1">IF(ISNA(VLOOKUP(B26,NXT!$C$12:$D$407,2,0)),"",VLOOKUP(B26,NXT!$C$12:$D$407,2,0))</f>
        <v/>
      </c>
      <c r="E26" s="680"/>
      <c r="F26" s="681" t="str">
        <f ca="1">IF(ROWS($1:10)&gt;COUNT(Dong10),"",OFFSET(TH!I$1,SMALL(Dong10,ROWS($1:10)),))</f>
        <v/>
      </c>
      <c r="G26" s="681" t="str">
        <f ca="1">IF(ROWS($1:10)&gt;COUNT(Dong10),"",OFFSET(TH!J$1,SMALL(Dong10,ROWS($1:10)),))</f>
        <v/>
      </c>
      <c r="H26" s="680">
        <f t="shared" ref="H26:H27" ca="1" si="7">IF(F26&lt;&gt;"",ROUND(F26*G26,0),0)</f>
        <v>0</v>
      </c>
    </row>
    <row r="27" spans="1:8" ht="11.25" customHeight="1">
      <c r="A27" s="676" t="str">
        <f t="shared" ca="1" si="6"/>
        <v/>
      </c>
      <c r="B27" s="677" t="str">
        <f ca="1">IF(ROWS($1:11)&gt;COUNT(Dong10),"",OFFSET(TH!F$1,SMALL(Dong10,ROWS($1:11)),))</f>
        <v/>
      </c>
      <c r="C27" s="678"/>
      <c r="D27" s="679" t="str">
        <f ca="1">IF(ISNA(VLOOKUP(B27,NXT!$C$12:$D$407,2,0)),"",VLOOKUP(B27,NXT!$C$12:$D$407,2,0))</f>
        <v/>
      </c>
      <c r="E27" s="680"/>
      <c r="F27" s="681" t="str">
        <f ca="1">IF(ROWS($1:11)&gt;COUNT(Dong10),"",OFFSET(TH!I$1,SMALL(Dong10,ROWS($1:11)),))</f>
        <v/>
      </c>
      <c r="G27" s="681" t="str">
        <f ca="1">IF(ROWS($1:11)&gt;COUNT(Dong10),"",OFFSET(TH!J$1,SMALL(Dong10,ROWS($1:11)),))</f>
        <v/>
      </c>
      <c r="H27" s="680">
        <f t="shared" ca="1" si="7"/>
        <v>0</v>
      </c>
    </row>
    <row r="28" spans="1:8" ht="11.25" customHeight="1">
      <c r="A28" s="1099" t="s">
        <v>207</v>
      </c>
      <c r="B28" s="1099"/>
      <c r="C28" s="682"/>
      <c r="D28" s="682"/>
      <c r="E28" s="683"/>
      <c r="F28" s="683"/>
      <c r="G28" s="683"/>
      <c r="H28" s="683">
        <f ca="1">SUM(H17:H27)</f>
        <v>5481000</v>
      </c>
    </row>
    <row r="29" spans="1:8" ht="3" customHeight="1">
      <c r="A29" s="684"/>
      <c r="B29" s="684"/>
      <c r="C29" s="309"/>
      <c r="D29" s="309"/>
      <c r="E29" s="685"/>
      <c r="F29" s="685"/>
      <c r="G29" s="685"/>
      <c r="H29" s="685"/>
    </row>
    <row r="30" spans="1:8" ht="11.25" customHeight="1">
      <c r="A30" s="306" t="str">
        <f ca="1">"Tổng số tiền (viết bằng chữ):  "&amp;[5]!VND(H28, TRUE)</f>
        <v>Tổng số tiền (viết bằng chữ):  Năm triệu, bốn trăm tám mươi mốt ngàn đồng</v>
      </c>
    </row>
    <row r="31" spans="1:8" ht="11.25" customHeight="1">
      <c r="A31" s="306" t="str">
        <f ca="1">"Số chứng từ gốc kèm theo :  "&amp;IF(ROWS($1:1)&gt;COUNT(Dong10),"",IF(OFFSET(TH!G$1,SMALL(Dong10,ROWS($1:1)),)="","","HĐ "&amp;OFFSET(TH!G$1,SMALL(Dong10,ROWS($1:1)),)))</f>
        <v>Số chứng từ gốc kèm theo :  HĐ 0000474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6  năm  2016</v>
      </c>
    </row>
    <row r="33" spans="1:8" s="308" customFormat="1" ht="11.25" customHeight="1">
      <c r="A33" s="686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2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68" customFormat="1" ht="11.25" customHeight="1"/>
    <row r="40" spans="1:8" ht="11.25" customHeight="1">
      <c r="A40" s="314"/>
      <c r="F40" s="315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I36" sqref="I36:I37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0" t="s">
        <v>211</v>
      </c>
      <c r="K2" s="1100"/>
      <c r="L2" s="1100"/>
      <c r="M2" s="1100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01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1"/>
      <c r="L3" s="1101"/>
      <c r="M3" s="1101"/>
      <c r="N3" s="325"/>
    </row>
    <row r="4" spans="1:17" s="263" customFormat="1" ht="16.5" customHeight="1">
      <c r="B4" s="319"/>
      <c r="C4" s="319"/>
      <c r="D4" s="319"/>
      <c r="E4" s="324"/>
      <c r="F4" s="319"/>
      <c r="J4" s="1101"/>
      <c r="K4" s="1101"/>
      <c r="L4" s="1101"/>
      <c r="M4" s="1101"/>
      <c r="N4" s="325"/>
    </row>
    <row r="5" spans="1:17" ht="18.75" customHeight="1">
      <c r="B5" s="1102" t="s">
        <v>212</v>
      </c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326"/>
    </row>
    <row r="6" spans="1:17" s="327" customFormat="1" ht="12.75">
      <c r="B6" s="1103" t="s">
        <v>213</v>
      </c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04" t="s">
        <v>707</v>
      </c>
      <c r="K8" s="1104"/>
      <c r="L8" s="1104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6" t="s">
        <v>35</v>
      </c>
      <c r="B10" s="1107" t="s">
        <v>1</v>
      </c>
      <c r="C10" s="1107"/>
      <c r="D10" s="1108" t="s">
        <v>0</v>
      </c>
      <c r="E10" s="1108" t="s">
        <v>216</v>
      </c>
      <c r="F10" s="1108" t="s">
        <v>204</v>
      </c>
      <c r="G10" s="1110" t="s">
        <v>217</v>
      </c>
      <c r="H10" s="1111"/>
      <c r="I10" s="1110" t="s">
        <v>218</v>
      </c>
      <c r="J10" s="1111"/>
      <c r="K10" s="1110" t="s">
        <v>219</v>
      </c>
      <c r="L10" s="1111"/>
      <c r="M10" s="1108" t="s">
        <v>127</v>
      </c>
      <c r="N10" s="336"/>
      <c r="O10" s="337" t="s">
        <v>210</v>
      </c>
    </row>
    <row r="11" spans="1:17" ht="31.5" customHeight="1">
      <c r="A11" s="1106"/>
      <c r="B11" s="338" t="s">
        <v>15</v>
      </c>
      <c r="C11" s="338" t="s">
        <v>32</v>
      </c>
      <c r="D11" s="1108"/>
      <c r="E11" s="1108"/>
      <c r="F11" s="1108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08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VLOOKUP($J$8,NXT!$C$12:$L$407,3,0)</f>
        <v>5441</v>
      </c>
      <c r="L13" s="347">
        <f>VLOOKUP($J$8,NXT!$C$12:$L$407,4,0)</f>
        <v>39719300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NL/N01</v>
      </c>
      <c r="C14" s="349">
        <f ca="1">IF(ROWS($1:1)&gt;COUNT(Dong11),"",OFFSET(TH!E$1,SMALL(Dong11,ROWS($1:1)),))</f>
        <v>42419</v>
      </c>
      <c r="D14" s="350" t="str">
        <f ca="1">IF(ROWS($1:1)&gt;COUNT(Dong11),"",OFFSET(TH!H$1,SMALL(Dong11,ROWS($1:1)),))</f>
        <v>Cty CP SX TM Đông Phương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7300</v>
      </c>
      <c r="G14" s="351">
        <f ca="1">IF(ROWS($1:1)&gt;COUNT(Dong11),0,IF(MID(OFFSET(TH!D$1,SMALL(Dong11,ROWS($1:1)),),4,1)="N",OFFSET(TH!I$1,SMALL(Dong11,ROWS($1:1)),),0))</f>
        <v>1510</v>
      </c>
      <c r="H14" s="352">
        <f ca="1">ROUND(F14*G14,0)</f>
        <v>11023000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6951</v>
      </c>
      <c r="L14" s="352">
        <f ca="1">IF(D14&lt;&gt;"",L13+H14-J14,0)</f>
        <v>50742300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NL/N01</v>
      </c>
      <c r="C15" s="349">
        <f ca="1">IF(ROWS($1:2)&gt;COUNT(Dong11),"",OFFSET(TH!E$1,SMALL(Dong11,ROWS($1:2)),))</f>
        <v>42419</v>
      </c>
      <c r="D15" s="350" t="str">
        <f ca="1">IF(ROWS($1:2)&gt;COUNT(Dong11),"",OFFSET(TH!H$1,SMALL(Dong11,ROWS($1:2)),))</f>
        <v>Cty CP SX TM Đông Phương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7200</v>
      </c>
      <c r="G15" s="351">
        <f ca="1">IF(ROWS($1:2)&gt;COUNT(Dong11),0,IF(MID(OFFSET(TH!D$1,SMALL(Dong11,ROWS($1:2)),),4,1)="N",OFFSET(TH!I$1,SMALL(Dong11,ROWS($1:2)),),0))</f>
        <v>940</v>
      </c>
      <c r="H15" s="352">
        <f t="shared" ref="H15:H24" ca="1" si="1">ROUND(F15*G15,0)</f>
        <v>6768000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7891</v>
      </c>
      <c r="L15" s="352">
        <f t="shared" ref="L15:L24" ca="1" si="4">IF(D15&lt;&gt;"",L14+H15-J15,0)</f>
        <v>57510300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NL/N02</v>
      </c>
      <c r="C16" s="349">
        <f ca="1">IF(ROWS($1:3)&gt;COUNT(Dong11),"",OFFSET(TH!E$1,SMALL(Dong11,ROWS($1:3)),))</f>
        <v>42420</v>
      </c>
      <c r="D16" s="350" t="str">
        <f ca="1">IF(ROWS($1:3)&gt;COUNT(Dong11),"",OFFSET(TH!H$1,SMALL(Dong11,ROWS($1:3)),))</f>
        <v>Cty CP SX TM Đông Phương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7200</v>
      </c>
      <c r="G16" s="351">
        <f ca="1">IF(ROWS($1:3)&gt;COUNT(Dong11),0,IF(MID(OFFSET(TH!D$1,SMALL(Dong11,ROWS($1:3)),),4,1)="N",OFFSET(TH!I$1,SMALL(Dong11,ROWS($1:3)),),0))</f>
        <v>2510</v>
      </c>
      <c r="H16" s="352">
        <f t="shared" ca="1" si="1"/>
        <v>18072000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10401</v>
      </c>
      <c r="L16" s="352">
        <f t="shared" ca="1" si="4"/>
        <v>75582300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NL/N03</v>
      </c>
      <c r="C17" s="349">
        <f ca="1">IF(ROWS($1:4)&gt;COUNT(Dong11),"",OFFSET(TH!E$1,SMALL(Dong11,ROWS($1:4)),))</f>
        <v>42422</v>
      </c>
      <c r="D17" s="350" t="str">
        <f ca="1">IF(ROWS($1:4)&gt;COUNT(Dong11),"",OFFSET(TH!H$1,SMALL(Dong11,ROWS($1:4)),))</f>
        <v>Cty CP SX TM Đông Phương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7200</v>
      </c>
      <c r="G17" s="351">
        <f ca="1">IF(ROWS($1:4)&gt;COUNT(Dong11),0,IF(MID(OFFSET(TH!D$1,SMALL(Dong11,ROWS($1:4)),),4,1)="N",OFFSET(TH!I$1,SMALL(Dong11,ROWS($1:4)),),0))</f>
        <v>2500</v>
      </c>
      <c r="H17" s="352">
        <f t="shared" ca="1" si="1"/>
        <v>18000000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12901</v>
      </c>
      <c r="L17" s="352">
        <f t="shared" ca="1" si="4"/>
        <v>93582300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NL/N04</v>
      </c>
      <c r="C18" s="349">
        <f ca="1">IF(ROWS($1:5)&gt;COUNT(Dong11),"",OFFSET(TH!E$1,SMALL(Dong11,ROWS($1:5)),))</f>
        <v>42423</v>
      </c>
      <c r="D18" s="350" t="str">
        <f ca="1">IF(ROWS($1:5)&gt;COUNT(Dong11),"",OFFSET(TH!H$1,SMALL(Dong11,ROWS($1:5)),))</f>
        <v>Cty CP SX TM Đông Phương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7200</v>
      </c>
      <c r="G18" s="351">
        <f ca="1">IF(ROWS($1:5)&gt;COUNT(Dong11),0,IF(MID(OFFSET(TH!D$1,SMALL(Dong11,ROWS($1:5)),),4,1)="N",OFFSET(TH!I$1,SMALL(Dong11,ROWS($1:5)),),0))</f>
        <v>2510</v>
      </c>
      <c r="H18" s="352">
        <f t="shared" ca="1" si="1"/>
        <v>18072000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15411</v>
      </c>
      <c r="L18" s="352">
        <f t="shared" ca="1" si="4"/>
        <v>111654300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NL/N05</v>
      </c>
      <c r="C19" s="349">
        <f ca="1">IF(ROWS($1:6)&gt;COUNT(Dong11),"",OFFSET(TH!E$1,SMALL(Dong11,ROWS($1:6)),))</f>
        <v>42424</v>
      </c>
      <c r="D19" s="350" t="str">
        <f ca="1">IF(ROWS($1:6)&gt;COUNT(Dong11),"",OFFSET(TH!H$1,SMALL(Dong11,ROWS($1:6)),))</f>
        <v>Cty CP SX TM Đông Phương</v>
      </c>
      <c r="E19" s="348" t="str">
        <f ca="1">IF(ROWS($1:6)&gt;COUNT(Dong11),"",IF(OFFSET(TH!L$1,SMALL(Dong11,ROWS($1:6)),)=$G$7,OFFSET(TH!M$1,SMALL(Dong11,ROWS($1:6)),),OFFSET(TH!L$1,SMALL(Dong11,ROWS($1:6)),)))</f>
        <v>331</v>
      </c>
      <c r="F19" s="351">
        <f ca="1">IF(ROWS($1:6)&gt;COUNT(Dong11),0,OFFSET(TH!J$1,SMALL(Dong11,ROWS($1:6)),))</f>
        <v>7200</v>
      </c>
      <c r="G19" s="351">
        <f ca="1">IF(ROWS($1:6)&gt;COUNT(Dong11),0,IF(MID(OFFSET(TH!D$1,SMALL(Dong11,ROWS($1:6)),),4,1)="N",OFFSET(TH!I$1,SMALL(Dong11,ROWS($1:6)),),0))</f>
        <v>2510</v>
      </c>
      <c r="H19" s="352">
        <f t="shared" ca="1" si="1"/>
        <v>18072000</v>
      </c>
      <c r="I19" s="351">
        <f ca="1">IF(ROWS($1:6)&gt;COUNT(Dong11),0,IF(MID(OFFSET(TH!D$1,SMALL(Dong11,ROWS($1:6)),),4,1)="X",OFFSET(TH!I$1,SMALL(Dong11,ROWS($1:6)),),0))</f>
        <v>0</v>
      </c>
      <c r="J19" s="352">
        <f t="shared" ca="1" si="2"/>
        <v>0</v>
      </c>
      <c r="K19" s="352">
        <f t="shared" ca="1" si="3"/>
        <v>17921</v>
      </c>
      <c r="L19" s="352">
        <f t="shared" ca="1" si="4"/>
        <v>129726300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NL/N06</v>
      </c>
      <c r="C20" s="349">
        <f ca="1">IF(ROWS($1:7)&gt;COUNT(Dong11),"",OFFSET(TH!E$1,SMALL(Dong11,ROWS($1:7)),))</f>
        <v>42430</v>
      </c>
      <c r="D20" s="350" t="str">
        <f ca="1">IF(ROWS($1:7)&gt;COUNT(Dong11),"",OFFSET(TH!H$1,SMALL(Dong11,ROWS($1:7)),))</f>
        <v>Cty CP SX TM Đông Phương</v>
      </c>
      <c r="E20" s="348" t="str">
        <f ca="1">IF(ROWS($1:7)&gt;COUNT(Dong11),"",IF(OFFSET(TH!L$1,SMALL(Dong11,ROWS($1:7)),)=$G$7,OFFSET(TH!M$1,SMALL(Dong11,ROWS($1:7)),),OFFSET(TH!L$1,SMALL(Dong11,ROWS($1:7)),)))</f>
        <v>331</v>
      </c>
      <c r="F20" s="351">
        <f ca="1">IF(ROWS($1:7)&gt;COUNT(Dong11),0,OFFSET(TH!J$1,SMALL(Dong11,ROWS($1:7)),))</f>
        <v>7200</v>
      </c>
      <c r="G20" s="351">
        <f ca="1">IF(ROWS($1:7)&gt;COUNT(Dong11),0,IF(MID(OFFSET(TH!D$1,SMALL(Dong11,ROWS($1:7)),),4,1)="N",OFFSET(TH!I$1,SMALL(Dong11,ROWS($1:7)),),0))</f>
        <v>2267</v>
      </c>
      <c r="H20" s="352">
        <f t="shared" ca="1" si="1"/>
        <v>16322400</v>
      </c>
      <c r="I20" s="351">
        <f ca="1">IF(ROWS($1:7)&gt;COUNT(Dong11),0,IF(MID(OFFSET(TH!D$1,SMALL(Dong11,ROWS($1:7)),),4,1)="X",OFFSET(TH!I$1,SMALL(Dong11,ROWS($1:7)),),0))</f>
        <v>0</v>
      </c>
      <c r="J20" s="352">
        <f t="shared" ca="1" si="2"/>
        <v>0</v>
      </c>
      <c r="K20" s="352">
        <f t="shared" ca="1" si="3"/>
        <v>20188</v>
      </c>
      <c r="L20" s="352">
        <f t="shared" ca="1" si="4"/>
        <v>146048700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NL/N07</v>
      </c>
      <c r="C21" s="349">
        <f ca="1">IF(ROWS($1:8)&gt;COUNT(Dong11),"",OFFSET(TH!E$1,SMALL(Dong11,ROWS($1:8)),))</f>
        <v>42432</v>
      </c>
      <c r="D21" s="350" t="str">
        <f ca="1">IF(ROWS($1:8)&gt;COUNT(Dong11),"",OFFSET(TH!H$1,SMALL(Dong11,ROWS($1:8)),))</f>
        <v>Cty CP SX TM Đông Phương</v>
      </c>
      <c r="E21" s="348" t="str">
        <f ca="1">IF(ROWS($1:8)&gt;COUNT(Dong11),"",IF(OFFSET(TH!L$1,SMALL(Dong11,ROWS($1:8)),)=$G$7,OFFSET(TH!M$1,SMALL(Dong11,ROWS($1:8)),),OFFSET(TH!L$1,SMALL(Dong11,ROWS($1:8)),)))</f>
        <v>331</v>
      </c>
      <c r="F21" s="351">
        <f ca="1">IF(ROWS($1:8)&gt;COUNT(Dong11),0,OFFSET(TH!J$1,SMALL(Dong11,ROWS($1:8)),))</f>
        <v>7200</v>
      </c>
      <c r="G21" s="351">
        <f ca="1">IF(ROWS($1:8)&gt;COUNT(Dong11),0,IF(MID(OFFSET(TH!D$1,SMALL(Dong11,ROWS($1:8)),),4,1)="N",OFFSET(TH!I$1,SMALL(Dong11,ROWS($1:8)),),0))</f>
        <v>2186</v>
      </c>
      <c r="H21" s="352">
        <f t="shared" ca="1" si="1"/>
        <v>15739200</v>
      </c>
      <c r="I21" s="351">
        <f ca="1">IF(ROWS($1:8)&gt;COUNT(Dong11),0,IF(MID(OFFSET(TH!D$1,SMALL(Dong11,ROWS($1:8)),),4,1)="X",OFFSET(TH!I$1,SMALL(Dong11,ROWS($1:8)),),0))</f>
        <v>0</v>
      </c>
      <c r="J21" s="352">
        <f t="shared" ca="1" si="2"/>
        <v>0</v>
      </c>
      <c r="K21" s="352">
        <f t="shared" ca="1" si="3"/>
        <v>22374</v>
      </c>
      <c r="L21" s="352">
        <f t="shared" ca="1" si="4"/>
        <v>161787900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NL/N08</v>
      </c>
      <c r="C22" s="349">
        <f ca="1">IF(ROWS($1:9)&gt;COUNT(Dong11),"",OFFSET(TH!E$1,SMALL(Dong11,ROWS($1:9)),))</f>
        <v>42438</v>
      </c>
      <c r="D22" s="350" t="str">
        <f ca="1">IF(ROWS($1:9)&gt;COUNT(Dong11),"",OFFSET(TH!H$1,SMALL(Dong11,ROWS($1:9)),))</f>
        <v>Cty CP SX TM Đông Phương</v>
      </c>
      <c r="E22" s="348" t="str">
        <f ca="1">IF(ROWS($1:9)&gt;COUNT(Dong11),"",IF(OFFSET(TH!L$1,SMALL(Dong11,ROWS($1:9)),)=$G$7,OFFSET(TH!M$1,SMALL(Dong11,ROWS($1:9)),),OFFSET(TH!L$1,SMALL(Dong11,ROWS($1:9)),)))</f>
        <v>331</v>
      </c>
      <c r="F22" s="351">
        <f ca="1">IF(ROWS($1:9)&gt;COUNT(Dong11),0,OFFSET(TH!J$1,SMALL(Dong11,ROWS($1:9)),))</f>
        <v>7200</v>
      </c>
      <c r="G22" s="351">
        <f ca="1">IF(ROWS($1:9)&gt;COUNT(Dong11),0,IF(MID(OFFSET(TH!D$1,SMALL(Dong11,ROWS($1:9)),),4,1)="N",OFFSET(TH!I$1,SMALL(Dong11,ROWS($1:9)),),0))</f>
        <v>2409</v>
      </c>
      <c r="H22" s="352">
        <f t="shared" ca="1" si="1"/>
        <v>17344800</v>
      </c>
      <c r="I22" s="351">
        <f ca="1">IF(ROWS($1:9)&gt;COUNT(Dong11),0,IF(MID(OFFSET(TH!D$1,SMALL(Dong11,ROWS($1:9)),),4,1)="X",OFFSET(TH!I$1,SMALL(Dong11,ROWS($1:9)),),0))</f>
        <v>0</v>
      </c>
      <c r="J22" s="352">
        <f t="shared" ca="1" si="2"/>
        <v>0</v>
      </c>
      <c r="K22" s="352">
        <f t="shared" ca="1" si="3"/>
        <v>24783</v>
      </c>
      <c r="L22" s="352">
        <f t="shared" ca="1" si="4"/>
        <v>179132700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NL/N09</v>
      </c>
      <c r="C23" s="349">
        <f ca="1">IF(ROWS($1:10)&gt;COUNT(Dong11),"",OFFSET(TH!E$1,SMALL(Dong11,ROWS($1:10)),))</f>
        <v>42439</v>
      </c>
      <c r="D23" s="350" t="str">
        <f ca="1">IF(ROWS($1:10)&gt;COUNT(Dong11),"",OFFSET(TH!H$1,SMALL(Dong11,ROWS($1:10)),))</f>
        <v>Cty CP SX TM Đông Phương</v>
      </c>
      <c r="E23" s="348" t="str">
        <f ca="1">IF(ROWS($1:10)&gt;COUNT(Dong11),"",IF(OFFSET(TH!L$1,SMALL(Dong11,ROWS($1:10)),)=$G$7,OFFSET(TH!M$1,SMALL(Dong11,ROWS($1:10)),),OFFSET(TH!L$1,SMALL(Dong11,ROWS($1:10)),)))</f>
        <v>331</v>
      </c>
      <c r="F23" s="351">
        <f ca="1">IF(ROWS($1:10)&gt;COUNT(Dong11),0,OFFSET(TH!J$1,SMALL(Dong11,ROWS($1:10)),))</f>
        <v>7200</v>
      </c>
      <c r="G23" s="351">
        <f ca="1">IF(ROWS($1:10)&gt;COUNT(Dong11),0,IF(MID(OFFSET(TH!D$1,SMALL(Dong11,ROWS($1:10)),),4,1)="N",OFFSET(TH!I$1,SMALL(Dong11,ROWS($1:10)),),0))</f>
        <v>2124</v>
      </c>
      <c r="H23" s="352">
        <f t="shared" ca="1" si="1"/>
        <v>15292800</v>
      </c>
      <c r="I23" s="351">
        <f ca="1">IF(ROWS($1:10)&gt;COUNT(Dong11),0,IF(MID(OFFSET(TH!D$1,SMALL(Dong11,ROWS($1:10)),),4,1)="X",OFFSET(TH!I$1,SMALL(Dong11,ROWS($1:10)),),0))</f>
        <v>0</v>
      </c>
      <c r="J23" s="352">
        <f t="shared" ca="1" si="2"/>
        <v>0</v>
      </c>
      <c r="K23" s="352">
        <f t="shared" ca="1" si="3"/>
        <v>26907</v>
      </c>
      <c r="L23" s="352">
        <f t="shared" ca="1" si="4"/>
        <v>194425500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NL/N10</v>
      </c>
      <c r="C24" s="349">
        <f ca="1">IF(ROWS($1:11)&gt;COUNT(Dong11),"",OFFSET(TH!E$1,SMALL(Dong11,ROWS($1:11)),))</f>
        <v>42440</v>
      </c>
      <c r="D24" s="350" t="str">
        <f ca="1">IF(ROWS($1:11)&gt;COUNT(Dong11),"",OFFSET(TH!H$1,SMALL(Dong11,ROWS($1:11)),))</f>
        <v>Cty CP SX TM Đông Phương</v>
      </c>
      <c r="E24" s="348" t="str">
        <f ca="1">IF(ROWS($1:11)&gt;COUNT(Dong11),"",IF(OFFSET(TH!L$1,SMALL(Dong11,ROWS($1:11)),)=$G$7,OFFSET(TH!M$1,SMALL(Dong11,ROWS($1:11)),),OFFSET(TH!L$1,SMALL(Dong11,ROWS($1:11)),)))</f>
        <v>331</v>
      </c>
      <c r="F24" s="351">
        <f ca="1">IF(ROWS($1:11)&gt;COUNT(Dong11),0,OFFSET(TH!J$1,SMALL(Dong11,ROWS($1:11)),))</f>
        <v>7200</v>
      </c>
      <c r="G24" s="351">
        <f ca="1">IF(ROWS($1:11)&gt;COUNT(Dong11),0,IF(MID(OFFSET(TH!D$1,SMALL(Dong11,ROWS($1:11)),),4,1)="N",OFFSET(TH!I$1,SMALL(Dong11,ROWS($1:11)),),0))</f>
        <v>2428</v>
      </c>
      <c r="H24" s="352">
        <f t="shared" ca="1" si="1"/>
        <v>17481600</v>
      </c>
      <c r="I24" s="351">
        <f ca="1">IF(ROWS($1:11)&gt;COUNT(Dong11),0,IF(MID(OFFSET(TH!D$1,SMALL(Dong11,ROWS($1:11)),),4,1)="X",OFFSET(TH!I$1,SMALL(Dong11,ROWS($1:11)),),0))</f>
        <v>0</v>
      </c>
      <c r="J24" s="352">
        <f t="shared" ca="1" si="2"/>
        <v>0</v>
      </c>
      <c r="K24" s="352">
        <f t="shared" ca="1" si="3"/>
        <v>29335</v>
      </c>
      <c r="L24" s="352">
        <f t="shared" ca="1" si="4"/>
        <v>211907100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NL/N11</v>
      </c>
      <c r="C25" s="349">
        <f ca="1">IF(ROWS($1:12)&gt;COUNT(Dong11),"",OFFSET(TH!E$1,SMALL(Dong11,ROWS($1:12)),))</f>
        <v>42441</v>
      </c>
      <c r="D25" s="350" t="str">
        <f ca="1">IF(ROWS($1:12)&gt;COUNT(Dong11),"",OFFSET(TH!H$1,SMALL(Dong11,ROWS($1:12)),))</f>
        <v>Cty CP SX TM Đông Phương</v>
      </c>
      <c r="E25" s="348" t="str">
        <f ca="1">IF(ROWS($1:12)&gt;COUNT(Dong11),"",IF(OFFSET(TH!L$1,SMALL(Dong11,ROWS($1:12)),)=$G$7,OFFSET(TH!M$1,SMALL(Dong11,ROWS($1:12)),),OFFSET(TH!L$1,SMALL(Dong11,ROWS($1:12)),)))</f>
        <v>331</v>
      </c>
      <c r="F25" s="351">
        <f ca="1">IF(ROWS($1:12)&gt;COUNT(Dong11),0,OFFSET(TH!J$1,SMALL(Dong11,ROWS($1:12)),))</f>
        <v>7200</v>
      </c>
      <c r="G25" s="351">
        <f ca="1">IF(ROWS($1:12)&gt;COUNT(Dong11),0,IF(MID(OFFSET(TH!D$1,SMALL(Dong11,ROWS($1:12)),),4,1)="N",OFFSET(TH!I$1,SMALL(Dong11,ROWS($1:12)),),0))</f>
        <v>2260</v>
      </c>
      <c r="H25" s="352">
        <f t="shared" ref="H25:H38" ca="1" si="6">ROUND(F25*G25,0)</f>
        <v>16272000</v>
      </c>
      <c r="I25" s="351">
        <f ca="1">IF(ROWS($1:12)&gt;COUNT(Dong11),0,IF(MID(OFFSET(TH!D$1,SMALL(Dong11,ROWS($1:12)),),4,1)="X",OFFSET(TH!I$1,SMALL(Dong11,ROWS($1:12)),),0))</f>
        <v>0</v>
      </c>
      <c r="J25" s="352">
        <f t="shared" ref="J25:J38" ca="1" si="7">ROUND(F25*I25,0)</f>
        <v>0</v>
      </c>
      <c r="K25" s="352">
        <f t="shared" ref="K25:K38" ca="1" si="8">IF(D25&lt;&gt;"",K24+G25-I25,0)</f>
        <v>31595</v>
      </c>
      <c r="L25" s="352">
        <f t="shared" ref="L25:L38" ca="1" si="9">IF(D25&lt;&gt;"",L24+H25-J25,0)</f>
        <v>228179100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NL/N12</v>
      </c>
      <c r="C26" s="349">
        <f ca="1">IF(ROWS($1:13)&gt;COUNT(Dong11),"",OFFSET(TH!E$1,SMALL(Dong11,ROWS($1:13)),))</f>
        <v>42443</v>
      </c>
      <c r="D26" s="350" t="str">
        <f ca="1">IF(ROWS($1:13)&gt;COUNT(Dong11),"",OFFSET(TH!H$1,SMALL(Dong11,ROWS($1:13)),))</f>
        <v>Cty CP SX TM Đông Phương</v>
      </c>
      <c r="E26" s="348" t="str">
        <f ca="1">IF(ROWS($1:13)&gt;COUNT(Dong11),"",IF(OFFSET(TH!L$1,SMALL(Dong11,ROWS($1:13)),)=$G$7,OFFSET(TH!M$1,SMALL(Dong11,ROWS($1:13)),),OFFSET(TH!L$1,SMALL(Dong11,ROWS($1:13)),)))</f>
        <v>331</v>
      </c>
      <c r="F26" s="351">
        <f ca="1">IF(ROWS($1:13)&gt;COUNT(Dong11),0,OFFSET(TH!J$1,SMALL(Dong11,ROWS($1:13)),))</f>
        <v>7200</v>
      </c>
      <c r="G26" s="351">
        <f ca="1">IF(ROWS($1:13)&gt;COUNT(Dong11),0,IF(MID(OFFSET(TH!D$1,SMALL(Dong11,ROWS($1:13)),),4,1)="N",OFFSET(TH!I$1,SMALL(Dong11,ROWS($1:13)),),0))</f>
        <v>1923</v>
      </c>
      <c r="H26" s="352">
        <f t="shared" ca="1" si="6"/>
        <v>13845600</v>
      </c>
      <c r="I26" s="351">
        <f ca="1">IF(ROWS($1:13)&gt;COUNT(Dong11),0,IF(MID(OFFSET(TH!D$1,SMALL(Dong11,ROWS($1:13)),),4,1)="X",OFFSET(TH!I$1,SMALL(Dong11,ROWS($1:13)),),0))</f>
        <v>0</v>
      </c>
      <c r="J26" s="352">
        <f t="shared" ca="1" si="7"/>
        <v>0</v>
      </c>
      <c r="K26" s="352">
        <f t="shared" ca="1" si="8"/>
        <v>33518</v>
      </c>
      <c r="L26" s="352">
        <f t="shared" ca="1" si="9"/>
        <v>242024700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NL/N13</v>
      </c>
      <c r="C27" s="349">
        <f ca="1">IF(ROWS($1:14)&gt;COUNT(Dong11),"",OFFSET(TH!E$1,SMALL(Dong11,ROWS($1:14)),))</f>
        <v>42444</v>
      </c>
      <c r="D27" s="350" t="str">
        <f ca="1">IF(ROWS($1:14)&gt;COUNT(Dong11),"",OFFSET(TH!H$1,SMALL(Dong11,ROWS($1:14)),))</f>
        <v>Cty CP SX TM Đông Phương</v>
      </c>
      <c r="E27" s="348" t="str">
        <f ca="1">IF(ROWS($1:14)&gt;COUNT(Dong11),"",IF(OFFSET(TH!L$1,SMALL(Dong11,ROWS($1:14)),)=$G$7,OFFSET(TH!M$1,SMALL(Dong11,ROWS($1:14)),),OFFSET(TH!L$1,SMALL(Dong11,ROWS($1:14)),)))</f>
        <v>331</v>
      </c>
      <c r="F27" s="351">
        <f ca="1">IF(ROWS($1:14)&gt;COUNT(Dong11),0,OFFSET(TH!J$1,SMALL(Dong11,ROWS($1:14)),))</f>
        <v>7200</v>
      </c>
      <c r="G27" s="351">
        <f ca="1">IF(ROWS($1:14)&gt;COUNT(Dong11),0,IF(MID(OFFSET(TH!D$1,SMALL(Dong11,ROWS($1:14)),),4,1)="N",OFFSET(TH!I$1,SMALL(Dong11,ROWS($1:14)),),0))</f>
        <v>2406</v>
      </c>
      <c r="H27" s="352">
        <f t="shared" ca="1" si="6"/>
        <v>17323200</v>
      </c>
      <c r="I27" s="351">
        <f ca="1">IF(ROWS($1:14)&gt;COUNT(Dong11),0,IF(MID(OFFSET(TH!D$1,SMALL(Dong11,ROWS($1:14)),),4,1)="X",OFFSET(TH!I$1,SMALL(Dong11,ROWS($1:14)),),0))</f>
        <v>0</v>
      </c>
      <c r="J27" s="352">
        <f t="shared" ca="1" si="7"/>
        <v>0</v>
      </c>
      <c r="K27" s="352">
        <f t="shared" ca="1" si="8"/>
        <v>35924</v>
      </c>
      <c r="L27" s="352">
        <f t="shared" ca="1" si="9"/>
        <v>259347900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NL/N14</v>
      </c>
      <c r="C28" s="349">
        <f ca="1">IF(ROWS($1:15)&gt;COUNT(Dong11),"",OFFSET(TH!E$1,SMALL(Dong11,ROWS($1:15)),))</f>
        <v>42445</v>
      </c>
      <c r="D28" s="350" t="str">
        <f ca="1">IF(ROWS($1:15)&gt;COUNT(Dong11),"",OFFSET(TH!H$1,SMALL(Dong11,ROWS($1:15)),))</f>
        <v>Cty CP SX TM Đông Phương</v>
      </c>
      <c r="E28" s="348" t="str">
        <f ca="1">IF(ROWS($1:15)&gt;COUNT(Dong11),"",IF(OFFSET(TH!L$1,SMALL(Dong11,ROWS($1:15)),)=$G$7,OFFSET(TH!M$1,SMALL(Dong11,ROWS($1:15)),),OFFSET(TH!L$1,SMALL(Dong11,ROWS($1:15)),)))</f>
        <v>331</v>
      </c>
      <c r="F28" s="351">
        <f ca="1">IF(ROWS($1:15)&gt;COUNT(Dong11),0,OFFSET(TH!J$1,SMALL(Dong11,ROWS($1:15)),))</f>
        <v>7200</v>
      </c>
      <c r="G28" s="351">
        <f ca="1">IF(ROWS($1:15)&gt;COUNT(Dong11),0,IF(MID(OFFSET(TH!D$1,SMALL(Dong11,ROWS($1:15)),),4,1)="N",OFFSET(TH!I$1,SMALL(Dong11,ROWS($1:15)),),0))</f>
        <v>2278</v>
      </c>
      <c r="H28" s="352">
        <f t="shared" ca="1" si="6"/>
        <v>16401600</v>
      </c>
      <c r="I28" s="351">
        <f ca="1">IF(ROWS($1:15)&gt;COUNT(Dong11),0,IF(MID(OFFSET(TH!D$1,SMALL(Dong11,ROWS($1:15)),),4,1)="X",OFFSET(TH!I$1,SMALL(Dong11,ROWS($1:15)),),0))</f>
        <v>0</v>
      </c>
      <c r="J28" s="352">
        <f t="shared" ca="1" si="7"/>
        <v>0</v>
      </c>
      <c r="K28" s="352">
        <f t="shared" ca="1" si="8"/>
        <v>38202</v>
      </c>
      <c r="L28" s="352">
        <f t="shared" ca="1" si="9"/>
        <v>275749500</v>
      </c>
      <c r="M28" s="352"/>
      <c r="N28" s="342"/>
    </row>
    <row r="29" spans="1:16">
      <c r="A29" s="313">
        <f t="shared" ca="1" si="5"/>
        <v>16</v>
      </c>
      <c r="B29" s="348" t="str">
        <f ca="1">IF(ROWS($1:16)&gt;COUNT(Dong11),"",OFFSET(TH!D$1,SMALL(Dong11,ROWS($1:16)),))</f>
        <v>NL/N15</v>
      </c>
      <c r="C29" s="349">
        <f ca="1">IF(ROWS($1:16)&gt;COUNT(Dong11),"",OFFSET(TH!E$1,SMALL(Dong11,ROWS($1:16)),))</f>
        <v>42455</v>
      </c>
      <c r="D29" s="350" t="str">
        <f ca="1">IF(ROWS($1:16)&gt;COUNT(Dong11),"",OFFSET(TH!H$1,SMALL(Dong11,ROWS($1:16)),))</f>
        <v>Cty CP SX TM Đông Phương</v>
      </c>
      <c r="E29" s="348" t="str">
        <f ca="1">IF(ROWS($1:16)&gt;COUNT(Dong11),"",IF(OFFSET(TH!L$1,SMALL(Dong11,ROWS($1:16)),)=$G$7,OFFSET(TH!M$1,SMALL(Dong11,ROWS($1:16)),),OFFSET(TH!L$1,SMALL(Dong11,ROWS($1:16)),)))</f>
        <v>331</v>
      </c>
      <c r="F29" s="351">
        <f ca="1">IF(ROWS($1:16)&gt;COUNT(Dong11),0,OFFSET(TH!J$1,SMALL(Dong11,ROWS($1:16)),))</f>
        <v>7200</v>
      </c>
      <c r="G29" s="351">
        <f ca="1">IF(ROWS($1:16)&gt;COUNT(Dong11),0,IF(MID(OFFSET(TH!D$1,SMALL(Dong11,ROWS($1:16)),),4,1)="N",OFFSET(TH!I$1,SMALL(Dong11,ROWS($1:16)),),0))</f>
        <v>1603</v>
      </c>
      <c r="H29" s="352">
        <f t="shared" ca="1" si="6"/>
        <v>11541600</v>
      </c>
      <c r="I29" s="351">
        <f ca="1">IF(ROWS($1:16)&gt;COUNT(Dong11),0,IF(MID(OFFSET(TH!D$1,SMALL(Dong11,ROWS($1:16)),),4,1)="X",OFFSET(TH!I$1,SMALL(Dong11,ROWS($1:16)),),0))</f>
        <v>0</v>
      </c>
      <c r="J29" s="352">
        <f t="shared" ca="1" si="7"/>
        <v>0</v>
      </c>
      <c r="K29" s="352">
        <f t="shared" ca="1" si="8"/>
        <v>39805</v>
      </c>
      <c r="L29" s="352">
        <f t="shared" ca="1" si="9"/>
        <v>287291100</v>
      </c>
      <c r="M29" s="352"/>
      <c r="N29" s="342"/>
    </row>
    <row r="30" spans="1:16">
      <c r="A30" s="313">
        <f t="shared" ca="1" si="5"/>
        <v>17</v>
      </c>
      <c r="B30" s="348" t="str">
        <f ca="1">IF(ROWS($1:17)&gt;COUNT(Dong11),"",OFFSET(TH!D$1,SMALL(Dong11,ROWS($1:17)),))</f>
        <v>NL/N08</v>
      </c>
      <c r="C30" s="349">
        <f ca="1">IF(ROWS($1:17)&gt;COUNT(Dong11),"",OFFSET(TH!E$1,SMALL(Dong11,ROWS($1:17)),))</f>
        <v>42495</v>
      </c>
      <c r="D30" s="350" t="str">
        <f ca="1">IF(ROWS($1:17)&gt;COUNT(Dong11),"",OFFSET(TH!H$1,SMALL(Dong11,ROWS($1:17)),))</f>
        <v>Cty TNHH SX TM Giấy Ánh Dương</v>
      </c>
      <c r="E30" s="348" t="str">
        <f ca="1">IF(ROWS($1:17)&gt;COUNT(Dong11),"",IF(OFFSET(TH!L$1,SMALL(Dong11,ROWS($1:17)),)=$G$7,OFFSET(TH!M$1,SMALL(Dong11,ROWS($1:17)),),OFFSET(TH!L$1,SMALL(Dong11,ROWS($1:17)),)))</f>
        <v>331</v>
      </c>
      <c r="F30" s="351">
        <f ca="1">IF(ROWS($1:17)&gt;COUNT(Dong11),0,OFFSET(TH!J$1,SMALL(Dong11,ROWS($1:17)),))</f>
        <v>7600</v>
      </c>
      <c r="G30" s="351">
        <f ca="1">IF(ROWS($1:17)&gt;COUNT(Dong11),0,IF(MID(OFFSET(TH!D$1,SMALL(Dong11,ROWS($1:17)),),4,1)="N",OFFSET(TH!I$1,SMALL(Dong11,ROWS($1:17)),),0))</f>
        <v>6595</v>
      </c>
      <c r="H30" s="352">
        <f t="shared" ca="1" si="6"/>
        <v>50122000</v>
      </c>
      <c r="I30" s="351">
        <f ca="1">IF(ROWS($1:17)&gt;COUNT(Dong11),0,IF(MID(OFFSET(TH!D$1,SMALL(Dong11,ROWS($1:17)),),4,1)="X",OFFSET(TH!I$1,SMALL(Dong11,ROWS($1:17)),),0))</f>
        <v>0</v>
      </c>
      <c r="J30" s="352">
        <f t="shared" ca="1" si="7"/>
        <v>0</v>
      </c>
      <c r="K30" s="352">
        <f t="shared" ca="1" si="8"/>
        <v>46400</v>
      </c>
      <c r="L30" s="352">
        <f t="shared" ca="1" si="9"/>
        <v>337413100</v>
      </c>
      <c r="M30" s="352"/>
      <c r="N30" s="342"/>
    </row>
    <row r="31" spans="1:16">
      <c r="A31" s="313">
        <f t="shared" ca="1" si="5"/>
        <v>18</v>
      </c>
      <c r="B31" s="348" t="str">
        <f ca="1">IF(ROWS($1:18)&gt;COUNT(Dong11),"",OFFSET(TH!D$1,SMALL(Dong11,ROWS($1:18)),))</f>
        <v>NL/N09</v>
      </c>
      <c r="C31" s="349">
        <f ca="1">IF(ROWS($1:18)&gt;COUNT(Dong11),"",OFFSET(TH!E$1,SMALL(Dong11,ROWS($1:18)),))</f>
        <v>42496</v>
      </c>
      <c r="D31" s="350" t="str">
        <f ca="1">IF(ROWS($1:18)&gt;COUNT(Dong11),"",OFFSET(TH!H$1,SMALL(Dong11,ROWS($1:18)),))</f>
        <v>Cty TNHH SX TM Giấy Ánh Dương</v>
      </c>
      <c r="E31" s="348" t="str">
        <f ca="1">IF(ROWS($1:18)&gt;COUNT(Dong11),"",IF(OFFSET(TH!L$1,SMALL(Dong11,ROWS($1:18)),)=$G$7,OFFSET(TH!M$1,SMALL(Dong11,ROWS($1:18)),),OFFSET(TH!L$1,SMALL(Dong11,ROWS($1:18)),)))</f>
        <v>331</v>
      </c>
      <c r="F31" s="351">
        <f ca="1">IF(ROWS($1:18)&gt;COUNT(Dong11),0,OFFSET(TH!J$1,SMALL(Dong11,ROWS($1:18)),))</f>
        <v>7600</v>
      </c>
      <c r="G31" s="351">
        <f ca="1">IF(ROWS($1:18)&gt;COUNT(Dong11),0,IF(MID(OFFSET(TH!D$1,SMALL(Dong11,ROWS($1:18)),),4,1)="N",OFFSET(TH!I$1,SMALL(Dong11,ROWS($1:18)),),0))</f>
        <v>11273</v>
      </c>
      <c r="H31" s="352">
        <f t="shared" ca="1" si="6"/>
        <v>85674800</v>
      </c>
      <c r="I31" s="351">
        <f ca="1">IF(ROWS($1:18)&gt;COUNT(Dong11),0,IF(MID(OFFSET(TH!D$1,SMALL(Dong11,ROWS($1:18)),),4,1)="X",OFFSET(TH!I$1,SMALL(Dong11,ROWS($1:18)),),0))</f>
        <v>0</v>
      </c>
      <c r="J31" s="352">
        <f t="shared" ca="1" si="7"/>
        <v>0</v>
      </c>
      <c r="K31" s="352">
        <f t="shared" ca="1" si="8"/>
        <v>57673</v>
      </c>
      <c r="L31" s="352">
        <f t="shared" ca="1" si="9"/>
        <v>423087900</v>
      </c>
      <c r="M31" s="352"/>
      <c r="N31" s="342"/>
    </row>
    <row r="32" spans="1:16">
      <c r="A32" s="313">
        <f t="shared" ca="1" si="5"/>
        <v>19</v>
      </c>
      <c r="B32" s="348" t="str">
        <f ca="1">IF(ROWS($1:19)&gt;COUNT(Dong11),"",OFFSET(TH!D$1,SMALL(Dong11,ROWS($1:19)),))</f>
        <v>NL/N11</v>
      </c>
      <c r="C32" s="349">
        <f ca="1">IF(ROWS($1:19)&gt;COUNT(Dong11),"",OFFSET(TH!E$1,SMALL(Dong11,ROWS($1:19)),))</f>
        <v>42500</v>
      </c>
      <c r="D32" s="350" t="str">
        <f ca="1">IF(ROWS($1:19)&gt;COUNT(Dong11),"",OFFSET(TH!H$1,SMALL(Dong11,ROWS($1:19)),))</f>
        <v>Cty TNHH SX TM Giấy Ánh Dương</v>
      </c>
      <c r="E32" s="348" t="str">
        <f ca="1">IF(ROWS($1:19)&gt;COUNT(Dong11),"",IF(OFFSET(TH!L$1,SMALL(Dong11,ROWS($1:19)),)=$G$7,OFFSET(TH!M$1,SMALL(Dong11,ROWS($1:19)),),OFFSET(TH!L$1,SMALL(Dong11,ROWS($1:19)),)))</f>
        <v>331</v>
      </c>
      <c r="F32" s="351">
        <f ca="1">IF(ROWS($1:19)&gt;COUNT(Dong11),0,OFFSET(TH!J$1,SMALL(Dong11,ROWS($1:19)),))</f>
        <v>7600</v>
      </c>
      <c r="G32" s="351">
        <f ca="1">IF(ROWS($1:19)&gt;COUNT(Dong11),0,IF(MID(OFFSET(TH!D$1,SMALL(Dong11,ROWS($1:19)),),4,1)="N",OFFSET(TH!I$1,SMALL(Dong11,ROWS($1:19)),),0))</f>
        <v>1696</v>
      </c>
      <c r="H32" s="352">
        <f t="shared" ca="1" si="6"/>
        <v>12889600</v>
      </c>
      <c r="I32" s="351">
        <f ca="1">IF(ROWS($1:19)&gt;COUNT(Dong11),0,IF(MID(OFFSET(TH!D$1,SMALL(Dong11,ROWS($1:19)),),4,1)="X",OFFSET(TH!I$1,SMALL(Dong11,ROWS($1:19)),),0))</f>
        <v>0</v>
      </c>
      <c r="J32" s="352">
        <f t="shared" ca="1" si="7"/>
        <v>0</v>
      </c>
      <c r="K32" s="352">
        <f t="shared" ca="1" si="8"/>
        <v>59369</v>
      </c>
      <c r="L32" s="352">
        <f t="shared" ca="1" si="9"/>
        <v>435977500</v>
      </c>
      <c r="M32" s="352"/>
      <c r="N32" s="342"/>
    </row>
    <row r="33" spans="1:14">
      <c r="A33" s="313">
        <f t="shared" ca="1" si="5"/>
        <v>20</v>
      </c>
      <c r="B33" s="348" t="str">
        <f ca="1">IF(ROWS($1:20)&gt;COUNT(Dong11),"",OFFSET(TH!D$1,SMALL(Dong11,ROWS($1:20)),))</f>
        <v>NL/N14</v>
      </c>
      <c r="C33" s="349">
        <f ca="1">IF(ROWS($1:20)&gt;COUNT(Dong11),"",OFFSET(TH!E$1,SMALL(Dong11,ROWS($1:20)),))</f>
        <v>42511</v>
      </c>
      <c r="D33" s="350" t="str">
        <f ca="1">IF(ROWS($1:20)&gt;COUNT(Dong11),"",OFFSET(TH!H$1,SMALL(Dong11,ROWS($1:20)),))</f>
        <v>Cty TNHH SX TM Giấy Ánh Dương</v>
      </c>
      <c r="E33" s="348" t="str">
        <f ca="1">IF(ROWS($1:20)&gt;COUNT(Dong11),"",IF(OFFSET(TH!L$1,SMALL(Dong11,ROWS($1:20)),)=$G$7,OFFSET(TH!M$1,SMALL(Dong11,ROWS($1:20)),),OFFSET(TH!L$1,SMALL(Dong11,ROWS($1:20)),)))</f>
        <v>331</v>
      </c>
      <c r="F33" s="351">
        <f ca="1">IF(ROWS($1:20)&gt;COUNT(Dong11),0,OFFSET(TH!J$1,SMALL(Dong11,ROWS($1:20)),))</f>
        <v>7600</v>
      </c>
      <c r="G33" s="351">
        <f ca="1">IF(ROWS($1:20)&gt;COUNT(Dong11),0,IF(MID(OFFSET(TH!D$1,SMALL(Dong11,ROWS($1:20)),),4,1)="N",OFFSET(TH!I$1,SMALL(Dong11,ROWS($1:20)),),0))</f>
        <v>3306</v>
      </c>
      <c r="H33" s="352">
        <f t="shared" ca="1" si="6"/>
        <v>25125600</v>
      </c>
      <c r="I33" s="351">
        <f ca="1">IF(ROWS($1:20)&gt;COUNT(Dong11),0,IF(MID(OFFSET(TH!D$1,SMALL(Dong11,ROWS($1:20)),),4,1)="X",OFFSET(TH!I$1,SMALL(Dong11,ROWS($1:20)),),0))</f>
        <v>0</v>
      </c>
      <c r="J33" s="352">
        <f t="shared" ca="1" si="7"/>
        <v>0</v>
      </c>
      <c r="K33" s="352">
        <f t="shared" ca="1" si="8"/>
        <v>62675</v>
      </c>
      <c r="L33" s="352">
        <f t="shared" ca="1" si="9"/>
        <v>461103100</v>
      </c>
      <c r="M33" s="352"/>
      <c r="N33" s="342"/>
    </row>
    <row r="34" spans="1:14">
      <c r="A34" s="313">
        <f t="shared" ca="1" si="5"/>
        <v>21</v>
      </c>
      <c r="B34" s="348" t="str">
        <f ca="1">IF(ROWS($1:21)&gt;COUNT(Dong11),"",OFFSET(TH!D$1,SMALL(Dong11,ROWS($1:21)),))</f>
        <v>NL/N04</v>
      </c>
      <c r="C34" s="349">
        <f ca="1">IF(ROWS($1:21)&gt;COUNT(Dong11),"",OFFSET(TH!E$1,SMALL(Dong11,ROWS($1:21)),))</f>
        <v>42643</v>
      </c>
      <c r="D34" s="350" t="str">
        <f ca="1">IF(ROWS($1:21)&gt;COUNT(Dong11),"",OFFSET(TH!H$1,SMALL(Dong11,ROWS($1:21)),))</f>
        <v>Cty TNHH MTV Khởi Nguyên An</v>
      </c>
      <c r="E34" s="348" t="str">
        <f ca="1">IF(ROWS($1:21)&gt;COUNT(Dong11),"",IF(OFFSET(TH!L$1,SMALL(Dong11,ROWS($1:21)),)=$G$7,OFFSET(TH!M$1,SMALL(Dong11,ROWS($1:21)),),OFFSET(TH!L$1,SMALL(Dong11,ROWS($1:21)),)))</f>
        <v>152</v>
      </c>
      <c r="F34" s="351">
        <f ca="1">IF(ROWS($1:21)&gt;COUNT(Dong11),0,OFFSET(TH!J$1,SMALL(Dong11,ROWS($1:21)),))</f>
        <v>7300</v>
      </c>
      <c r="G34" s="351">
        <f ca="1">IF(ROWS($1:21)&gt;COUNT(Dong11),0,IF(MID(OFFSET(TH!D$1,SMALL(Dong11,ROWS($1:21)),),4,1)="N",OFFSET(TH!I$1,SMALL(Dong11,ROWS($1:21)),),0))</f>
        <v>38250</v>
      </c>
      <c r="H34" s="352">
        <f t="shared" ca="1" si="6"/>
        <v>279225000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100925</v>
      </c>
      <c r="L34" s="352">
        <f t="shared" ca="1" si="9"/>
        <v>740328100</v>
      </c>
      <c r="M34" s="352"/>
      <c r="N34" s="342"/>
    </row>
    <row r="35" spans="1:14">
      <c r="A35" s="313">
        <f t="shared" ca="1" si="5"/>
        <v>22</v>
      </c>
      <c r="B35" s="348">
        <f ca="1">IF(ROWS($1:22)&gt;COUNT(Dong11),"",OFFSET(TH!D$1,SMALL(Dong11,ROWS($1:22)),))</f>
        <v>0</v>
      </c>
      <c r="C35" s="349">
        <f ca="1">IF(ROWS($1:22)&gt;COUNT(Dong11),"",OFFSET(TH!E$1,SMALL(Dong11,ROWS($1:22)),))</f>
        <v>42682</v>
      </c>
      <c r="D35" s="350" t="str">
        <f ca="1">IF(ROWS($1:22)&gt;COUNT(Dong11),"",OFFSET(TH!H$1,SMALL(Dong11,ROWS($1:22)),))</f>
        <v>Cty TNHH MTV Khởi Nguyên An</v>
      </c>
      <c r="E35" s="348" t="str">
        <f ca="1">IF(ROWS($1:22)&gt;COUNT(Dong11),"",IF(OFFSET(TH!L$1,SMALL(Dong11,ROWS($1:22)),)=$G$7,OFFSET(TH!M$1,SMALL(Dong11,ROWS($1:22)),),OFFSET(TH!L$1,SMALL(Dong11,ROWS($1:22)),)))</f>
        <v>152</v>
      </c>
      <c r="F35" s="351">
        <f ca="1">IF(ROWS($1:22)&gt;COUNT(Dong11),0,OFFSET(TH!J$1,SMALL(Dong11,ROWS($1:22)),))</f>
        <v>8500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100925</v>
      </c>
      <c r="L35" s="352">
        <f t="shared" ca="1" si="9"/>
        <v>740328100</v>
      </c>
      <c r="M35" s="352"/>
      <c r="N35" s="342"/>
    </row>
    <row r="36" spans="1:14">
      <c r="A36" s="313">
        <f t="shared" ca="1" si="5"/>
        <v>23</v>
      </c>
      <c r="B36" s="348" t="str">
        <f ca="1">IF(ROWS($1:23)&gt;COUNT(Dong11),"",OFFSET(TH!D$1,SMALL(Dong11,ROWS($1:23)),))</f>
        <v>NL/X</v>
      </c>
      <c r="C36" s="349">
        <f ca="1">IF(ROWS($1:23)&gt;COUNT(Dong11),"",OFFSET(TH!E$1,SMALL(Dong11,ROWS($1:23)),))</f>
        <v>42371</v>
      </c>
      <c r="D36" s="350" t="str">
        <f ca="1">IF(ROWS($1:23)&gt;COUNT(Dong11),"",OFFSET(TH!H$1,SMALL(Dong11,ROWS($1:23)),))</f>
        <v>Xuất sản xuất</v>
      </c>
      <c r="E36" s="348" t="str">
        <f ca="1">IF(ROWS($1:23)&gt;COUNT(Dong11),"",IF(OFFSET(TH!L$1,SMALL(Dong11,ROWS($1:23)),)=$G$7,OFFSET(TH!M$1,SMALL(Dong11,ROWS($1:23)),),OFFSET(TH!L$1,SMALL(Dong11,ROWS($1:23)),)))</f>
        <v>154</v>
      </c>
      <c r="F36" s="351">
        <f ca="1">IF(ROWS($1:23)&gt;COUNT(Dong11),0,OFFSET(TH!J$1,SMALL(Dong11,ROWS($1:23)),))</f>
        <v>7300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5441</v>
      </c>
      <c r="J36" s="352">
        <f t="shared" ca="1" si="7"/>
        <v>39719300</v>
      </c>
      <c r="K36" s="352">
        <f t="shared" ca="1" si="8"/>
        <v>95484</v>
      </c>
      <c r="L36" s="352">
        <f t="shared" ca="1" si="9"/>
        <v>700608800</v>
      </c>
      <c r="M36" s="352"/>
      <c r="N36" s="342"/>
    </row>
    <row r="37" spans="1:14">
      <c r="A37" s="313">
        <f t="shared" ca="1" si="5"/>
        <v>24</v>
      </c>
      <c r="B37" s="348" t="str">
        <f ca="1">IF(ROWS($1:24)&gt;COUNT(Dong11),"",OFFSET(TH!D$1,SMALL(Dong11,ROWS($1:24)),))</f>
        <v>NL/X</v>
      </c>
      <c r="C37" s="349">
        <f ca="1">IF(ROWS($1:24)&gt;COUNT(Dong11),"",OFFSET(TH!E$1,SMALL(Dong11,ROWS($1:24)),))</f>
        <v>42419</v>
      </c>
      <c r="D37" s="350" t="str">
        <f ca="1">IF(ROWS($1:24)&gt;COUNT(Dong11),"",OFFSET(TH!H$1,SMALL(Dong11,ROWS($1:24)),))</f>
        <v>Xuất sản xuất</v>
      </c>
      <c r="E37" s="348" t="str">
        <f ca="1">IF(ROWS($1:24)&gt;COUNT(Dong11),"",IF(OFFSET(TH!L$1,SMALL(Dong11,ROWS($1:24)),)=$G$7,OFFSET(TH!M$1,SMALL(Dong11,ROWS($1:24)),),OFFSET(TH!L$1,SMALL(Dong11,ROWS($1:24)),)))</f>
        <v>154</v>
      </c>
      <c r="F37" s="351">
        <f ca="1">IF(ROWS($1:24)&gt;COUNT(Dong11),0,OFFSET(TH!J$1,SMALL(Dong11,ROWS($1:24)),))</f>
        <v>7300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1510</v>
      </c>
      <c r="J37" s="352">
        <f t="shared" ca="1" si="7"/>
        <v>11023000</v>
      </c>
      <c r="K37" s="352">
        <f t="shared" ca="1" si="8"/>
        <v>93974</v>
      </c>
      <c r="L37" s="352">
        <f t="shared" ca="1" si="9"/>
        <v>689585800</v>
      </c>
      <c r="M37" s="352"/>
      <c r="N37" s="342"/>
    </row>
    <row r="38" spans="1:14">
      <c r="A38" s="313">
        <f t="shared" ca="1" si="5"/>
        <v>25</v>
      </c>
      <c r="B38" s="348" t="str">
        <f ca="1">IF(ROWS($1:25)&gt;COUNT(Dong11),"",OFFSET(TH!D$1,SMALL(Dong11,ROWS($1:25)),))</f>
        <v>NL/X</v>
      </c>
      <c r="C38" s="349">
        <f ca="1">IF(ROWS($1:25)&gt;COUNT(Dong11),"",OFFSET(TH!E$1,SMALL(Dong11,ROWS($1:25)),))</f>
        <v>42419</v>
      </c>
      <c r="D38" s="350" t="str">
        <f ca="1">IF(ROWS($1:25)&gt;COUNT(Dong11),"",OFFSET(TH!H$1,SMALL(Dong11,ROWS($1:25)),))</f>
        <v>Xuất sản xuất</v>
      </c>
      <c r="E38" s="348" t="str">
        <f ca="1">IF(ROWS($1:25)&gt;COUNT(Dong11),"",IF(OFFSET(TH!L$1,SMALL(Dong11,ROWS($1:25)),)=$G$7,OFFSET(TH!M$1,SMALL(Dong11,ROWS($1:25)),),OFFSET(TH!L$1,SMALL(Dong11,ROWS($1:25)),)))</f>
        <v>154</v>
      </c>
      <c r="F38" s="351">
        <f ca="1">IF(ROWS($1:25)&gt;COUNT(Dong11),0,OFFSET(TH!J$1,SMALL(Dong11,ROWS($1:25)),))</f>
        <v>7200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940</v>
      </c>
      <c r="J38" s="352">
        <f t="shared" ca="1" si="7"/>
        <v>6768000</v>
      </c>
      <c r="K38" s="352">
        <f t="shared" ca="1" si="8"/>
        <v>93034</v>
      </c>
      <c r="L38" s="352">
        <f t="shared" ca="1" si="9"/>
        <v>682817800</v>
      </c>
      <c r="M38" s="352"/>
      <c r="N38" s="342"/>
    </row>
    <row r="39" spans="1:14">
      <c r="A39" s="313">
        <f t="shared" ref="A39:A62" ca="1" si="10">IF(B39="","",A38+1)</f>
        <v>26</v>
      </c>
      <c r="B39" s="348" t="str">
        <f ca="1">IF(ROWS($1:26)&gt;COUNT(Dong11),"",OFFSET(TH!D$1,SMALL(Dong11,ROWS($1:26)),))</f>
        <v>NL/X</v>
      </c>
      <c r="C39" s="349">
        <f ca="1">IF(ROWS($1:26)&gt;COUNT(Dong11),"",OFFSET(TH!E$1,SMALL(Dong11,ROWS($1:26)),))</f>
        <v>42420</v>
      </c>
      <c r="D39" s="350" t="str">
        <f ca="1">IF(ROWS($1:26)&gt;COUNT(Dong11),"",OFFSET(TH!H$1,SMALL(Dong11,ROWS($1:26)),))</f>
        <v>Xuất sản xuất</v>
      </c>
      <c r="E39" s="348" t="str">
        <f ca="1">IF(ROWS($1:26)&gt;COUNT(Dong11),"",IF(OFFSET(TH!L$1,SMALL(Dong11,ROWS($1:26)),)=$G$7,OFFSET(TH!M$1,SMALL(Dong11,ROWS($1:26)),),OFFSET(TH!L$1,SMALL(Dong11,ROWS($1:26)),)))</f>
        <v>154</v>
      </c>
      <c r="F39" s="351">
        <f ca="1">IF(ROWS($1:26)&gt;COUNT(Dong11),0,OFFSET(TH!J$1,SMALL(Dong11,ROWS($1:26)),))</f>
        <v>7200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2510</v>
      </c>
      <c r="J39" s="352">
        <f t="shared" ref="J39:J62" ca="1" si="12">ROUND(F39*I39,0)</f>
        <v>18072000</v>
      </c>
      <c r="K39" s="352">
        <f t="shared" ref="K39:K62" ca="1" si="13">IF(D39&lt;&gt;"",K38+G39-I39,0)</f>
        <v>90524</v>
      </c>
      <c r="L39" s="352">
        <f t="shared" ref="L39:L62" ca="1" si="14">IF(D39&lt;&gt;"",L38+H39-J39,0)</f>
        <v>664745800</v>
      </c>
      <c r="M39" s="352"/>
      <c r="N39" s="342"/>
    </row>
    <row r="40" spans="1:14">
      <c r="A40" s="313">
        <f t="shared" ca="1" si="10"/>
        <v>27</v>
      </c>
      <c r="B40" s="348" t="str">
        <f ca="1">IF(ROWS($1:27)&gt;COUNT(Dong11),"",OFFSET(TH!D$1,SMALL(Dong11,ROWS($1:27)),))</f>
        <v>NL/X</v>
      </c>
      <c r="C40" s="349">
        <f ca="1">IF(ROWS($1:27)&gt;COUNT(Dong11),"",OFFSET(TH!E$1,SMALL(Dong11,ROWS($1:27)),))</f>
        <v>42423</v>
      </c>
      <c r="D40" s="350" t="str">
        <f ca="1">IF(ROWS($1:27)&gt;COUNT(Dong11),"",OFFSET(TH!H$1,SMALL(Dong11,ROWS($1:27)),))</f>
        <v>Xuất sản xuất</v>
      </c>
      <c r="E40" s="348" t="str">
        <f ca="1">IF(ROWS($1:27)&gt;COUNT(Dong11),"",IF(OFFSET(TH!L$1,SMALL(Dong11,ROWS($1:27)),)=$G$7,OFFSET(TH!M$1,SMALL(Dong11,ROWS($1:27)),),OFFSET(TH!L$1,SMALL(Dong11,ROWS($1:27)),)))</f>
        <v>154</v>
      </c>
      <c r="F40" s="351">
        <f ca="1">IF(ROWS($1:27)&gt;COUNT(Dong11),0,OFFSET(TH!J$1,SMALL(Dong11,ROWS($1:27)),))</f>
        <v>7200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2510</v>
      </c>
      <c r="J40" s="352">
        <f t="shared" ca="1" si="12"/>
        <v>18072000</v>
      </c>
      <c r="K40" s="352">
        <f t="shared" ca="1" si="13"/>
        <v>88014</v>
      </c>
      <c r="L40" s="352">
        <f t="shared" ca="1" si="14"/>
        <v>646673800</v>
      </c>
      <c r="M40" s="352"/>
      <c r="N40" s="342"/>
    </row>
    <row r="41" spans="1:14">
      <c r="A41" s="313">
        <f t="shared" ca="1" si="10"/>
        <v>28</v>
      </c>
      <c r="B41" s="348" t="str">
        <f ca="1">IF(ROWS($1:28)&gt;COUNT(Dong11),"",OFFSET(TH!D$1,SMALL(Dong11,ROWS($1:28)),))</f>
        <v>NL/X</v>
      </c>
      <c r="C41" s="349">
        <f ca="1">IF(ROWS($1:28)&gt;COUNT(Dong11),"",OFFSET(TH!E$1,SMALL(Dong11,ROWS($1:28)),))</f>
        <v>42424</v>
      </c>
      <c r="D41" s="350" t="str">
        <f ca="1">IF(ROWS($1:28)&gt;COUNT(Dong11),"",OFFSET(TH!H$1,SMALL(Dong11,ROWS($1:28)),))</f>
        <v>Xuất sản xuất</v>
      </c>
      <c r="E41" s="348" t="str">
        <f ca="1">IF(ROWS($1:28)&gt;COUNT(Dong11),"",IF(OFFSET(TH!L$1,SMALL(Dong11,ROWS($1:28)),)=$G$7,OFFSET(TH!M$1,SMALL(Dong11,ROWS($1:28)),),OFFSET(TH!L$1,SMALL(Dong11,ROWS($1:28)),)))</f>
        <v>154</v>
      </c>
      <c r="F41" s="351">
        <f ca="1">IF(ROWS($1:28)&gt;COUNT(Dong11),0,OFFSET(TH!J$1,SMALL(Dong11,ROWS($1:28)),))</f>
        <v>7200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2510</v>
      </c>
      <c r="J41" s="352">
        <f t="shared" ca="1" si="12"/>
        <v>18072000</v>
      </c>
      <c r="K41" s="352">
        <f t="shared" ca="1" si="13"/>
        <v>85504</v>
      </c>
      <c r="L41" s="352">
        <f t="shared" ca="1" si="14"/>
        <v>628601800</v>
      </c>
      <c r="M41" s="352"/>
      <c r="N41" s="342"/>
    </row>
    <row r="42" spans="1:14">
      <c r="A42" s="313">
        <f t="shared" ca="1" si="10"/>
        <v>29</v>
      </c>
      <c r="B42" s="348" t="str">
        <f ca="1">IF(ROWS($1:29)&gt;COUNT(Dong11),"",OFFSET(TH!D$1,SMALL(Dong11,ROWS($1:29)),))</f>
        <v>NL/X</v>
      </c>
      <c r="C42" s="349">
        <f ca="1">IF(ROWS($1:29)&gt;COUNT(Dong11),"",OFFSET(TH!E$1,SMALL(Dong11,ROWS($1:29)),))</f>
        <v>42430</v>
      </c>
      <c r="D42" s="350" t="str">
        <f ca="1">IF(ROWS($1:29)&gt;COUNT(Dong11),"",OFFSET(TH!H$1,SMALL(Dong11,ROWS($1:29)),))</f>
        <v>Xuất sản xuất</v>
      </c>
      <c r="E42" s="348" t="str">
        <f ca="1">IF(ROWS($1:29)&gt;COUNT(Dong11),"",IF(OFFSET(TH!L$1,SMALL(Dong11,ROWS($1:29)),)=$G$7,OFFSET(TH!M$1,SMALL(Dong11,ROWS($1:29)),),OFFSET(TH!L$1,SMALL(Dong11,ROWS($1:29)),)))</f>
        <v>154</v>
      </c>
      <c r="F42" s="351">
        <f ca="1">IF(ROWS($1:29)&gt;COUNT(Dong11),0,OFFSET(TH!J$1,SMALL(Dong11,ROWS($1:29)),))</f>
        <v>7200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2267</v>
      </c>
      <c r="J42" s="352">
        <f t="shared" ca="1" si="12"/>
        <v>16322400</v>
      </c>
      <c r="K42" s="352">
        <f t="shared" ca="1" si="13"/>
        <v>83237</v>
      </c>
      <c r="L42" s="352">
        <f t="shared" ca="1" si="14"/>
        <v>612279400</v>
      </c>
      <c r="M42" s="352"/>
      <c r="N42" s="342"/>
    </row>
    <row r="43" spans="1:14">
      <c r="A43" s="313">
        <f t="shared" ca="1" si="10"/>
        <v>30</v>
      </c>
      <c r="B43" s="348" t="str">
        <f ca="1">IF(ROWS($1:30)&gt;COUNT(Dong11),"",OFFSET(TH!D$1,SMALL(Dong11,ROWS($1:30)),))</f>
        <v>NL/X</v>
      </c>
      <c r="C43" s="349">
        <f ca="1">IF(ROWS($1:30)&gt;COUNT(Dong11),"",OFFSET(TH!E$1,SMALL(Dong11,ROWS($1:30)),))</f>
        <v>42432</v>
      </c>
      <c r="D43" s="350" t="str">
        <f ca="1">IF(ROWS($1:30)&gt;COUNT(Dong11),"",OFFSET(TH!H$1,SMALL(Dong11,ROWS($1:30)),))</f>
        <v>Xuất sản xuất</v>
      </c>
      <c r="E43" s="348" t="str">
        <f ca="1">IF(ROWS($1:30)&gt;COUNT(Dong11),"",IF(OFFSET(TH!L$1,SMALL(Dong11,ROWS($1:30)),)=$G$7,OFFSET(TH!M$1,SMALL(Dong11,ROWS($1:30)),),OFFSET(TH!L$1,SMALL(Dong11,ROWS($1:30)),)))</f>
        <v>154</v>
      </c>
      <c r="F43" s="351">
        <f ca="1">IF(ROWS($1:30)&gt;COUNT(Dong11),0,OFFSET(TH!J$1,SMALL(Dong11,ROWS($1:30)),))</f>
        <v>7200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2186</v>
      </c>
      <c r="J43" s="352">
        <f t="shared" ca="1" si="12"/>
        <v>15739200</v>
      </c>
      <c r="K43" s="352">
        <f t="shared" ca="1" si="13"/>
        <v>81051</v>
      </c>
      <c r="L43" s="352">
        <f t="shared" ca="1" si="14"/>
        <v>596540200</v>
      </c>
      <c r="M43" s="352"/>
      <c r="N43" s="342"/>
    </row>
    <row r="44" spans="1:14">
      <c r="A44" s="313">
        <f t="shared" ca="1" si="10"/>
        <v>31</v>
      </c>
      <c r="B44" s="348" t="str">
        <f ca="1">IF(ROWS($1:31)&gt;COUNT(Dong11),"",OFFSET(TH!D$1,SMALL(Dong11,ROWS($1:31)),))</f>
        <v>NL/X</v>
      </c>
      <c r="C44" s="349">
        <f ca="1">IF(ROWS($1:31)&gt;COUNT(Dong11),"",OFFSET(TH!E$1,SMALL(Dong11,ROWS($1:31)),))</f>
        <v>42438</v>
      </c>
      <c r="D44" s="350" t="str">
        <f ca="1">IF(ROWS($1:31)&gt;COUNT(Dong11),"",OFFSET(TH!H$1,SMALL(Dong11,ROWS($1:31)),))</f>
        <v>Xuất sản xuất</v>
      </c>
      <c r="E44" s="348" t="str">
        <f ca="1">IF(ROWS($1:31)&gt;COUNT(Dong11),"",IF(OFFSET(TH!L$1,SMALL(Dong11,ROWS($1:31)),)=$G$7,OFFSET(TH!M$1,SMALL(Dong11,ROWS($1:31)),),OFFSET(TH!L$1,SMALL(Dong11,ROWS($1:31)),)))</f>
        <v>154</v>
      </c>
      <c r="F44" s="351">
        <f ca="1">IF(ROWS($1:31)&gt;COUNT(Dong11),0,OFFSET(TH!J$1,SMALL(Dong11,ROWS($1:31)),))</f>
        <v>7200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2409</v>
      </c>
      <c r="J44" s="352">
        <f t="shared" ca="1" si="12"/>
        <v>17344800</v>
      </c>
      <c r="K44" s="352">
        <f t="shared" ca="1" si="13"/>
        <v>78642</v>
      </c>
      <c r="L44" s="352">
        <f t="shared" ca="1" si="14"/>
        <v>579195400</v>
      </c>
      <c r="M44" s="352"/>
      <c r="N44" s="342"/>
    </row>
    <row r="45" spans="1:14">
      <c r="A45" s="313">
        <f t="shared" ca="1" si="10"/>
        <v>32</v>
      </c>
      <c r="B45" s="348" t="str">
        <f ca="1">IF(ROWS($1:32)&gt;COUNT(Dong11),"",OFFSET(TH!D$1,SMALL(Dong11,ROWS($1:32)),))</f>
        <v>NL/X</v>
      </c>
      <c r="C45" s="349">
        <f ca="1">IF(ROWS($1:32)&gt;COUNT(Dong11),"",OFFSET(TH!E$1,SMALL(Dong11,ROWS($1:32)),))</f>
        <v>42440</v>
      </c>
      <c r="D45" s="350" t="str">
        <f ca="1">IF(ROWS($1:32)&gt;COUNT(Dong11),"",OFFSET(TH!H$1,SMALL(Dong11,ROWS($1:32)),))</f>
        <v>Xuất sản xuất</v>
      </c>
      <c r="E45" s="348" t="str">
        <f ca="1">IF(ROWS($1:32)&gt;COUNT(Dong11),"",IF(OFFSET(TH!L$1,SMALL(Dong11,ROWS($1:32)),)=$G$7,OFFSET(TH!M$1,SMALL(Dong11,ROWS($1:32)),),OFFSET(TH!L$1,SMALL(Dong11,ROWS($1:32)),)))</f>
        <v>154</v>
      </c>
      <c r="F45" s="351">
        <f ca="1">IF(ROWS($1:32)&gt;COUNT(Dong11),0,OFFSET(TH!J$1,SMALL(Dong11,ROWS($1:32)),))</f>
        <v>7200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2428</v>
      </c>
      <c r="J45" s="352">
        <f t="shared" ca="1" si="12"/>
        <v>17481600</v>
      </c>
      <c r="K45" s="352">
        <f t="shared" ca="1" si="13"/>
        <v>76214</v>
      </c>
      <c r="L45" s="352">
        <f t="shared" ca="1" si="14"/>
        <v>561713800</v>
      </c>
      <c r="M45" s="352"/>
      <c r="N45" s="342"/>
    </row>
    <row r="46" spans="1:14">
      <c r="A46" s="313">
        <f t="shared" ca="1" si="10"/>
        <v>33</v>
      </c>
      <c r="B46" s="348" t="str">
        <f ca="1">IF(ROWS($1:33)&gt;COUNT(Dong11),"",OFFSET(TH!D$1,SMALL(Dong11,ROWS($1:33)),))</f>
        <v>NL/X</v>
      </c>
      <c r="C46" s="349">
        <f ca="1">IF(ROWS($1:33)&gt;COUNT(Dong11),"",OFFSET(TH!E$1,SMALL(Dong11,ROWS($1:33)),))</f>
        <v>42441</v>
      </c>
      <c r="D46" s="350" t="str">
        <f ca="1">IF(ROWS($1:33)&gt;COUNT(Dong11),"",OFFSET(TH!H$1,SMALL(Dong11,ROWS($1:33)),))</f>
        <v>Xuất sản xuất</v>
      </c>
      <c r="E46" s="348" t="str">
        <f ca="1">IF(ROWS($1:33)&gt;COUNT(Dong11),"",IF(OFFSET(TH!L$1,SMALL(Dong11,ROWS($1:33)),)=$G$7,OFFSET(TH!M$1,SMALL(Dong11,ROWS($1:33)),),OFFSET(TH!L$1,SMALL(Dong11,ROWS($1:33)),)))</f>
        <v>154</v>
      </c>
      <c r="F46" s="351">
        <f ca="1">IF(ROWS($1:33)&gt;COUNT(Dong11),0,OFFSET(TH!J$1,SMALL(Dong11,ROWS($1:33)),))</f>
        <v>7200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2260</v>
      </c>
      <c r="J46" s="352">
        <f t="shared" ca="1" si="12"/>
        <v>16272000</v>
      </c>
      <c r="K46" s="352">
        <f t="shared" ca="1" si="13"/>
        <v>73954</v>
      </c>
      <c r="L46" s="352">
        <f t="shared" ca="1" si="14"/>
        <v>545441800</v>
      </c>
      <c r="M46" s="352"/>
      <c r="N46" s="342"/>
    </row>
    <row r="47" spans="1:14">
      <c r="A47" s="313">
        <f t="shared" ca="1" si="10"/>
        <v>34</v>
      </c>
      <c r="B47" s="348" t="str">
        <f ca="1">IF(ROWS($1:34)&gt;COUNT(Dong11),"",OFFSET(TH!D$1,SMALL(Dong11,ROWS($1:34)),))</f>
        <v>NL/X</v>
      </c>
      <c r="C47" s="349">
        <f ca="1">IF(ROWS($1:34)&gt;COUNT(Dong11),"",OFFSET(TH!E$1,SMALL(Dong11,ROWS($1:34)),))</f>
        <v>42443</v>
      </c>
      <c r="D47" s="350" t="str">
        <f ca="1">IF(ROWS($1:34)&gt;COUNT(Dong11),"",OFFSET(TH!H$1,SMALL(Dong11,ROWS($1:34)),))</f>
        <v>Xuất sản xuất</v>
      </c>
      <c r="E47" s="348" t="str">
        <f ca="1">IF(ROWS($1:34)&gt;COUNT(Dong11),"",IF(OFFSET(TH!L$1,SMALL(Dong11,ROWS($1:34)),)=$G$7,OFFSET(TH!M$1,SMALL(Dong11,ROWS($1:34)),),OFFSET(TH!L$1,SMALL(Dong11,ROWS($1:34)),)))</f>
        <v>154</v>
      </c>
      <c r="F47" s="351">
        <f ca="1">IF(ROWS($1:34)&gt;COUNT(Dong11),0,OFFSET(TH!J$1,SMALL(Dong11,ROWS($1:34)),))</f>
        <v>7200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1923</v>
      </c>
      <c r="J47" s="352">
        <f t="shared" ca="1" si="12"/>
        <v>13845600</v>
      </c>
      <c r="K47" s="352">
        <f t="shared" ca="1" si="13"/>
        <v>72031</v>
      </c>
      <c r="L47" s="352">
        <f t="shared" ca="1" si="14"/>
        <v>531596200</v>
      </c>
      <c r="M47" s="352"/>
      <c r="N47" s="342"/>
    </row>
    <row r="48" spans="1:14">
      <c r="A48" s="313">
        <f t="shared" ca="1" si="10"/>
        <v>35</v>
      </c>
      <c r="B48" s="348" t="str">
        <f ca="1">IF(ROWS($1:35)&gt;COUNT(Dong11),"",OFFSET(TH!D$1,SMALL(Dong11,ROWS($1:35)),))</f>
        <v>NL/X</v>
      </c>
      <c r="C48" s="349">
        <f ca="1">IF(ROWS($1:35)&gt;COUNT(Dong11),"",OFFSET(TH!E$1,SMALL(Dong11,ROWS($1:35)),))</f>
        <v>42444</v>
      </c>
      <c r="D48" s="350" t="str">
        <f ca="1">IF(ROWS($1:35)&gt;COUNT(Dong11),"",OFFSET(TH!H$1,SMALL(Dong11,ROWS($1:35)),))</f>
        <v>Xuất sản xuất</v>
      </c>
      <c r="E48" s="348" t="str">
        <f ca="1">IF(ROWS($1:35)&gt;COUNT(Dong11),"",IF(OFFSET(TH!L$1,SMALL(Dong11,ROWS($1:35)),)=$G$7,OFFSET(TH!M$1,SMALL(Dong11,ROWS($1:35)),),OFFSET(TH!L$1,SMALL(Dong11,ROWS($1:35)),)))</f>
        <v>154</v>
      </c>
      <c r="F48" s="351">
        <f ca="1">IF(ROWS($1:35)&gt;COUNT(Dong11),0,OFFSET(TH!J$1,SMALL(Dong11,ROWS($1:35)),))</f>
        <v>7200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2406</v>
      </c>
      <c r="J48" s="352">
        <f t="shared" ca="1" si="12"/>
        <v>17323200</v>
      </c>
      <c r="K48" s="352">
        <f t="shared" ca="1" si="13"/>
        <v>69625</v>
      </c>
      <c r="L48" s="352">
        <f t="shared" ca="1" si="14"/>
        <v>514273000</v>
      </c>
      <c r="M48" s="352"/>
      <c r="N48" s="342"/>
    </row>
    <row r="49" spans="1:14">
      <c r="A49" s="313">
        <f t="shared" ca="1" si="10"/>
        <v>36</v>
      </c>
      <c r="B49" s="348" t="str">
        <f ca="1">IF(ROWS($1:36)&gt;COUNT(Dong11),"",OFFSET(TH!D$1,SMALL(Dong11,ROWS($1:36)),))</f>
        <v>NL/X</v>
      </c>
      <c r="C49" s="349">
        <f ca="1">IF(ROWS($1:36)&gt;COUNT(Dong11),"",OFFSET(TH!E$1,SMALL(Dong11,ROWS($1:36)),))</f>
        <v>42455</v>
      </c>
      <c r="D49" s="350" t="str">
        <f ca="1">IF(ROWS($1:36)&gt;COUNT(Dong11),"",OFFSET(TH!H$1,SMALL(Dong11,ROWS($1:36)),))</f>
        <v>Xuất sản xuất</v>
      </c>
      <c r="E49" s="348" t="str">
        <f ca="1">IF(ROWS($1:36)&gt;COUNT(Dong11),"",IF(OFFSET(TH!L$1,SMALL(Dong11,ROWS($1:36)),)=$G$7,OFFSET(TH!M$1,SMALL(Dong11,ROWS($1:36)),),OFFSET(TH!L$1,SMALL(Dong11,ROWS($1:36)),)))</f>
        <v>154</v>
      </c>
      <c r="F49" s="351">
        <f ca="1">IF(ROWS($1:36)&gt;COUNT(Dong11),0,OFFSET(TH!J$1,SMALL(Dong11,ROWS($1:36)),))</f>
        <v>7200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1603</v>
      </c>
      <c r="J49" s="352">
        <f t="shared" ca="1" si="12"/>
        <v>11541600</v>
      </c>
      <c r="K49" s="352">
        <f t="shared" ca="1" si="13"/>
        <v>68022</v>
      </c>
      <c r="L49" s="352">
        <f t="shared" ca="1" si="14"/>
        <v>502731400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95484</v>
      </c>
      <c r="H74" s="361">
        <f ca="1">SUM(H14:H73)</f>
        <v>700608800</v>
      </c>
      <c r="I74" s="361">
        <f ca="1">SUM(I14:I73)</f>
        <v>32903</v>
      </c>
      <c r="J74" s="361">
        <f ca="1">SUM(J14:J73)</f>
        <v>237596700</v>
      </c>
      <c r="K74" s="361">
        <f ca="1">K13+G74-I74</f>
        <v>68022</v>
      </c>
      <c r="L74" s="361">
        <f ca="1">L13+H74-J74</f>
        <v>502731400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19 tháng 2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09" t="str">
        <f ca="1">"Ngày 31 tháng  12  năm  "&amp;YEAR($A$14)</f>
        <v>Ngày 31 tháng  12  năm  1900</v>
      </c>
      <c r="K77" s="1109"/>
      <c r="L77" s="1109"/>
      <c r="M77" s="1109"/>
      <c r="N77" s="342"/>
    </row>
    <row r="78" spans="1:14">
      <c r="C78" s="329"/>
      <c r="D78" s="550" t="s">
        <v>11</v>
      </c>
      <c r="E78" s="1109" t="s">
        <v>12</v>
      </c>
      <c r="F78" s="1109"/>
      <c r="G78" s="1109"/>
      <c r="H78" s="1109"/>
      <c r="I78" s="1109"/>
      <c r="J78" s="1109" t="s">
        <v>109</v>
      </c>
      <c r="K78" s="1109"/>
      <c r="L78" s="1109"/>
      <c r="M78" s="1109"/>
      <c r="N78" s="342"/>
    </row>
    <row r="79" spans="1:14">
      <c r="C79" s="329"/>
      <c r="D79" s="550" t="s">
        <v>13</v>
      </c>
      <c r="E79" s="1109" t="s">
        <v>13</v>
      </c>
      <c r="F79" s="1109"/>
      <c r="G79" s="1109"/>
      <c r="H79" s="1109" t="s">
        <v>136</v>
      </c>
      <c r="I79" s="1109"/>
      <c r="J79" s="1109" t="s">
        <v>136</v>
      </c>
      <c r="K79" s="1109"/>
      <c r="L79" s="1109"/>
      <c r="M79" s="1109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5" t="s">
        <v>103</v>
      </c>
      <c r="K88" s="1105"/>
      <c r="L88" s="1105"/>
      <c r="M88" s="1105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23" t="s">
        <v>226</v>
      </c>
      <c r="G1" s="1123"/>
      <c r="H1" s="1123"/>
      <c r="I1" s="1123"/>
      <c r="J1" s="1123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2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2"/>
      <c r="H2" s="1122"/>
      <c r="I2" s="1122"/>
      <c r="J2" s="1122"/>
      <c r="K2" s="372"/>
    </row>
    <row r="3" spans="1:12" ht="15">
      <c r="A3" s="374"/>
      <c r="B3" s="374"/>
      <c r="C3" s="374"/>
      <c r="D3" s="374"/>
      <c r="E3" s="375"/>
      <c r="F3" s="1122"/>
      <c r="G3" s="1122"/>
      <c r="H3" s="1122"/>
      <c r="I3" s="1122"/>
      <c r="J3" s="1122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VLOOKUP($E$7,NXT!$C$12:$L$408,2,0)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24" t="s">
        <v>231</v>
      </c>
      <c r="B9" s="1125"/>
      <c r="C9" s="1125"/>
      <c r="D9" s="1125"/>
      <c r="E9" s="382"/>
      <c r="F9" s="376"/>
      <c r="G9" s="383"/>
      <c r="H9" s="383"/>
      <c r="I9" s="383"/>
      <c r="J9" s="384"/>
      <c r="K9" s="384"/>
    </row>
    <row r="10" spans="1:12" ht="19.5" customHeight="1">
      <c r="A10" s="1126" t="s">
        <v>232</v>
      </c>
      <c r="B10" s="1127" t="s">
        <v>233</v>
      </c>
      <c r="C10" s="1129" t="s">
        <v>15</v>
      </c>
      <c r="D10" s="1114"/>
      <c r="E10" s="1130" t="s">
        <v>0</v>
      </c>
      <c r="F10" s="1120" t="s">
        <v>234</v>
      </c>
      <c r="G10" s="1113" t="s">
        <v>203</v>
      </c>
      <c r="H10" s="1113"/>
      <c r="I10" s="1114"/>
      <c r="J10" s="1115" t="s">
        <v>235</v>
      </c>
      <c r="K10" s="385"/>
      <c r="L10" s="386" t="s">
        <v>220</v>
      </c>
    </row>
    <row r="11" spans="1:12" ht="19.5" customHeight="1">
      <c r="A11" s="1126"/>
      <c r="B11" s="1128"/>
      <c r="C11" s="387" t="s">
        <v>217</v>
      </c>
      <c r="D11" s="387" t="s">
        <v>218</v>
      </c>
      <c r="E11" s="1131"/>
      <c r="F11" s="1121"/>
      <c r="G11" s="388" t="s">
        <v>217</v>
      </c>
      <c r="H11" s="388" t="s">
        <v>218</v>
      </c>
      <c r="I11" s="388" t="s">
        <v>219</v>
      </c>
      <c r="J11" s="1116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VLOOKUP($E$7,NXT!$C$12:$L$408,3,0)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1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8"/>
      <c r="C35" s="1118"/>
      <c r="D35" s="1118"/>
      <c r="E35" s="1118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19" t="s">
        <v>12</v>
      </c>
      <c r="F37" s="1119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12" t="s">
        <v>13</v>
      </c>
      <c r="F38" s="1112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" workbookViewId="0">
      <selection activeCell="O283" sqref="O283"/>
    </sheetView>
  </sheetViews>
  <sheetFormatPr defaultColWidth="10.28515625" defaultRowHeight="12.75"/>
  <cols>
    <col min="1" max="1" width="4.7109375" style="732" customWidth="1"/>
    <col min="2" max="2" width="27.5703125" style="732" customWidth="1"/>
    <col min="3" max="3" width="10.140625" style="745" customWidth="1"/>
    <col min="4" max="4" width="9.5703125" style="746" customWidth="1"/>
    <col min="5" max="7" width="7.140625" style="782" customWidth="1"/>
    <col min="8" max="8" width="8.5703125" style="732" customWidth="1"/>
    <col min="9" max="10" width="8.42578125" style="732" customWidth="1"/>
    <col min="11" max="11" width="8" style="732" customWidth="1"/>
    <col min="12" max="12" width="7.85546875" style="747" customWidth="1"/>
    <col min="13" max="13" width="2" style="744" customWidth="1"/>
    <col min="14" max="14" width="28.140625" style="732" customWidth="1"/>
    <col min="15" max="15" width="10.140625" style="745" customWidth="1"/>
    <col min="16" max="16" width="8.140625" style="782" customWidth="1"/>
    <col min="17" max="17" width="7.5703125" style="288" customWidth="1"/>
    <col min="18" max="18" width="13.28515625" style="732" customWidth="1"/>
    <col min="19" max="19" width="14.28515625" style="732" customWidth="1"/>
    <col min="20" max="20" width="16.7109375" style="732" customWidth="1"/>
    <col min="21" max="16384" width="10.28515625" style="732"/>
  </cols>
  <sheetData>
    <row r="1" spans="1:20" ht="18" hidden="1" customHeight="1">
      <c r="A1" s="563" t="str">
        <f>TH!$A$1</f>
        <v>Đơn vị: CÔNG TY TNHH SX TM KIM DUNG PHÁT</v>
      </c>
      <c r="B1" s="733"/>
      <c r="C1" s="728"/>
      <c r="H1" s="288"/>
      <c r="I1" s="591"/>
      <c r="J1" s="591"/>
      <c r="K1" s="288"/>
      <c r="M1" s="747"/>
      <c r="N1" s="288"/>
      <c r="O1" s="728"/>
    </row>
    <row r="2" spans="1:20" ht="18.75" customHeight="1">
      <c r="A2" s="734" t="s">
        <v>1304</v>
      </c>
      <c r="B2" s="734"/>
      <c r="C2" s="728"/>
      <c r="E2" s="834"/>
      <c r="F2" s="834"/>
      <c r="G2" s="834"/>
      <c r="H2" s="734"/>
      <c r="I2" s="734"/>
      <c r="J2" s="734"/>
      <c r="K2" s="734"/>
      <c r="M2" s="747"/>
      <c r="N2" s="288"/>
      <c r="O2" s="728"/>
    </row>
    <row r="3" spans="1:20" ht="12.75" customHeight="1">
      <c r="A3" s="776"/>
      <c r="B3" s="770"/>
      <c r="C3" s="776"/>
      <c r="D3" s="776"/>
      <c r="E3" s="835"/>
      <c r="F3" s="835"/>
      <c r="G3" s="835"/>
      <c r="H3" s="770"/>
      <c r="I3" s="749"/>
      <c r="J3" s="749"/>
      <c r="K3" s="770"/>
      <c r="M3" s="747"/>
      <c r="N3" s="742"/>
      <c r="O3" s="776"/>
      <c r="P3" s="783"/>
      <c r="Q3" s="750"/>
      <c r="R3" s="776"/>
      <c r="S3" s="742"/>
    </row>
    <row r="4" spans="1:20" s="438" customFormat="1" ht="21" customHeight="1">
      <c r="A4" s="1135" t="s">
        <v>35</v>
      </c>
      <c r="B4" s="1135" t="s">
        <v>239</v>
      </c>
      <c r="C4" s="1135" t="s">
        <v>754</v>
      </c>
      <c r="D4" s="1135" t="s">
        <v>755</v>
      </c>
      <c r="E4" s="1138" t="s">
        <v>756</v>
      </c>
      <c r="F4" s="1139"/>
      <c r="G4" s="1139"/>
      <c r="H4" s="1140"/>
      <c r="I4" s="1135" t="s">
        <v>240</v>
      </c>
      <c r="J4" s="1136" t="s">
        <v>766</v>
      </c>
      <c r="K4" s="1135" t="s">
        <v>760</v>
      </c>
      <c r="L4" s="437"/>
      <c r="M4" s="437"/>
      <c r="N4" s="1135" t="s">
        <v>239</v>
      </c>
      <c r="O4" s="1135" t="s">
        <v>761</v>
      </c>
      <c r="P4" s="1135" t="s">
        <v>198</v>
      </c>
      <c r="Q4" s="1135" t="s">
        <v>241</v>
      </c>
      <c r="R4" s="1135" t="s">
        <v>242</v>
      </c>
    </row>
    <row r="5" spans="1:20" s="438" customFormat="1" ht="21" customHeight="1">
      <c r="A5" s="1135"/>
      <c r="B5" s="1135"/>
      <c r="C5" s="1135"/>
      <c r="D5" s="1135"/>
      <c r="E5" s="784" t="s">
        <v>757</v>
      </c>
      <c r="F5" s="784" t="s">
        <v>758</v>
      </c>
      <c r="G5" s="784" t="s">
        <v>759</v>
      </c>
      <c r="H5" s="436" t="s">
        <v>764</v>
      </c>
      <c r="I5" s="1135"/>
      <c r="J5" s="1137"/>
      <c r="K5" s="1135"/>
      <c r="L5" s="437"/>
      <c r="M5" s="437"/>
      <c r="N5" s="1135"/>
      <c r="O5" s="1135"/>
      <c r="P5" s="1135"/>
      <c r="Q5" s="1135"/>
      <c r="R5" s="1135"/>
    </row>
    <row r="6" spans="1:20" ht="16.5" customHeight="1">
      <c r="A6" s="736">
        <f>IF(B6&lt;&gt;"",ROW()-(ROW()-1),"")</f>
        <v>1</v>
      </c>
      <c r="B6" s="290" t="s">
        <v>513</v>
      </c>
      <c r="C6" s="752">
        <v>42373</v>
      </c>
      <c r="D6" s="753" t="s">
        <v>860</v>
      </c>
      <c r="E6" s="836">
        <v>46</v>
      </c>
      <c r="F6" s="836">
        <v>42</v>
      </c>
      <c r="G6" s="836">
        <v>24.5</v>
      </c>
      <c r="H6" s="832">
        <f>IF(G6&lt;&gt;"",ROUND(((E6+F6)*2+5)*(F6+G6+3)/10000,2),ROUND(E6*F6/10000,2))</f>
        <v>1.26</v>
      </c>
      <c r="I6" s="737">
        <v>695</v>
      </c>
      <c r="J6" s="737">
        <f>H6*I6</f>
        <v>875.7</v>
      </c>
      <c r="K6" s="737">
        <f t="shared" ref="K6:K69" si="0">H6*$R$43</f>
        <v>10207.646720120238</v>
      </c>
      <c r="L6" s="654">
        <v>8500</v>
      </c>
      <c r="M6" s="751"/>
      <c r="N6" s="439" t="s">
        <v>707</v>
      </c>
      <c r="O6" s="752">
        <v>42371</v>
      </c>
      <c r="P6" s="300">
        <v>5441</v>
      </c>
      <c r="Q6" s="772">
        <v>7300</v>
      </c>
      <c r="R6" s="8">
        <f t="shared" ref="R6:R23" si="1">ROUND(P6*Q6,0)</f>
        <v>39719300</v>
      </c>
      <c r="S6" s="732">
        <f>I6*L6</f>
        <v>5907500</v>
      </c>
      <c r="T6" s="732">
        <f>I6*K6</f>
        <v>7094314.4704835648</v>
      </c>
    </row>
    <row r="7" spans="1:20" ht="16.5" customHeight="1">
      <c r="A7" s="736">
        <f>IF(B7&lt;&gt;"",A6+1,"")</f>
        <v>2</v>
      </c>
      <c r="B7" s="292" t="s">
        <v>435</v>
      </c>
      <c r="C7" s="754">
        <v>42373</v>
      </c>
      <c r="D7" s="755" t="s">
        <v>860</v>
      </c>
      <c r="E7" s="837">
        <v>46</v>
      </c>
      <c r="F7" s="836">
        <v>42</v>
      </c>
      <c r="G7" s="836">
        <v>13</v>
      </c>
      <c r="H7" s="832">
        <f t="shared" ref="H7:H70" si="2">IF(G7&lt;&gt;"",ROUND(((E7+F7)*2+5)*(F7+G7+3)/10000,2),ROUND(E7*F7/10000,2))</f>
        <v>1.05</v>
      </c>
      <c r="I7" s="257">
        <v>2840</v>
      </c>
      <c r="J7" s="737">
        <f t="shared" ref="J7:J54" si="3">H7*I7</f>
        <v>2982</v>
      </c>
      <c r="K7" s="737">
        <f t="shared" si="0"/>
        <v>8506.3722667668662</v>
      </c>
      <c r="L7" s="654">
        <v>6900</v>
      </c>
      <c r="M7" s="751"/>
      <c r="N7" s="292" t="s">
        <v>713</v>
      </c>
      <c r="O7" s="752">
        <v>42379</v>
      </c>
      <c r="P7" s="785">
        <v>12500</v>
      </c>
      <c r="Q7" s="771">
        <v>7600</v>
      </c>
      <c r="R7" s="8">
        <f t="shared" si="1"/>
        <v>95000000</v>
      </c>
      <c r="S7" s="732">
        <f t="shared" ref="S7:S70" si="4">I7*L7</f>
        <v>19596000</v>
      </c>
      <c r="T7" s="732">
        <f t="shared" ref="T7:T70" si="5">I7*K7</f>
        <v>24158097.237617899</v>
      </c>
    </row>
    <row r="8" spans="1:20" ht="16.5" customHeight="1">
      <c r="A8" s="736">
        <f t="shared" ref="A8:A60" si="6">IF(B8&lt;&gt;"",A7+1,"")</f>
        <v>3</v>
      </c>
      <c r="B8" s="292" t="s">
        <v>896</v>
      </c>
      <c r="C8" s="754">
        <v>42373</v>
      </c>
      <c r="D8" s="755" t="s">
        <v>897</v>
      </c>
      <c r="E8" s="837">
        <v>37.5</v>
      </c>
      <c r="F8" s="836">
        <v>30.5</v>
      </c>
      <c r="G8" s="836">
        <v>29.5</v>
      </c>
      <c r="H8" s="832">
        <f t="shared" si="2"/>
        <v>0.89</v>
      </c>
      <c r="I8" s="257">
        <v>500</v>
      </c>
      <c r="J8" s="737">
        <f t="shared" si="3"/>
        <v>445</v>
      </c>
      <c r="K8" s="737">
        <f t="shared" si="0"/>
        <v>7210.1631594500095</v>
      </c>
      <c r="L8" s="654">
        <v>11000</v>
      </c>
      <c r="M8" s="751"/>
      <c r="N8" s="440" t="s">
        <v>707</v>
      </c>
      <c r="O8" s="752">
        <v>42419</v>
      </c>
      <c r="P8" s="785">
        <v>1510</v>
      </c>
      <c r="Q8" s="771">
        <v>7300</v>
      </c>
      <c r="R8" s="8">
        <f t="shared" si="1"/>
        <v>11023000</v>
      </c>
      <c r="S8" s="732">
        <f t="shared" si="4"/>
        <v>5500000</v>
      </c>
      <c r="T8" s="732">
        <f t="shared" si="5"/>
        <v>3605081.5797250047</v>
      </c>
    </row>
    <row r="9" spans="1:20" ht="16.5" customHeight="1">
      <c r="A9" s="736">
        <f t="shared" si="6"/>
        <v>4</v>
      </c>
      <c r="B9" s="292" t="s">
        <v>1476</v>
      </c>
      <c r="C9" s="754">
        <v>42374</v>
      </c>
      <c r="D9" s="755" t="s">
        <v>898</v>
      </c>
      <c r="E9" s="837">
        <v>49</v>
      </c>
      <c r="F9" s="836">
        <v>38</v>
      </c>
      <c r="G9" s="836">
        <v>12</v>
      </c>
      <c r="H9" s="832">
        <f t="shared" si="2"/>
        <v>0.95</v>
      </c>
      <c r="I9" s="257">
        <v>716</v>
      </c>
      <c r="J9" s="737">
        <f t="shared" si="3"/>
        <v>680.19999999999993</v>
      </c>
      <c r="K9" s="737">
        <f t="shared" si="0"/>
        <v>7696.2415746938304</v>
      </c>
      <c r="L9" s="654">
        <v>10500</v>
      </c>
      <c r="M9" s="751"/>
      <c r="N9" s="440" t="s">
        <v>707</v>
      </c>
      <c r="O9" s="752">
        <v>42419</v>
      </c>
      <c r="P9" s="785">
        <v>940</v>
      </c>
      <c r="Q9" s="771">
        <v>7200</v>
      </c>
      <c r="R9" s="8">
        <f t="shared" si="1"/>
        <v>6768000</v>
      </c>
      <c r="S9" s="732">
        <f t="shared" si="4"/>
        <v>7518000</v>
      </c>
      <c r="T9" s="732">
        <f t="shared" si="5"/>
        <v>5510508.9674807824</v>
      </c>
    </row>
    <row r="10" spans="1:20" ht="16.5" customHeight="1">
      <c r="A10" s="736">
        <f t="shared" si="6"/>
        <v>5</v>
      </c>
      <c r="B10" s="292" t="s">
        <v>1476</v>
      </c>
      <c r="C10" s="754">
        <v>42374</v>
      </c>
      <c r="D10" s="755" t="s">
        <v>898</v>
      </c>
      <c r="E10" s="837">
        <v>49</v>
      </c>
      <c r="F10" s="836">
        <v>38</v>
      </c>
      <c r="G10" s="836">
        <v>13</v>
      </c>
      <c r="H10" s="832">
        <f t="shared" si="2"/>
        <v>0.97</v>
      </c>
      <c r="I10" s="257">
        <v>732</v>
      </c>
      <c r="J10" s="737">
        <f t="shared" si="3"/>
        <v>710.04</v>
      </c>
      <c r="K10" s="737">
        <f t="shared" si="0"/>
        <v>7858.2677131084374</v>
      </c>
      <c r="L10" s="654">
        <v>10500</v>
      </c>
      <c r="M10" s="751"/>
      <c r="N10" s="440" t="s">
        <v>707</v>
      </c>
      <c r="O10" s="752">
        <v>42420</v>
      </c>
      <c r="P10" s="785">
        <v>2510</v>
      </c>
      <c r="Q10" s="771">
        <v>7200</v>
      </c>
      <c r="R10" s="8">
        <f t="shared" si="1"/>
        <v>18072000</v>
      </c>
      <c r="S10" s="732">
        <f t="shared" si="4"/>
        <v>7686000</v>
      </c>
      <c r="T10" s="732">
        <f t="shared" si="5"/>
        <v>5752251.965995376</v>
      </c>
    </row>
    <row r="11" spans="1:20" ht="16.5" customHeight="1">
      <c r="A11" s="736">
        <f t="shared" si="6"/>
        <v>6</v>
      </c>
      <c r="B11" s="292" t="s">
        <v>420</v>
      </c>
      <c r="C11" s="754">
        <v>42374</v>
      </c>
      <c r="D11" s="755" t="s">
        <v>899</v>
      </c>
      <c r="E11" s="837">
        <v>52</v>
      </c>
      <c r="F11" s="836">
        <v>24.5</v>
      </c>
      <c r="G11" s="836">
        <v>24.5</v>
      </c>
      <c r="H11" s="832">
        <f t="shared" si="2"/>
        <v>0.82</v>
      </c>
      <c r="I11" s="257">
        <v>626</v>
      </c>
      <c r="J11" s="737">
        <f t="shared" si="3"/>
        <v>513.31999999999994</v>
      </c>
      <c r="K11" s="737">
        <f t="shared" si="0"/>
        <v>6643.0716749988851</v>
      </c>
      <c r="L11" s="654">
        <v>5000</v>
      </c>
      <c r="M11" s="751"/>
      <c r="N11" s="292" t="s">
        <v>713</v>
      </c>
      <c r="O11" s="752">
        <v>42422</v>
      </c>
      <c r="P11" s="785">
        <f>25567-P7</f>
        <v>13067</v>
      </c>
      <c r="Q11" s="771">
        <v>7600</v>
      </c>
      <c r="R11" s="8">
        <f t="shared" si="1"/>
        <v>99309200</v>
      </c>
      <c r="S11" s="732">
        <f t="shared" si="4"/>
        <v>3130000</v>
      </c>
      <c r="T11" s="732">
        <f t="shared" si="5"/>
        <v>4158562.8685493022</v>
      </c>
    </row>
    <row r="12" spans="1:20" ht="16.5" customHeight="1">
      <c r="A12" s="736">
        <f t="shared" si="6"/>
        <v>7</v>
      </c>
      <c r="B12" s="292" t="s">
        <v>423</v>
      </c>
      <c r="C12" s="754">
        <v>42374</v>
      </c>
      <c r="D12" s="755" t="s">
        <v>899</v>
      </c>
      <c r="E12" s="837">
        <v>52</v>
      </c>
      <c r="F12" s="836">
        <v>32</v>
      </c>
      <c r="G12" s="836">
        <v>21</v>
      </c>
      <c r="H12" s="832">
        <f t="shared" si="2"/>
        <v>0.97</v>
      </c>
      <c r="I12" s="257">
        <v>613</v>
      </c>
      <c r="J12" s="737">
        <f t="shared" si="3"/>
        <v>594.61</v>
      </c>
      <c r="K12" s="737">
        <f t="shared" si="0"/>
        <v>7858.2677131084374</v>
      </c>
      <c r="L12" s="654">
        <v>5800</v>
      </c>
      <c r="M12" s="751"/>
      <c r="N12" s="440" t="s">
        <v>707</v>
      </c>
      <c r="O12" s="752">
        <v>42423</v>
      </c>
      <c r="P12" s="785">
        <v>2510</v>
      </c>
      <c r="Q12" s="771">
        <v>7200</v>
      </c>
      <c r="R12" s="8">
        <f t="shared" si="1"/>
        <v>18072000</v>
      </c>
      <c r="S12" s="732">
        <f t="shared" si="4"/>
        <v>3555400</v>
      </c>
      <c r="T12" s="732">
        <f t="shared" si="5"/>
        <v>4817118.1081354721</v>
      </c>
    </row>
    <row r="13" spans="1:20" ht="16.5" customHeight="1">
      <c r="A13" s="736">
        <f t="shared" si="6"/>
        <v>8</v>
      </c>
      <c r="B13" s="292" t="s">
        <v>625</v>
      </c>
      <c r="C13" s="754">
        <v>42374</v>
      </c>
      <c r="D13" s="755" t="s">
        <v>899</v>
      </c>
      <c r="E13" s="837">
        <v>50</v>
      </c>
      <c r="F13" s="836">
        <v>25</v>
      </c>
      <c r="G13" s="836">
        <v>30</v>
      </c>
      <c r="H13" s="832">
        <f t="shared" si="2"/>
        <v>0.9</v>
      </c>
      <c r="I13" s="257">
        <v>612</v>
      </c>
      <c r="J13" s="737">
        <f t="shared" si="3"/>
        <v>550.80000000000007</v>
      </c>
      <c r="K13" s="737">
        <f t="shared" si="0"/>
        <v>7291.176228657313</v>
      </c>
      <c r="L13" s="654">
        <v>5600</v>
      </c>
      <c r="M13" s="751"/>
      <c r="N13" s="440" t="s">
        <v>707</v>
      </c>
      <c r="O13" s="752">
        <v>42424</v>
      </c>
      <c r="P13" s="785">
        <v>2510</v>
      </c>
      <c r="Q13" s="771">
        <v>7200</v>
      </c>
      <c r="R13" s="8">
        <f t="shared" si="1"/>
        <v>18072000</v>
      </c>
      <c r="S13" s="732">
        <f t="shared" si="4"/>
        <v>3427200</v>
      </c>
      <c r="T13" s="732">
        <f t="shared" si="5"/>
        <v>4462199.8519382756</v>
      </c>
    </row>
    <row r="14" spans="1:20" ht="16.5" customHeight="1">
      <c r="A14" s="736">
        <f t="shared" si="6"/>
        <v>9</v>
      </c>
      <c r="B14" s="292" t="s">
        <v>420</v>
      </c>
      <c r="C14" s="754">
        <v>42374</v>
      </c>
      <c r="D14" s="755" t="s">
        <v>899</v>
      </c>
      <c r="E14" s="837">
        <v>52</v>
      </c>
      <c r="F14" s="836">
        <v>24.5</v>
      </c>
      <c r="G14" s="836">
        <v>24.5</v>
      </c>
      <c r="H14" s="832">
        <f t="shared" si="2"/>
        <v>0.82</v>
      </c>
      <c r="I14" s="257">
        <v>905</v>
      </c>
      <c r="J14" s="737">
        <f t="shared" si="3"/>
        <v>742.09999999999991</v>
      </c>
      <c r="K14" s="737">
        <f t="shared" si="0"/>
        <v>6643.0716749988851</v>
      </c>
      <c r="L14" s="654">
        <v>5000</v>
      </c>
      <c r="M14" s="751"/>
      <c r="N14" s="440" t="s">
        <v>707</v>
      </c>
      <c r="O14" s="752">
        <v>42430</v>
      </c>
      <c r="P14" s="785">
        <v>2267</v>
      </c>
      <c r="Q14" s="771">
        <v>7200</v>
      </c>
      <c r="R14" s="8">
        <f t="shared" si="1"/>
        <v>16322400</v>
      </c>
      <c r="S14" s="732">
        <f t="shared" si="4"/>
        <v>4525000</v>
      </c>
      <c r="T14" s="732">
        <f t="shared" si="5"/>
        <v>6011979.8658739906</v>
      </c>
    </row>
    <row r="15" spans="1:20" ht="16.5" customHeight="1">
      <c r="A15" s="736">
        <f t="shared" si="6"/>
        <v>10</v>
      </c>
      <c r="B15" s="292" t="s">
        <v>445</v>
      </c>
      <c r="C15" s="754">
        <v>42374</v>
      </c>
      <c r="D15" s="755" t="s">
        <v>899</v>
      </c>
      <c r="E15" s="837">
        <v>52</v>
      </c>
      <c r="F15" s="836">
        <v>26.5</v>
      </c>
      <c r="G15" s="836">
        <v>26.5</v>
      </c>
      <c r="H15" s="832">
        <f t="shared" si="2"/>
        <v>0.91</v>
      </c>
      <c r="I15" s="257">
        <v>642</v>
      </c>
      <c r="J15" s="737">
        <f t="shared" si="3"/>
        <v>584.22</v>
      </c>
      <c r="K15" s="737">
        <f t="shared" si="0"/>
        <v>7372.1892978646165</v>
      </c>
      <c r="L15" s="654">
        <v>5550</v>
      </c>
      <c r="M15" s="751"/>
      <c r="N15" s="440" t="s">
        <v>707</v>
      </c>
      <c r="O15" s="752">
        <v>42432</v>
      </c>
      <c r="P15" s="785">
        <v>2186</v>
      </c>
      <c r="Q15" s="771">
        <v>7200</v>
      </c>
      <c r="R15" s="8">
        <f t="shared" si="1"/>
        <v>15739200</v>
      </c>
      <c r="S15" s="732">
        <f t="shared" si="4"/>
        <v>3563100</v>
      </c>
      <c r="T15" s="732">
        <f t="shared" si="5"/>
        <v>4732945.529229084</v>
      </c>
    </row>
    <row r="16" spans="1:20" ht="16.5" customHeight="1">
      <c r="A16" s="736">
        <f t="shared" si="6"/>
        <v>11</v>
      </c>
      <c r="B16" s="292" t="s">
        <v>467</v>
      </c>
      <c r="C16" s="754">
        <v>42375</v>
      </c>
      <c r="D16" s="755" t="s">
        <v>900</v>
      </c>
      <c r="E16" s="837">
        <v>37.5</v>
      </c>
      <c r="F16" s="836">
        <v>25.3</v>
      </c>
      <c r="G16" s="836">
        <v>23.9</v>
      </c>
      <c r="H16" s="832">
        <f t="shared" si="2"/>
        <v>0.68</v>
      </c>
      <c r="I16" s="257">
        <v>1580</v>
      </c>
      <c r="J16" s="737">
        <f t="shared" si="3"/>
        <v>1074.4000000000001</v>
      </c>
      <c r="K16" s="737">
        <f t="shared" si="0"/>
        <v>5508.8887060966372</v>
      </c>
      <c r="L16" s="654">
        <v>5900</v>
      </c>
      <c r="M16" s="751"/>
      <c r="N16" s="440" t="s">
        <v>707</v>
      </c>
      <c r="O16" s="752">
        <v>42438</v>
      </c>
      <c r="P16" s="785">
        <v>2409</v>
      </c>
      <c r="Q16" s="771">
        <v>7200</v>
      </c>
      <c r="R16" s="8">
        <f t="shared" si="1"/>
        <v>17344800</v>
      </c>
      <c r="S16" s="732">
        <f t="shared" si="4"/>
        <v>9322000</v>
      </c>
      <c r="T16" s="732">
        <f t="shared" si="5"/>
        <v>8704044.1556326859</v>
      </c>
    </row>
    <row r="17" spans="1:20" ht="16.5" customHeight="1">
      <c r="A17" s="736">
        <f t="shared" si="6"/>
        <v>12</v>
      </c>
      <c r="B17" s="292" t="s">
        <v>543</v>
      </c>
      <c r="C17" s="754">
        <v>42376</v>
      </c>
      <c r="D17" s="755" t="s">
        <v>901</v>
      </c>
      <c r="E17" s="837">
        <v>33.700000000000003</v>
      </c>
      <c r="F17" s="836">
        <v>22.7</v>
      </c>
      <c r="G17" s="836">
        <v>19.3</v>
      </c>
      <c r="H17" s="832">
        <f t="shared" si="2"/>
        <v>0.53</v>
      </c>
      <c r="I17" s="257">
        <v>358</v>
      </c>
      <c r="J17" s="737">
        <f t="shared" si="3"/>
        <v>189.74</v>
      </c>
      <c r="K17" s="737">
        <f t="shared" si="0"/>
        <v>4293.6926679870849</v>
      </c>
      <c r="L17" s="654">
        <v>4900</v>
      </c>
      <c r="M17" s="751"/>
      <c r="N17" s="292" t="s">
        <v>713</v>
      </c>
      <c r="O17" s="752">
        <v>42439</v>
      </c>
      <c r="P17" s="785">
        <v>18000</v>
      </c>
      <c r="Q17" s="771">
        <v>8800</v>
      </c>
      <c r="R17" s="8">
        <f t="shared" si="1"/>
        <v>158400000</v>
      </c>
      <c r="S17" s="732">
        <f t="shared" si="4"/>
        <v>1754200</v>
      </c>
      <c r="T17" s="732">
        <f t="shared" si="5"/>
        <v>1537141.9751393765</v>
      </c>
    </row>
    <row r="18" spans="1:20" ht="16.5" customHeight="1">
      <c r="A18" s="736">
        <f t="shared" si="6"/>
        <v>13</v>
      </c>
      <c r="B18" s="292" t="s">
        <v>680</v>
      </c>
      <c r="C18" s="754">
        <v>42376</v>
      </c>
      <c r="D18" s="755" t="s">
        <v>902</v>
      </c>
      <c r="E18" s="837">
        <v>61</v>
      </c>
      <c r="F18" s="836">
        <v>36</v>
      </c>
      <c r="G18" s="836">
        <v>43</v>
      </c>
      <c r="H18" s="832">
        <f t="shared" si="2"/>
        <v>1.63</v>
      </c>
      <c r="I18" s="257">
        <v>203</v>
      </c>
      <c r="J18" s="737">
        <f t="shared" si="3"/>
        <v>330.89</v>
      </c>
      <c r="K18" s="737">
        <f t="shared" si="0"/>
        <v>13205.130280790467</v>
      </c>
      <c r="L18" s="654">
        <v>8900</v>
      </c>
      <c r="M18" s="751"/>
      <c r="N18" s="440" t="s">
        <v>707</v>
      </c>
      <c r="O18" s="752">
        <v>42440</v>
      </c>
      <c r="P18" s="785">
        <v>2428</v>
      </c>
      <c r="Q18" s="771">
        <v>7200</v>
      </c>
      <c r="R18" s="8">
        <f t="shared" si="1"/>
        <v>17481600</v>
      </c>
      <c r="S18" s="732">
        <f t="shared" si="4"/>
        <v>1806700</v>
      </c>
      <c r="T18" s="732">
        <f t="shared" si="5"/>
        <v>2680641.4470004649</v>
      </c>
    </row>
    <row r="19" spans="1:20" ht="16.5" customHeight="1">
      <c r="A19" s="736">
        <f t="shared" si="6"/>
        <v>14</v>
      </c>
      <c r="B19" s="292" t="s">
        <v>681</v>
      </c>
      <c r="C19" s="754">
        <v>42376</v>
      </c>
      <c r="D19" s="755" t="s">
        <v>902</v>
      </c>
      <c r="E19" s="837">
        <v>61</v>
      </c>
      <c r="F19" s="836">
        <v>49.5</v>
      </c>
      <c r="G19" s="836">
        <v>46</v>
      </c>
      <c r="H19" s="832">
        <f t="shared" si="2"/>
        <v>2.23</v>
      </c>
      <c r="I19" s="257">
        <v>104</v>
      </c>
      <c r="J19" s="737">
        <f t="shared" si="3"/>
        <v>231.92</v>
      </c>
      <c r="K19" s="737">
        <f t="shared" si="0"/>
        <v>18065.914433228674</v>
      </c>
      <c r="L19" s="654">
        <v>11500</v>
      </c>
      <c r="M19" s="751"/>
      <c r="N19" s="440" t="s">
        <v>707</v>
      </c>
      <c r="O19" s="752">
        <v>42441</v>
      </c>
      <c r="P19" s="785">
        <v>2260</v>
      </c>
      <c r="Q19" s="771">
        <v>7200</v>
      </c>
      <c r="R19" s="8">
        <f t="shared" si="1"/>
        <v>16272000</v>
      </c>
      <c r="S19" s="732">
        <f t="shared" si="4"/>
        <v>1196000</v>
      </c>
      <c r="T19" s="732">
        <f t="shared" si="5"/>
        <v>1878855.1010557821</v>
      </c>
    </row>
    <row r="20" spans="1:20" ht="16.5" customHeight="1">
      <c r="A20" s="736">
        <f t="shared" si="6"/>
        <v>15</v>
      </c>
      <c r="B20" s="292" t="s">
        <v>903</v>
      </c>
      <c r="C20" s="754">
        <v>42376</v>
      </c>
      <c r="D20" s="755" t="s">
        <v>902</v>
      </c>
      <c r="E20" s="837">
        <v>46</v>
      </c>
      <c r="F20" s="836">
        <v>36</v>
      </c>
      <c r="G20" s="836">
        <v>47</v>
      </c>
      <c r="H20" s="832">
        <f t="shared" si="2"/>
        <v>1.45</v>
      </c>
      <c r="I20" s="257">
        <v>20</v>
      </c>
      <c r="J20" s="737">
        <f t="shared" si="3"/>
        <v>29</v>
      </c>
      <c r="K20" s="737">
        <f t="shared" si="0"/>
        <v>11746.895035059004</v>
      </c>
      <c r="L20" s="654">
        <v>15000</v>
      </c>
      <c r="M20" s="751"/>
      <c r="N20" s="440" t="s">
        <v>707</v>
      </c>
      <c r="O20" s="752">
        <v>42443</v>
      </c>
      <c r="P20" s="785">
        <v>1923</v>
      </c>
      <c r="Q20" s="771">
        <v>7200</v>
      </c>
      <c r="R20" s="8">
        <f t="shared" si="1"/>
        <v>13845600</v>
      </c>
      <c r="S20" s="732">
        <f t="shared" si="4"/>
        <v>300000</v>
      </c>
      <c r="T20" s="732">
        <f t="shared" si="5"/>
        <v>234937.90070118007</v>
      </c>
    </row>
    <row r="21" spans="1:20" ht="16.5" customHeight="1">
      <c r="A21" s="736">
        <f t="shared" si="6"/>
        <v>16</v>
      </c>
      <c r="B21" s="292" t="s">
        <v>904</v>
      </c>
      <c r="C21" s="754">
        <v>42376</v>
      </c>
      <c r="D21" s="755" t="s">
        <v>902</v>
      </c>
      <c r="E21" s="837">
        <v>39</v>
      </c>
      <c r="F21" s="836">
        <v>45</v>
      </c>
      <c r="G21" s="836">
        <v>46</v>
      </c>
      <c r="H21" s="832">
        <f t="shared" si="2"/>
        <v>1.63</v>
      </c>
      <c r="I21" s="257">
        <v>23</v>
      </c>
      <c r="J21" s="737">
        <f t="shared" si="3"/>
        <v>37.489999999999995</v>
      </c>
      <c r="K21" s="737">
        <f t="shared" si="0"/>
        <v>13205.130280790467</v>
      </c>
      <c r="L21" s="654">
        <v>17000</v>
      </c>
      <c r="M21" s="751"/>
      <c r="N21" s="440" t="s">
        <v>707</v>
      </c>
      <c r="O21" s="752">
        <v>42444</v>
      </c>
      <c r="P21" s="785">
        <v>2406</v>
      </c>
      <c r="Q21" s="771">
        <v>7200</v>
      </c>
      <c r="R21" s="8">
        <f t="shared" si="1"/>
        <v>17323200</v>
      </c>
      <c r="S21" s="732">
        <f t="shared" si="4"/>
        <v>391000</v>
      </c>
      <c r="T21" s="732">
        <f t="shared" si="5"/>
        <v>303717.99645818071</v>
      </c>
    </row>
    <row r="22" spans="1:20" ht="16.5" customHeight="1">
      <c r="A22" s="736">
        <f t="shared" si="6"/>
        <v>17</v>
      </c>
      <c r="B22" s="292" t="s">
        <v>905</v>
      </c>
      <c r="C22" s="754">
        <v>42376</v>
      </c>
      <c r="D22" s="755" t="s">
        <v>902</v>
      </c>
      <c r="E22" s="837">
        <v>42</v>
      </c>
      <c r="F22" s="836">
        <v>48</v>
      </c>
      <c r="G22" s="836">
        <v>51</v>
      </c>
      <c r="H22" s="832">
        <f t="shared" si="2"/>
        <v>1.89</v>
      </c>
      <c r="I22" s="257">
        <v>22</v>
      </c>
      <c r="J22" s="737">
        <f t="shared" si="3"/>
        <v>41.58</v>
      </c>
      <c r="K22" s="737">
        <f t="shared" si="0"/>
        <v>15311.470080180357</v>
      </c>
      <c r="L22" s="654">
        <v>20000</v>
      </c>
      <c r="M22" s="751"/>
      <c r="N22" s="292" t="s">
        <v>713</v>
      </c>
      <c r="O22" s="752">
        <v>42445</v>
      </c>
      <c r="P22" s="785">
        <f>39846-P17</f>
        <v>21846</v>
      </c>
      <c r="Q22" s="771">
        <v>8800</v>
      </c>
      <c r="R22" s="8">
        <f t="shared" si="1"/>
        <v>192244800</v>
      </c>
      <c r="S22" s="732">
        <f t="shared" si="4"/>
        <v>440000</v>
      </c>
      <c r="T22" s="732">
        <f t="shared" si="5"/>
        <v>336852.34176396788</v>
      </c>
    </row>
    <row r="23" spans="1:20" ht="16.5" customHeight="1">
      <c r="A23" s="736">
        <f t="shared" si="6"/>
        <v>18</v>
      </c>
      <c r="B23" s="292" t="s">
        <v>906</v>
      </c>
      <c r="C23" s="754">
        <v>42376</v>
      </c>
      <c r="D23" s="755" t="s">
        <v>902</v>
      </c>
      <c r="E23" s="837">
        <v>46</v>
      </c>
      <c r="F23" s="836">
        <v>53</v>
      </c>
      <c r="G23" s="836">
        <v>55</v>
      </c>
      <c r="H23" s="832">
        <f t="shared" si="2"/>
        <v>2.25</v>
      </c>
      <c r="I23" s="257">
        <v>22</v>
      </c>
      <c r="J23" s="737">
        <f t="shared" si="3"/>
        <v>49.5</v>
      </c>
      <c r="K23" s="737">
        <f t="shared" si="0"/>
        <v>18227.940571643281</v>
      </c>
      <c r="L23" s="654">
        <v>22000</v>
      </c>
      <c r="M23" s="751"/>
      <c r="N23" s="440" t="s">
        <v>707</v>
      </c>
      <c r="O23" s="752">
        <v>42455</v>
      </c>
      <c r="P23" s="785">
        <v>1603</v>
      </c>
      <c r="Q23" s="771">
        <v>7200</v>
      </c>
      <c r="R23" s="8">
        <f t="shared" si="1"/>
        <v>11541600</v>
      </c>
      <c r="S23" s="732">
        <f t="shared" si="4"/>
        <v>484000</v>
      </c>
      <c r="T23" s="732">
        <f t="shared" si="5"/>
        <v>401014.69257615216</v>
      </c>
    </row>
    <row r="24" spans="1:20" ht="16.5" customHeight="1">
      <c r="A24" s="736">
        <f t="shared" si="6"/>
        <v>19</v>
      </c>
      <c r="B24" s="292" t="s">
        <v>907</v>
      </c>
      <c r="C24" s="754">
        <v>42376</v>
      </c>
      <c r="D24" s="755" t="s">
        <v>902</v>
      </c>
      <c r="E24" s="837">
        <v>51</v>
      </c>
      <c r="F24" s="836">
        <v>62</v>
      </c>
      <c r="G24" s="836">
        <v>55</v>
      </c>
      <c r="H24" s="832">
        <f t="shared" si="2"/>
        <v>2.77</v>
      </c>
      <c r="I24" s="257">
        <v>21</v>
      </c>
      <c r="J24" s="737">
        <f t="shared" si="3"/>
        <v>58.17</v>
      </c>
      <c r="K24" s="737">
        <f t="shared" si="0"/>
        <v>22440.620170423063</v>
      </c>
      <c r="L24" s="654">
        <v>24300</v>
      </c>
      <c r="M24" s="751"/>
      <c r="N24" s="440" t="s">
        <v>854</v>
      </c>
      <c r="O24" s="752">
        <v>42458</v>
      </c>
      <c r="P24" s="785">
        <v>300</v>
      </c>
      <c r="Q24" s="771">
        <v>9893</v>
      </c>
      <c r="R24" s="8">
        <f t="shared" ref="R24:R25" si="7">ROUND(P24*Q24,0)</f>
        <v>2967900</v>
      </c>
      <c r="S24" s="732">
        <f t="shared" si="4"/>
        <v>510300</v>
      </c>
      <c r="T24" s="732">
        <f t="shared" si="5"/>
        <v>471253.02357888431</v>
      </c>
    </row>
    <row r="25" spans="1:20" ht="16.5" customHeight="1">
      <c r="A25" s="736">
        <f t="shared" si="6"/>
        <v>20</v>
      </c>
      <c r="B25" s="292" t="s">
        <v>908</v>
      </c>
      <c r="C25" s="754">
        <v>42376</v>
      </c>
      <c r="D25" s="755" t="s">
        <v>902</v>
      </c>
      <c r="E25" s="837">
        <v>51</v>
      </c>
      <c r="F25" s="836">
        <v>69</v>
      </c>
      <c r="G25" s="836">
        <v>55</v>
      </c>
      <c r="H25" s="832">
        <f t="shared" si="2"/>
        <v>3.11</v>
      </c>
      <c r="I25" s="257">
        <v>22</v>
      </c>
      <c r="J25" s="737">
        <f t="shared" si="3"/>
        <v>68.42</v>
      </c>
      <c r="K25" s="737">
        <f t="shared" si="0"/>
        <v>25195.064523471381</v>
      </c>
      <c r="L25" s="654">
        <v>26000</v>
      </c>
      <c r="M25" s="751"/>
      <c r="N25" s="440" t="s">
        <v>857</v>
      </c>
      <c r="O25" s="752">
        <v>42458</v>
      </c>
      <c r="P25" s="785">
        <v>640</v>
      </c>
      <c r="Q25" s="771">
        <v>9207</v>
      </c>
      <c r="R25" s="8">
        <f t="shared" si="7"/>
        <v>5892480</v>
      </c>
      <c r="S25" s="732">
        <f t="shared" si="4"/>
        <v>572000</v>
      </c>
      <c r="T25" s="732">
        <f t="shared" si="5"/>
        <v>554291.4195163704</v>
      </c>
    </row>
    <row r="26" spans="1:20" ht="16.5" customHeight="1">
      <c r="A26" s="736">
        <f t="shared" si="6"/>
        <v>21</v>
      </c>
      <c r="B26" s="292" t="s">
        <v>909</v>
      </c>
      <c r="C26" s="754">
        <v>42376</v>
      </c>
      <c r="D26" s="755" t="s">
        <v>902</v>
      </c>
      <c r="E26" s="837">
        <v>51</v>
      </c>
      <c r="F26" s="836">
        <v>72</v>
      </c>
      <c r="G26" s="836">
        <v>55</v>
      </c>
      <c r="H26" s="832">
        <f t="shared" si="2"/>
        <v>3.26</v>
      </c>
      <c r="I26" s="257">
        <v>21</v>
      </c>
      <c r="J26" s="737">
        <f t="shared" si="3"/>
        <v>68.459999999999994</v>
      </c>
      <c r="K26" s="737">
        <f t="shared" si="0"/>
        <v>26410.260561580933</v>
      </c>
      <c r="L26" s="654">
        <v>27800</v>
      </c>
      <c r="M26" s="751"/>
      <c r="N26" s="440"/>
      <c r="O26" s="752"/>
      <c r="P26" s="785"/>
      <c r="Q26" s="771"/>
      <c r="R26" s="8"/>
      <c r="S26" s="732">
        <f t="shared" si="4"/>
        <v>583800</v>
      </c>
      <c r="T26" s="732">
        <f t="shared" si="5"/>
        <v>554615.47179319966</v>
      </c>
    </row>
    <row r="27" spans="1:20" ht="16.5" customHeight="1">
      <c r="A27" s="736">
        <f t="shared" si="6"/>
        <v>22</v>
      </c>
      <c r="B27" s="292" t="s">
        <v>910</v>
      </c>
      <c r="C27" s="754">
        <v>42376</v>
      </c>
      <c r="D27" s="755" t="s">
        <v>902</v>
      </c>
      <c r="E27" s="837">
        <v>59</v>
      </c>
      <c r="F27" s="836">
        <v>80</v>
      </c>
      <c r="G27" s="836">
        <v>61</v>
      </c>
      <c r="H27" s="832">
        <f t="shared" si="2"/>
        <v>4.08</v>
      </c>
      <c r="I27" s="257">
        <v>24</v>
      </c>
      <c r="J27" s="737">
        <f t="shared" si="3"/>
        <v>97.92</v>
      </c>
      <c r="K27" s="737">
        <f t="shared" si="0"/>
        <v>33053.332236579823</v>
      </c>
      <c r="L27" s="654">
        <v>31000</v>
      </c>
      <c r="M27" s="751"/>
      <c r="N27" s="828" t="s">
        <v>748</v>
      </c>
      <c r="O27" s="829"/>
      <c r="P27" s="830"/>
      <c r="Q27" s="525"/>
      <c r="R27" s="525">
        <f>SUM(R6:R26)</f>
        <v>791411080</v>
      </c>
      <c r="S27" s="732">
        <f t="shared" si="4"/>
        <v>744000</v>
      </c>
      <c r="T27" s="732">
        <f t="shared" si="5"/>
        <v>793279.97367791575</v>
      </c>
    </row>
    <row r="28" spans="1:20" ht="16.5" customHeight="1">
      <c r="A28" s="736">
        <f t="shared" si="6"/>
        <v>23</v>
      </c>
      <c r="B28" s="292" t="s">
        <v>1238</v>
      </c>
      <c r="C28" s="754">
        <v>42376</v>
      </c>
      <c r="D28" s="755" t="s">
        <v>911</v>
      </c>
      <c r="E28" s="837">
        <v>95</v>
      </c>
      <c r="F28" s="836">
        <v>165</v>
      </c>
      <c r="G28" s="836"/>
      <c r="H28" s="832">
        <f t="shared" si="2"/>
        <v>1.57</v>
      </c>
      <c r="I28" s="257">
        <v>320</v>
      </c>
      <c r="J28" s="737">
        <f t="shared" si="3"/>
        <v>502.40000000000003</v>
      </c>
      <c r="K28" s="737">
        <f t="shared" si="0"/>
        <v>12719.051865546646</v>
      </c>
      <c r="L28" s="654">
        <v>14264</v>
      </c>
      <c r="M28" s="751"/>
      <c r="N28" s="189" t="s">
        <v>337</v>
      </c>
      <c r="O28" s="754">
        <v>42396</v>
      </c>
      <c r="P28" s="771">
        <v>24</v>
      </c>
      <c r="Q28" s="771">
        <v>40000</v>
      </c>
      <c r="R28" s="8">
        <f t="shared" ref="R28" si="8">ROUND(P28*Q28,0)</f>
        <v>960000</v>
      </c>
      <c r="S28" s="732">
        <f t="shared" si="4"/>
        <v>4564480</v>
      </c>
      <c r="T28" s="732">
        <f t="shared" si="5"/>
        <v>4070096.5969749265</v>
      </c>
    </row>
    <row r="29" spans="1:20" ht="16.5" customHeight="1">
      <c r="A29" s="736">
        <f t="shared" si="6"/>
        <v>24</v>
      </c>
      <c r="B29" s="292" t="s">
        <v>1239</v>
      </c>
      <c r="C29" s="754">
        <v>42376</v>
      </c>
      <c r="D29" s="755" t="s">
        <v>911</v>
      </c>
      <c r="E29" s="837">
        <v>115</v>
      </c>
      <c r="F29" s="836">
        <v>74</v>
      </c>
      <c r="G29" s="836"/>
      <c r="H29" s="832">
        <f t="shared" si="2"/>
        <v>0.85</v>
      </c>
      <c r="I29" s="257">
        <v>280</v>
      </c>
      <c r="J29" s="737">
        <f t="shared" si="3"/>
        <v>238</v>
      </c>
      <c r="K29" s="737">
        <f t="shared" si="0"/>
        <v>6886.1108826207956</v>
      </c>
      <c r="L29" s="654">
        <v>5191</v>
      </c>
      <c r="M29" s="751"/>
      <c r="N29" s="189" t="s">
        <v>845</v>
      </c>
      <c r="O29" s="191">
        <v>42399</v>
      </c>
      <c r="P29" s="256">
        <v>700</v>
      </c>
      <c r="Q29" s="256">
        <v>18181</v>
      </c>
      <c r="R29" s="8">
        <f t="shared" ref="R29:R30" si="9">ROUND(P29*Q29,0)</f>
        <v>12726700</v>
      </c>
      <c r="S29" s="732">
        <f t="shared" si="4"/>
        <v>1453480</v>
      </c>
      <c r="T29" s="732">
        <f t="shared" si="5"/>
        <v>1928111.0471338227</v>
      </c>
    </row>
    <row r="30" spans="1:20" ht="16.5" customHeight="1">
      <c r="A30" s="736">
        <f t="shared" si="6"/>
        <v>25</v>
      </c>
      <c r="B30" s="292" t="s">
        <v>1240</v>
      </c>
      <c r="C30" s="754">
        <v>42376</v>
      </c>
      <c r="D30" s="755" t="s">
        <v>911</v>
      </c>
      <c r="E30" s="837">
        <v>115</v>
      </c>
      <c r="F30" s="836">
        <v>82</v>
      </c>
      <c r="G30" s="836"/>
      <c r="H30" s="832">
        <f t="shared" si="2"/>
        <v>0.94</v>
      </c>
      <c r="I30" s="257">
        <v>211</v>
      </c>
      <c r="J30" s="737">
        <f t="shared" si="3"/>
        <v>198.33999999999997</v>
      </c>
      <c r="K30" s="737">
        <f t="shared" si="0"/>
        <v>7615.228505486527</v>
      </c>
      <c r="L30" s="654">
        <v>5752</v>
      </c>
      <c r="M30" s="751"/>
      <c r="N30" s="189" t="s">
        <v>337</v>
      </c>
      <c r="O30" s="754">
        <v>42458</v>
      </c>
      <c r="P30" s="256">
        <v>48</v>
      </c>
      <c r="Q30" s="256">
        <v>41000</v>
      </c>
      <c r="R30" s="8">
        <f t="shared" si="9"/>
        <v>1968000</v>
      </c>
      <c r="S30" s="732">
        <f t="shared" si="4"/>
        <v>1213672</v>
      </c>
      <c r="T30" s="732">
        <f t="shared" si="5"/>
        <v>1606813.2146576571</v>
      </c>
    </row>
    <row r="31" spans="1:20" ht="16.5" customHeight="1">
      <c r="A31" s="736">
        <f t="shared" si="6"/>
        <v>26</v>
      </c>
      <c r="B31" s="292" t="s">
        <v>1241</v>
      </c>
      <c r="C31" s="754">
        <v>42376</v>
      </c>
      <c r="D31" s="755" t="s">
        <v>911</v>
      </c>
      <c r="E31" s="837">
        <v>110</v>
      </c>
      <c r="F31" s="836">
        <v>90</v>
      </c>
      <c r="G31" s="836"/>
      <c r="H31" s="832">
        <f t="shared" si="2"/>
        <v>0.99</v>
      </c>
      <c r="I31" s="257">
        <v>75</v>
      </c>
      <c r="J31" s="737">
        <f t="shared" si="3"/>
        <v>74.25</v>
      </c>
      <c r="K31" s="737">
        <f t="shared" si="0"/>
        <v>8020.2938515230444</v>
      </c>
      <c r="L31" s="654">
        <v>5544</v>
      </c>
      <c r="M31" s="751"/>
      <c r="N31" s="189"/>
      <c r="O31" s="754"/>
      <c r="P31" s="256"/>
      <c r="Q31" s="256"/>
      <c r="R31" s="8">
        <f t="shared" ref="R31" si="10">ROUND(P31*Q31,0)</f>
        <v>0</v>
      </c>
      <c r="S31" s="732">
        <f t="shared" si="4"/>
        <v>415800</v>
      </c>
      <c r="T31" s="732">
        <f t="shared" si="5"/>
        <v>601522.03886422829</v>
      </c>
    </row>
    <row r="32" spans="1:20" ht="16.5" customHeight="1">
      <c r="A32" s="736">
        <f t="shared" si="6"/>
        <v>27</v>
      </c>
      <c r="B32" s="292" t="s">
        <v>1242</v>
      </c>
      <c r="C32" s="754">
        <v>42376</v>
      </c>
      <c r="D32" s="755" t="s">
        <v>911</v>
      </c>
      <c r="E32" s="837">
        <v>90</v>
      </c>
      <c r="F32" s="836">
        <v>78</v>
      </c>
      <c r="G32" s="836"/>
      <c r="H32" s="832">
        <f t="shared" si="2"/>
        <v>0.7</v>
      </c>
      <c r="I32" s="257">
        <v>70</v>
      </c>
      <c r="J32" s="737">
        <f t="shared" si="3"/>
        <v>49</v>
      </c>
      <c r="K32" s="737">
        <f t="shared" si="0"/>
        <v>5670.9148445112432</v>
      </c>
      <c r="L32" s="654">
        <v>3931</v>
      </c>
      <c r="M32" s="751"/>
      <c r="N32" s="440"/>
      <c r="O32" s="752"/>
      <c r="P32" s="785"/>
      <c r="Q32" s="771"/>
      <c r="R32" s="8"/>
      <c r="S32" s="732">
        <f t="shared" si="4"/>
        <v>275170</v>
      </c>
      <c r="T32" s="732">
        <f t="shared" si="5"/>
        <v>396964.03911578702</v>
      </c>
    </row>
    <row r="33" spans="1:20" ht="16.5" customHeight="1">
      <c r="A33" s="736">
        <f t="shared" si="6"/>
        <v>28</v>
      </c>
      <c r="B33" s="292" t="s">
        <v>1243</v>
      </c>
      <c r="C33" s="754">
        <v>42376</v>
      </c>
      <c r="D33" s="755" t="s">
        <v>911</v>
      </c>
      <c r="E33" s="837">
        <v>95</v>
      </c>
      <c r="F33" s="836">
        <v>114</v>
      </c>
      <c r="G33" s="836"/>
      <c r="H33" s="832">
        <f t="shared" si="2"/>
        <v>1.08</v>
      </c>
      <c r="I33" s="257">
        <v>120</v>
      </c>
      <c r="J33" s="737">
        <f t="shared" si="3"/>
        <v>129.60000000000002</v>
      </c>
      <c r="K33" s="737">
        <f t="shared" si="0"/>
        <v>8749.4114743887767</v>
      </c>
      <c r="L33" s="654">
        <v>9855</v>
      </c>
      <c r="M33" s="751"/>
      <c r="N33" s="828" t="s">
        <v>749</v>
      </c>
      <c r="O33" s="829"/>
      <c r="P33" s="830"/>
      <c r="Q33" s="525"/>
      <c r="R33" s="525">
        <f>SUM(R28:R32)</f>
        <v>15654700</v>
      </c>
      <c r="S33" s="732">
        <f t="shared" si="4"/>
        <v>1182600</v>
      </c>
      <c r="T33" s="732">
        <f t="shared" si="5"/>
        <v>1049929.3769266531</v>
      </c>
    </row>
    <row r="34" spans="1:20" ht="16.5" customHeight="1">
      <c r="A34" s="736">
        <f t="shared" si="6"/>
        <v>29</v>
      </c>
      <c r="B34" s="292" t="s">
        <v>1244</v>
      </c>
      <c r="C34" s="754">
        <v>42376</v>
      </c>
      <c r="D34" s="755" t="s">
        <v>911</v>
      </c>
      <c r="E34" s="837">
        <v>155</v>
      </c>
      <c r="F34" s="836">
        <v>115</v>
      </c>
      <c r="G34" s="836"/>
      <c r="H34" s="832">
        <f t="shared" si="2"/>
        <v>1.78</v>
      </c>
      <c r="I34" s="257">
        <v>110</v>
      </c>
      <c r="J34" s="737">
        <f t="shared" si="3"/>
        <v>195.8</v>
      </c>
      <c r="K34" s="737">
        <f t="shared" si="0"/>
        <v>14420.326318900019</v>
      </c>
      <c r="L34" s="654">
        <v>16577</v>
      </c>
      <c r="M34" s="751"/>
      <c r="N34" s="440" t="s">
        <v>750</v>
      </c>
      <c r="O34" s="752"/>
      <c r="P34" s="785"/>
      <c r="Q34" s="771"/>
      <c r="R34" s="8">
        <f>R27</f>
        <v>791411080</v>
      </c>
      <c r="S34" s="732">
        <f t="shared" si="4"/>
        <v>1823470</v>
      </c>
      <c r="T34" s="732">
        <f t="shared" si="5"/>
        <v>1586235.895079002</v>
      </c>
    </row>
    <row r="35" spans="1:20" ht="16.5" customHeight="1">
      <c r="A35" s="736">
        <f t="shared" si="6"/>
        <v>30</v>
      </c>
      <c r="B35" s="292" t="s">
        <v>1245</v>
      </c>
      <c r="C35" s="754">
        <v>42376</v>
      </c>
      <c r="D35" s="755" t="s">
        <v>911</v>
      </c>
      <c r="E35" s="837">
        <v>155</v>
      </c>
      <c r="F35" s="836">
        <v>114</v>
      </c>
      <c r="G35" s="836"/>
      <c r="H35" s="832">
        <f t="shared" si="2"/>
        <v>1.77</v>
      </c>
      <c r="I35" s="257">
        <v>96</v>
      </c>
      <c r="J35" s="737">
        <f t="shared" si="3"/>
        <v>169.92000000000002</v>
      </c>
      <c r="K35" s="737">
        <f t="shared" si="0"/>
        <v>14339.313249692716</v>
      </c>
      <c r="L35" s="654">
        <v>16433</v>
      </c>
      <c r="M35" s="751"/>
      <c r="N35" s="440" t="s">
        <v>751</v>
      </c>
      <c r="O35" s="752"/>
      <c r="P35" s="785"/>
      <c r="Q35" s="771"/>
      <c r="R35" s="8">
        <f>R33</f>
        <v>15654700</v>
      </c>
      <c r="S35" s="732">
        <f t="shared" si="4"/>
        <v>1577568</v>
      </c>
      <c r="T35" s="732">
        <f t="shared" si="5"/>
        <v>1376574.0719705008</v>
      </c>
    </row>
    <row r="36" spans="1:20" ht="16.5" customHeight="1">
      <c r="A36" s="736">
        <f t="shared" si="6"/>
        <v>31</v>
      </c>
      <c r="B36" s="292" t="s">
        <v>1246</v>
      </c>
      <c r="C36" s="754">
        <v>42376</v>
      </c>
      <c r="D36" s="755" t="s">
        <v>911</v>
      </c>
      <c r="E36" s="837">
        <v>130</v>
      </c>
      <c r="F36" s="836">
        <v>127</v>
      </c>
      <c r="G36" s="836"/>
      <c r="H36" s="832">
        <f t="shared" si="2"/>
        <v>1.65</v>
      </c>
      <c r="I36" s="257">
        <v>500</v>
      </c>
      <c r="J36" s="737">
        <f t="shared" si="3"/>
        <v>825</v>
      </c>
      <c r="K36" s="737">
        <f t="shared" si="0"/>
        <v>13367.156419205074</v>
      </c>
      <c r="L36" s="654">
        <v>8915</v>
      </c>
      <c r="M36" s="751"/>
      <c r="N36" s="440" t="s">
        <v>753</v>
      </c>
      <c r="O36" s="752"/>
      <c r="P36" s="785"/>
      <c r="Q36" s="771"/>
      <c r="R36" s="8">
        <v>18130000</v>
      </c>
      <c r="S36" s="732">
        <f t="shared" si="4"/>
        <v>4457500</v>
      </c>
      <c r="T36" s="732">
        <f t="shared" si="5"/>
        <v>6683578.2096025366</v>
      </c>
    </row>
    <row r="37" spans="1:20" ht="16.5" customHeight="1">
      <c r="A37" s="736">
        <f t="shared" si="6"/>
        <v>32</v>
      </c>
      <c r="B37" s="292" t="s">
        <v>1247</v>
      </c>
      <c r="C37" s="754">
        <v>42376</v>
      </c>
      <c r="D37" s="755" t="s">
        <v>911</v>
      </c>
      <c r="E37" s="837">
        <v>130</v>
      </c>
      <c r="F37" s="836">
        <v>84</v>
      </c>
      <c r="G37" s="836"/>
      <c r="H37" s="832">
        <f t="shared" si="2"/>
        <v>1.0900000000000001</v>
      </c>
      <c r="I37" s="257">
        <v>86</v>
      </c>
      <c r="J37" s="737">
        <f t="shared" si="3"/>
        <v>93.740000000000009</v>
      </c>
      <c r="K37" s="737">
        <f t="shared" si="0"/>
        <v>8830.4245435960802</v>
      </c>
      <c r="L37" s="654">
        <v>6334</v>
      </c>
      <c r="M37" s="751"/>
      <c r="N37" s="440" t="s">
        <v>752</v>
      </c>
      <c r="O37" s="752"/>
      <c r="P37" s="785"/>
      <c r="Q37" s="771"/>
      <c r="R37" s="8">
        <v>30750000</v>
      </c>
      <c r="S37" s="732">
        <f t="shared" si="4"/>
        <v>544724</v>
      </c>
      <c r="T37" s="732">
        <f t="shared" si="5"/>
        <v>759416.51074926287</v>
      </c>
    </row>
    <row r="38" spans="1:20" ht="16.5" customHeight="1">
      <c r="A38" s="736">
        <f t="shared" si="6"/>
        <v>33</v>
      </c>
      <c r="B38" s="292" t="s">
        <v>912</v>
      </c>
      <c r="C38" s="754">
        <v>42376</v>
      </c>
      <c r="D38" s="755" t="s">
        <v>913</v>
      </c>
      <c r="E38" s="837">
        <v>59</v>
      </c>
      <c r="F38" s="836">
        <v>89</v>
      </c>
      <c r="G38" s="836">
        <v>61</v>
      </c>
      <c r="H38" s="832">
        <f t="shared" si="2"/>
        <v>4.6100000000000003</v>
      </c>
      <c r="I38" s="257">
        <v>22</v>
      </c>
      <c r="J38" s="737">
        <f t="shared" si="3"/>
        <v>101.42</v>
      </c>
      <c r="K38" s="737">
        <f t="shared" si="0"/>
        <v>37347.024904566904</v>
      </c>
      <c r="L38" s="654">
        <v>33000</v>
      </c>
      <c r="M38" s="751"/>
      <c r="N38" s="440" t="s">
        <v>765</v>
      </c>
      <c r="O38" s="752"/>
      <c r="P38" s="785"/>
      <c r="Q38" s="771"/>
      <c r="R38" s="8">
        <v>108255000</v>
      </c>
      <c r="S38" s="732">
        <f t="shared" si="4"/>
        <v>726000</v>
      </c>
      <c r="T38" s="732">
        <f t="shared" si="5"/>
        <v>821634.54790047184</v>
      </c>
    </row>
    <row r="39" spans="1:20" ht="16.5" customHeight="1">
      <c r="A39" s="736">
        <f t="shared" si="6"/>
        <v>34</v>
      </c>
      <c r="B39" s="292" t="s">
        <v>914</v>
      </c>
      <c r="C39" s="754">
        <v>42376</v>
      </c>
      <c r="D39" s="755" t="s">
        <v>913</v>
      </c>
      <c r="E39" s="837">
        <v>59</v>
      </c>
      <c r="F39" s="836">
        <v>94</v>
      </c>
      <c r="G39" s="836">
        <v>61</v>
      </c>
      <c r="H39" s="832">
        <f t="shared" si="2"/>
        <v>4.91</v>
      </c>
      <c r="I39" s="257">
        <v>10</v>
      </c>
      <c r="J39" s="737">
        <f t="shared" si="3"/>
        <v>49.1</v>
      </c>
      <c r="K39" s="737">
        <f t="shared" si="0"/>
        <v>39777.416980786009</v>
      </c>
      <c r="L39" s="654">
        <v>35000</v>
      </c>
      <c r="M39" s="751"/>
      <c r="N39" s="440"/>
      <c r="O39" s="752"/>
      <c r="P39" s="785"/>
      <c r="Q39" s="771"/>
      <c r="R39" s="8"/>
      <c r="S39" s="732">
        <f t="shared" si="4"/>
        <v>350000</v>
      </c>
      <c r="T39" s="732">
        <f t="shared" si="5"/>
        <v>397774.1698078601</v>
      </c>
    </row>
    <row r="40" spans="1:20" ht="16.5" customHeight="1">
      <c r="A40" s="736">
        <f t="shared" si="6"/>
        <v>35</v>
      </c>
      <c r="B40" s="292" t="s">
        <v>915</v>
      </c>
      <c r="C40" s="754">
        <v>42376</v>
      </c>
      <c r="D40" s="755" t="s">
        <v>913</v>
      </c>
      <c r="E40" s="837">
        <v>64</v>
      </c>
      <c r="F40" s="836">
        <v>114</v>
      </c>
      <c r="G40" s="836">
        <v>63</v>
      </c>
      <c r="H40" s="832">
        <f t="shared" si="2"/>
        <v>6.5</v>
      </c>
      <c r="I40" s="257">
        <v>10</v>
      </c>
      <c r="J40" s="737">
        <f t="shared" si="3"/>
        <v>65</v>
      </c>
      <c r="K40" s="737">
        <f t="shared" si="0"/>
        <v>52658.49498474726</v>
      </c>
      <c r="L40" s="654">
        <v>60000</v>
      </c>
      <c r="M40" s="751"/>
      <c r="N40" s="828" t="s">
        <v>762</v>
      </c>
      <c r="O40" s="829"/>
      <c r="P40" s="830"/>
      <c r="Q40" s="525"/>
      <c r="R40" s="525">
        <f>SUM(R34:R39)</f>
        <v>964200780</v>
      </c>
      <c r="S40" s="732">
        <f t="shared" si="4"/>
        <v>600000</v>
      </c>
      <c r="T40" s="732">
        <f t="shared" si="5"/>
        <v>526584.9498474726</v>
      </c>
    </row>
    <row r="41" spans="1:20" ht="16.5" customHeight="1">
      <c r="A41" s="736">
        <f t="shared" si="6"/>
        <v>36</v>
      </c>
      <c r="B41" s="292" t="s">
        <v>641</v>
      </c>
      <c r="C41" s="754">
        <v>42377</v>
      </c>
      <c r="D41" s="755" t="s">
        <v>917</v>
      </c>
      <c r="E41" s="837">
        <v>80</v>
      </c>
      <c r="F41" s="836">
        <v>60</v>
      </c>
      <c r="G41" s="836">
        <v>50</v>
      </c>
      <c r="H41" s="832">
        <f t="shared" si="2"/>
        <v>3.22</v>
      </c>
      <c r="I41" s="257">
        <v>153</v>
      </c>
      <c r="J41" s="737">
        <f t="shared" si="3"/>
        <v>492.66</v>
      </c>
      <c r="K41" s="737">
        <f t="shared" si="0"/>
        <v>26086.208284751723</v>
      </c>
      <c r="L41" s="654">
        <v>22750</v>
      </c>
      <c r="M41" s="751"/>
      <c r="N41" s="441"/>
      <c r="O41" s="760"/>
      <c r="P41" s="786"/>
      <c r="Q41" s="750"/>
      <c r="R41" s="762"/>
      <c r="S41" s="732">
        <f t="shared" si="4"/>
        <v>3480750</v>
      </c>
      <c r="T41" s="732">
        <f t="shared" si="5"/>
        <v>3991189.8675670135</v>
      </c>
    </row>
    <row r="42" spans="1:20" ht="16.5" customHeight="1">
      <c r="A42" s="736">
        <f t="shared" si="6"/>
        <v>37</v>
      </c>
      <c r="B42" s="292" t="s">
        <v>485</v>
      </c>
      <c r="C42" s="754">
        <v>42381</v>
      </c>
      <c r="D42" s="755" t="s">
        <v>918</v>
      </c>
      <c r="E42" s="837">
        <v>61</v>
      </c>
      <c r="F42" s="836">
        <v>51</v>
      </c>
      <c r="G42" s="836">
        <v>30</v>
      </c>
      <c r="H42" s="832">
        <f t="shared" si="2"/>
        <v>1.92</v>
      </c>
      <c r="I42" s="257">
        <v>287</v>
      </c>
      <c r="J42" s="737">
        <f t="shared" si="3"/>
        <v>551.04</v>
      </c>
      <c r="K42" s="737">
        <f t="shared" si="0"/>
        <v>15554.509287802268</v>
      </c>
      <c r="L42" s="654">
        <v>10670</v>
      </c>
      <c r="M42" s="751"/>
      <c r="N42" s="441"/>
      <c r="O42" s="760"/>
      <c r="P42" s="786"/>
      <c r="Q42" s="750"/>
      <c r="R42" s="762"/>
      <c r="S42" s="732">
        <f t="shared" si="4"/>
        <v>3062290</v>
      </c>
      <c r="T42" s="732">
        <f t="shared" si="5"/>
        <v>4464144.1655992512</v>
      </c>
    </row>
    <row r="43" spans="1:20" ht="16.5" customHeight="1">
      <c r="A43" s="736">
        <f t="shared" si="6"/>
        <v>38</v>
      </c>
      <c r="B43" s="292" t="s">
        <v>571</v>
      </c>
      <c r="C43" s="754">
        <v>42382</v>
      </c>
      <c r="D43" s="755" t="s">
        <v>919</v>
      </c>
      <c r="E43" s="837">
        <v>52</v>
      </c>
      <c r="F43" s="836">
        <v>28</v>
      </c>
      <c r="G43" s="836">
        <v>28</v>
      </c>
      <c r="H43" s="832">
        <f t="shared" si="2"/>
        <v>0.97</v>
      </c>
      <c r="I43" s="257">
        <v>504</v>
      </c>
      <c r="J43" s="737">
        <f t="shared" si="3"/>
        <v>488.88</v>
      </c>
      <c r="K43" s="737">
        <f t="shared" si="0"/>
        <v>7858.2677131084374</v>
      </c>
      <c r="L43" s="654">
        <v>6400</v>
      </c>
      <c r="M43" s="751"/>
      <c r="N43" s="1132" t="s">
        <v>763</v>
      </c>
      <c r="O43" s="1133"/>
      <c r="P43" s="1133"/>
      <c r="Q43" s="1134"/>
      <c r="R43" s="833">
        <f>R40/J273</f>
        <v>8101.3069207303479</v>
      </c>
      <c r="S43" s="732">
        <f t="shared" si="4"/>
        <v>3225600</v>
      </c>
      <c r="T43" s="732">
        <f t="shared" si="5"/>
        <v>3960566.9274066524</v>
      </c>
    </row>
    <row r="44" spans="1:20" ht="16.5" customHeight="1">
      <c r="A44" s="736">
        <f t="shared" si="6"/>
        <v>39</v>
      </c>
      <c r="B44" s="292" t="s">
        <v>446</v>
      </c>
      <c r="C44" s="754">
        <v>42382</v>
      </c>
      <c r="D44" s="755" t="s">
        <v>920</v>
      </c>
      <c r="E44" s="837">
        <v>49.5</v>
      </c>
      <c r="F44" s="836">
        <v>38.5</v>
      </c>
      <c r="G44" s="836">
        <v>32.5</v>
      </c>
      <c r="H44" s="832">
        <f t="shared" si="2"/>
        <v>1.34</v>
      </c>
      <c r="I44" s="257">
        <v>132</v>
      </c>
      <c r="J44" s="737">
        <f t="shared" si="3"/>
        <v>176.88000000000002</v>
      </c>
      <c r="K44" s="737">
        <f t="shared" si="0"/>
        <v>10855.751273778667</v>
      </c>
      <c r="L44" s="654">
        <v>12900</v>
      </c>
      <c r="M44" s="751"/>
      <c r="N44" s="441"/>
      <c r="O44" s="760"/>
      <c r="P44" s="786"/>
      <c r="Q44" s="750"/>
      <c r="R44" s="762"/>
      <c r="S44" s="732">
        <f t="shared" si="4"/>
        <v>1702800</v>
      </c>
      <c r="T44" s="732">
        <f t="shared" si="5"/>
        <v>1432959.1681387841</v>
      </c>
    </row>
    <row r="45" spans="1:20" ht="16.5" customHeight="1">
      <c r="A45" s="736">
        <f t="shared" si="6"/>
        <v>40</v>
      </c>
      <c r="B45" s="292" t="s">
        <v>508</v>
      </c>
      <c r="C45" s="754">
        <v>42382</v>
      </c>
      <c r="D45" s="755" t="s">
        <v>920</v>
      </c>
      <c r="E45" s="837">
        <v>43</v>
      </c>
      <c r="F45" s="836">
        <v>27.5</v>
      </c>
      <c r="G45" s="836">
        <v>33</v>
      </c>
      <c r="H45" s="832">
        <f t="shared" si="2"/>
        <v>0.93</v>
      </c>
      <c r="I45" s="257">
        <v>222</v>
      </c>
      <c r="J45" s="737">
        <f t="shared" si="3"/>
        <v>206.46</v>
      </c>
      <c r="K45" s="737">
        <f t="shared" si="0"/>
        <v>7534.2154362792244</v>
      </c>
      <c r="L45" s="654">
        <v>6400</v>
      </c>
      <c r="M45" s="751"/>
      <c r="N45" s="441"/>
      <c r="O45" s="760"/>
      <c r="P45" s="786"/>
      <c r="Q45" s="750"/>
      <c r="R45" s="762"/>
      <c r="S45" s="732">
        <f t="shared" si="4"/>
        <v>1420800</v>
      </c>
      <c r="T45" s="732">
        <f t="shared" si="5"/>
        <v>1672595.8268539878</v>
      </c>
    </row>
    <row r="46" spans="1:20" ht="16.5" customHeight="1">
      <c r="A46" s="736">
        <f t="shared" si="6"/>
        <v>41</v>
      </c>
      <c r="B46" s="292" t="s">
        <v>446</v>
      </c>
      <c r="C46" s="754">
        <v>42383</v>
      </c>
      <c r="D46" s="755" t="s">
        <v>865</v>
      </c>
      <c r="E46" s="837">
        <v>49</v>
      </c>
      <c r="F46" s="836">
        <v>38.5</v>
      </c>
      <c r="G46" s="836">
        <v>32.5</v>
      </c>
      <c r="H46" s="832">
        <f t="shared" si="2"/>
        <v>1.33</v>
      </c>
      <c r="I46" s="257">
        <v>273</v>
      </c>
      <c r="J46" s="737">
        <f t="shared" si="3"/>
        <v>363.09000000000003</v>
      </c>
      <c r="K46" s="737">
        <f t="shared" si="0"/>
        <v>10774.738204571364</v>
      </c>
      <c r="L46" s="654">
        <v>12900</v>
      </c>
      <c r="M46" s="751"/>
      <c r="N46" s="441"/>
      <c r="O46" s="760"/>
      <c r="P46" s="786"/>
      <c r="Q46" s="750"/>
      <c r="R46" s="762"/>
      <c r="S46" s="732">
        <f t="shared" si="4"/>
        <v>3521700</v>
      </c>
      <c r="T46" s="732">
        <f t="shared" si="5"/>
        <v>2941503.5298479823</v>
      </c>
    </row>
    <row r="47" spans="1:20" ht="16.5" customHeight="1">
      <c r="A47" s="736">
        <f t="shared" si="6"/>
        <v>42</v>
      </c>
      <c r="B47" s="292" t="s">
        <v>995</v>
      </c>
      <c r="C47" s="754">
        <v>42383</v>
      </c>
      <c r="D47" s="755" t="s">
        <v>865</v>
      </c>
      <c r="E47" s="837">
        <v>72</v>
      </c>
      <c r="F47" s="836">
        <v>51.5</v>
      </c>
      <c r="G47" s="836">
        <v>40</v>
      </c>
      <c r="H47" s="832">
        <f t="shared" si="2"/>
        <v>2.38</v>
      </c>
      <c r="I47" s="257">
        <v>500</v>
      </c>
      <c r="J47" s="737">
        <f t="shared" si="3"/>
        <v>1190</v>
      </c>
      <c r="K47" s="737">
        <f t="shared" si="0"/>
        <v>19281.110471338226</v>
      </c>
      <c r="L47" s="654">
        <v>8900</v>
      </c>
      <c r="M47" s="751"/>
      <c r="N47" s="441"/>
      <c r="O47" s="760"/>
      <c r="P47" s="786"/>
      <c r="Q47" s="750"/>
      <c r="R47" s="762"/>
      <c r="S47" s="732">
        <f t="shared" si="4"/>
        <v>4450000</v>
      </c>
      <c r="T47" s="732">
        <f t="shared" si="5"/>
        <v>9640555.2356691137</v>
      </c>
    </row>
    <row r="48" spans="1:20" ht="16.5" customHeight="1">
      <c r="A48" s="736">
        <f t="shared" si="6"/>
        <v>43</v>
      </c>
      <c r="B48" s="292" t="s">
        <v>677</v>
      </c>
      <c r="C48" s="754">
        <v>42383</v>
      </c>
      <c r="D48" s="755" t="s">
        <v>866</v>
      </c>
      <c r="E48" s="837">
        <v>33.5</v>
      </c>
      <c r="F48" s="836">
        <v>31.5</v>
      </c>
      <c r="G48" s="836">
        <v>24</v>
      </c>
      <c r="H48" s="832">
        <f t="shared" si="2"/>
        <v>0.79</v>
      </c>
      <c r="I48" s="257">
        <v>1000</v>
      </c>
      <c r="J48" s="737">
        <f t="shared" si="3"/>
        <v>790</v>
      </c>
      <c r="K48" s="737">
        <f t="shared" si="0"/>
        <v>6400.0324673769755</v>
      </c>
      <c r="L48" s="654">
        <v>6950</v>
      </c>
      <c r="M48" s="751"/>
      <c r="N48" s="441"/>
      <c r="O48" s="760"/>
      <c r="P48" s="786"/>
      <c r="Q48" s="750"/>
      <c r="R48" s="762"/>
      <c r="S48" s="732">
        <f t="shared" si="4"/>
        <v>6950000</v>
      </c>
      <c r="T48" s="732">
        <f t="shared" si="5"/>
        <v>6400032.4673769753</v>
      </c>
    </row>
    <row r="49" spans="1:20" ht="16.5" customHeight="1">
      <c r="A49" s="736">
        <f t="shared" si="6"/>
        <v>44</v>
      </c>
      <c r="B49" s="292" t="s">
        <v>1467</v>
      </c>
      <c r="C49" s="754">
        <v>42383</v>
      </c>
      <c r="D49" s="755" t="s">
        <v>921</v>
      </c>
      <c r="E49" s="837">
        <v>41</v>
      </c>
      <c r="F49" s="836">
        <v>39</v>
      </c>
      <c r="G49" s="836">
        <v>20</v>
      </c>
      <c r="H49" s="832">
        <f t="shared" si="2"/>
        <v>1.02</v>
      </c>
      <c r="I49" s="257">
        <v>100</v>
      </c>
      <c r="J49" s="737">
        <f t="shared" si="3"/>
        <v>102</v>
      </c>
      <c r="K49" s="737">
        <f t="shared" si="0"/>
        <v>8263.3330591449558</v>
      </c>
      <c r="L49" s="654">
        <v>10900</v>
      </c>
      <c r="M49" s="751"/>
      <c r="N49" s="441"/>
      <c r="O49" s="760"/>
      <c r="P49" s="786"/>
      <c r="Q49" s="750"/>
      <c r="R49" s="762"/>
      <c r="S49" s="732">
        <f t="shared" si="4"/>
        <v>1090000</v>
      </c>
      <c r="T49" s="732">
        <f t="shared" si="5"/>
        <v>826333.30591449561</v>
      </c>
    </row>
    <row r="50" spans="1:20" ht="16.5" customHeight="1">
      <c r="A50" s="736">
        <f t="shared" si="6"/>
        <v>45</v>
      </c>
      <c r="B50" s="292" t="s">
        <v>1468</v>
      </c>
      <c r="C50" s="754">
        <v>42383</v>
      </c>
      <c r="D50" s="755" t="s">
        <v>921</v>
      </c>
      <c r="E50" s="837">
        <v>41</v>
      </c>
      <c r="F50" s="836">
        <v>41</v>
      </c>
      <c r="G50" s="836">
        <v>25</v>
      </c>
      <c r="H50" s="832">
        <f t="shared" si="2"/>
        <v>1.17</v>
      </c>
      <c r="I50" s="257">
        <v>20</v>
      </c>
      <c r="J50" s="737">
        <f t="shared" si="3"/>
        <v>23.4</v>
      </c>
      <c r="K50" s="737">
        <f t="shared" si="0"/>
        <v>9478.5290972545063</v>
      </c>
      <c r="L50" s="654">
        <v>11700</v>
      </c>
      <c r="M50" s="751"/>
      <c r="N50" s="441"/>
      <c r="O50" s="760"/>
      <c r="P50" s="786"/>
      <c r="Q50" s="750"/>
      <c r="R50" s="762"/>
      <c r="S50" s="732">
        <f t="shared" si="4"/>
        <v>234000</v>
      </c>
      <c r="T50" s="732">
        <f t="shared" si="5"/>
        <v>189570.58194509012</v>
      </c>
    </row>
    <row r="51" spans="1:20" ht="16.5" customHeight="1">
      <c r="A51" s="736">
        <f t="shared" si="6"/>
        <v>46</v>
      </c>
      <c r="B51" s="292" t="s">
        <v>1339</v>
      </c>
      <c r="C51" s="754">
        <v>42383</v>
      </c>
      <c r="D51" s="755" t="s">
        <v>921</v>
      </c>
      <c r="E51" s="837">
        <v>43</v>
      </c>
      <c r="F51" s="836">
        <v>42</v>
      </c>
      <c r="G51" s="836">
        <v>26</v>
      </c>
      <c r="H51" s="832">
        <f t="shared" si="2"/>
        <v>1.24</v>
      </c>
      <c r="I51" s="257">
        <v>20</v>
      </c>
      <c r="J51" s="737">
        <f t="shared" si="3"/>
        <v>24.8</v>
      </c>
      <c r="K51" s="737">
        <f t="shared" si="0"/>
        <v>10045.620581705631</v>
      </c>
      <c r="L51" s="654">
        <v>12400</v>
      </c>
      <c r="M51" s="751"/>
      <c r="N51" s="441"/>
      <c r="O51" s="760"/>
      <c r="P51" s="786"/>
      <c r="Q51" s="750"/>
      <c r="R51" s="762"/>
      <c r="S51" s="732">
        <f t="shared" si="4"/>
        <v>248000</v>
      </c>
      <c r="T51" s="732">
        <f t="shared" si="5"/>
        <v>200912.41163411262</v>
      </c>
    </row>
    <row r="52" spans="1:20" ht="16.5" customHeight="1">
      <c r="A52" s="736">
        <f t="shared" si="6"/>
        <v>47</v>
      </c>
      <c r="B52" s="292" t="s">
        <v>1343</v>
      </c>
      <c r="C52" s="754">
        <v>42383</v>
      </c>
      <c r="D52" s="755" t="s">
        <v>921</v>
      </c>
      <c r="E52" s="837">
        <v>38</v>
      </c>
      <c r="F52" s="836">
        <v>37</v>
      </c>
      <c r="G52" s="836">
        <v>30</v>
      </c>
      <c r="H52" s="832">
        <f t="shared" si="2"/>
        <v>1.0900000000000001</v>
      </c>
      <c r="I52" s="257">
        <v>20</v>
      </c>
      <c r="J52" s="737">
        <f t="shared" si="3"/>
        <v>21.8</v>
      </c>
      <c r="K52" s="737">
        <f t="shared" si="0"/>
        <v>8830.4245435960802</v>
      </c>
      <c r="L52" s="654">
        <v>15300</v>
      </c>
      <c r="M52" s="751"/>
      <c r="N52" s="441"/>
      <c r="O52" s="760"/>
      <c r="P52" s="786"/>
      <c r="Q52" s="750"/>
      <c r="R52" s="762"/>
      <c r="S52" s="732">
        <f t="shared" si="4"/>
        <v>306000</v>
      </c>
      <c r="T52" s="732">
        <f t="shared" si="5"/>
        <v>176608.49087192159</v>
      </c>
    </row>
    <row r="53" spans="1:20" ht="16.5" customHeight="1">
      <c r="A53" s="736">
        <f t="shared" si="6"/>
        <v>48</v>
      </c>
      <c r="B53" s="292" t="s">
        <v>1476</v>
      </c>
      <c r="C53" s="754">
        <v>42383</v>
      </c>
      <c r="D53" s="755" t="s">
        <v>922</v>
      </c>
      <c r="E53" s="837">
        <v>49</v>
      </c>
      <c r="F53" s="836">
        <v>38</v>
      </c>
      <c r="G53" s="836">
        <v>33</v>
      </c>
      <c r="H53" s="832">
        <f t="shared" si="2"/>
        <v>1.32</v>
      </c>
      <c r="I53" s="257">
        <v>314</v>
      </c>
      <c r="J53" s="737">
        <f t="shared" si="3"/>
        <v>414.48</v>
      </c>
      <c r="K53" s="737">
        <f t="shared" si="0"/>
        <v>10693.72513536406</v>
      </c>
      <c r="L53" s="654">
        <v>10500</v>
      </c>
      <c r="M53" s="751"/>
      <c r="N53" s="441"/>
      <c r="O53" s="760"/>
      <c r="P53" s="786"/>
      <c r="Q53" s="750"/>
      <c r="R53" s="762"/>
      <c r="S53" s="732">
        <f t="shared" si="4"/>
        <v>3297000</v>
      </c>
      <c r="T53" s="732">
        <f t="shared" si="5"/>
        <v>3357829.6925043152</v>
      </c>
    </row>
    <row r="54" spans="1:20" ht="16.5" customHeight="1">
      <c r="A54" s="736">
        <f t="shared" si="6"/>
        <v>49</v>
      </c>
      <c r="B54" s="292" t="s">
        <v>690</v>
      </c>
      <c r="C54" s="754">
        <v>42383</v>
      </c>
      <c r="D54" s="755" t="s">
        <v>923</v>
      </c>
      <c r="E54" s="837">
        <v>57</v>
      </c>
      <c r="F54" s="836">
        <v>38</v>
      </c>
      <c r="G54" s="836">
        <v>33</v>
      </c>
      <c r="H54" s="832">
        <f t="shared" si="2"/>
        <v>1.44</v>
      </c>
      <c r="I54" s="257">
        <v>214</v>
      </c>
      <c r="J54" s="737">
        <f t="shared" si="3"/>
        <v>308.15999999999997</v>
      </c>
      <c r="K54" s="737">
        <f t="shared" si="0"/>
        <v>11665.8819658517</v>
      </c>
      <c r="L54" s="654">
        <v>10920</v>
      </c>
      <c r="M54" s="751"/>
      <c r="N54" s="441"/>
      <c r="O54" s="760"/>
      <c r="P54" s="786"/>
      <c r="Q54" s="750"/>
      <c r="R54" s="762"/>
      <c r="S54" s="732">
        <f t="shared" si="4"/>
        <v>2336880</v>
      </c>
      <c r="T54" s="732">
        <f t="shared" si="5"/>
        <v>2496498.7406922639</v>
      </c>
    </row>
    <row r="55" spans="1:20" ht="16.5" customHeight="1">
      <c r="A55" s="736">
        <f t="shared" si="6"/>
        <v>50</v>
      </c>
      <c r="B55" s="292" t="s">
        <v>689</v>
      </c>
      <c r="C55" s="754">
        <v>42383</v>
      </c>
      <c r="D55" s="755" t="s">
        <v>923</v>
      </c>
      <c r="E55" s="837">
        <v>43</v>
      </c>
      <c r="F55" s="836">
        <v>29</v>
      </c>
      <c r="G55" s="836">
        <v>20</v>
      </c>
      <c r="H55" s="832">
        <f t="shared" si="2"/>
        <v>0.77</v>
      </c>
      <c r="I55" s="257">
        <v>621</v>
      </c>
      <c r="J55" s="737">
        <f t="shared" ref="J55:J118" si="11">H55*I55</f>
        <v>478.17</v>
      </c>
      <c r="K55" s="737">
        <f t="shared" si="0"/>
        <v>6238.0063289623677</v>
      </c>
      <c r="L55" s="654">
        <v>6450</v>
      </c>
      <c r="M55" s="751"/>
      <c r="O55" s="732"/>
      <c r="P55" s="732"/>
      <c r="Q55" s="732"/>
      <c r="S55" s="732">
        <f t="shared" si="4"/>
        <v>4005450</v>
      </c>
      <c r="T55" s="732">
        <f t="shared" si="5"/>
        <v>3873801.9302856303</v>
      </c>
    </row>
    <row r="56" spans="1:20" ht="16.5" customHeight="1">
      <c r="A56" s="736">
        <f t="shared" si="6"/>
        <v>51</v>
      </c>
      <c r="B56" s="292" t="s">
        <v>729</v>
      </c>
      <c r="C56" s="754">
        <v>42383</v>
      </c>
      <c r="D56" s="755" t="s">
        <v>924</v>
      </c>
      <c r="E56" s="837">
        <v>105</v>
      </c>
      <c r="F56" s="836">
        <v>126</v>
      </c>
      <c r="G56" s="836"/>
      <c r="H56" s="832">
        <f t="shared" si="2"/>
        <v>1.32</v>
      </c>
      <c r="I56" s="257">
        <v>170</v>
      </c>
      <c r="J56" s="737">
        <f t="shared" si="11"/>
        <v>224.4</v>
      </c>
      <c r="K56" s="737">
        <f t="shared" si="0"/>
        <v>10693.72513536406</v>
      </c>
      <c r="L56" s="654">
        <v>12039</v>
      </c>
      <c r="M56" s="751"/>
      <c r="O56" s="732"/>
      <c r="P56" s="732"/>
      <c r="Q56" s="732"/>
      <c r="S56" s="732">
        <f t="shared" si="4"/>
        <v>2046630</v>
      </c>
      <c r="T56" s="732">
        <f t="shared" si="5"/>
        <v>1817933.2730118902</v>
      </c>
    </row>
    <row r="57" spans="1:20" ht="16.5" customHeight="1">
      <c r="A57" s="736">
        <f t="shared" si="6"/>
        <v>52</v>
      </c>
      <c r="B57" s="292" t="s">
        <v>737</v>
      </c>
      <c r="C57" s="754">
        <v>42383</v>
      </c>
      <c r="D57" s="755" t="s">
        <v>924</v>
      </c>
      <c r="E57" s="837">
        <v>85</v>
      </c>
      <c r="F57" s="836">
        <v>114</v>
      </c>
      <c r="G57" s="836"/>
      <c r="H57" s="832">
        <f t="shared" si="2"/>
        <v>0.97</v>
      </c>
      <c r="I57" s="257">
        <v>40</v>
      </c>
      <c r="J57" s="737">
        <f t="shared" si="11"/>
        <v>38.799999999999997</v>
      </c>
      <c r="K57" s="737">
        <f t="shared" si="0"/>
        <v>7858.2677131084374</v>
      </c>
      <c r="L57" s="654">
        <v>8818</v>
      </c>
      <c r="M57" s="751"/>
      <c r="O57" s="732"/>
      <c r="P57" s="732"/>
      <c r="Q57" s="732"/>
      <c r="S57" s="732">
        <f t="shared" si="4"/>
        <v>352720</v>
      </c>
      <c r="T57" s="732">
        <f t="shared" si="5"/>
        <v>314330.7085243375</v>
      </c>
    </row>
    <row r="58" spans="1:20" ht="16.5" customHeight="1">
      <c r="A58" s="736">
        <f t="shared" si="6"/>
        <v>53</v>
      </c>
      <c r="B58" s="292" t="s">
        <v>1248</v>
      </c>
      <c r="C58" s="754">
        <v>42383</v>
      </c>
      <c r="D58" s="755" t="s">
        <v>924</v>
      </c>
      <c r="E58" s="837">
        <v>80</v>
      </c>
      <c r="F58" s="836">
        <v>108</v>
      </c>
      <c r="G58" s="836"/>
      <c r="H58" s="832">
        <f t="shared" si="2"/>
        <v>0.86</v>
      </c>
      <c r="I58" s="257">
        <v>25</v>
      </c>
      <c r="J58" s="737">
        <f t="shared" si="11"/>
        <v>21.5</v>
      </c>
      <c r="K58" s="737">
        <f t="shared" si="0"/>
        <v>6967.1239518280991</v>
      </c>
      <c r="L58" s="654">
        <v>7862</v>
      </c>
      <c r="M58" s="751"/>
      <c r="O58" s="732"/>
      <c r="P58" s="732"/>
      <c r="Q58" s="732"/>
      <c r="S58" s="732">
        <f t="shared" si="4"/>
        <v>196550</v>
      </c>
      <c r="T58" s="732">
        <f t="shared" si="5"/>
        <v>174178.09879570248</v>
      </c>
    </row>
    <row r="59" spans="1:20" ht="16.5" customHeight="1">
      <c r="A59" s="736">
        <f t="shared" si="6"/>
        <v>54</v>
      </c>
      <c r="B59" s="292" t="s">
        <v>1249</v>
      </c>
      <c r="C59" s="754">
        <v>42383</v>
      </c>
      <c r="D59" s="755" t="s">
        <v>924</v>
      </c>
      <c r="E59" s="837">
        <v>90</v>
      </c>
      <c r="F59" s="836">
        <v>124</v>
      </c>
      <c r="G59" s="836"/>
      <c r="H59" s="832">
        <f t="shared" si="2"/>
        <v>1.1200000000000001</v>
      </c>
      <c r="I59" s="257">
        <v>10</v>
      </c>
      <c r="J59" s="737">
        <f t="shared" si="11"/>
        <v>11.200000000000001</v>
      </c>
      <c r="K59" s="737">
        <f t="shared" si="0"/>
        <v>9073.4637512179906</v>
      </c>
      <c r="L59" s="654">
        <v>10156</v>
      </c>
      <c r="M59" s="751"/>
      <c r="O59" s="732"/>
      <c r="P59" s="732"/>
      <c r="Q59" s="732"/>
      <c r="S59" s="732">
        <f t="shared" si="4"/>
        <v>101560</v>
      </c>
      <c r="T59" s="732">
        <f t="shared" si="5"/>
        <v>90734.637512179906</v>
      </c>
    </row>
    <row r="60" spans="1:20" ht="16.5" customHeight="1">
      <c r="A60" s="736">
        <f t="shared" si="6"/>
        <v>55</v>
      </c>
      <c r="B60" s="292" t="s">
        <v>1250</v>
      </c>
      <c r="C60" s="754">
        <v>42383</v>
      </c>
      <c r="D60" s="755" t="s">
        <v>924</v>
      </c>
      <c r="E60" s="837">
        <v>95</v>
      </c>
      <c r="F60" s="836">
        <v>112</v>
      </c>
      <c r="G60" s="836"/>
      <c r="H60" s="832">
        <f t="shared" si="2"/>
        <v>1.06</v>
      </c>
      <c r="I60" s="257">
        <v>580</v>
      </c>
      <c r="J60" s="737">
        <f t="shared" si="11"/>
        <v>614.80000000000007</v>
      </c>
      <c r="K60" s="737">
        <f t="shared" si="0"/>
        <v>8587.3853359741697</v>
      </c>
      <c r="L60" s="654">
        <v>8938</v>
      </c>
      <c r="M60" s="751"/>
      <c r="O60" s="732"/>
      <c r="P60" s="732"/>
      <c r="Q60" s="732"/>
      <c r="S60" s="732">
        <f t="shared" si="4"/>
        <v>5184040</v>
      </c>
      <c r="T60" s="732">
        <f t="shared" si="5"/>
        <v>4980683.4948650189</v>
      </c>
    </row>
    <row r="61" spans="1:20" ht="16.5" customHeight="1">
      <c r="A61" s="736">
        <f t="shared" ref="A61:A92" si="12">IF(B59&lt;&gt;"",A60+1,"")</f>
        <v>56</v>
      </c>
      <c r="B61" s="292" t="s">
        <v>1251</v>
      </c>
      <c r="C61" s="754">
        <v>42383</v>
      </c>
      <c r="D61" s="755" t="s">
        <v>924</v>
      </c>
      <c r="E61" s="837">
        <v>75</v>
      </c>
      <c r="F61" s="836">
        <v>127</v>
      </c>
      <c r="G61" s="836"/>
      <c r="H61" s="832">
        <f t="shared" si="2"/>
        <v>0.95</v>
      </c>
      <c r="I61" s="257">
        <v>900</v>
      </c>
      <c r="J61" s="737">
        <f t="shared" si="11"/>
        <v>855</v>
      </c>
      <c r="K61" s="737">
        <f t="shared" si="0"/>
        <v>7696.2415746938304</v>
      </c>
      <c r="L61" s="654">
        <v>8287</v>
      </c>
      <c r="M61" s="751"/>
      <c r="O61" s="732"/>
      <c r="P61" s="732"/>
      <c r="Q61" s="732"/>
      <c r="S61" s="732">
        <f t="shared" si="4"/>
        <v>7458300</v>
      </c>
      <c r="T61" s="732">
        <f t="shared" si="5"/>
        <v>6926617.4172244472</v>
      </c>
    </row>
    <row r="62" spans="1:20" ht="16.5" customHeight="1">
      <c r="A62" s="736">
        <f t="shared" si="12"/>
        <v>57</v>
      </c>
      <c r="B62" s="292" t="s">
        <v>1252</v>
      </c>
      <c r="C62" s="754">
        <v>42383</v>
      </c>
      <c r="D62" s="755" t="s">
        <v>924</v>
      </c>
      <c r="E62" s="837">
        <v>68</v>
      </c>
      <c r="F62" s="836">
        <v>106</v>
      </c>
      <c r="G62" s="836"/>
      <c r="H62" s="832">
        <f t="shared" si="2"/>
        <v>0.72</v>
      </c>
      <c r="I62" s="257">
        <v>12</v>
      </c>
      <c r="J62" s="737">
        <f t="shared" si="11"/>
        <v>8.64</v>
      </c>
      <c r="K62" s="737">
        <f t="shared" si="0"/>
        <v>5832.9409829258502</v>
      </c>
      <c r="L62" s="654">
        <v>13653</v>
      </c>
      <c r="M62" s="751"/>
      <c r="O62" s="732"/>
      <c r="P62" s="732"/>
      <c r="Q62" s="732"/>
      <c r="S62" s="732">
        <f t="shared" si="4"/>
        <v>163836</v>
      </c>
      <c r="T62" s="732">
        <f t="shared" si="5"/>
        <v>69995.291795110199</v>
      </c>
    </row>
    <row r="63" spans="1:20" ht="16.5" customHeight="1">
      <c r="A63" s="736">
        <f t="shared" si="12"/>
        <v>58</v>
      </c>
      <c r="B63" s="292" t="s">
        <v>1253</v>
      </c>
      <c r="C63" s="754">
        <v>42383</v>
      </c>
      <c r="D63" s="755" t="s">
        <v>924</v>
      </c>
      <c r="E63" s="837">
        <v>72</v>
      </c>
      <c r="F63" s="836">
        <v>128</v>
      </c>
      <c r="G63" s="836"/>
      <c r="H63" s="832">
        <f t="shared" si="2"/>
        <v>0.92</v>
      </c>
      <c r="I63" s="257">
        <v>13</v>
      </c>
      <c r="J63" s="737">
        <f t="shared" si="11"/>
        <v>11.96</v>
      </c>
      <c r="K63" s="737">
        <f t="shared" si="0"/>
        <v>7453.20236707192</v>
      </c>
      <c r="L63" s="654">
        <v>8832</v>
      </c>
      <c r="M63" s="751"/>
      <c r="O63" s="732"/>
      <c r="P63" s="732"/>
      <c r="Q63" s="732"/>
      <c r="S63" s="732">
        <f t="shared" si="4"/>
        <v>114816</v>
      </c>
      <c r="T63" s="732">
        <f t="shared" si="5"/>
        <v>96891.630771934957</v>
      </c>
    </row>
    <row r="64" spans="1:20" ht="16.5" customHeight="1">
      <c r="A64" s="736">
        <f t="shared" si="12"/>
        <v>59</v>
      </c>
      <c r="B64" s="292" t="s">
        <v>472</v>
      </c>
      <c r="C64" s="754">
        <v>42385</v>
      </c>
      <c r="D64" s="755" t="s">
        <v>925</v>
      </c>
      <c r="E64" s="837">
        <v>55</v>
      </c>
      <c r="F64" s="836">
        <v>45</v>
      </c>
      <c r="G64" s="836">
        <v>29</v>
      </c>
      <c r="H64" s="832">
        <f t="shared" si="2"/>
        <v>1.58</v>
      </c>
      <c r="I64" s="257">
        <v>619</v>
      </c>
      <c r="J64" s="737">
        <f t="shared" si="11"/>
        <v>978.0200000000001</v>
      </c>
      <c r="K64" s="737">
        <f t="shared" si="0"/>
        <v>12800.064934753951</v>
      </c>
      <c r="L64" s="654">
        <v>9700</v>
      </c>
      <c r="M64" s="751"/>
      <c r="O64" s="732"/>
      <c r="P64" s="732"/>
      <c r="Q64" s="732"/>
      <c r="S64" s="732">
        <f t="shared" si="4"/>
        <v>6004300</v>
      </c>
      <c r="T64" s="732">
        <f t="shared" si="5"/>
        <v>7923240.1946126958</v>
      </c>
    </row>
    <row r="65" spans="1:20" ht="16.5" customHeight="1">
      <c r="A65" s="736">
        <f t="shared" si="12"/>
        <v>60</v>
      </c>
      <c r="B65" s="292" t="s">
        <v>926</v>
      </c>
      <c r="C65" s="754">
        <v>42385</v>
      </c>
      <c r="D65" s="755" t="s">
        <v>927</v>
      </c>
      <c r="E65" s="837">
        <v>36.5</v>
      </c>
      <c r="F65" s="836">
        <v>25.5</v>
      </c>
      <c r="G65" s="836">
        <v>20</v>
      </c>
      <c r="H65" s="832">
        <f t="shared" si="2"/>
        <v>0.63</v>
      </c>
      <c r="I65" s="257">
        <v>200</v>
      </c>
      <c r="J65" s="737">
        <f t="shared" si="11"/>
        <v>126</v>
      </c>
      <c r="K65" s="737">
        <f t="shared" si="0"/>
        <v>5103.8233600601188</v>
      </c>
      <c r="L65" s="654">
        <v>6000</v>
      </c>
      <c r="M65" s="751"/>
      <c r="O65" s="732"/>
      <c r="P65" s="732"/>
      <c r="Q65" s="732"/>
      <c r="S65" s="732">
        <f t="shared" si="4"/>
        <v>1200000</v>
      </c>
      <c r="T65" s="732">
        <f t="shared" si="5"/>
        <v>1020764.6720120237</v>
      </c>
    </row>
    <row r="66" spans="1:20" ht="16.5" customHeight="1">
      <c r="A66" s="736">
        <f t="shared" si="12"/>
        <v>61</v>
      </c>
      <c r="B66" s="292" t="s">
        <v>928</v>
      </c>
      <c r="C66" s="754">
        <v>42385</v>
      </c>
      <c r="D66" s="755" t="s">
        <v>927</v>
      </c>
      <c r="E66" s="837">
        <v>33.5</v>
      </c>
      <c r="F66" s="836">
        <v>25</v>
      </c>
      <c r="G66" s="836">
        <v>26</v>
      </c>
      <c r="H66" s="832">
        <f t="shared" si="2"/>
        <v>0.66</v>
      </c>
      <c r="I66" s="257">
        <v>200</v>
      </c>
      <c r="J66" s="737">
        <f t="shared" si="11"/>
        <v>132</v>
      </c>
      <c r="K66" s="737">
        <f t="shared" si="0"/>
        <v>5346.8625676820302</v>
      </c>
      <c r="L66" s="654">
        <v>5900</v>
      </c>
      <c r="M66" s="751"/>
      <c r="O66" s="732"/>
      <c r="P66" s="732"/>
      <c r="Q66" s="732"/>
      <c r="S66" s="732">
        <f t="shared" si="4"/>
        <v>1180000</v>
      </c>
      <c r="T66" s="732">
        <f t="shared" si="5"/>
        <v>1069372.513536406</v>
      </c>
    </row>
    <row r="67" spans="1:20" ht="16.5" customHeight="1">
      <c r="A67" s="736">
        <f t="shared" si="12"/>
        <v>62</v>
      </c>
      <c r="B67" s="292" t="s">
        <v>929</v>
      </c>
      <c r="C67" s="754">
        <v>42385</v>
      </c>
      <c r="D67" s="755" t="s">
        <v>927</v>
      </c>
      <c r="E67" s="837">
        <v>30.5</v>
      </c>
      <c r="F67" s="836">
        <v>23</v>
      </c>
      <c r="G67" s="836">
        <v>31</v>
      </c>
      <c r="H67" s="832">
        <f t="shared" si="2"/>
        <v>0.64</v>
      </c>
      <c r="I67" s="257">
        <v>200</v>
      </c>
      <c r="J67" s="737">
        <f t="shared" si="11"/>
        <v>128</v>
      </c>
      <c r="K67" s="737">
        <f t="shared" si="0"/>
        <v>5184.8364292674223</v>
      </c>
      <c r="L67" s="654">
        <v>6000</v>
      </c>
      <c r="M67" s="751"/>
      <c r="O67" s="732"/>
      <c r="P67" s="732"/>
      <c r="Q67" s="732"/>
      <c r="S67" s="732">
        <f t="shared" si="4"/>
        <v>1200000</v>
      </c>
      <c r="T67" s="732">
        <f t="shared" si="5"/>
        <v>1036967.2858534844</v>
      </c>
    </row>
    <row r="68" spans="1:20" ht="16.5" customHeight="1">
      <c r="A68" s="736">
        <f t="shared" si="12"/>
        <v>63</v>
      </c>
      <c r="B68" s="292" t="s">
        <v>930</v>
      </c>
      <c r="C68" s="754">
        <v>42388</v>
      </c>
      <c r="D68" s="755" t="s">
        <v>931</v>
      </c>
      <c r="E68" s="837">
        <v>56</v>
      </c>
      <c r="F68" s="836">
        <v>42</v>
      </c>
      <c r="G68" s="836">
        <v>27</v>
      </c>
      <c r="H68" s="832">
        <f t="shared" si="2"/>
        <v>1.45</v>
      </c>
      <c r="I68" s="257">
        <v>35</v>
      </c>
      <c r="J68" s="737">
        <f t="shared" si="11"/>
        <v>50.75</v>
      </c>
      <c r="K68" s="737">
        <f t="shared" si="0"/>
        <v>11746.895035059004</v>
      </c>
      <c r="L68" s="654">
        <v>14600</v>
      </c>
      <c r="M68" s="751"/>
      <c r="O68" s="732"/>
      <c r="P68" s="732"/>
      <c r="Q68" s="732"/>
      <c r="S68" s="732">
        <f t="shared" si="4"/>
        <v>511000</v>
      </c>
      <c r="T68" s="732">
        <f t="shared" si="5"/>
        <v>411141.32622706512</v>
      </c>
    </row>
    <row r="69" spans="1:20" ht="16.5" customHeight="1">
      <c r="A69" s="736">
        <f t="shared" si="12"/>
        <v>64</v>
      </c>
      <c r="B69" s="292" t="s">
        <v>932</v>
      </c>
      <c r="C69" s="754">
        <v>42388</v>
      </c>
      <c r="D69" s="755" t="s">
        <v>931</v>
      </c>
      <c r="E69" s="837">
        <v>73</v>
      </c>
      <c r="F69" s="836">
        <v>27</v>
      </c>
      <c r="G69" s="836">
        <v>32</v>
      </c>
      <c r="H69" s="832">
        <f t="shared" si="2"/>
        <v>1.27</v>
      </c>
      <c r="I69" s="257">
        <v>55</v>
      </c>
      <c r="J69" s="737">
        <f t="shared" si="11"/>
        <v>69.849999999999994</v>
      </c>
      <c r="K69" s="737">
        <f t="shared" si="0"/>
        <v>10288.659789327541</v>
      </c>
      <c r="L69" s="654">
        <v>9000</v>
      </c>
      <c r="M69" s="751"/>
      <c r="O69" s="732"/>
      <c r="P69" s="732"/>
      <c r="Q69" s="732"/>
      <c r="S69" s="732">
        <f t="shared" si="4"/>
        <v>495000</v>
      </c>
      <c r="T69" s="732">
        <f t="shared" si="5"/>
        <v>565876.28841301473</v>
      </c>
    </row>
    <row r="70" spans="1:20" ht="16.5" customHeight="1">
      <c r="A70" s="736">
        <f t="shared" si="12"/>
        <v>65</v>
      </c>
      <c r="B70" s="292" t="s">
        <v>933</v>
      </c>
      <c r="C70" s="754">
        <v>42388</v>
      </c>
      <c r="D70" s="755" t="s">
        <v>931</v>
      </c>
      <c r="E70" s="837">
        <v>48</v>
      </c>
      <c r="F70" s="836">
        <v>42</v>
      </c>
      <c r="G70" s="836">
        <v>29</v>
      </c>
      <c r="H70" s="832">
        <f t="shared" si="2"/>
        <v>1.37</v>
      </c>
      <c r="I70" s="257">
        <v>50</v>
      </c>
      <c r="J70" s="737">
        <f t="shared" si="11"/>
        <v>68.5</v>
      </c>
      <c r="K70" s="737">
        <f t="shared" ref="K70:K133" si="13">H70*$R$43</f>
        <v>11098.790481400578</v>
      </c>
      <c r="L70" s="654">
        <v>13900</v>
      </c>
      <c r="M70" s="751"/>
      <c r="O70" s="732"/>
      <c r="P70" s="732"/>
      <c r="Q70" s="732"/>
      <c r="S70" s="732">
        <f t="shared" si="4"/>
        <v>695000</v>
      </c>
      <c r="T70" s="732">
        <f t="shared" si="5"/>
        <v>554939.52407002891</v>
      </c>
    </row>
    <row r="71" spans="1:20" ht="16.5" customHeight="1">
      <c r="A71" s="736">
        <f t="shared" si="12"/>
        <v>66</v>
      </c>
      <c r="B71" s="292" t="s">
        <v>511</v>
      </c>
      <c r="C71" s="754">
        <v>42388</v>
      </c>
      <c r="D71" s="755" t="s">
        <v>931</v>
      </c>
      <c r="E71" s="837">
        <v>47</v>
      </c>
      <c r="F71" s="836">
        <v>42</v>
      </c>
      <c r="G71" s="836">
        <v>24.5</v>
      </c>
      <c r="H71" s="832">
        <f t="shared" ref="H71:H134" si="14">IF(G71&lt;&gt;"",ROUND(((E71+F71)*2+5)*(F71+G71+3)/10000,2),ROUND(E71*F71/10000,2))</f>
        <v>1.27</v>
      </c>
      <c r="I71" s="257">
        <v>510</v>
      </c>
      <c r="J71" s="737">
        <f t="shared" si="11"/>
        <v>647.70000000000005</v>
      </c>
      <c r="K71" s="737">
        <f t="shared" si="13"/>
        <v>10288.659789327541</v>
      </c>
      <c r="L71" s="654">
        <v>8950</v>
      </c>
      <c r="M71" s="751"/>
      <c r="O71" s="732"/>
      <c r="P71" s="732"/>
      <c r="Q71" s="732"/>
      <c r="S71" s="732">
        <f t="shared" ref="S71:S134" si="15">I71*L71</f>
        <v>4564500</v>
      </c>
      <c r="T71" s="732">
        <f t="shared" ref="T71:T134" si="16">I71*K71</f>
        <v>5247216.492557046</v>
      </c>
    </row>
    <row r="72" spans="1:20" ht="16.5" customHeight="1">
      <c r="A72" s="736">
        <f t="shared" si="12"/>
        <v>67</v>
      </c>
      <c r="B72" s="292" t="s">
        <v>934</v>
      </c>
      <c r="C72" s="754">
        <v>42388</v>
      </c>
      <c r="D72" s="755" t="s">
        <v>931</v>
      </c>
      <c r="E72" s="837">
        <v>61</v>
      </c>
      <c r="F72" s="836">
        <v>40</v>
      </c>
      <c r="G72" s="836">
        <v>16</v>
      </c>
      <c r="H72" s="832">
        <f t="shared" si="14"/>
        <v>1.22</v>
      </c>
      <c r="I72" s="257">
        <v>235</v>
      </c>
      <c r="J72" s="737">
        <f t="shared" si="11"/>
        <v>286.7</v>
      </c>
      <c r="K72" s="737">
        <f t="shared" si="13"/>
        <v>9883.5944432910237</v>
      </c>
      <c r="L72" s="654">
        <v>8800</v>
      </c>
      <c r="M72" s="751"/>
      <c r="O72" s="732"/>
      <c r="P72" s="732"/>
      <c r="Q72" s="732"/>
      <c r="S72" s="732">
        <f t="shared" si="15"/>
        <v>2068000</v>
      </c>
      <c r="T72" s="732">
        <f t="shared" si="16"/>
        <v>2322644.6941733905</v>
      </c>
    </row>
    <row r="73" spans="1:20" ht="16.5" customHeight="1">
      <c r="A73" s="736">
        <f t="shared" si="12"/>
        <v>68</v>
      </c>
      <c r="B73" s="292" t="s">
        <v>512</v>
      </c>
      <c r="C73" s="754">
        <v>42388</v>
      </c>
      <c r="D73" s="755" t="s">
        <v>931</v>
      </c>
      <c r="E73" s="837">
        <v>28</v>
      </c>
      <c r="F73" s="836">
        <v>28</v>
      </c>
      <c r="G73" s="836">
        <v>40</v>
      </c>
      <c r="H73" s="832">
        <f t="shared" si="14"/>
        <v>0.83</v>
      </c>
      <c r="I73" s="257">
        <v>110</v>
      </c>
      <c r="J73" s="737">
        <f t="shared" si="11"/>
        <v>91.3</v>
      </c>
      <c r="K73" s="737">
        <f t="shared" si="13"/>
        <v>6724.0847442061886</v>
      </c>
      <c r="L73" s="654">
        <v>6300</v>
      </c>
      <c r="M73" s="751"/>
      <c r="O73" s="732"/>
      <c r="P73" s="732"/>
      <c r="Q73" s="732"/>
      <c r="S73" s="732">
        <f t="shared" si="15"/>
        <v>693000</v>
      </c>
      <c r="T73" s="732">
        <f t="shared" si="16"/>
        <v>739649.32186268072</v>
      </c>
    </row>
    <row r="74" spans="1:20" ht="16.5" customHeight="1">
      <c r="A74" s="736">
        <f t="shared" si="12"/>
        <v>69</v>
      </c>
      <c r="B74" s="292" t="s">
        <v>935</v>
      </c>
      <c r="C74" s="754">
        <v>42388</v>
      </c>
      <c r="D74" s="755" t="s">
        <v>931</v>
      </c>
      <c r="E74" s="837">
        <v>38</v>
      </c>
      <c r="F74" s="836">
        <v>38</v>
      </c>
      <c r="G74" s="836">
        <v>27</v>
      </c>
      <c r="H74" s="832">
        <f t="shared" si="14"/>
        <v>1.07</v>
      </c>
      <c r="I74" s="257">
        <v>24</v>
      </c>
      <c r="J74" s="737">
        <f t="shared" si="11"/>
        <v>25.68</v>
      </c>
      <c r="K74" s="737">
        <f t="shared" si="13"/>
        <v>8668.3984051814732</v>
      </c>
      <c r="L74" s="654">
        <v>11100</v>
      </c>
      <c r="M74" s="751"/>
      <c r="O74" s="732"/>
      <c r="P74" s="732"/>
      <c r="Q74" s="732"/>
      <c r="S74" s="732">
        <f t="shared" si="15"/>
        <v>266400</v>
      </c>
      <c r="T74" s="732">
        <f t="shared" si="16"/>
        <v>208041.56172435536</v>
      </c>
    </row>
    <row r="75" spans="1:20" ht="16.5" customHeight="1">
      <c r="A75" s="736">
        <f t="shared" si="12"/>
        <v>70</v>
      </c>
      <c r="B75" s="292" t="s">
        <v>504</v>
      </c>
      <c r="C75" s="754">
        <v>42388</v>
      </c>
      <c r="D75" s="755" t="s">
        <v>931</v>
      </c>
      <c r="E75" s="837">
        <v>37</v>
      </c>
      <c r="F75" s="836">
        <v>37</v>
      </c>
      <c r="G75" s="836">
        <v>25</v>
      </c>
      <c r="H75" s="832">
        <f t="shared" si="14"/>
        <v>0.99</v>
      </c>
      <c r="I75" s="257">
        <v>55</v>
      </c>
      <c r="J75" s="737">
        <f t="shared" si="11"/>
        <v>54.45</v>
      </c>
      <c r="K75" s="737">
        <f t="shared" si="13"/>
        <v>8020.2938515230444</v>
      </c>
      <c r="L75" s="654">
        <v>7300</v>
      </c>
      <c r="M75" s="751"/>
      <c r="O75" s="732"/>
      <c r="P75" s="732"/>
      <c r="Q75" s="732"/>
      <c r="S75" s="732">
        <f t="shared" si="15"/>
        <v>401500</v>
      </c>
      <c r="T75" s="732">
        <f t="shared" si="16"/>
        <v>441116.16183376743</v>
      </c>
    </row>
    <row r="76" spans="1:20" ht="16.5" customHeight="1">
      <c r="A76" s="736">
        <f t="shared" si="12"/>
        <v>71</v>
      </c>
      <c r="B76" s="292" t="s">
        <v>1468</v>
      </c>
      <c r="C76" s="754">
        <v>42388</v>
      </c>
      <c r="D76" s="755" t="s">
        <v>936</v>
      </c>
      <c r="E76" s="837">
        <v>41</v>
      </c>
      <c r="F76" s="836">
        <v>41</v>
      </c>
      <c r="G76" s="836">
        <v>25</v>
      </c>
      <c r="H76" s="832">
        <f t="shared" si="14"/>
        <v>1.17</v>
      </c>
      <c r="I76" s="257">
        <v>2000</v>
      </c>
      <c r="J76" s="737">
        <f t="shared" si="11"/>
        <v>2340</v>
      </c>
      <c r="K76" s="737">
        <f t="shared" si="13"/>
        <v>9478.5290972545063</v>
      </c>
      <c r="L76" s="654">
        <v>11300</v>
      </c>
      <c r="M76" s="751"/>
      <c r="O76" s="732"/>
      <c r="P76" s="732"/>
      <c r="Q76" s="732"/>
      <c r="S76" s="732">
        <f t="shared" si="15"/>
        <v>22600000</v>
      </c>
      <c r="T76" s="732">
        <f t="shared" si="16"/>
        <v>18957058.194509011</v>
      </c>
    </row>
    <row r="77" spans="1:20" ht="16.5" customHeight="1">
      <c r="A77" s="736">
        <f t="shared" si="12"/>
        <v>72</v>
      </c>
      <c r="B77" s="292" t="s">
        <v>903</v>
      </c>
      <c r="C77" s="754">
        <v>42388</v>
      </c>
      <c r="D77" s="755" t="s">
        <v>937</v>
      </c>
      <c r="E77" s="837">
        <v>46</v>
      </c>
      <c r="F77" s="836">
        <v>36</v>
      </c>
      <c r="G77" s="836">
        <v>47</v>
      </c>
      <c r="H77" s="832">
        <f t="shared" si="14"/>
        <v>1.45</v>
      </c>
      <c r="I77" s="257">
        <v>2539</v>
      </c>
      <c r="J77" s="737">
        <f t="shared" si="11"/>
        <v>3681.5499999999997</v>
      </c>
      <c r="K77" s="737">
        <f t="shared" si="13"/>
        <v>11746.895035059004</v>
      </c>
      <c r="L77" s="654">
        <v>15000</v>
      </c>
      <c r="M77" s="751"/>
      <c r="O77" s="732"/>
      <c r="P77" s="732"/>
      <c r="Q77" s="732"/>
      <c r="S77" s="732">
        <f t="shared" si="15"/>
        <v>38085000</v>
      </c>
      <c r="T77" s="732">
        <f t="shared" si="16"/>
        <v>29825366.494014811</v>
      </c>
    </row>
    <row r="78" spans="1:20" ht="16.5" customHeight="1">
      <c r="A78" s="736">
        <f t="shared" si="12"/>
        <v>73</v>
      </c>
      <c r="B78" s="292" t="s">
        <v>658</v>
      </c>
      <c r="C78" s="754">
        <v>42389</v>
      </c>
      <c r="D78" s="755" t="s">
        <v>939</v>
      </c>
      <c r="E78" s="837">
        <v>40</v>
      </c>
      <c r="F78" s="836">
        <v>30</v>
      </c>
      <c r="G78" s="836">
        <v>18.5</v>
      </c>
      <c r="H78" s="832">
        <f t="shared" si="14"/>
        <v>0.75</v>
      </c>
      <c r="I78" s="257">
        <v>313</v>
      </c>
      <c r="J78" s="737">
        <f t="shared" si="11"/>
        <v>234.75</v>
      </c>
      <c r="K78" s="737">
        <f t="shared" si="13"/>
        <v>6075.9801905477607</v>
      </c>
      <c r="L78" s="654">
        <v>6400</v>
      </c>
      <c r="M78" s="751"/>
      <c r="O78" s="732"/>
      <c r="P78" s="732"/>
      <c r="Q78" s="732"/>
      <c r="S78" s="732">
        <f t="shared" si="15"/>
        <v>2003200</v>
      </c>
      <c r="T78" s="732">
        <f t="shared" si="16"/>
        <v>1901781.799641449</v>
      </c>
    </row>
    <row r="79" spans="1:20" ht="16.5" customHeight="1">
      <c r="A79" s="736">
        <f t="shared" si="12"/>
        <v>74</v>
      </c>
      <c r="B79" s="292" t="s">
        <v>1476</v>
      </c>
      <c r="C79" s="754">
        <v>42389</v>
      </c>
      <c r="D79" s="755" t="s">
        <v>939</v>
      </c>
      <c r="E79" s="837">
        <v>49</v>
      </c>
      <c r="F79" s="836">
        <v>38</v>
      </c>
      <c r="G79" s="836">
        <v>12</v>
      </c>
      <c r="H79" s="832">
        <f t="shared" si="14"/>
        <v>0.95</v>
      </c>
      <c r="I79" s="257">
        <v>321</v>
      </c>
      <c r="J79" s="737">
        <f t="shared" si="11"/>
        <v>304.95</v>
      </c>
      <c r="K79" s="737">
        <f t="shared" si="13"/>
        <v>7696.2415746938304</v>
      </c>
      <c r="L79" s="654">
        <v>10500</v>
      </c>
      <c r="M79" s="751"/>
      <c r="O79" s="732"/>
      <c r="P79" s="732"/>
      <c r="Q79" s="732"/>
      <c r="S79" s="732">
        <f t="shared" si="15"/>
        <v>3370500</v>
      </c>
      <c r="T79" s="732">
        <f t="shared" si="16"/>
        <v>2470493.5454767197</v>
      </c>
    </row>
    <row r="80" spans="1:20" ht="16.5" customHeight="1">
      <c r="A80" s="736">
        <f t="shared" si="12"/>
        <v>75</v>
      </c>
      <c r="B80" s="292" t="s">
        <v>1476</v>
      </c>
      <c r="C80" s="754">
        <v>42389</v>
      </c>
      <c r="D80" s="755" t="s">
        <v>939</v>
      </c>
      <c r="E80" s="837">
        <v>49</v>
      </c>
      <c r="F80" s="836">
        <v>38</v>
      </c>
      <c r="G80" s="836">
        <v>12</v>
      </c>
      <c r="H80" s="832">
        <f t="shared" si="14"/>
        <v>0.95</v>
      </c>
      <c r="I80" s="257">
        <v>105</v>
      </c>
      <c r="J80" s="737">
        <f t="shared" si="11"/>
        <v>99.75</v>
      </c>
      <c r="K80" s="737">
        <f t="shared" si="13"/>
        <v>7696.2415746938304</v>
      </c>
      <c r="L80" s="654">
        <v>10500</v>
      </c>
      <c r="M80" s="751"/>
      <c r="O80" s="732"/>
      <c r="P80" s="732"/>
      <c r="Q80" s="732"/>
      <c r="S80" s="732">
        <f t="shared" si="15"/>
        <v>1102500</v>
      </c>
      <c r="T80" s="732">
        <f t="shared" si="16"/>
        <v>808105.36534285219</v>
      </c>
    </row>
    <row r="81" spans="1:20" ht="16.5" customHeight="1">
      <c r="A81" s="736">
        <f t="shared" si="12"/>
        <v>76</v>
      </c>
      <c r="B81" s="292" t="s">
        <v>1476</v>
      </c>
      <c r="C81" s="754">
        <v>42389</v>
      </c>
      <c r="D81" s="755" t="s">
        <v>939</v>
      </c>
      <c r="E81" s="837">
        <v>49</v>
      </c>
      <c r="F81" s="836">
        <v>38</v>
      </c>
      <c r="G81" s="836">
        <v>13</v>
      </c>
      <c r="H81" s="832">
        <f t="shared" si="14"/>
        <v>0.97</v>
      </c>
      <c r="I81" s="257">
        <v>203</v>
      </c>
      <c r="J81" s="737">
        <f t="shared" si="11"/>
        <v>196.91</v>
      </c>
      <c r="K81" s="737">
        <f t="shared" si="13"/>
        <v>7858.2677131084374</v>
      </c>
      <c r="L81" s="654">
        <v>10500</v>
      </c>
      <c r="M81" s="751"/>
      <c r="O81" s="732"/>
      <c r="P81" s="732"/>
      <c r="Q81" s="732"/>
      <c r="S81" s="732">
        <f t="shared" si="15"/>
        <v>2131500</v>
      </c>
      <c r="T81" s="732">
        <f t="shared" si="16"/>
        <v>1595228.3457610128</v>
      </c>
    </row>
    <row r="82" spans="1:20" ht="16.5" customHeight="1">
      <c r="A82" s="736">
        <f t="shared" si="12"/>
        <v>77</v>
      </c>
      <c r="B82" s="292" t="s">
        <v>1342</v>
      </c>
      <c r="C82" s="754">
        <v>42389</v>
      </c>
      <c r="D82" s="755" t="s">
        <v>421</v>
      </c>
      <c r="E82" s="837">
        <v>42</v>
      </c>
      <c r="F82" s="836">
        <v>41</v>
      </c>
      <c r="G82" s="836">
        <v>34</v>
      </c>
      <c r="H82" s="832">
        <f t="shared" si="14"/>
        <v>1.33</v>
      </c>
      <c r="I82" s="257">
        <v>100</v>
      </c>
      <c r="J82" s="737">
        <f t="shared" si="11"/>
        <v>133</v>
      </c>
      <c r="K82" s="737">
        <f t="shared" si="13"/>
        <v>10774.738204571364</v>
      </c>
      <c r="L82" s="654">
        <v>19940</v>
      </c>
      <c r="M82" s="751"/>
      <c r="O82" s="732"/>
      <c r="P82" s="732"/>
      <c r="Q82" s="732"/>
      <c r="S82" s="732">
        <f t="shared" si="15"/>
        <v>1994000</v>
      </c>
      <c r="T82" s="732">
        <f t="shared" si="16"/>
        <v>1077473.8204571365</v>
      </c>
    </row>
    <row r="83" spans="1:20" ht="16.5" customHeight="1">
      <c r="A83" s="736">
        <f t="shared" si="12"/>
        <v>78</v>
      </c>
      <c r="B83" s="292" t="s">
        <v>420</v>
      </c>
      <c r="C83" s="754">
        <v>42390</v>
      </c>
      <c r="D83" s="755" t="s">
        <v>425</v>
      </c>
      <c r="E83" s="837">
        <v>52</v>
      </c>
      <c r="F83" s="836">
        <v>24.5</v>
      </c>
      <c r="G83" s="836">
        <v>24.5</v>
      </c>
      <c r="H83" s="832">
        <f t="shared" si="14"/>
        <v>0.82</v>
      </c>
      <c r="I83" s="257">
        <v>951</v>
      </c>
      <c r="J83" s="737">
        <f t="shared" si="11"/>
        <v>779.81999999999994</v>
      </c>
      <c r="K83" s="737">
        <f t="shared" si="13"/>
        <v>6643.0716749988851</v>
      </c>
      <c r="L83" s="654">
        <v>5000</v>
      </c>
      <c r="M83" s="751"/>
      <c r="O83" s="732"/>
      <c r="P83" s="732"/>
      <c r="Q83" s="732"/>
      <c r="S83" s="732">
        <f t="shared" si="15"/>
        <v>4755000</v>
      </c>
      <c r="T83" s="732">
        <f t="shared" si="16"/>
        <v>6317561.1629239395</v>
      </c>
    </row>
    <row r="84" spans="1:20" ht="16.5" customHeight="1">
      <c r="A84" s="736">
        <f t="shared" si="12"/>
        <v>79</v>
      </c>
      <c r="B84" s="292" t="s">
        <v>691</v>
      </c>
      <c r="C84" s="754">
        <v>42391</v>
      </c>
      <c r="D84" s="755" t="s">
        <v>426</v>
      </c>
      <c r="E84" s="837">
        <v>33</v>
      </c>
      <c r="F84" s="836">
        <v>31</v>
      </c>
      <c r="G84" s="836">
        <v>8.5</v>
      </c>
      <c r="H84" s="832">
        <f t="shared" si="14"/>
        <v>0.56999999999999995</v>
      </c>
      <c r="I84" s="257">
        <v>312</v>
      </c>
      <c r="J84" s="737">
        <f t="shared" si="11"/>
        <v>177.83999999999997</v>
      </c>
      <c r="K84" s="737">
        <f t="shared" si="13"/>
        <v>4617.7449448162979</v>
      </c>
      <c r="L84" s="654">
        <v>6400</v>
      </c>
      <c r="M84" s="751"/>
      <c r="O84" s="732"/>
      <c r="P84" s="732"/>
      <c r="Q84" s="732"/>
      <c r="S84" s="732">
        <f t="shared" si="15"/>
        <v>1996800</v>
      </c>
      <c r="T84" s="732">
        <f t="shared" si="16"/>
        <v>1440736.4227826849</v>
      </c>
    </row>
    <row r="85" spans="1:20" ht="16.5" customHeight="1">
      <c r="A85" s="736">
        <f t="shared" si="12"/>
        <v>80</v>
      </c>
      <c r="B85" s="292" t="s">
        <v>940</v>
      </c>
      <c r="C85" s="754">
        <v>42391</v>
      </c>
      <c r="D85" s="755" t="s">
        <v>426</v>
      </c>
      <c r="E85" s="837">
        <v>52</v>
      </c>
      <c r="F85" s="836">
        <v>29</v>
      </c>
      <c r="G85" s="836">
        <v>8.1999999999999993</v>
      </c>
      <c r="H85" s="832">
        <f t="shared" si="14"/>
        <v>0.67</v>
      </c>
      <c r="I85" s="257">
        <v>500</v>
      </c>
      <c r="J85" s="737">
        <f t="shared" si="11"/>
        <v>335</v>
      </c>
      <c r="K85" s="737">
        <f t="shared" si="13"/>
        <v>5427.8756368893337</v>
      </c>
      <c r="L85" s="654">
        <v>7700</v>
      </c>
      <c r="M85" s="751"/>
      <c r="O85" s="732"/>
      <c r="P85" s="732"/>
      <c r="Q85" s="732"/>
      <c r="S85" s="732">
        <f t="shared" si="15"/>
        <v>3850000</v>
      </c>
      <c r="T85" s="732">
        <f t="shared" si="16"/>
        <v>2713937.8184446669</v>
      </c>
    </row>
    <row r="86" spans="1:20" ht="16.5" customHeight="1">
      <c r="A86" s="736">
        <f t="shared" si="12"/>
        <v>81</v>
      </c>
      <c r="B86" s="292" t="s">
        <v>941</v>
      </c>
      <c r="C86" s="754">
        <v>42391</v>
      </c>
      <c r="D86" s="755" t="s">
        <v>426</v>
      </c>
      <c r="E86" s="837">
        <v>33</v>
      </c>
      <c r="F86" s="836">
        <v>23.5</v>
      </c>
      <c r="G86" s="836">
        <v>12.5</v>
      </c>
      <c r="H86" s="832">
        <f t="shared" si="14"/>
        <v>0.46</v>
      </c>
      <c r="I86" s="257">
        <v>348</v>
      </c>
      <c r="J86" s="737">
        <f t="shared" si="11"/>
        <v>160.08000000000001</v>
      </c>
      <c r="K86" s="737">
        <f t="shared" si="13"/>
        <v>3726.60118353596</v>
      </c>
      <c r="L86" s="654">
        <v>5000</v>
      </c>
      <c r="M86" s="751"/>
      <c r="O86" s="732"/>
      <c r="P86" s="732"/>
      <c r="Q86" s="732"/>
      <c r="S86" s="732">
        <f t="shared" si="15"/>
        <v>1740000</v>
      </c>
      <c r="T86" s="732">
        <f t="shared" si="16"/>
        <v>1296857.2118705141</v>
      </c>
    </row>
    <row r="87" spans="1:20" ht="16.5" customHeight="1">
      <c r="A87" s="736">
        <f t="shared" si="12"/>
        <v>82</v>
      </c>
      <c r="B87" s="292" t="s">
        <v>1254</v>
      </c>
      <c r="C87" s="754">
        <v>42391</v>
      </c>
      <c r="D87" s="755" t="s">
        <v>428</v>
      </c>
      <c r="E87" s="837">
        <v>115</v>
      </c>
      <c r="F87" s="836">
        <v>114</v>
      </c>
      <c r="G87" s="836"/>
      <c r="H87" s="832">
        <f t="shared" si="14"/>
        <v>1.31</v>
      </c>
      <c r="I87" s="257">
        <v>22</v>
      </c>
      <c r="J87" s="737">
        <f t="shared" si="11"/>
        <v>28.82</v>
      </c>
      <c r="K87" s="737">
        <f t="shared" si="13"/>
        <v>10612.712066156757</v>
      </c>
      <c r="L87" s="654">
        <v>11799</v>
      </c>
      <c r="M87" s="751"/>
      <c r="O87" s="732"/>
      <c r="P87" s="732"/>
      <c r="Q87" s="732"/>
      <c r="S87" s="732">
        <f t="shared" si="15"/>
        <v>259578</v>
      </c>
      <c r="T87" s="732">
        <f t="shared" si="16"/>
        <v>233479.66545544864</v>
      </c>
    </row>
    <row r="88" spans="1:20" ht="16.5" customHeight="1">
      <c r="A88" s="736">
        <f t="shared" si="12"/>
        <v>83</v>
      </c>
      <c r="B88" s="292" t="s">
        <v>1255</v>
      </c>
      <c r="C88" s="754">
        <v>42391</v>
      </c>
      <c r="D88" s="755" t="s">
        <v>428</v>
      </c>
      <c r="E88" s="837">
        <v>100</v>
      </c>
      <c r="F88" s="836">
        <v>94</v>
      </c>
      <c r="G88" s="836"/>
      <c r="H88" s="832">
        <f t="shared" si="14"/>
        <v>0.94</v>
      </c>
      <c r="I88" s="257">
        <v>50</v>
      </c>
      <c r="J88" s="737">
        <f t="shared" si="11"/>
        <v>47</v>
      </c>
      <c r="K88" s="737">
        <f t="shared" si="13"/>
        <v>7615.228505486527</v>
      </c>
      <c r="L88" s="654">
        <v>8272</v>
      </c>
      <c r="M88" s="751"/>
      <c r="O88" s="732"/>
      <c r="P88" s="732"/>
      <c r="Q88" s="732"/>
      <c r="S88" s="732">
        <f t="shared" si="15"/>
        <v>413600</v>
      </c>
      <c r="T88" s="732">
        <f t="shared" si="16"/>
        <v>380761.42527432635</v>
      </c>
    </row>
    <row r="89" spans="1:20" ht="16.5" customHeight="1">
      <c r="A89" s="736">
        <f t="shared" si="12"/>
        <v>84</v>
      </c>
      <c r="B89" s="292" t="s">
        <v>1240</v>
      </c>
      <c r="C89" s="754">
        <v>42391</v>
      </c>
      <c r="D89" s="755" t="s">
        <v>428</v>
      </c>
      <c r="E89" s="837">
        <v>115</v>
      </c>
      <c r="F89" s="836">
        <v>82</v>
      </c>
      <c r="G89" s="836"/>
      <c r="H89" s="832">
        <f t="shared" si="14"/>
        <v>0.94</v>
      </c>
      <c r="I89" s="257">
        <v>70</v>
      </c>
      <c r="J89" s="737">
        <f t="shared" si="11"/>
        <v>65.8</v>
      </c>
      <c r="K89" s="737">
        <f t="shared" si="13"/>
        <v>7615.228505486527</v>
      </c>
      <c r="L89" s="654">
        <v>5752</v>
      </c>
      <c r="M89" s="751"/>
      <c r="O89" s="732"/>
      <c r="P89" s="732"/>
      <c r="Q89" s="732"/>
      <c r="S89" s="732">
        <f t="shared" si="15"/>
        <v>402640</v>
      </c>
      <c r="T89" s="732">
        <f t="shared" si="16"/>
        <v>533065.99538405694</v>
      </c>
    </row>
    <row r="90" spans="1:20" ht="16.5" customHeight="1">
      <c r="A90" s="736">
        <f t="shared" si="12"/>
        <v>85</v>
      </c>
      <c r="B90" s="292" t="s">
        <v>742</v>
      </c>
      <c r="C90" s="754">
        <v>42391</v>
      </c>
      <c r="D90" s="755" t="s">
        <v>428</v>
      </c>
      <c r="E90" s="837">
        <v>110</v>
      </c>
      <c r="F90" s="836">
        <v>76</v>
      </c>
      <c r="G90" s="836"/>
      <c r="H90" s="832">
        <f t="shared" si="14"/>
        <v>0.84</v>
      </c>
      <c r="I90" s="257">
        <v>297</v>
      </c>
      <c r="J90" s="737">
        <f t="shared" si="11"/>
        <v>249.48</v>
      </c>
      <c r="K90" s="737">
        <f t="shared" si="13"/>
        <v>6805.0978134134921</v>
      </c>
      <c r="L90" s="654">
        <v>4682</v>
      </c>
      <c r="M90" s="751"/>
      <c r="O90" s="732"/>
      <c r="P90" s="732"/>
      <c r="Q90" s="732"/>
      <c r="S90" s="732">
        <f t="shared" si="15"/>
        <v>1390554</v>
      </c>
      <c r="T90" s="732">
        <f t="shared" si="16"/>
        <v>2021114.0505838071</v>
      </c>
    </row>
    <row r="91" spans="1:20" ht="16.5" customHeight="1">
      <c r="A91" s="736">
        <f t="shared" si="12"/>
        <v>86</v>
      </c>
      <c r="B91" s="292" t="s">
        <v>1256</v>
      </c>
      <c r="C91" s="754">
        <v>42391</v>
      </c>
      <c r="D91" s="755" t="s">
        <v>428</v>
      </c>
      <c r="E91" s="837">
        <v>75</v>
      </c>
      <c r="F91" s="836">
        <v>128</v>
      </c>
      <c r="G91" s="836"/>
      <c r="H91" s="832">
        <f t="shared" si="14"/>
        <v>0.96</v>
      </c>
      <c r="I91" s="257">
        <v>900</v>
      </c>
      <c r="J91" s="737">
        <f t="shared" si="11"/>
        <v>864</v>
      </c>
      <c r="K91" s="737">
        <f t="shared" si="13"/>
        <v>7777.2546439011339</v>
      </c>
      <c r="L91" s="654">
        <v>8352</v>
      </c>
      <c r="M91" s="751"/>
      <c r="O91" s="732"/>
      <c r="P91" s="732"/>
      <c r="Q91" s="732"/>
      <c r="S91" s="732">
        <f t="shared" si="15"/>
        <v>7516800</v>
      </c>
      <c r="T91" s="732">
        <f t="shared" si="16"/>
        <v>6999529.1795110209</v>
      </c>
    </row>
    <row r="92" spans="1:20" ht="16.5" customHeight="1">
      <c r="A92" s="736">
        <f t="shared" si="12"/>
        <v>87</v>
      </c>
      <c r="B92" s="292" t="s">
        <v>740</v>
      </c>
      <c r="C92" s="754">
        <v>42391</v>
      </c>
      <c r="D92" s="755" t="s">
        <v>428</v>
      </c>
      <c r="E92" s="837">
        <v>85</v>
      </c>
      <c r="F92" s="836">
        <v>186</v>
      </c>
      <c r="G92" s="836"/>
      <c r="H92" s="832">
        <f t="shared" si="14"/>
        <v>1.58</v>
      </c>
      <c r="I92" s="257">
        <v>300</v>
      </c>
      <c r="J92" s="737">
        <f t="shared" si="11"/>
        <v>474</v>
      </c>
      <c r="K92" s="737">
        <f t="shared" si="13"/>
        <v>12800.064934753951</v>
      </c>
      <c r="L92" s="654">
        <v>133913</v>
      </c>
      <c r="M92" s="751"/>
      <c r="O92" s="732"/>
      <c r="P92" s="732"/>
      <c r="Q92" s="732"/>
      <c r="S92" s="732">
        <f t="shared" si="15"/>
        <v>40173900</v>
      </c>
      <c r="T92" s="732">
        <f t="shared" si="16"/>
        <v>3840019.4804261853</v>
      </c>
    </row>
    <row r="93" spans="1:20" ht="16.5" customHeight="1">
      <c r="A93" s="736">
        <f t="shared" ref="A93:A124" si="17">IF(B91&lt;&gt;"",A92+1,"")</f>
        <v>88</v>
      </c>
      <c r="B93" s="292" t="s">
        <v>744</v>
      </c>
      <c r="C93" s="754">
        <v>42391</v>
      </c>
      <c r="D93" s="755" t="s">
        <v>428</v>
      </c>
      <c r="E93" s="837">
        <v>125</v>
      </c>
      <c r="F93" s="836">
        <v>160</v>
      </c>
      <c r="G93" s="836"/>
      <c r="H93" s="832">
        <f t="shared" si="14"/>
        <v>2</v>
      </c>
      <c r="I93" s="257">
        <v>10</v>
      </c>
      <c r="J93" s="737">
        <f t="shared" si="11"/>
        <v>20</v>
      </c>
      <c r="K93" s="737">
        <f t="shared" si="13"/>
        <v>16202.613841460696</v>
      </c>
      <c r="L93" s="654">
        <v>18200</v>
      </c>
      <c r="M93" s="751"/>
      <c r="O93" s="732"/>
      <c r="P93" s="732"/>
      <c r="Q93" s="732"/>
      <c r="S93" s="732">
        <f t="shared" si="15"/>
        <v>182000</v>
      </c>
      <c r="T93" s="732">
        <f t="shared" si="16"/>
        <v>162026.13841460695</v>
      </c>
    </row>
    <row r="94" spans="1:20" ht="16.5" customHeight="1">
      <c r="A94" s="736">
        <f t="shared" si="17"/>
        <v>89</v>
      </c>
      <c r="B94" s="292" t="s">
        <v>1257</v>
      </c>
      <c r="C94" s="754">
        <v>42391</v>
      </c>
      <c r="D94" s="755" t="s">
        <v>428</v>
      </c>
      <c r="E94" s="837">
        <v>95</v>
      </c>
      <c r="F94" s="836">
        <v>184</v>
      </c>
      <c r="G94" s="836"/>
      <c r="H94" s="832">
        <f t="shared" si="14"/>
        <v>1.75</v>
      </c>
      <c r="I94" s="257">
        <v>10</v>
      </c>
      <c r="J94" s="737">
        <f t="shared" si="11"/>
        <v>17.5</v>
      </c>
      <c r="K94" s="737">
        <f t="shared" si="13"/>
        <v>14177.287111278109</v>
      </c>
      <c r="L94" s="654">
        <v>15907</v>
      </c>
      <c r="M94" s="751"/>
      <c r="O94" s="732"/>
      <c r="P94" s="732"/>
      <c r="Q94" s="732"/>
      <c r="S94" s="732">
        <f t="shared" si="15"/>
        <v>159070</v>
      </c>
      <c r="T94" s="732">
        <f t="shared" si="16"/>
        <v>141772.87111278108</v>
      </c>
    </row>
    <row r="95" spans="1:20" ht="16.5" customHeight="1">
      <c r="A95" s="736">
        <f t="shared" si="17"/>
        <v>90</v>
      </c>
      <c r="B95" s="292" t="s">
        <v>743</v>
      </c>
      <c r="C95" s="754">
        <v>42391</v>
      </c>
      <c r="D95" s="755" t="s">
        <v>428</v>
      </c>
      <c r="E95" s="837">
        <v>100</v>
      </c>
      <c r="F95" s="836">
        <v>98</v>
      </c>
      <c r="G95" s="836"/>
      <c r="H95" s="832">
        <f t="shared" si="14"/>
        <v>0.98</v>
      </c>
      <c r="I95" s="257">
        <v>10</v>
      </c>
      <c r="J95" s="737">
        <f t="shared" si="11"/>
        <v>9.8000000000000007</v>
      </c>
      <c r="K95" s="737">
        <f t="shared" si="13"/>
        <v>7939.2807823157409</v>
      </c>
      <c r="L95" s="654">
        <v>8918</v>
      </c>
      <c r="M95" s="751"/>
      <c r="O95" s="732"/>
      <c r="P95" s="732"/>
      <c r="Q95" s="732"/>
      <c r="S95" s="732">
        <f t="shared" si="15"/>
        <v>89180</v>
      </c>
      <c r="T95" s="732">
        <f t="shared" si="16"/>
        <v>79392.807823157404</v>
      </c>
    </row>
    <row r="96" spans="1:20" ht="16.5" customHeight="1">
      <c r="A96" s="736">
        <f t="shared" si="17"/>
        <v>91</v>
      </c>
      <c r="B96" s="292" t="s">
        <v>1243</v>
      </c>
      <c r="C96" s="754">
        <v>42391</v>
      </c>
      <c r="D96" s="755" t="s">
        <v>428</v>
      </c>
      <c r="E96" s="837">
        <v>95</v>
      </c>
      <c r="F96" s="836">
        <v>114</v>
      </c>
      <c r="G96" s="836"/>
      <c r="H96" s="832">
        <f t="shared" si="14"/>
        <v>1.08</v>
      </c>
      <c r="I96" s="257">
        <v>10</v>
      </c>
      <c r="J96" s="737">
        <f t="shared" si="11"/>
        <v>10.8</v>
      </c>
      <c r="K96" s="737">
        <f t="shared" si="13"/>
        <v>8749.4114743887767</v>
      </c>
      <c r="L96" s="654">
        <v>9855</v>
      </c>
      <c r="M96" s="751"/>
      <c r="O96" s="732"/>
      <c r="P96" s="732"/>
      <c r="Q96" s="732"/>
      <c r="S96" s="732">
        <f t="shared" si="15"/>
        <v>98550</v>
      </c>
      <c r="T96" s="732">
        <f t="shared" si="16"/>
        <v>87494.114743887767</v>
      </c>
    </row>
    <row r="97" spans="1:20" ht="16.5" customHeight="1">
      <c r="A97" s="736">
        <f t="shared" si="17"/>
        <v>92</v>
      </c>
      <c r="B97" s="292" t="s">
        <v>1342</v>
      </c>
      <c r="C97" s="754">
        <v>42394</v>
      </c>
      <c r="D97" s="755" t="s">
        <v>429</v>
      </c>
      <c r="E97" s="837">
        <v>42</v>
      </c>
      <c r="F97" s="836">
        <v>41</v>
      </c>
      <c r="G97" s="836">
        <v>34</v>
      </c>
      <c r="H97" s="832">
        <f t="shared" si="14"/>
        <v>1.33</v>
      </c>
      <c r="I97" s="257">
        <v>100</v>
      </c>
      <c r="J97" s="737">
        <f t="shared" si="11"/>
        <v>133</v>
      </c>
      <c r="K97" s="737">
        <f t="shared" si="13"/>
        <v>10774.738204571364</v>
      </c>
      <c r="L97" s="654">
        <v>19940</v>
      </c>
      <c r="M97" s="751"/>
      <c r="O97" s="732"/>
      <c r="P97" s="732"/>
      <c r="Q97" s="732"/>
      <c r="S97" s="732">
        <f t="shared" si="15"/>
        <v>1994000</v>
      </c>
      <c r="T97" s="732">
        <f t="shared" si="16"/>
        <v>1077473.8204571365</v>
      </c>
    </row>
    <row r="98" spans="1:20" ht="16.5" customHeight="1">
      <c r="A98" s="736">
        <f t="shared" si="17"/>
        <v>93</v>
      </c>
      <c r="B98" s="292" t="s">
        <v>1468</v>
      </c>
      <c r="C98" s="754">
        <v>42395</v>
      </c>
      <c r="D98" s="755" t="s">
        <v>942</v>
      </c>
      <c r="E98" s="837">
        <v>41</v>
      </c>
      <c r="F98" s="836">
        <v>41</v>
      </c>
      <c r="G98" s="836">
        <v>25</v>
      </c>
      <c r="H98" s="832">
        <f t="shared" si="14"/>
        <v>1.17</v>
      </c>
      <c r="I98" s="257">
        <v>1500</v>
      </c>
      <c r="J98" s="737">
        <f t="shared" si="11"/>
        <v>1755</v>
      </c>
      <c r="K98" s="737">
        <f t="shared" si="13"/>
        <v>9478.5290972545063</v>
      </c>
      <c r="L98" s="654">
        <v>11300</v>
      </c>
      <c r="M98" s="751"/>
      <c r="O98" s="732"/>
      <c r="P98" s="732"/>
      <c r="Q98" s="732"/>
      <c r="S98" s="732">
        <f t="shared" si="15"/>
        <v>16950000</v>
      </c>
      <c r="T98" s="732">
        <f t="shared" si="16"/>
        <v>14217793.645881759</v>
      </c>
    </row>
    <row r="99" spans="1:20" ht="16.5" customHeight="1">
      <c r="A99" s="736">
        <f t="shared" si="17"/>
        <v>94</v>
      </c>
      <c r="B99" s="292" t="s">
        <v>1339</v>
      </c>
      <c r="C99" s="754">
        <v>42395</v>
      </c>
      <c r="D99" s="755" t="s">
        <v>942</v>
      </c>
      <c r="E99" s="837">
        <v>43</v>
      </c>
      <c r="F99" s="836">
        <v>42</v>
      </c>
      <c r="G99" s="836">
        <v>26</v>
      </c>
      <c r="H99" s="832">
        <f t="shared" si="14"/>
        <v>1.24</v>
      </c>
      <c r="I99" s="257">
        <v>1300</v>
      </c>
      <c r="J99" s="737">
        <f t="shared" si="11"/>
        <v>1612</v>
      </c>
      <c r="K99" s="737">
        <f t="shared" si="13"/>
        <v>10045.620581705631</v>
      </c>
      <c r="L99" s="654">
        <v>11800</v>
      </c>
      <c r="M99" s="751"/>
      <c r="O99" s="732"/>
      <c r="P99" s="732"/>
      <c r="Q99" s="732"/>
      <c r="S99" s="732">
        <f t="shared" si="15"/>
        <v>15340000</v>
      </c>
      <c r="T99" s="732">
        <f t="shared" si="16"/>
        <v>13059306.75621732</v>
      </c>
    </row>
    <row r="100" spans="1:20" ht="16.5" customHeight="1">
      <c r="A100" s="736">
        <f t="shared" si="17"/>
        <v>95</v>
      </c>
      <c r="B100" s="292" t="s">
        <v>684</v>
      </c>
      <c r="C100" s="754">
        <v>42395</v>
      </c>
      <c r="D100" s="755" t="s">
        <v>432</v>
      </c>
      <c r="E100" s="837">
        <v>68</v>
      </c>
      <c r="F100" s="836">
        <v>68</v>
      </c>
      <c r="G100" s="836">
        <v>29</v>
      </c>
      <c r="H100" s="832">
        <f t="shared" si="14"/>
        <v>2.77</v>
      </c>
      <c r="I100" s="257">
        <v>50</v>
      </c>
      <c r="J100" s="737">
        <f t="shared" si="11"/>
        <v>138.5</v>
      </c>
      <c r="K100" s="737">
        <f t="shared" si="13"/>
        <v>22440.620170423063</v>
      </c>
      <c r="L100" s="654">
        <v>36036</v>
      </c>
      <c r="M100" s="751"/>
      <c r="O100" s="732"/>
      <c r="P100" s="732"/>
      <c r="Q100" s="732"/>
      <c r="S100" s="732">
        <f t="shared" si="15"/>
        <v>1801800</v>
      </c>
      <c r="T100" s="732">
        <f t="shared" si="16"/>
        <v>1122031.0085211531</v>
      </c>
    </row>
    <row r="101" spans="1:20" ht="16.5" customHeight="1">
      <c r="A101" s="736">
        <f t="shared" si="17"/>
        <v>96</v>
      </c>
      <c r="B101" s="292" t="s">
        <v>687</v>
      </c>
      <c r="C101" s="754">
        <v>42395</v>
      </c>
      <c r="D101" s="755" t="s">
        <v>432</v>
      </c>
      <c r="E101" s="837">
        <v>78</v>
      </c>
      <c r="F101" s="836">
        <v>45</v>
      </c>
      <c r="G101" s="836">
        <v>42</v>
      </c>
      <c r="H101" s="832">
        <f t="shared" si="14"/>
        <v>2.2599999999999998</v>
      </c>
      <c r="I101" s="257">
        <v>98</v>
      </c>
      <c r="J101" s="737">
        <f t="shared" si="11"/>
        <v>221.48</v>
      </c>
      <c r="K101" s="737">
        <f t="shared" si="13"/>
        <v>18308.953640850585</v>
      </c>
      <c r="L101" s="654">
        <v>29388</v>
      </c>
      <c r="M101" s="751"/>
      <c r="O101" s="732"/>
      <c r="P101" s="732"/>
      <c r="Q101" s="732"/>
      <c r="S101" s="732">
        <f t="shared" si="15"/>
        <v>2880024</v>
      </c>
      <c r="T101" s="732">
        <f t="shared" si="16"/>
        <v>1794277.4568033572</v>
      </c>
    </row>
    <row r="102" spans="1:20" ht="16.5" customHeight="1">
      <c r="A102" s="736">
        <f t="shared" si="17"/>
        <v>97</v>
      </c>
      <c r="B102" s="292" t="s">
        <v>686</v>
      </c>
      <c r="C102" s="754">
        <v>42395</v>
      </c>
      <c r="D102" s="755" t="s">
        <v>432</v>
      </c>
      <c r="E102" s="837">
        <v>78</v>
      </c>
      <c r="F102" s="836">
        <v>63</v>
      </c>
      <c r="G102" s="836">
        <v>31</v>
      </c>
      <c r="H102" s="832">
        <f t="shared" si="14"/>
        <v>2.78</v>
      </c>
      <c r="I102" s="257">
        <v>55</v>
      </c>
      <c r="J102" s="737">
        <f t="shared" si="11"/>
        <v>152.89999999999998</v>
      </c>
      <c r="K102" s="737">
        <f t="shared" si="13"/>
        <v>22521.633239630366</v>
      </c>
      <c r="L102" s="654">
        <v>36192</v>
      </c>
      <c r="M102" s="751"/>
      <c r="O102" s="732"/>
      <c r="P102" s="732"/>
      <c r="Q102" s="732"/>
      <c r="S102" s="732">
        <f t="shared" si="15"/>
        <v>1990560</v>
      </c>
      <c r="T102" s="732">
        <f t="shared" si="16"/>
        <v>1238689.82817967</v>
      </c>
    </row>
    <row r="103" spans="1:20" ht="16.5" customHeight="1">
      <c r="A103" s="736">
        <f t="shared" si="17"/>
        <v>98</v>
      </c>
      <c r="B103" s="292" t="s">
        <v>1266</v>
      </c>
      <c r="C103" s="754">
        <v>42395</v>
      </c>
      <c r="D103" s="755" t="s">
        <v>433</v>
      </c>
      <c r="E103" s="837">
        <v>75</v>
      </c>
      <c r="F103" s="836">
        <v>42</v>
      </c>
      <c r="G103" s="836"/>
      <c r="H103" s="832">
        <f t="shared" si="14"/>
        <v>0.32</v>
      </c>
      <c r="I103" s="257">
        <v>196</v>
      </c>
      <c r="J103" s="737">
        <f t="shared" si="11"/>
        <v>62.72</v>
      </c>
      <c r="K103" s="737">
        <f t="shared" si="13"/>
        <v>2592.4182146337112</v>
      </c>
      <c r="L103" s="654">
        <v>2205</v>
      </c>
      <c r="M103" s="751"/>
      <c r="O103" s="732"/>
      <c r="P103" s="732"/>
      <c r="Q103" s="732"/>
      <c r="S103" s="732">
        <f t="shared" si="15"/>
        <v>432180</v>
      </c>
      <c r="T103" s="732">
        <f t="shared" si="16"/>
        <v>508113.97006820736</v>
      </c>
    </row>
    <row r="104" spans="1:20" ht="16.5" customHeight="1">
      <c r="A104" s="736">
        <f t="shared" si="17"/>
        <v>99</v>
      </c>
      <c r="B104" s="292" t="s">
        <v>1267</v>
      </c>
      <c r="C104" s="754">
        <v>42395</v>
      </c>
      <c r="D104" s="755" t="s">
        <v>433</v>
      </c>
      <c r="E104" s="837">
        <v>42</v>
      </c>
      <c r="F104" s="836">
        <v>39</v>
      </c>
      <c r="G104" s="836"/>
      <c r="H104" s="832">
        <f t="shared" si="14"/>
        <v>0.16</v>
      </c>
      <c r="I104" s="257">
        <v>500</v>
      </c>
      <c r="J104" s="737">
        <f t="shared" si="11"/>
        <v>80</v>
      </c>
      <c r="K104" s="737">
        <f t="shared" si="13"/>
        <v>1296.2091073168556</v>
      </c>
      <c r="L104" s="654">
        <v>1147</v>
      </c>
      <c r="M104" s="751"/>
      <c r="O104" s="732"/>
      <c r="P104" s="732"/>
      <c r="Q104" s="732"/>
      <c r="S104" s="732">
        <f t="shared" si="15"/>
        <v>573500</v>
      </c>
      <c r="T104" s="732">
        <f t="shared" si="16"/>
        <v>648104.55365842779</v>
      </c>
    </row>
    <row r="105" spans="1:20" ht="16.5" customHeight="1">
      <c r="A105" s="736">
        <f t="shared" si="17"/>
        <v>100</v>
      </c>
      <c r="B105" s="292" t="s">
        <v>1268</v>
      </c>
      <c r="C105" s="754">
        <v>42395</v>
      </c>
      <c r="D105" s="755" t="s">
        <v>433</v>
      </c>
      <c r="E105" s="837">
        <v>65</v>
      </c>
      <c r="F105" s="836">
        <v>65</v>
      </c>
      <c r="G105" s="836"/>
      <c r="H105" s="832">
        <f t="shared" si="14"/>
        <v>0.42</v>
      </c>
      <c r="I105" s="257">
        <v>100</v>
      </c>
      <c r="J105" s="737">
        <f t="shared" si="11"/>
        <v>42</v>
      </c>
      <c r="K105" s="737">
        <f t="shared" si="13"/>
        <v>3402.548906706746</v>
      </c>
      <c r="L105" s="654">
        <v>2958</v>
      </c>
      <c r="M105" s="751"/>
      <c r="O105" s="732"/>
      <c r="P105" s="732"/>
      <c r="Q105" s="732"/>
      <c r="S105" s="732">
        <f t="shared" si="15"/>
        <v>295800</v>
      </c>
      <c r="T105" s="732">
        <f t="shared" si="16"/>
        <v>340254.89067067462</v>
      </c>
    </row>
    <row r="106" spans="1:20" ht="16.5" customHeight="1">
      <c r="A106" s="736">
        <f t="shared" si="17"/>
        <v>101</v>
      </c>
      <c r="B106" s="292" t="s">
        <v>1269</v>
      </c>
      <c r="C106" s="754">
        <v>42395</v>
      </c>
      <c r="D106" s="755" t="s">
        <v>433</v>
      </c>
      <c r="E106" s="837">
        <v>65</v>
      </c>
      <c r="F106" s="836">
        <v>26</v>
      </c>
      <c r="G106" s="836"/>
      <c r="H106" s="832">
        <f t="shared" si="14"/>
        <v>0.17</v>
      </c>
      <c r="I106" s="257">
        <v>50</v>
      </c>
      <c r="J106" s="737">
        <f t="shared" si="11"/>
        <v>8.5</v>
      </c>
      <c r="K106" s="737">
        <f t="shared" si="13"/>
        <v>1377.2221765241593</v>
      </c>
      <c r="L106" s="654">
        <v>1183</v>
      </c>
      <c r="M106" s="751"/>
      <c r="O106" s="732"/>
      <c r="P106" s="732"/>
      <c r="Q106" s="732"/>
      <c r="S106" s="732">
        <f t="shared" si="15"/>
        <v>59150</v>
      </c>
      <c r="T106" s="732">
        <f t="shared" si="16"/>
        <v>68861.108826207957</v>
      </c>
    </row>
    <row r="107" spans="1:20" ht="16.5" customHeight="1">
      <c r="A107" s="736">
        <f t="shared" si="17"/>
        <v>102</v>
      </c>
      <c r="B107" s="292" t="s">
        <v>1270</v>
      </c>
      <c r="C107" s="754">
        <v>42395</v>
      </c>
      <c r="D107" s="755" t="s">
        <v>433</v>
      </c>
      <c r="E107" s="837">
        <v>32</v>
      </c>
      <c r="F107" s="836">
        <v>27</v>
      </c>
      <c r="G107" s="836"/>
      <c r="H107" s="832">
        <f t="shared" si="14"/>
        <v>0.09</v>
      </c>
      <c r="I107" s="257">
        <v>400</v>
      </c>
      <c r="J107" s="737">
        <f t="shared" si="11"/>
        <v>36</v>
      </c>
      <c r="K107" s="737">
        <f t="shared" si="13"/>
        <v>729.11762286573128</v>
      </c>
      <c r="L107" s="654">
        <v>605</v>
      </c>
      <c r="M107" s="751"/>
      <c r="O107" s="732"/>
      <c r="P107" s="732"/>
      <c r="Q107" s="732"/>
      <c r="S107" s="732">
        <f t="shared" si="15"/>
        <v>242000</v>
      </c>
      <c r="T107" s="732">
        <f t="shared" si="16"/>
        <v>291647.0491462925</v>
      </c>
    </row>
    <row r="108" spans="1:20" ht="16.5" customHeight="1">
      <c r="A108" s="736">
        <f t="shared" si="17"/>
        <v>103</v>
      </c>
      <c r="B108" s="292" t="s">
        <v>1271</v>
      </c>
      <c r="C108" s="754">
        <v>42395</v>
      </c>
      <c r="D108" s="755" t="s">
        <v>433</v>
      </c>
      <c r="E108" s="837">
        <v>75</v>
      </c>
      <c r="F108" s="836">
        <v>60</v>
      </c>
      <c r="G108" s="836"/>
      <c r="H108" s="832">
        <f t="shared" si="14"/>
        <v>0.45</v>
      </c>
      <c r="I108" s="257">
        <v>110</v>
      </c>
      <c r="J108" s="737">
        <f t="shared" si="11"/>
        <v>49.5</v>
      </c>
      <c r="K108" s="737">
        <f t="shared" si="13"/>
        <v>3645.5881143286565</v>
      </c>
      <c r="L108" s="654">
        <v>3150</v>
      </c>
      <c r="M108" s="751"/>
      <c r="O108" s="732"/>
      <c r="P108" s="732"/>
      <c r="Q108" s="732"/>
      <c r="S108" s="732">
        <f t="shared" si="15"/>
        <v>346500</v>
      </c>
      <c r="T108" s="732">
        <f t="shared" si="16"/>
        <v>401014.69257615221</v>
      </c>
    </row>
    <row r="109" spans="1:20" ht="16.5" customHeight="1">
      <c r="A109" s="736">
        <f t="shared" si="17"/>
        <v>104</v>
      </c>
      <c r="B109" s="292" t="s">
        <v>1272</v>
      </c>
      <c r="C109" s="754">
        <v>42395</v>
      </c>
      <c r="D109" s="755" t="s">
        <v>433</v>
      </c>
      <c r="E109" s="837">
        <v>60</v>
      </c>
      <c r="F109" s="836">
        <v>28</v>
      </c>
      <c r="G109" s="836"/>
      <c r="H109" s="832">
        <f t="shared" si="14"/>
        <v>0.17</v>
      </c>
      <c r="I109" s="257">
        <v>55</v>
      </c>
      <c r="J109" s="737">
        <f t="shared" si="11"/>
        <v>9.3500000000000014</v>
      </c>
      <c r="K109" s="737">
        <f t="shared" si="13"/>
        <v>1377.2221765241593</v>
      </c>
      <c r="L109" s="654">
        <v>1176</v>
      </c>
      <c r="M109" s="751"/>
      <c r="O109" s="732"/>
      <c r="P109" s="732"/>
      <c r="Q109" s="732"/>
      <c r="S109" s="732">
        <f t="shared" si="15"/>
        <v>64680</v>
      </c>
      <c r="T109" s="732">
        <f t="shared" si="16"/>
        <v>75747.219708828765</v>
      </c>
    </row>
    <row r="110" spans="1:20" ht="16.5" customHeight="1">
      <c r="A110" s="736">
        <f t="shared" si="17"/>
        <v>105</v>
      </c>
      <c r="B110" s="292" t="s">
        <v>1273</v>
      </c>
      <c r="C110" s="754">
        <v>42395</v>
      </c>
      <c r="D110" s="755" t="s">
        <v>433</v>
      </c>
      <c r="E110" s="837">
        <v>37</v>
      </c>
      <c r="F110" s="836">
        <v>29</v>
      </c>
      <c r="G110" s="836"/>
      <c r="H110" s="832">
        <f t="shared" si="14"/>
        <v>0.11</v>
      </c>
      <c r="I110" s="257">
        <v>440</v>
      </c>
      <c r="J110" s="737">
        <f t="shared" si="11"/>
        <v>48.4</v>
      </c>
      <c r="K110" s="737">
        <f t="shared" si="13"/>
        <v>891.14376128033825</v>
      </c>
      <c r="L110" s="654">
        <v>751</v>
      </c>
      <c r="M110" s="751"/>
      <c r="O110" s="732"/>
      <c r="P110" s="732"/>
      <c r="Q110" s="732"/>
      <c r="S110" s="732">
        <f t="shared" si="15"/>
        <v>330440</v>
      </c>
      <c r="T110" s="732">
        <f t="shared" si="16"/>
        <v>392103.25496334885</v>
      </c>
    </row>
    <row r="111" spans="1:20" ht="16.5" customHeight="1">
      <c r="A111" s="736">
        <f t="shared" si="17"/>
        <v>106</v>
      </c>
      <c r="B111" s="292" t="s">
        <v>739</v>
      </c>
      <c r="C111" s="754">
        <v>42395</v>
      </c>
      <c r="D111" s="755" t="s">
        <v>434</v>
      </c>
      <c r="E111" s="837">
        <v>80</v>
      </c>
      <c r="F111" s="836">
        <v>182</v>
      </c>
      <c r="G111" s="836"/>
      <c r="H111" s="832">
        <f t="shared" si="14"/>
        <v>1.46</v>
      </c>
      <c r="I111" s="257">
        <v>50</v>
      </c>
      <c r="J111" s="737">
        <f t="shared" si="11"/>
        <v>73</v>
      </c>
      <c r="K111" s="737">
        <f t="shared" si="13"/>
        <v>11827.908104266307</v>
      </c>
      <c r="L111" s="654">
        <v>13250</v>
      </c>
      <c r="M111" s="751"/>
      <c r="O111" s="732"/>
      <c r="P111" s="732"/>
      <c r="Q111" s="732"/>
      <c r="S111" s="732">
        <f t="shared" si="15"/>
        <v>662500</v>
      </c>
      <c r="T111" s="732">
        <f t="shared" si="16"/>
        <v>591395.40521331539</v>
      </c>
    </row>
    <row r="112" spans="1:20" ht="16.5" customHeight="1">
      <c r="A112" s="736">
        <f t="shared" si="17"/>
        <v>107</v>
      </c>
      <c r="B112" s="292" t="s">
        <v>1258</v>
      </c>
      <c r="C112" s="754">
        <v>42395</v>
      </c>
      <c r="D112" s="755" t="s">
        <v>434</v>
      </c>
      <c r="E112" s="837">
        <v>110</v>
      </c>
      <c r="F112" s="836">
        <v>71</v>
      </c>
      <c r="G112" s="836"/>
      <c r="H112" s="832">
        <f t="shared" si="14"/>
        <v>0.78</v>
      </c>
      <c r="I112" s="257">
        <v>100</v>
      </c>
      <c r="J112" s="737">
        <f t="shared" si="11"/>
        <v>78</v>
      </c>
      <c r="K112" s="737">
        <f t="shared" si="13"/>
        <v>6319.0193981696711</v>
      </c>
      <c r="L112" s="654">
        <v>4764</v>
      </c>
      <c r="M112" s="751"/>
      <c r="O112" s="732"/>
      <c r="P112" s="732"/>
      <c r="Q112" s="732"/>
      <c r="S112" s="732">
        <f t="shared" si="15"/>
        <v>476400</v>
      </c>
      <c r="T112" s="732">
        <f t="shared" si="16"/>
        <v>631901.93981696712</v>
      </c>
    </row>
    <row r="113" spans="1:20" ht="16.5" customHeight="1">
      <c r="A113" s="736">
        <f t="shared" si="17"/>
        <v>108</v>
      </c>
      <c r="B113" s="292" t="s">
        <v>1259</v>
      </c>
      <c r="C113" s="754">
        <v>42395</v>
      </c>
      <c r="D113" s="755" t="s">
        <v>434</v>
      </c>
      <c r="E113" s="837">
        <v>35</v>
      </c>
      <c r="F113" s="836">
        <v>46</v>
      </c>
      <c r="G113" s="836"/>
      <c r="H113" s="832">
        <f t="shared" si="14"/>
        <v>0.16</v>
      </c>
      <c r="I113" s="257">
        <v>1000</v>
      </c>
      <c r="J113" s="737">
        <f t="shared" si="11"/>
        <v>160</v>
      </c>
      <c r="K113" s="737">
        <f t="shared" si="13"/>
        <v>1296.2091073168556</v>
      </c>
      <c r="L113" s="654">
        <v>1288</v>
      </c>
      <c r="M113" s="751"/>
      <c r="O113" s="732"/>
      <c r="P113" s="732"/>
      <c r="Q113" s="732"/>
      <c r="S113" s="732">
        <f t="shared" si="15"/>
        <v>1288000</v>
      </c>
      <c r="T113" s="732">
        <f t="shared" si="16"/>
        <v>1296209.1073168556</v>
      </c>
    </row>
    <row r="114" spans="1:20" ht="16.5" customHeight="1">
      <c r="A114" s="736">
        <f t="shared" si="17"/>
        <v>109</v>
      </c>
      <c r="B114" s="292" t="s">
        <v>731</v>
      </c>
      <c r="C114" s="754">
        <v>42395</v>
      </c>
      <c r="D114" s="755" t="s">
        <v>434</v>
      </c>
      <c r="E114" s="837">
        <v>100</v>
      </c>
      <c r="F114" s="836">
        <v>86</v>
      </c>
      <c r="G114" s="836"/>
      <c r="H114" s="832">
        <f t="shared" si="14"/>
        <v>0.86</v>
      </c>
      <c r="I114" s="257">
        <v>190</v>
      </c>
      <c r="J114" s="737">
        <f t="shared" si="11"/>
        <v>163.4</v>
      </c>
      <c r="K114" s="737">
        <f t="shared" si="13"/>
        <v>6967.1239518280991</v>
      </c>
      <c r="L114" s="654">
        <v>7826</v>
      </c>
      <c r="M114" s="751"/>
      <c r="O114" s="732"/>
      <c r="P114" s="732"/>
      <c r="Q114" s="732"/>
      <c r="S114" s="732">
        <f t="shared" si="15"/>
        <v>1486940</v>
      </c>
      <c r="T114" s="732">
        <f t="shared" si="16"/>
        <v>1323753.5508473387</v>
      </c>
    </row>
    <row r="115" spans="1:20" ht="16.5" customHeight="1">
      <c r="A115" s="736">
        <f t="shared" si="17"/>
        <v>110</v>
      </c>
      <c r="B115" s="292" t="s">
        <v>732</v>
      </c>
      <c r="C115" s="754">
        <v>42395</v>
      </c>
      <c r="D115" s="755" t="s">
        <v>434</v>
      </c>
      <c r="E115" s="837">
        <v>95</v>
      </c>
      <c r="F115" s="836">
        <v>83</v>
      </c>
      <c r="G115" s="836"/>
      <c r="H115" s="832">
        <f t="shared" si="14"/>
        <v>0.79</v>
      </c>
      <c r="I115" s="257">
        <v>195</v>
      </c>
      <c r="J115" s="737">
        <f t="shared" si="11"/>
        <v>154.05000000000001</v>
      </c>
      <c r="K115" s="737">
        <f t="shared" si="13"/>
        <v>6400.0324673769755</v>
      </c>
      <c r="L115" s="654">
        <v>7175</v>
      </c>
      <c r="M115" s="751"/>
      <c r="O115" s="732"/>
      <c r="P115" s="732"/>
      <c r="Q115" s="732"/>
      <c r="S115" s="732">
        <f t="shared" si="15"/>
        <v>1399125</v>
      </c>
      <c r="T115" s="732">
        <f t="shared" si="16"/>
        <v>1248006.3311385103</v>
      </c>
    </row>
    <row r="116" spans="1:20" ht="16.5" customHeight="1">
      <c r="A116" s="736">
        <f t="shared" si="17"/>
        <v>111</v>
      </c>
      <c r="B116" s="292" t="s">
        <v>733</v>
      </c>
      <c r="C116" s="754">
        <v>42395</v>
      </c>
      <c r="D116" s="755" t="s">
        <v>434</v>
      </c>
      <c r="E116" s="837">
        <v>100</v>
      </c>
      <c r="F116" s="836">
        <v>116</v>
      </c>
      <c r="G116" s="836"/>
      <c r="H116" s="832">
        <f t="shared" si="14"/>
        <v>1.1599999999999999</v>
      </c>
      <c r="I116" s="257">
        <v>125</v>
      </c>
      <c r="J116" s="737">
        <f t="shared" si="11"/>
        <v>145</v>
      </c>
      <c r="K116" s="737">
        <f t="shared" si="13"/>
        <v>9397.5160280472028</v>
      </c>
      <c r="L116" s="654">
        <v>10556</v>
      </c>
      <c r="M116" s="751"/>
      <c r="O116" s="732"/>
      <c r="P116" s="732"/>
      <c r="Q116" s="732"/>
      <c r="S116" s="732">
        <f t="shared" si="15"/>
        <v>1319500</v>
      </c>
      <c r="T116" s="732">
        <f t="shared" si="16"/>
        <v>1174689.5035059003</v>
      </c>
    </row>
    <row r="117" spans="1:20" ht="16.5" customHeight="1">
      <c r="A117" s="736">
        <f t="shared" si="17"/>
        <v>112</v>
      </c>
      <c r="B117" s="292" t="s">
        <v>734</v>
      </c>
      <c r="C117" s="754">
        <v>42395</v>
      </c>
      <c r="D117" s="755" t="s">
        <v>434</v>
      </c>
      <c r="E117" s="837">
        <v>95</v>
      </c>
      <c r="F117" s="836">
        <v>113</v>
      </c>
      <c r="G117" s="836"/>
      <c r="H117" s="832">
        <f t="shared" si="14"/>
        <v>1.07</v>
      </c>
      <c r="I117" s="257">
        <v>125</v>
      </c>
      <c r="J117" s="737">
        <f t="shared" si="11"/>
        <v>133.75</v>
      </c>
      <c r="K117" s="737">
        <f t="shared" si="13"/>
        <v>8668.3984051814732</v>
      </c>
      <c r="L117" s="654">
        <v>9769</v>
      </c>
      <c r="M117" s="751"/>
      <c r="O117" s="732"/>
      <c r="P117" s="732"/>
      <c r="Q117" s="732"/>
      <c r="S117" s="732">
        <f t="shared" si="15"/>
        <v>1221125</v>
      </c>
      <c r="T117" s="732">
        <f t="shared" si="16"/>
        <v>1083549.8006476841</v>
      </c>
    </row>
    <row r="118" spans="1:20" ht="16.5" customHeight="1">
      <c r="A118" s="736">
        <f t="shared" si="17"/>
        <v>113</v>
      </c>
      <c r="B118" s="292" t="s">
        <v>1260</v>
      </c>
      <c r="C118" s="754">
        <v>42395</v>
      </c>
      <c r="D118" s="755" t="s">
        <v>434</v>
      </c>
      <c r="E118" s="837">
        <v>130</v>
      </c>
      <c r="F118" s="836">
        <v>137</v>
      </c>
      <c r="G118" s="836"/>
      <c r="H118" s="832">
        <f t="shared" si="14"/>
        <v>1.78</v>
      </c>
      <c r="I118" s="257">
        <v>390</v>
      </c>
      <c r="J118" s="737">
        <f t="shared" si="11"/>
        <v>694.2</v>
      </c>
      <c r="K118" s="737">
        <f t="shared" si="13"/>
        <v>14420.326318900019</v>
      </c>
      <c r="L118" s="654">
        <v>16207</v>
      </c>
      <c r="M118" s="751"/>
      <c r="O118" s="732"/>
      <c r="P118" s="732"/>
      <c r="Q118" s="732"/>
      <c r="S118" s="732">
        <f t="shared" si="15"/>
        <v>6320730</v>
      </c>
      <c r="T118" s="732">
        <f t="shared" si="16"/>
        <v>5623927.2643710077</v>
      </c>
    </row>
    <row r="119" spans="1:20" ht="16.5" customHeight="1">
      <c r="A119" s="736">
        <f t="shared" si="17"/>
        <v>114</v>
      </c>
      <c r="B119" s="292" t="s">
        <v>1261</v>
      </c>
      <c r="C119" s="754">
        <v>42395</v>
      </c>
      <c r="D119" s="755" t="s">
        <v>434</v>
      </c>
      <c r="E119" s="837">
        <v>90</v>
      </c>
      <c r="F119" s="836">
        <v>117</v>
      </c>
      <c r="G119" s="836"/>
      <c r="H119" s="832">
        <f t="shared" si="14"/>
        <v>1.05</v>
      </c>
      <c r="I119" s="257">
        <v>420</v>
      </c>
      <c r="J119" s="737">
        <f t="shared" ref="J119:J182" si="18">H119*I119</f>
        <v>441</v>
      </c>
      <c r="K119" s="737">
        <f t="shared" si="13"/>
        <v>8506.3722667668662</v>
      </c>
      <c r="L119" s="654">
        <v>8845</v>
      </c>
      <c r="M119" s="751"/>
      <c r="O119" s="732"/>
      <c r="P119" s="732"/>
      <c r="Q119" s="732"/>
      <c r="S119" s="732">
        <f t="shared" si="15"/>
        <v>3714900</v>
      </c>
      <c r="T119" s="732">
        <f t="shared" si="16"/>
        <v>3572676.3520420836</v>
      </c>
    </row>
    <row r="120" spans="1:20" ht="16.5" customHeight="1">
      <c r="A120" s="736">
        <f t="shared" si="17"/>
        <v>115</v>
      </c>
      <c r="B120" s="292" t="s">
        <v>741</v>
      </c>
      <c r="C120" s="754">
        <v>42397</v>
      </c>
      <c r="D120" s="755" t="s">
        <v>436</v>
      </c>
      <c r="E120" s="837">
        <v>85</v>
      </c>
      <c r="F120" s="836">
        <v>220</v>
      </c>
      <c r="G120" s="836"/>
      <c r="H120" s="832">
        <f t="shared" si="14"/>
        <v>1.87</v>
      </c>
      <c r="I120" s="257">
        <v>500</v>
      </c>
      <c r="J120" s="737">
        <f t="shared" si="18"/>
        <v>935</v>
      </c>
      <c r="K120" s="737">
        <f t="shared" si="13"/>
        <v>15149.443941765752</v>
      </c>
      <c r="L120" s="654">
        <v>11968</v>
      </c>
      <c r="M120" s="751"/>
      <c r="O120" s="732"/>
      <c r="P120" s="732"/>
      <c r="Q120" s="732"/>
      <c r="S120" s="732">
        <f t="shared" si="15"/>
        <v>5984000</v>
      </c>
      <c r="T120" s="732">
        <f t="shared" si="16"/>
        <v>7574721.9708828758</v>
      </c>
    </row>
    <row r="121" spans="1:20" ht="16.5" customHeight="1">
      <c r="A121" s="736">
        <f t="shared" si="17"/>
        <v>116</v>
      </c>
      <c r="B121" s="292" t="s">
        <v>564</v>
      </c>
      <c r="C121" s="754">
        <v>42397</v>
      </c>
      <c r="D121" s="755" t="s">
        <v>436</v>
      </c>
      <c r="E121" s="837">
        <v>73</v>
      </c>
      <c r="F121" s="836">
        <v>73</v>
      </c>
      <c r="G121" s="836"/>
      <c r="H121" s="832">
        <f t="shared" si="14"/>
        <v>0.53</v>
      </c>
      <c r="I121" s="257">
        <v>2000</v>
      </c>
      <c r="J121" s="737">
        <f t="shared" si="18"/>
        <v>1060</v>
      </c>
      <c r="K121" s="737">
        <f t="shared" si="13"/>
        <v>4293.6926679870849</v>
      </c>
      <c r="L121" s="654">
        <v>4050</v>
      </c>
      <c r="M121" s="751"/>
      <c r="O121" s="732"/>
      <c r="P121" s="732"/>
      <c r="Q121" s="732"/>
      <c r="S121" s="732">
        <f t="shared" si="15"/>
        <v>8100000</v>
      </c>
      <c r="T121" s="732">
        <f t="shared" si="16"/>
        <v>8587385.3359741699</v>
      </c>
    </row>
    <row r="122" spans="1:20" ht="16.5" customHeight="1">
      <c r="A122" s="736">
        <f t="shared" si="17"/>
        <v>117</v>
      </c>
      <c r="B122" s="292" t="s">
        <v>562</v>
      </c>
      <c r="C122" s="754">
        <v>42397</v>
      </c>
      <c r="D122" s="755" t="s">
        <v>436</v>
      </c>
      <c r="E122" s="837">
        <v>85</v>
      </c>
      <c r="F122" s="836">
        <v>125</v>
      </c>
      <c r="G122" s="836"/>
      <c r="H122" s="832">
        <f t="shared" si="14"/>
        <v>1.06</v>
      </c>
      <c r="I122" s="257">
        <v>300</v>
      </c>
      <c r="J122" s="737">
        <f t="shared" si="18"/>
        <v>318</v>
      </c>
      <c r="K122" s="737">
        <f t="shared" si="13"/>
        <v>8587.3853359741697</v>
      </c>
      <c r="L122" s="654">
        <v>9350</v>
      </c>
      <c r="M122" s="751"/>
      <c r="O122" s="732"/>
      <c r="P122" s="732"/>
      <c r="Q122" s="732"/>
      <c r="S122" s="732">
        <f t="shared" si="15"/>
        <v>2805000</v>
      </c>
      <c r="T122" s="732">
        <f t="shared" si="16"/>
        <v>2576215.6007922511</v>
      </c>
    </row>
    <row r="123" spans="1:20" ht="16.5" customHeight="1">
      <c r="A123" s="736">
        <f t="shared" si="17"/>
        <v>118</v>
      </c>
      <c r="B123" s="292" t="s">
        <v>479</v>
      </c>
      <c r="C123" s="754">
        <v>42397</v>
      </c>
      <c r="D123" s="755" t="s">
        <v>437</v>
      </c>
      <c r="E123" s="837">
        <v>45</v>
      </c>
      <c r="F123" s="836">
        <v>35</v>
      </c>
      <c r="G123" s="836">
        <v>25</v>
      </c>
      <c r="H123" s="832">
        <f t="shared" si="14"/>
        <v>1.04</v>
      </c>
      <c r="I123" s="257">
        <v>1004</v>
      </c>
      <c r="J123" s="737">
        <f t="shared" si="18"/>
        <v>1044.1600000000001</v>
      </c>
      <c r="K123" s="737">
        <f t="shared" si="13"/>
        <v>8425.3591975595627</v>
      </c>
      <c r="L123" s="654">
        <v>8500</v>
      </c>
      <c r="M123" s="751"/>
      <c r="O123" s="732"/>
      <c r="P123" s="732"/>
      <c r="Q123" s="732"/>
      <c r="S123" s="732">
        <f t="shared" si="15"/>
        <v>8534000</v>
      </c>
      <c r="T123" s="732">
        <f t="shared" si="16"/>
        <v>8459060.6343498006</v>
      </c>
    </row>
    <row r="124" spans="1:20" ht="16.5" customHeight="1">
      <c r="A124" s="736">
        <f t="shared" si="17"/>
        <v>119</v>
      </c>
      <c r="B124" s="292" t="s">
        <v>1274</v>
      </c>
      <c r="C124" s="754">
        <v>42397</v>
      </c>
      <c r="D124" s="755" t="s">
        <v>437</v>
      </c>
      <c r="E124" s="837">
        <v>42</v>
      </c>
      <c r="F124" s="836">
        <v>32</v>
      </c>
      <c r="G124" s="836"/>
      <c r="H124" s="832">
        <f t="shared" si="14"/>
        <v>0.13</v>
      </c>
      <c r="I124" s="257">
        <v>1004</v>
      </c>
      <c r="J124" s="737">
        <f t="shared" si="18"/>
        <v>130.52000000000001</v>
      </c>
      <c r="K124" s="737">
        <f t="shared" si="13"/>
        <v>1053.1698996949453</v>
      </c>
      <c r="L124" s="654">
        <v>1020</v>
      </c>
      <c r="M124" s="751"/>
      <c r="O124" s="732"/>
      <c r="P124" s="732"/>
      <c r="Q124" s="732"/>
      <c r="S124" s="732">
        <f t="shared" si="15"/>
        <v>1024080</v>
      </c>
      <c r="T124" s="732">
        <f t="shared" si="16"/>
        <v>1057382.5792937251</v>
      </c>
    </row>
    <row r="125" spans="1:20" ht="16.5" customHeight="1">
      <c r="A125" s="736">
        <f t="shared" ref="A125:A156" si="19">IF(B123&lt;&gt;"",A124+1,"")</f>
        <v>120</v>
      </c>
      <c r="B125" s="292" t="s">
        <v>943</v>
      </c>
      <c r="C125" s="754">
        <v>42397</v>
      </c>
      <c r="D125" s="755" t="s">
        <v>437</v>
      </c>
      <c r="E125" s="837">
        <v>35</v>
      </c>
      <c r="F125" s="836">
        <v>30</v>
      </c>
      <c r="G125" s="836">
        <v>25</v>
      </c>
      <c r="H125" s="832">
        <f t="shared" si="14"/>
        <v>0.78</v>
      </c>
      <c r="I125" s="257">
        <v>502</v>
      </c>
      <c r="J125" s="737">
        <f t="shared" si="18"/>
        <v>391.56</v>
      </c>
      <c r="K125" s="737">
        <f t="shared" si="13"/>
        <v>6319.0193981696711</v>
      </c>
      <c r="L125" s="654">
        <v>9700</v>
      </c>
      <c r="M125" s="751"/>
      <c r="O125" s="732"/>
      <c r="P125" s="732"/>
      <c r="Q125" s="732"/>
      <c r="S125" s="732">
        <f t="shared" si="15"/>
        <v>4869400</v>
      </c>
      <c r="T125" s="732">
        <f t="shared" si="16"/>
        <v>3172147.7378811748</v>
      </c>
    </row>
    <row r="126" spans="1:20" ht="16.5" customHeight="1">
      <c r="A126" s="736">
        <f t="shared" si="19"/>
        <v>121</v>
      </c>
      <c r="B126" s="292" t="s">
        <v>1270</v>
      </c>
      <c r="C126" s="754">
        <v>42397</v>
      </c>
      <c r="D126" s="755" t="s">
        <v>437</v>
      </c>
      <c r="E126" s="837">
        <v>32</v>
      </c>
      <c r="F126" s="836">
        <v>27</v>
      </c>
      <c r="G126" s="836"/>
      <c r="H126" s="832">
        <f t="shared" si="14"/>
        <v>0.09</v>
      </c>
      <c r="I126" s="257">
        <v>502</v>
      </c>
      <c r="J126" s="737">
        <f t="shared" si="18"/>
        <v>45.18</v>
      </c>
      <c r="K126" s="737">
        <f t="shared" si="13"/>
        <v>729.11762286573128</v>
      </c>
      <c r="L126" s="654">
        <v>900</v>
      </c>
      <c r="M126" s="751"/>
      <c r="O126" s="732"/>
      <c r="P126" s="732"/>
      <c r="Q126" s="732"/>
      <c r="S126" s="732">
        <f t="shared" si="15"/>
        <v>451800</v>
      </c>
      <c r="T126" s="732">
        <f t="shared" si="16"/>
        <v>366017.04667859711</v>
      </c>
    </row>
    <row r="127" spans="1:20" ht="16.5" customHeight="1">
      <c r="A127" s="736">
        <f t="shared" si="19"/>
        <v>122</v>
      </c>
      <c r="B127" s="292" t="s">
        <v>669</v>
      </c>
      <c r="C127" s="754">
        <v>42397</v>
      </c>
      <c r="D127" s="755" t="s">
        <v>440</v>
      </c>
      <c r="E127" s="837">
        <v>52</v>
      </c>
      <c r="F127" s="836">
        <v>24</v>
      </c>
      <c r="G127" s="836">
        <v>24</v>
      </c>
      <c r="H127" s="832">
        <f t="shared" si="14"/>
        <v>0.8</v>
      </c>
      <c r="I127" s="257">
        <v>210</v>
      </c>
      <c r="J127" s="737">
        <f t="shared" si="18"/>
        <v>168</v>
      </c>
      <c r="K127" s="737">
        <f t="shared" si="13"/>
        <v>6481.045536584279</v>
      </c>
      <c r="L127" s="654">
        <v>6000</v>
      </c>
      <c r="M127" s="751"/>
      <c r="O127" s="732"/>
      <c r="P127" s="732"/>
      <c r="Q127" s="732"/>
      <c r="S127" s="732">
        <f t="shared" si="15"/>
        <v>1260000</v>
      </c>
      <c r="T127" s="732">
        <f t="shared" si="16"/>
        <v>1361019.5626826985</v>
      </c>
    </row>
    <row r="128" spans="1:20" ht="16.5" customHeight="1">
      <c r="A128" s="736">
        <f t="shared" si="19"/>
        <v>123</v>
      </c>
      <c r="B128" s="292" t="s">
        <v>670</v>
      </c>
      <c r="C128" s="754">
        <v>42397</v>
      </c>
      <c r="D128" s="755" t="s">
        <v>440</v>
      </c>
      <c r="E128" s="837">
        <v>52</v>
      </c>
      <c r="F128" s="836">
        <v>27</v>
      </c>
      <c r="G128" s="836">
        <v>27</v>
      </c>
      <c r="H128" s="832">
        <f t="shared" si="14"/>
        <v>0.93</v>
      </c>
      <c r="I128" s="257">
        <v>309</v>
      </c>
      <c r="J128" s="737">
        <f t="shared" si="18"/>
        <v>287.37</v>
      </c>
      <c r="K128" s="737">
        <f t="shared" si="13"/>
        <v>7534.2154362792244</v>
      </c>
      <c r="L128" s="654">
        <v>6600</v>
      </c>
      <c r="M128" s="751"/>
      <c r="O128" s="732"/>
      <c r="P128" s="732"/>
      <c r="Q128" s="732"/>
      <c r="S128" s="732">
        <f t="shared" si="15"/>
        <v>2039400</v>
      </c>
      <c r="T128" s="732">
        <f t="shared" si="16"/>
        <v>2328072.5698102801</v>
      </c>
    </row>
    <row r="129" spans="1:20" ht="16.5" customHeight="1">
      <c r="A129" s="736">
        <f t="shared" si="19"/>
        <v>124</v>
      </c>
      <c r="B129" s="292" t="s">
        <v>944</v>
      </c>
      <c r="C129" s="754">
        <v>42397</v>
      </c>
      <c r="D129" s="755" t="s">
        <v>443</v>
      </c>
      <c r="E129" s="837">
        <v>70</v>
      </c>
      <c r="F129" s="836">
        <v>45</v>
      </c>
      <c r="G129" s="836">
        <v>50</v>
      </c>
      <c r="H129" s="832">
        <f t="shared" si="14"/>
        <v>2.2999999999999998</v>
      </c>
      <c r="I129" s="257">
        <v>206</v>
      </c>
      <c r="J129" s="737">
        <f t="shared" si="18"/>
        <v>473.79999999999995</v>
      </c>
      <c r="K129" s="737">
        <f t="shared" si="13"/>
        <v>18633.005917679799</v>
      </c>
      <c r="L129" s="654">
        <v>23200</v>
      </c>
      <c r="M129" s="751"/>
      <c r="O129" s="732"/>
      <c r="P129" s="732"/>
      <c r="Q129" s="732"/>
      <c r="S129" s="732">
        <f t="shared" si="15"/>
        <v>4779200</v>
      </c>
      <c r="T129" s="732">
        <f t="shared" si="16"/>
        <v>3838399.2190420385</v>
      </c>
    </row>
    <row r="130" spans="1:20" ht="16.5" customHeight="1">
      <c r="A130" s="736">
        <f t="shared" si="19"/>
        <v>125</v>
      </c>
      <c r="B130" s="292" t="s">
        <v>1275</v>
      </c>
      <c r="C130" s="754">
        <v>42397</v>
      </c>
      <c r="D130" s="755" t="s">
        <v>443</v>
      </c>
      <c r="E130" s="837">
        <v>55</v>
      </c>
      <c r="F130" s="836">
        <v>40</v>
      </c>
      <c r="G130" s="836"/>
      <c r="H130" s="832">
        <f t="shared" si="14"/>
        <v>0.22</v>
      </c>
      <c r="I130" s="257">
        <v>500</v>
      </c>
      <c r="J130" s="737">
        <f t="shared" si="18"/>
        <v>110</v>
      </c>
      <c r="K130" s="737">
        <f t="shared" si="13"/>
        <v>1782.2875225606765</v>
      </c>
      <c r="L130" s="654">
        <v>2200</v>
      </c>
      <c r="M130" s="751"/>
      <c r="O130" s="732"/>
      <c r="P130" s="732"/>
      <c r="Q130" s="732"/>
      <c r="S130" s="732">
        <f t="shared" si="15"/>
        <v>1100000</v>
      </c>
      <c r="T130" s="732">
        <f t="shared" si="16"/>
        <v>891143.76128033828</v>
      </c>
    </row>
    <row r="131" spans="1:20" ht="16.5" customHeight="1">
      <c r="A131" s="736">
        <f t="shared" si="19"/>
        <v>126</v>
      </c>
      <c r="B131" s="292" t="s">
        <v>1276</v>
      </c>
      <c r="C131" s="754">
        <v>42397</v>
      </c>
      <c r="D131" s="755" t="s">
        <v>443</v>
      </c>
      <c r="E131" s="837">
        <v>70</v>
      </c>
      <c r="F131" s="836">
        <v>45</v>
      </c>
      <c r="G131" s="836"/>
      <c r="H131" s="832">
        <f t="shared" si="14"/>
        <v>0.32</v>
      </c>
      <c r="I131" s="257">
        <v>1500</v>
      </c>
      <c r="J131" s="737">
        <f t="shared" si="18"/>
        <v>480</v>
      </c>
      <c r="K131" s="737">
        <f t="shared" si="13"/>
        <v>2592.4182146337112</v>
      </c>
      <c r="L131" s="654">
        <v>3300</v>
      </c>
      <c r="M131" s="751"/>
      <c r="O131" s="732"/>
      <c r="P131" s="732"/>
      <c r="Q131" s="732"/>
      <c r="S131" s="732">
        <f t="shared" si="15"/>
        <v>4950000</v>
      </c>
      <c r="T131" s="732">
        <f t="shared" si="16"/>
        <v>3888627.321950567</v>
      </c>
    </row>
    <row r="132" spans="1:20" ht="16.5" customHeight="1">
      <c r="A132" s="736">
        <f t="shared" si="19"/>
        <v>127</v>
      </c>
      <c r="B132" s="292" t="s">
        <v>1270</v>
      </c>
      <c r="C132" s="754">
        <v>42397</v>
      </c>
      <c r="D132" s="755" t="s">
        <v>444</v>
      </c>
      <c r="E132" s="837">
        <v>32</v>
      </c>
      <c r="F132" s="836">
        <v>27</v>
      </c>
      <c r="G132" s="836"/>
      <c r="H132" s="832">
        <f t="shared" si="14"/>
        <v>0.09</v>
      </c>
      <c r="I132" s="257">
        <v>502</v>
      </c>
      <c r="J132" s="737">
        <f t="shared" si="18"/>
        <v>45.18</v>
      </c>
      <c r="K132" s="737">
        <f t="shared" si="13"/>
        <v>729.11762286573128</v>
      </c>
      <c r="L132" s="654">
        <v>900</v>
      </c>
      <c r="M132" s="751"/>
      <c r="O132" s="732"/>
      <c r="P132" s="732"/>
      <c r="Q132" s="732"/>
      <c r="S132" s="732">
        <f t="shared" si="15"/>
        <v>451800</v>
      </c>
      <c r="T132" s="732">
        <f t="shared" si="16"/>
        <v>366017.04667859711</v>
      </c>
    </row>
    <row r="133" spans="1:20" ht="16.5" customHeight="1">
      <c r="A133" s="736">
        <f t="shared" si="19"/>
        <v>128</v>
      </c>
      <c r="B133" s="292" t="s">
        <v>1341</v>
      </c>
      <c r="C133" s="754">
        <v>42397</v>
      </c>
      <c r="D133" s="755" t="s">
        <v>447</v>
      </c>
      <c r="E133" s="837">
        <v>40</v>
      </c>
      <c r="F133" s="836">
        <v>39</v>
      </c>
      <c r="G133" s="836">
        <v>32</v>
      </c>
      <c r="H133" s="832">
        <f t="shared" si="14"/>
        <v>1.21</v>
      </c>
      <c r="I133" s="257">
        <v>50</v>
      </c>
      <c r="J133" s="737">
        <f t="shared" si="18"/>
        <v>60.5</v>
      </c>
      <c r="K133" s="737">
        <f t="shared" si="13"/>
        <v>9802.5813740837202</v>
      </c>
      <c r="L133" s="654">
        <v>16500</v>
      </c>
      <c r="M133" s="751"/>
      <c r="O133" s="732"/>
      <c r="P133" s="732"/>
      <c r="Q133" s="732"/>
      <c r="S133" s="732">
        <f t="shared" si="15"/>
        <v>825000</v>
      </c>
      <c r="T133" s="732">
        <f t="shared" si="16"/>
        <v>490129.06870418601</v>
      </c>
    </row>
    <row r="134" spans="1:20" ht="16.5" customHeight="1">
      <c r="A134" s="736">
        <f t="shared" si="19"/>
        <v>129</v>
      </c>
      <c r="B134" s="292" t="s">
        <v>945</v>
      </c>
      <c r="C134" s="754">
        <v>42397</v>
      </c>
      <c r="D134" s="755" t="s">
        <v>720</v>
      </c>
      <c r="E134" s="837">
        <v>103</v>
      </c>
      <c r="F134" s="836">
        <v>54</v>
      </c>
      <c r="G134" s="836">
        <v>180</v>
      </c>
      <c r="H134" s="832">
        <f t="shared" si="14"/>
        <v>7.56</v>
      </c>
      <c r="I134" s="257">
        <v>59</v>
      </c>
      <c r="J134" s="737">
        <f t="shared" si="18"/>
        <v>446.03999999999996</v>
      </c>
      <c r="K134" s="737">
        <f t="shared" ref="K134:K197" si="20">H134*$R$43</f>
        <v>61245.88032072143</v>
      </c>
      <c r="L134" s="654">
        <v>73100</v>
      </c>
      <c r="M134" s="751"/>
      <c r="O134" s="732"/>
      <c r="P134" s="732"/>
      <c r="Q134" s="732"/>
      <c r="S134" s="732">
        <f t="shared" si="15"/>
        <v>4312900</v>
      </c>
      <c r="T134" s="732">
        <f t="shared" si="16"/>
        <v>3613506.9389225645</v>
      </c>
    </row>
    <row r="135" spans="1:20" ht="16.5" customHeight="1">
      <c r="A135" s="736">
        <f t="shared" si="19"/>
        <v>130</v>
      </c>
      <c r="B135" s="292" t="s">
        <v>694</v>
      </c>
      <c r="C135" s="754">
        <v>42397</v>
      </c>
      <c r="D135" s="755" t="s">
        <v>720</v>
      </c>
      <c r="E135" s="837">
        <v>161</v>
      </c>
      <c r="F135" s="836">
        <v>81</v>
      </c>
      <c r="G135" s="836">
        <v>5</v>
      </c>
      <c r="H135" s="832">
        <f t="shared" ref="H135:H198" si="21">IF(G135&lt;&gt;"",ROUND(((E135+F135)*2+5)*(F135+G135+3)/10000,2),ROUND(E135*F135/10000,2))</f>
        <v>4.3499999999999996</v>
      </c>
      <c r="I135" s="257">
        <v>100</v>
      </c>
      <c r="J135" s="737">
        <f t="shared" si="18"/>
        <v>434.99999999999994</v>
      </c>
      <c r="K135" s="737">
        <f t="shared" si="20"/>
        <v>35240.685105177014</v>
      </c>
      <c r="L135" s="654">
        <v>11534</v>
      </c>
      <c r="M135" s="751"/>
      <c r="O135" s="732"/>
      <c r="P135" s="732"/>
      <c r="Q135" s="732"/>
      <c r="S135" s="732">
        <f t="shared" ref="S135:S198" si="22">I135*L135</f>
        <v>1153400</v>
      </c>
      <c r="T135" s="732">
        <f t="shared" ref="T135:T198" si="23">I135*K135</f>
        <v>3524068.5105177015</v>
      </c>
    </row>
    <row r="136" spans="1:20" ht="16.5" customHeight="1">
      <c r="A136" s="736">
        <f t="shared" si="19"/>
        <v>131</v>
      </c>
      <c r="B136" s="292" t="s">
        <v>946</v>
      </c>
      <c r="C136" s="754">
        <v>42397</v>
      </c>
      <c r="D136" s="755" t="s">
        <v>720</v>
      </c>
      <c r="E136" s="837">
        <v>55</v>
      </c>
      <c r="F136" s="836">
        <v>52</v>
      </c>
      <c r="G136" s="836">
        <v>68</v>
      </c>
      <c r="H136" s="832">
        <f t="shared" si="21"/>
        <v>2.69</v>
      </c>
      <c r="I136" s="257">
        <v>37</v>
      </c>
      <c r="J136" s="737">
        <f t="shared" si="18"/>
        <v>99.53</v>
      </c>
      <c r="K136" s="737">
        <f t="shared" si="20"/>
        <v>21792.515616764635</v>
      </c>
      <c r="L136" s="654">
        <v>22367</v>
      </c>
      <c r="M136" s="751"/>
      <c r="O136" s="732"/>
      <c r="P136" s="732"/>
      <c r="Q136" s="732"/>
      <c r="S136" s="732">
        <f t="shared" si="22"/>
        <v>827579</v>
      </c>
      <c r="T136" s="732">
        <f t="shared" si="23"/>
        <v>806323.07782029151</v>
      </c>
    </row>
    <row r="137" spans="1:20" ht="16.5" customHeight="1">
      <c r="A137" s="736">
        <f t="shared" si="19"/>
        <v>132</v>
      </c>
      <c r="B137" s="292" t="s">
        <v>449</v>
      </c>
      <c r="C137" s="754">
        <v>42397</v>
      </c>
      <c r="D137" s="755" t="s">
        <v>720</v>
      </c>
      <c r="E137" s="837">
        <v>103</v>
      </c>
      <c r="F137" s="836">
        <v>50</v>
      </c>
      <c r="G137" s="836">
        <v>180</v>
      </c>
      <c r="H137" s="832">
        <f t="shared" si="21"/>
        <v>7.25</v>
      </c>
      <c r="I137" s="257">
        <v>131</v>
      </c>
      <c r="J137" s="737">
        <f t="shared" si="18"/>
        <v>949.75</v>
      </c>
      <c r="K137" s="737">
        <f t="shared" si="20"/>
        <v>58734.475175295025</v>
      </c>
      <c r="L137" s="654">
        <v>47449</v>
      </c>
      <c r="M137" s="751"/>
      <c r="O137" s="732"/>
      <c r="P137" s="732"/>
      <c r="Q137" s="732"/>
      <c r="S137" s="732">
        <f t="shared" si="22"/>
        <v>6215819</v>
      </c>
      <c r="T137" s="732">
        <f t="shared" si="23"/>
        <v>7694216.2479636483</v>
      </c>
    </row>
    <row r="138" spans="1:20" ht="16.5" customHeight="1">
      <c r="A138" s="736">
        <f t="shared" si="19"/>
        <v>133</v>
      </c>
      <c r="B138" s="292" t="s">
        <v>947</v>
      </c>
      <c r="C138" s="754">
        <v>42399</v>
      </c>
      <c r="D138" s="755" t="s">
        <v>450</v>
      </c>
      <c r="E138" s="837">
        <v>37</v>
      </c>
      <c r="F138" s="836">
        <v>29</v>
      </c>
      <c r="G138" s="836">
        <v>29</v>
      </c>
      <c r="H138" s="832">
        <f t="shared" si="21"/>
        <v>0.84</v>
      </c>
      <c r="I138" s="257">
        <v>51</v>
      </c>
      <c r="J138" s="737">
        <f t="shared" si="18"/>
        <v>42.839999999999996</v>
      </c>
      <c r="K138" s="737">
        <f t="shared" si="20"/>
        <v>6805.0978134134921</v>
      </c>
      <c r="L138" s="654">
        <v>6400</v>
      </c>
      <c r="M138" s="751"/>
      <c r="O138" s="732"/>
      <c r="P138" s="732"/>
      <c r="Q138" s="732"/>
      <c r="S138" s="732">
        <f t="shared" si="22"/>
        <v>326400</v>
      </c>
      <c r="T138" s="732">
        <f t="shared" si="23"/>
        <v>347059.9884840881</v>
      </c>
    </row>
    <row r="139" spans="1:20" ht="16.5" customHeight="1">
      <c r="A139" s="736">
        <f t="shared" si="19"/>
        <v>134</v>
      </c>
      <c r="B139" s="292" t="s">
        <v>511</v>
      </c>
      <c r="C139" s="754">
        <v>42399</v>
      </c>
      <c r="D139" s="755" t="s">
        <v>450</v>
      </c>
      <c r="E139" s="837">
        <v>47</v>
      </c>
      <c r="F139" s="836">
        <v>42</v>
      </c>
      <c r="G139" s="836">
        <v>24.5</v>
      </c>
      <c r="H139" s="832">
        <f t="shared" si="21"/>
        <v>1.27</v>
      </c>
      <c r="I139" s="257">
        <v>978</v>
      </c>
      <c r="J139" s="737">
        <f t="shared" si="18"/>
        <v>1242.06</v>
      </c>
      <c r="K139" s="737">
        <f t="shared" si="20"/>
        <v>10288.659789327541</v>
      </c>
      <c r="L139" s="654">
        <v>8950</v>
      </c>
      <c r="M139" s="751"/>
      <c r="O139" s="732"/>
      <c r="P139" s="732"/>
      <c r="Q139" s="732"/>
      <c r="S139" s="732">
        <f t="shared" si="22"/>
        <v>8753100</v>
      </c>
      <c r="T139" s="732">
        <f t="shared" si="23"/>
        <v>10062309.273962336</v>
      </c>
    </row>
    <row r="140" spans="1:20" ht="16.5" customHeight="1">
      <c r="A140" s="736">
        <f t="shared" si="19"/>
        <v>135</v>
      </c>
      <c r="B140" s="292" t="s">
        <v>439</v>
      </c>
      <c r="C140" s="754">
        <v>42399</v>
      </c>
      <c r="D140" s="755" t="s">
        <v>450</v>
      </c>
      <c r="E140" s="837">
        <v>47</v>
      </c>
      <c r="F140" s="836">
        <v>42</v>
      </c>
      <c r="G140" s="836">
        <v>27</v>
      </c>
      <c r="H140" s="832">
        <f t="shared" si="21"/>
        <v>1.32</v>
      </c>
      <c r="I140" s="257">
        <v>53</v>
      </c>
      <c r="J140" s="737">
        <f t="shared" si="18"/>
        <v>69.960000000000008</v>
      </c>
      <c r="K140" s="737">
        <f t="shared" si="20"/>
        <v>10693.72513536406</v>
      </c>
      <c r="L140" s="654">
        <v>10000</v>
      </c>
      <c r="M140" s="751"/>
      <c r="O140" s="732"/>
      <c r="P140" s="732"/>
      <c r="Q140" s="732"/>
      <c r="S140" s="732">
        <f t="shared" si="22"/>
        <v>530000</v>
      </c>
      <c r="T140" s="732">
        <f t="shared" si="23"/>
        <v>566767.43217429519</v>
      </c>
    </row>
    <row r="141" spans="1:20" ht="16.5" customHeight="1">
      <c r="A141" s="736">
        <f t="shared" si="19"/>
        <v>136</v>
      </c>
      <c r="B141" s="292" t="s">
        <v>930</v>
      </c>
      <c r="C141" s="754">
        <v>42399</v>
      </c>
      <c r="D141" s="755" t="s">
        <v>450</v>
      </c>
      <c r="E141" s="837">
        <v>56</v>
      </c>
      <c r="F141" s="836">
        <v>42</v>
      </c>
      <c r="G141" s="836">
        <v>27</v>
      </c>
      <c r="H141" s="832">
        <f t="shared" si="21"/>
        <v>1.45</v>
      </c>
      <c r="I141" s="257">
        <v>1570</v>
      </c>
      <c r="J141" s="737">
        <f t="shared" si="18"/>
        <v>2276.5</v>
      </c>
      <c r="K141" s="737">
        <f t="shared" si="20"/>
        <v>11746.895035059004</v>
      </c>
      <c r="L141" s="654">
        <v>14600</v>
      </c>
      <c r="M141" s="751"/>
      <c r="O141" s="732"/>
      <c r="P141" s="732"/>
      <c r="Q141" s="732"/>
      <c r="S141" s="732">
        <f t="shared" si="22"/>
        <v>22922000</v>
      </c>
      <c r="T141" s="732">
        <f t="shared" si="23"/>
        <v>18442625.205042638</v>
      </c>
    </row>
    <row r="142" spans="1:20" ht="16.5" customHeight="1">
      <c r="A142" s="736">
        <f t="shared" si="19"/>
        <v>137</v>
      </c>
      <c r="B142" s="292" t="s">
        <v>511</v>
      </c>
      <c r="C142" s="754">
        <v>42399</v>
      </c>
      <c r="D142" s="755" t="s">
        <v>948</v>
      </c>
      <c r="E142" s="837">
        <v>47</v>
      </c>
      <c r="F142" s="836">
        <v>42</v>
      </c>
      <c r="G142" s="836">
        <v>24.5</v>
      </c>
      <c r="H142" s="832">
        <f t="shared" si="21"/>
        <v>1.27</v>
      </c>
      <c r="I142" s="257">
        <v>834</v>
      </c>
      <c r="J142" s="737">
        <f t="shared" si="18"/>
        <v>1059.18</v>
      </c>
      <c r="K142" s="737">
        <f t="shared" si="20"/>
        <v>10288.659789327541</v>
      </c>
      <c r="L142" s="654">
        <v>9300</v>
      </c>
      <c r="M142" s="751"/>
      <c r="O142" s="732"/>
      <c r="P142" s="732"/>
      <c r="Q142" s="732"/>
      <c r="S142" s="732">
        <f t="shared" si="22"/>
        <v>7756200</v>
      </c>
      <c r="T142" s="732">
        <f t="shared" si="23"/>
        <v>8580742.2642991692</v>
      </c>
    </row>
    <row r="143" spans="1:20" ht="16.5" customHeight="1">
      <c r="A143" s="736">
        <f t="shared" si="19"/>
        <v>138</v>
      </c>
      <c r="B143" s="292" t="s">
        <v>949</v>
      </c>
      <c r="C143" s="754">
        <v>42399</v>
      </c>
      <c r="D143" s="755" t="s">
        <v>948</v>
      </c>
      <c r="E143" s="837">
        <v>48</v>
      </c>
      <c r="F143" s="836">
        <v>41</v>
      </c>
      <c r="G143" s="836">
        <v>18</v>
      </c>
      <c r="H143" s="832">
        <f t="shared" si="21"/>
        <v>1.1299999999999999</v>
      </c>
      <c r="I143" s="257">
        <v>106</v>
      </c>
      <c r="J143" s="737">
        <f t="shared" si="18"/>
        <v>119.77999999999999</v>
      </c>
      <c r="K143" s="737">
        <f t="shared" si="20"/>
        <v>9154.4768204252923</v>
      </c>
      <c r="L143" s="654">
        <v>9600</v>
      </c>
      <c r="M143" s="751"/>
      <c r="O143" s="732"/>
      <c r="P143" s="732"/>
      <c r="Q143" s="732"/>
      <c r="S143" s="732">
        <f t="shared" si="22"/>
        <v>1017600</v>
      </c>
      <c r="T143" s="732">
        <f t="shared" si="23"/>
        <v>970374.54296508094</v>
      </c>
    </row>
    <row r="144" spans="1:20" ht="16.5" customHeight="1">
      <c r="A144" s="736">
        <f t="shared" si="19"/>
        <v>139</v>
      </c>
      <c r="B144" s="292" t="s">
        <v>950</v>
      </c>
      <c r="C144" s="754">
        <v>42399</v>
      </c>
      <c r="D144" s="755" t="s">
        <v>948</v>
      </c>
      <c r="E144" s="837">
        <v>51</v>
      </c>
      <c r="F144" s="836">
        <v>42</v>
      </c>
      <c r="G144" s="836">
        <v>25</v>
      </c>
      <c r="H144" s="832">
        <f t="shared" si="21"/>
        <v>1.34</v>
      </c>
      <c r="I144" s="257">
        <v>70</v>
      </c>
      <c r="J144" s="737">
        <f t="shared" si="18"/>
        <v>93.800000000000011</v>
      </c>
      <c r="K144" s="737">
        <f t="shared" si="20"/>
        <v>10855.751273778667</v>
      </c>
      <c r="L144" s="654">
        <v>9700</v>
      </c>
      <c r="M144" s="751"/>
      <c r="O144" s="732"/>
      <c r="P144" s="732"/>
      <c r="Q144" s="732"/>
      <c r="S144" s="732">
        <f t="shared" si="22"/>
        <v>679000</v>
      </c>
      <c r="T144" s="732">
        <f t="shared" si="23"/>
        <v>759902.58916450676</v>
      </c>
    </row>
    <row r="145" spans="1:20" ht="16.5" customHeight="1">
      <c r="A145" s="736">
        <f t="shared" si="19"/>
        <v>140</v>
      </c>
      <c r="B145" s="292" t="s">
        <v>951</v>
      </c>
      <c r="C145" s="754">
        <v>42399</v>
      </c>
      <c r="D145" s="755" t="s">
        <v>948</v>
      </c>
      <c r="E145" s="837">
        <v>41</v>
      </c>
      <c r="F145" s="836">
        <v>42</v>
      </c>
      <c r="G145" s="836">
        <v>25</v>
      </c>
      <c r="H145" s="832">
        <f t="shared" si="21"/>
        <v>1.2</v>
      </c>
      <c r="I145" s="257">
        <v>23</v>
      </c>
      <c r="J145" s="737">
        <f t="shared" si="18"/>
        <v>27.599999999999998</v>
      </c>
      <c r="K145" s="737">
        <f t="shared" si="20"/>
        <v>9721.5683048764167</v>
      </c>
      <c r="L145" s="654">
        <v>9000</v>
      </c>
      <c r="M145" s="751"/>
      <c r="O145" s="732"/>
      <c r="P145" s="732"/>
      <c r="Q145" s="732"/>
      <c r="S145" s="732">
        <f t="shared" si="22"/>
        <v>207000</v>
      </c>
      <c r="T145" s="732">
        <f t="shared" si="23"/>
        <v>223596.0710121576</v>
      </c>
    </row>
    <row r="146" spans="1:20" ht="16.5" customHeight="1">
      <c r="A146" s="736">
        <f t="shared" si="19"/>
        <v>141</v>
      </c>
      <c r="B146" s="292" t="s">
        <v>952</v>
      </c>
      <c r="C146" s="754">
        <v>42399</v>
      </c>
      <c r="D146" s="755" t="s">
        <v>948</v>
      </c>
      <c r="E146" s="837">
        <v>48</v>
      </c>
      <c r="F146" s="836">
        <v>37</v>
      </c>
      <c r="G146" s="836">
        <v>32</v>
      </c>
      <c r="H146" s="832">
        <f t="shared" si="21"/>
        <v>1.26</v>
      </c>
      <c r="I146" s="257">
        <v>55</v>
      </c>
      <c r="J146" s="737">
        <f t="shared" si="18"/>
        <v>69.3</v>
      </c>
      <c r="K146" s="737">
        <f t="shared" si="20"/>
        <v>10207.646720120238</v>
      </c>
      <c r="L146" s="654">
        <v>13000</v>
      </c>
      <c r="M146" s="751"/>
      <c r="O146" s="732"/>
      <c r="P146" s="732"/>
      <c r="Q146" s="732"/>
      <c r="S146" s="732">
        <f t="shared" si="22"/>
        <v>715000</v>
      </c>
      <c r="T146" s="732">
        <f t="shared" si="23"/>
        <v>561420.56960661302</v>
      </c>
    </row>
    <row r="147" spans="1:20" ht="16.5" customHeight="1">
      <c r="A147" s="736">
        <f t="shared" si="19"/>
        <v>142</v>
      </c>
      <c r="B147" s="292" t="s">
        <v>953</v>
      </c>
      <c r="C147" s="754">
        <v>42399</v>
      </c>
      <c r="D147" s="755" t="s">
        <v>451</v>
      </c>
      <c r="E147" s="837">
        <v>35</v>
      </c>
      <c r="F147" s="836">
        <v>28.5</v>
      </c>
      <c r="G147" s="836">
        <v>33</v>
      </c>
      <c r="H147" s="832">
        <f t="shared" si="21"/>
        <v>0.85</v>
      </c>
      <c r="I147" s="257">
        <v>209</v>
      </c>
      <c r="J147" s="737">
        <f t="shared" si="18"/>
        <v>177.65</v>
      </c>
      <c r="K147" s="737">
        <f t="shared" si="20"/>
        <v>6886.1108826207956</v>
      </c>
      <c r="L147" s="654">
        <v>7500</v>
      </c>
      <c r="M147" s="751"/>
      <c r="O147" s="732"/>
      <c r="P147" s="732"/>
      <c r="Q147" s="732"/>
      <c r="S147" s="732">
        <f t="shared" si="22"/>
        <v>1567500</v>
      </c>
      <c r="T147" s="732">
        <f t="shared" si="23"/>
        <v>1439197.1744677462</v>
      </c>
    </row>
    <row r="148" spans="1:20" ht="16.5" customHeight="1">
      <c r="A148" s="736">
        <f t="shared" si="19"/>
        <v>143</v>
      </c>
      <c r="B148" s="292" t="s">
        <v>954</v>
      </c>
      <c r="C148" s="754">
        <v>42399</v>
      </c>
      <c r="D148" s="755" t="s">
        <v>451</v>
      </c>
      <c r="E148" s="837">
        <v>29</v>
      </c>
      <c r="F148" s="836">
        <v>29</v>
      </c>
      <c r="G148" s="836">
        <v>36.5</v>
      </c>
      <c r="H148" s="832">
        <f t="shared" si="21"/>
        <v>0.83</v>
      </c>
      <c r="I148" s="257">
        <v>10</v>
      </c>
      <c r="J148" s="737">
        <f t="shared" si="18"/>
        <v>8.2999999999999989</v>
      </c>
      <c r="K148" s="737">
        <f t="shared" si="20"/>
        <v>6724.0847442061886</v>
      </c>
      <c r="L148" s="654">
        <v>7400</v>
      </c>
      <c r="M148" s="751"/>
      <c r="O148" s="732"/>
      <c r="P148" s="732"/>
      <c r="Q148" s="732"/>
      <c r="S148" s="732">
        <f t="shared" si="22"/>
        <v>74000</v>
      </c>
      <c r="T148" s="732">
        <f t="shared" si="23"/>
        <v>67240.847442061888</v>
      </c>
    </row>
    <row r="149" spans="1:20" ht="16.5" customHeight="1">
      <c r="A149" s="736">
        <f t="shared" si="19"/>
        <v>144</v>
      </c>
      <c r="B149" s="292" t="s">
        <v>955</v>
      </c>
      <c r="C149" s="754">
        <v>42399</v>
      </c>
      <c r="D149" s="755" t="s">
        <v>452</v>
      </c>
      <c r="E149" s="837">
        <v>70</v>
      </c>
      <c r="F149" s="836">
        <v>70</v>
      </c>
      <c r="G149" s="836">
        <v>38</v>
      </c>
      <c r="H149" s="832">
        <f t="shared" si="21"/>
        <v>3.16</v>
      </c>
      <c r="I149" s="257">
        <v>50</v>
      </c>
      <c r="J149" s="737">
        <f t="shared" si="18"/>
        <v>158</v>
      </c>
      <c r="K149" s="737">
        <f t="shared" si="20"/>
        <v>25600.129869507902</v>
      </c>
      <c r="L149" s="654">
        <v>30500</v>
      </c>
      <c r="M149" s="751"/>
      <c r="O149" s="732"/>
      <c r="P149" s="732"/>
      <c r="Q149" s="732"/>
      <c r="S149" s="732">
        <f t="shared" si="22"/>
        <v>1525000</v>
      </c>
      <c r="T149" s="732">
        <f t="shared" si="23"/>
        <v>1280006.493475395</v>
      </c>
    </row>
    <row r="150" spans="1:20" ht="16.5" customHeight="1">
      <c r="A150" s="736">
        <f t="shared" si="19"/>
        <v>145</v>
      </c>
      <c r="B150" s="292" t="s">
        <v>956</v>
      </c>
      <c r="C150" s="754">
        <v>42401</v>
      </c>
      <c r="D150" s="755" t="s">
        <v>453</v>
      </c>
      <c r="E150" s="837">
        <v>50</v>
      </c>
      <c r="F150" s="836">
        <v>39</v>
      </c>
      <c r="G150" s="836">
        <v>31</v>
      </c>
      <c r="H150" s="832">
        <f t="shared" si="21"/>
        <v>1.34</v>
      </c>
      <c r="I150" s="257">
        <v>103</v>
      </c>
      <c r="J150" s="737">
        <f t="shared" si="18"/>
        <v>138.02000000000001</v>
      </c>
      <c r="K150" s="737">
        <f t="shared" si="20"/>
        <v>10855.751273778667</v>
      </c>
      <c r="L150" s="654">
        <v>19700</v>
      </c>
      <c r="M150" s="751"/>
      <c r="O150" s="732"/>
      <c r="P150" s="732"/>
      <c r="Q150" s="732"/>
      <c r="S150" s="732">
        <f t="shared" si="22"/>
        <v>2029100</v>
      </c>
      <c r="T150" s="732">
        <f t="shared" si="23"/>
        <v>1118142.3811992027</v>
      </c>
    </row>
    <row r="151" spans="1:20" ht="16.5" customHeight="1">
      <c r="A151" s="736">
        <f t="shared" si="19"/>
        <v>146</v>
      </c>
      <c r="B151" s="292" t="s">
        <v>995</v>
      </c>
      <c r="C151" s="754">
        <v>42401</v>
      </c>
      <c r="D151" s="755" t="s">
        <v>454</v>
      </c>
      <c r="E151" s="837">
        <v>72</v>
      </c>
      <c r="F151" s="836">
        <v>51.5</v>
      </c>
      <c r="G151" s="836">
        <v>40</v>
      </c>
      <c r="H151" s="832">
        <f t="shared" si="21"/>
        <v>2.38</v>
      </c>
      <c r="I151" s="257">
        <v>141</v>
      </c>
      <c r="J151" s="737">
        <f t="shared" si="18"/>
        <v>335.58</v>
      </c>
      <c r="K151" s="737">
        <f t="shared" si="20"/>
        <v>19281.110471338226</v>
      </c>
      <c r="L151" s="654">
        <v>7900</v>
      </c>
      <c r="M151" s="751"/>
      <c r="O151" s="732"/>
      <c r="P151" s="732"/>
      <c r="Q151" s="732"/>
      <c r="S151" s="732">
        <f t="shared" si="22"/>
        <v>1113900</v>
      </c>
      <c r="T151" s="732">
        <f t="shared" si="23"/>
        <v>2718636.5764586898</v>
      </c>
    </row>
    <row r="152" spans="1:20" ht="16.5" customHeight="1">
      <c r="A152" s="736">
        <f t="shared" si="19"/>
        <v>147</v>
      </c>
      <c r="B152" s="292" t="s">
        <v>667</v>
      </c>
      <c r="C152" s="754">
        <v>42401</v>
      </c>
      <c r="D152" s="755" t="s">
        <v>957</v>
      </c>
      <c r="E152" s="837">
        <v>50</v>
      </c>
      <c r="F152" s="836">
        <v>39</v>
      </c>
      <c r="G152" s="836">
        <v>18</v>
      </c>
      <c r="H152" s="832">
        <f t="shared" si="21"/>
        <v>1.1000000000000001</v>
      </c>
      <c r="I152" s="257">
        <v>250</v>
      </c>
      <c r="J152" s="737">
        <f t="shared" si="18"/>
        <v>275</v>
      </c>
      <c r="K152" s="737">
        <f t="shared" si="20"/>
        <v>8911.4376128033837</v>
      </c>
      <c r="L152" s="654">
        <v>8300</v>
      </c>
      <c r="M152" s="751"/>
      <c r="O152" s="732"/>
      <c r="P152" s="732"/>
      <c r="Q152" s="732"/>
      <c r="S152" s="732">
        <f t="shared" si="22"/>
        <v>2075000</v>
      </c>
      <c r="T152" s="732">
        <f t="shared" si="23"/>
        <v>2227859.4032008457</v>
      </c>
    </row>
    <row r="153" spans="1:20" ht="16.5" customHeight="1">
      <c r="A153" s="736">
        <f t="shared" si="19"/>
        <v>148</v>
      </c>
      <c r="B153" s="292" t="s">
        <v>690</v>
      </c>
      <c r="C153" s="754">
        <v>42402</v>
      </c>
      <c r="D153" s="755" t="s">
        <v>958</v>
      </c>
      <c r="E153" s="837">
        <v>57</v>
      </c>
      <c r="F153" s="836">
        <v>38</v>
      </c>
      <c r="G153" s="836">
        <v>33</v>
      </c>
      <c r="H153" s="832">
        <f t="shared" si="21"/>
        <v>1.44</v>
      </c>
      <c r="I153" s="257">
        <v>100</v>
      </c>
      <c r="J153" s="737">
        <f t="shared" si="18"/>
        <v>144</v>
      </c>
      <c r="K153" s="737">
        <f t="shared" si="20"/>
        <v>11665.8819658517</v>
      </c>
      <c r="L153" s="654">
        <v>10920</v>
      </c>
      <c r="M153" s="751"/>
      <c r="O153" s="732"/>
      <c r="P153" s="732"/>
      <c r="Q153" s="732"/>
      <c r="S153" s="732">
        <f t="shared" si="22"/>
        <v>1092000</v>
      </c>
      <c r="T153" s="732">
        <f t="shared" si="23"/>
        <v>1166588.19658517</v>
      </c>
    </row>
    <row r="154" spans="1:20" ht="16.5" customHeight="1">
      <c r="A154" s="736">
        <f t="shared" si="19"/>
        <v>149</v>
      </c>
      <c r="B154" s="292" t="s">
        <v>689</v>
      </c>
      <c r="C154" s="754">
        <v>42402</v>
      </c>
      <c r="D154" s="755" t="s">
        <v>958</v>
      </c>
      <c r="E154" s="837">
        <v>43</v>
      </c>
      <c r="F154" s="836">
        <v>29</v>
      </c>
      <c r="G154" s="836">
        <v>20</v>
      </c>
      <c r="H154" s="832">
        <f t="shared" si="21"/>
        <v>0.77</v>
      </c>
      <c r="I154" s="257">
        <v>505</v>
      </c>
      <c r="J154" s="737">
        <f t="shared" si="18"/>
        <v>388.85</v>
      </c>
      <c r="K154" s="737">
        <f t="shared" si="20"/>
        <v>6238.0063289623677</v>
      </c>
      <c r="L154" s="654">
        <v>6450</v>
      </c>
      <c r="M154" s="751"/>
      <c r="O154" s="732"/>
      <c r="P154" s="732"/>
      <c r="Q154" s="732"/>
      <c r="S154" s="732">
        <f t="shared" si="22"/>
        <v>3257250</v>
      </c>
      <c r="T154" s="732">
        <f t="shared" si="23"/>
        <v>3150193.1961259958</v>
      </c>
    </row>
    <row r="155" spans="1:20" ht="16.5" customHeight="1">
      <c r="A155" s="736">
        <f t="shared" si="19"/>
        <v>150</v>
      </c>
      <c r="B155" s="292" t="s">
        <v>420</v>
      </c>
      <c r="C155" s="754">
        <v>42402</v>
      </c>
      <c r="D155" s="755" t="s">
        <v>456</v>
      </c>
      <c r="E155" s="837">
        <v>52</v>
      </c>
      <c r="F155" s="836">
        <v>24.5</v>
      </c>
      <c r="G155" s="836">
        <v>24.5</v>
      </c>
      <c r="H155" s="832">
        <f t="shared" si="21"/>
        <v>0.82</v>
      </c>
      <c r="I155" s="257">
        <v>494</v>
      </c>
      <c r="J155" s="737">
        <f t="shared" si="18"/>
        <v>405.08</v>
      </c>
      <c r="K155" s="737">
        <f t="shared" si="20"/>
        <v>6643.0716749988851</v>
      </c>
      <c r="L155" s="654">
        <v>5000</v>
      </c>
      <c r="M155" s="751"/>
      <c r="O155" s="732"/>
      <c r="P155" s="732"/>
      <c r="Q155" s="732"/>
      <c r="S155" s="732">
        <f t="shared" si="22"/>
        <v>2470000</v>
      </c>
      <c r="T155" s="732">
        <f t="shared" si="23"/>
        <v>3281677.4074494494</v>
      </c>
    </row>
    <row r="156" spans="1:20" ht="16.5" customHeight="1">
      <c r="A156" s="736">
        <f t="shared" si="19"/>
        <v>151</v>
      </c>
      <c r="B156" s="292" t="s">
        <v>1467</v>
      </c>
      <c r="C156" s="754">
        <v>42403</v>
      </c>
      <c r="D156" s="755" t="s">
        <v>959</v>
      </c>
      <c r="E156" s="837">
        <v>41</v>
      </c>
      <c r="F156" s="836">
        <v>39</v>
      </c>
      <c r="G156" s="836">
        <v>20</v>
      </c>
      <c r="H156" s="832">
        <f t="shared" si="21"/>
        <v>1.02</v>
      </c>
      <c r="I156" s="257">
        <v>235</v>
      </c>
      <c r="J156" s="737">
        <f t="shared" si="18"/>
        <v>239.70000000000002</v>
      </c>
      <c r="K156" s="737">
        <f t="shared" si="20"/>
        <v>8263.3330591449558</v>
      </c>
      <c r="L156" s="654">
        <v>10900</v>
      </c>
      <c r="M156" s="751"/>
      <c r="O156" s="732"/>
      <c r="P156" s="732"/>
      <c r="Q156" s="732"/>
      <c r="S156" s="732">
        <f t="shared" si="22"/>
        <v>2561500</v>
      </c>
      <c r="T156" s="732">
        <f t="shared" si="23"/>
        <v>1941883.2688990645</v>
      </c>
    </row>
    <row r="157" spans="1:20" ht="16.5" customHeight="1">
      <c r="A157" s="736">
        <f t="shared" ref="A157:A188" si="24">IF(B155&lt;&gt;"",A156+1,"")</f>
        <v>152</v>
      </c>
      <c r="B157" s="292" t="s">
        <v>1340</v>
      </c>
      <c r="C157" s="754">
        <v>42403</v>
      </c>
      <c r="D157" s="755" t="s">
        <v>959</v>
      </c>
      <c r="E157" s="837">
        <v>49</v>
      </c>
      <c r="F157" s="836">
        <v>47</v>
      </c>
      <c r="G157" s="836">
        <v>27</v>
      </c>
      <c r="H157" s="832">
        <f t="shared" si="21"/>
        <v>1.52</v>
      </c>
      <c r="I157" s="257">
        <v>600</v>
      </c>
      <c r="J157" s="737">
        <f t="shared" si="18"/>
        <v>912</v>
      </c>
      <c r="K157" s="737">
        <f t="shared" si="20"/>
        <v>12313.986519510128</v>
      </c>
      <c r="L157" s="654">
        <v>14200</v>
      </c>
      <c r="M157" s="751"/>
      <c r="O157" s="732"/>
      <c r="P157" s="732"/>
      <c r="Q157" s="732"/>
      <c r="S157" s="732">
        <f t="shared" si="22"/>
        <v>8520000</v>
      </c>
      <c r="T157" s="732">
        <f t="shared" si="23"/>
        <v>7388391.9117060769</v>
      </c>
    </row>
    <row r="158" spans="1:20" ht="16.5" customHeight="1">
      <c r="A158" s="736">
        <f t="shared" si="24"/>
        <v>153</v>
      </c>
      <c r="B158" s="292" t="s">
        <v>1343</v>
      </c>
      <c r="C158" s="754">
        <v>42403</v>
      </c>
      <c r="D158" s="755" t="s">
        <v>959</v>
      </c>
      <c r="E158" s="837">
        <v>38</v>
      </c>
      <c r="F158" s="836">
        <v>37</v>
      </c>
      <c r="G158" s="836">
        <v>30</v>
      </c>
      <c r="H158" s="832">
        <f t="shared" si="21"/>
        <v>1.0900000000000001</v>
      </c>
      <c r="I158" s="257">
        <v>600</v>
      </c>
      <c r="J158" s="737">
        <f t="shared" si="18"/>
        <v>654</v>
      </c>
      <c r="K158" s="737">
        <f t="shared" si="20"/>
        <v>8830.4245435960802</v>
      </c>
      <c r="L158" s="654">
        <v>15300</v>
      </c>
      <c r="M158" s="751"/>
      <c r="O158" s="732"/>
      <c r="P158" s="732"/>
      <c r="Q158" s="732"/>
      <c r="S158" s="732">
        <f t="shared" si="22"/>
        <v>9180000</v>
      </c>
      <c r="T158" s="732">
        <f t="shared" si="23"/>
        <v>5298254.7261576485</v>
      </c>
    </row>
    <row r="159" spans="1:20" ht="16.5" customHeight="1">
      <c r="A159" s="736">
        <f t="shared" si="24"/>
        <v>154</v>
      </c>
      <c r="B159" s="292" t="s">
        <v>1341</v>
      </c>
      <c r="C159" s="754">
        <v>42403</v>
      </c>
      <c r="D159" s="755" t="s">
        <v>959</v>
      </c>
      <c r="E159" s="837">
        <v>40</v>
      </c>
      <c r="F159" s="836">
        <v>39</v>
      </c>
      <c r="G159" s="836">
        <v>32</v>
      </c>
      <c r="H159" s="832">
        <f t="shared" si="21"/>
        <v>1.21</v>
      </c>
      <c r="I159" s="257">
        <v>350</v>
      </c>
      <c r="J159" s="737">
        <f t="shared" si="18"/>
        <v>423.5</v>
      </c>
      <c r="K159" s="737">
        <f t="shared" si="20"/>
        <v>9802.5813740837202</v>
      </c>
      <c r="L159" s="654">
        <v>16500</v>
      </c>
      <c r="M159" s="751"/>
      <c r="O159" s="732"/>
      <c r="P159" s="732"/>
      <c r="Q159" s="732"/>
      <c r="S159" s="732">
        <f t="shared" si="22"/>
        <v>5775000</v>
      </c>
      <c r="T159" s="732">
        <f t="shared" si="23"/>
        <v>3430903.4809293021</v>
      </c>
    </row>
    <row r="160" spans="1:20" ht="16.5" customHeight="1">
      <c r="A160" s="736">
        <f t="shared" si="24"/>
        <v>155</v>
      </c>
      <c r="B160" s="292" t="s">
        <v>1342</v>
      </c>
      <c r="C160" s="754">
        <v>42403</v>
      </c>
      <c r="D160" s="755" t="s">
        <v>959</v>
      </c>
      <c r="E160" s="837">
        <v>42</v>
      </c>
      <c r="F160" s="836">
        <v>41</v>
      </c>
      <c r="G160" s="836">
        <v>34</v>
      </c>
      <c r="H160" s="832">
        <f t="shared" si="21"/>
        <v>1.33</v>
      </c>
      <c r="I160" s="257">
        <v>500</v>
      </c>
      <c r="J160" s="737">
        <f t="shared" si="18"/>
        <v>665</v>
      </c>
      <c r="K160" s="737">
        <f t="shared" si="20"/>
        <v>10774.738204571364</v>
      </c>
      <c r="L160" s="654">
        <v>19700</v>
      </c>
      <c r="M160" s="751"/>
      <c r="O160" s="732"/>
      <c r="P160" s="732"/>
      <c r="Q160" s="732"/>
      <c r="S160" s="732">
        <f t="shared" si="22"/>
        <v>9850000</v>
      </c>
      <c r="T160" s="732">
        <f t="shared" si="23"/>
        <v>5387369.1022856822</v>
      </c>
    </row>
    <row r="161" spans="1:20" ht="16.5" customHeight="1">
      <c r="A161" s="736">
        <f t="shared" si="24"/>
        <v>156</v>
      </c>
      <c r="B161" s="292" t="s">
        <v>1469</v>
      </c>
      <c r="C161" s="754">
        <v>42403</v>
      </c>
      <c r="D161" s="755" t="s">
        <v>959</v>
      </c>
      <c r="E161" s="837">
        <v>63</v>
      </c>
      <c r="F161" s="836">
        <v>53</v>
      </c>
      <c r="G161" s="836">
        <v>32</v>
      </c>
      <c r="H161" s="832">
        <f t="shared" si="21"/>
        <v>2.09</v>
      </c>
      <c r="I161" s="257">
        <v>500</v>
      </c>
      <c r="J161" s="737">
        <f t="shared" si="18"/>
        <v>1045</v>
      </c>
      <c r="K161" s="737">
        <f t="shared" si="20"/>
        <v>16931.731464326425</v>
      </c>
      <c r="L161" s="654">
        <v>20100</v>
      </c>
      <c r="M161" s="751"/>
      <c r="O161" s="732"/>
      <c r="P161" s="732"/>
      <c r="Q161" s="732"/>
      <c r="S161" s="732">
        <f t="shared" si="22"/>
        <v>10050000</v>
      </c>
      <c r="T161" s="732">
        <f t="shared" si="23"/>
        <v>8465865.7321632132</v>
      </c>
    </row>
    <row r="162" spans="1:20" ht="16.5" customHeight="1">
      <c r="A162" s="736">
        <f t="shared" si="24"/>
        <v>157</v>
      </c>
      <c r="B162" s="292" t="s">
        <v>420</v>
      </c>
      <c r="C162" s="754">
        <v>42418</v>
      </c>
      <c r="D162" s="755" t="s">
        <v>457</v>
      </c>
      <c r="E162" s="837">
        <v>52</v>
      </c>
      <c r="F162" s="836">
        <v>24.5</v>
      </c>
      <c r="G162" s="836">
        <v>24.5</v>
      </c>
      <c r="H162" s="832">
        <f t="shared" si="21"/>
        <v>0.82</v>
      </c>
      <c r="I162" s="257">
        <v>421</v>
      </c>
      <c r="J162" s="737">
        <f t="shared" si="18"/>
        <v>345.21999999999997</v>
      </c>
      <c r="K162" s="737">
        <f t="shared" si="20"/>
        <v>6643.0716749988851</v>
      </c>
      <c r="L162" s="654">
        <v>5000</v>
      </c>
      <c r="M162" s="751"/>
      <c r="O162" s="732"/>
      <c r="P162" s="732"/>
      <c r="Q162" s="732"/>
      <c r="S162" s="732">
        <f t="shared" si="22"/>
        <v>2105000</v>
      </c>
      <c r="T162" s="732">
        <f t="shared" si="23"/>
        <v>2796733.1751745306</v>
      </c>
    </row>
    <row r="163" spans="1:20" ht="16.5" customHeight="1">
      <c r="A163" s="736">
        <f t="shared" si="24"/>
        <v>158</v>
      </c>
      <c r="B163" s="292" t="s">
        <v>960</v>
      </c>
      <c r="C163" s="754">
        <v>42418</v>
      </c>
      <c r="D163" s="755" t="s">
        <v>457</v>
      </c>
      <c r="E163" s="837">
        <v>52</v>
      </c>
      <c r="F163" s="836">
        <v>27</v>
      </c>
      <c r="G163" s="836">
        <v>26.5</v>
      </c>
      <c r="H163" s="832">
        <f t="shared" si="21"/>
        <v>0.92</v>
      </c>
      <c r="I163" s="257">
        <v>596</v>
      </c>
      <c r="J163" s="737">
        <f t="shared" si="18"/>
        <v>548.32000000000005</v>
      </c>
      <c r="K163" s="737">
        <f t="shared" si="20"/>
        <v>7453.20236707192</v>
      </c>
      <c r="L163" s="654">
        <v>5550</v>
      </c>
      <c r="M163" s="751"/>
      <c r="O163" s="732"/>
      <c r="P163" s="732"/>
      <c r="Q163" s="732"/>
      <c r="S163" s="732">
        <f t="shared" si="22"/>
        <v>3307800</v>
      </c>
      <c r="T163" s="732">
        <f t="shared" si="23"/>
        <v>4442108.6107748644</v>
      </c>
    </row>
    <row r="164" spans="1:20" ht="16.5" customHeight="1">
      <c r="A164" s="736">
        <f t="shared" si="24"/>
        <v>159</v>
      </c>
      <c r="B164" s="292" t="s">
        <v>657</v>
      </c>
      <c r="C164" s="754">
        <v>42418</v>
      </c>
      <c r="D164" s="755" t="s">
        <v>457</v>
      </c>
      <c r="E164" s="837">
        <v>52</v>
      </c>
      <c r="F164" s="836">
        <v>43</v>
      </c>
      <c r="G164" s="836">
        <v>30</v>
      </c>
      <c r="H164" s="832">
        <f t="shared" si="21"/>
        <v>1.48</v>
      </c>
      <c r="I164" s="257">
        <v>309</v>
      </c>
      <c r="J164" s="737">
        <f t="shared" si="18"/>
        <v>457.32</v>
      </c>
      <c r="K164" s="737">
        <f t="shared" si="20"/>
        <v>11989.934242680914</v>
      </c>
      <c r="L164" s="654">
        <v>9290</v>
      </c>
      <c r="M164" s="751"/>
      <c r="O164" s="732"/>
      <c r="P164" s="732"/>
      <c r="Q164" s="732"/>
      <c r="S164" s="732">
        <f t="shared" si="22"/>
        <v>2870610</v>
      </c>
      <c r="T164" s="732">
        <f t="shared" si="23"/>
        <v>3704889.6809884026</v>
      </c>
    </row>
    <row r="165" spans="1:20" ht="16.5" customHeight="1">
      <c r="A165" s="736">
        <f t="shared" si="24"/>
        <v>160</v>
      </c>
      <c r="B165" s="292" t="s">
        <v>427</v>
      </c>
      <c r="C165" s="754">
        <v>42420</v>
      </c>
      <c r="D165" s="755" t="s">
        <v>458</v>
      </c>
      <c r="E165" s="837">
        <v>36.5</v>
      </c>
      <c r="F165" s="836">
        <v>27.3</v>
      </c>
      <c r="G165" s="836">
        <v>25.5</v>
      </c>
      <c r="H165" s="832">
        <f t="shared" si="21"/>
        <v>0.74</v>
      </c>
      <c r="I165" s="257">
        <v>2259</v>
      </c>
      <c r="J165" s="737">
        <f t="shared" si="18"/>
        <v>1671.66</v>
      </c>
      <c r="K165" s="737">
        <f t="shared" si="20"/>
        <v>5994.9671213404572</v>
      </c>
      <c r="L165" s="654">
        <v>7400</v>
      </c>
      <c r="M165" s="751"/>
      <c r="O165" s="732"/>
      <c r="P165" s="732"/>
      <c r="Q165" s="732"/>
      <c r="S165" s="732">
        <f t="shared" si="22"/>
        <v>16716600</v>
      </c>
      <c r="T165" s="732">
        <f t="shared" si="23"/>
        <v>13542630.727108093</v>
      </c>
    </row>
    <row r="166" spans="1:20" ht="16.5" customHeight="1">
      <c r="A166" s="736">
        <f t="shared" si="24"/>
        <v>161</v>
      </c>
      <c r="B166" s="292" t="s">
        <v>995</v>
      </c>
      <c r="C166" s="754">
        <v>42422</v>
      </c>
      <c r="D166" s="755" t="s">
        <v>461</v>
      </c>
      <c r="E166" s="837">
        <v>72</v>
      </c>
      <c r="F166" s="836">
        <v>51.5</v>
      </c>
      <c r="G166" s="836">
        <v>40</v>
      </c>
      <c r="H166" s="832">
        <f t="shared" si="21"/>
        <v>2.38</v>
      </c>
      <c r="I166" s="257">
        <v>349</v>
      </c>
      <c r="J166" s="737">
        <f t="shared" si="18"/>
        <v>830.62</v>
      </c>
      <c r="K166" s="737">
        <f t="shared" si="20"/>
        <v>19281.110471338226</v>
      </c>
      <c r="L166" s="654">
        <v>7900</v>
      </c>
      <c r="M166" s="751"/>
      <c r="O166" s="732"/>
      <c r="P166" s="732"/>
      <c r="Q166" s="732"/>
      <c r="S166" s="732">
        <f t="shared" si="22"/>
        <v>2757100</v>
      </c>
      <c r="T166" s="732">
        <f t="shared" si="23"/>
        <v>6729107.5544970408</v>
      </c>
    </row>
    <row r="167" spans="1:20" ht="16.5" customHeight="1">
      <c r="A167" s="736">
        <f t="shared" si="24"/>
        <v>162</v>
      </c>
      <c r="B167" s="292" t="s">
        <v>628</v>
      </c>
      <c r="C167" s="754">
        <v>42422</v>
      </c>
      <c r="D167" s="755" t="s">
        <v>461</v>
      </c>
      <c r="E167" s="837">
        <v>35</v>
      </c>
      <c r="F167" s="836">
        <v>35</v>
      </c>
      <c r="G167" s="836">
        <v>29</v>
      </c>
      <c r="H167" s="832">
        <f t="shared" si="21"/>
        <v>0.97</v>
      </c>
      <c r="I167" s="257">
        <v>205</v>
      </c>
      <c r="J167" s="737">
        <f t="shared" si="18"/>
        <v>198.85</v>
      </c>
      <c r="K167" s="737">
        <f t="shared" si="20"/>
        <v>7858.2677131084374</v>
      </c>
      <c r="L167" s="654">
        <v>9800</v>
      </c>
      <c r="M167" s="751"/>
      <c r="O167" s="732"/>
      <c r="P167" s="732"/>
      <c r="Q167" s="732"/>
      <c r="S167" s="732">
        <f t="shared" si="22"/>
        <v>2009000</v>
      </c>
      <c r="T167" s="732">
        <f t="shared" si="23"/>
        <v>1610944.8811872297</v>
      </c>
    </row>
    <row r="168" spans="1:20" ht="16.5" customHeight="1">
      <c r="A168" s="736">
        <f t="shared" si="24"/>
        <v>163</v>
      </c>
      <c r="B168" s="292" t="s">
        <v>487</v>
      </c>
      <c r="C168" s="754">
        <v>42422</v>
      </c>
      <c r="D168" s="755" t="s">
        <v>461</v>
      </c>
      <c r="E168" s="837">
        <v>39.5</v>
      </c>
      <c r="F168" s="836">
        <v>32.299999999999997</v>
      </c>
      <c r="G168" s="836">
        <v>27.7</v>
      </c>
      <c r="H168" s="832">
        <f t="shared" si="21"/>
        <v>0.94</v>
      </c>
      <c r="I168" s="257">
        <v>407</v>
      </c>
      <c r="J168" s="737">
        <f t="shared" si="18"/>
        <v>382.58</v>
      </c>
      <c r="K168" s="737">
        <f t="shared" si="20"/>
        <v>7615.228505486527</v>
      </c>
      <c r="L168" s="654">
        <v>9400</v>
      </c>
      <c r="M168" s="751"/>
      <c r="O168" s="732"/>
      <c r="P168" s="732"/>
      <c r="Q168" s="732"/>
      <c r="S168" s="732">
        <f t="shared" si="22"/>
        <v>3825800</v>
      </c>
      <c r="T168" s="732">
        <f t="shared" si="23"/>
        <v>3099398.0017330167</v>
      </c>
    </row>
    <row r="169" spans="1:20" ht="16.5" customHeight="1">
      <c r="A169" s="736">
        <f t="shared" si="24"/>
        <v>164</v>
      </c>
      <c r="B169" s="292" t="s">
        <v>508</v>
      </c>
      <c r="C169" s="754">
        <v>42422</v>
      </c>
      <c r="D169" s="755" t="s">
        <v>461</v>
      </c>
      <c r="E169" s="837">
        <v>43</v>
      </c>
      <c r="F169" s="836">
        <v>27.5</v>
      </c>
      <c r="G169" s="836">
        <v>33</v>
      </c>
      <c r="H169" s="832">
        <f t="shared" si="21"/>
        <v>0.93</v>
      </c>
      <c r="I169" s="257">
        <v>105</v>
      </c>
      <c r="J169" s="737">
        <f t="shared" si="18"/>
        <v>97.65</v>
      </c>
      <c r="K169" s="737">
        <f t="shared" si="20"/>
        <v>7534.2154362792244</v>
      </c>
      <c r="L169" s="654">
        <v>6400</v>
      </c>
      <c r="M169" s="751"/>
      <c r="O169" s="732"/>
      <c r="P169" s="732"/>
      <c r="Q169" s="732"/>
      <c r="S169" s="732">
        <f t="shared" si="22"/>
        <v>672000</v>
      </c>
      <c r="T169" s="732">
        <f t="shared" si="23"/>
        <v>791092.62080931861</v>
      </c>
    </row>
    <row r="170" spans="1:20" ht="16.5" customHeight="1">
      <c r="A170" s="736">
        <f t="shared" si="24"/>
        <v>165</v>
      </c>
      <c r="B170" s="292" t="s">
        <v>961</v>
      </c>
      <c r="C170" s="754">
        <v>42423</v>
      </c>
      <c r="D170" s="755" t="s">
        <v>462</v>
      </c>
      <c r="E170" s="837">
        <v>60</v>
      </c>
      <c r="F170" s="836">
        <v>37</v>
      </c>
      <c r="G170" s="836">
        <v>27</v>
      </c>
      <c r="H170" s="832">
        <f t="shared" si="21"/>
        <v>1.33</v>
      </c>
      <c r="I170" s="257">
        <v>500</v>
      </c>
      <c r="J170" s="737">
        <f t="shared" si="18"/>
        <v>665</v>
      </c>
      <c r="K170" s="737">
        <f t="shared" si="20"/>
        <v>10774.738204571364</v>
      </c>
      <c r="L170" s="654">
        <v>14800</v>
      </c>
      <c r="M170" s="751"/>
      <c r="O170" s="732"/>
      <c r="P170" s="732"/>
      <c r="Q170" s="732"/>
      <c r="S170" s="732">
        <f t="shared" si="22"/>
        <v>7400000</v>
      </c>
      <c r="T170" s="732">
        <f t="shared" si="23"/>
        <v>5387369.1022856822</v>
      </c>
    </row>
    <row r="171" spans="1:20" ht="16.5" customHeight="1">
      <c r="A171" s="736">
        <f t="shared" si="24"/>
        <v>166</v>
      </c>
      <c r="B171" s="292" t="s">
        <v>446</v>
      </c>
      <c r="C171" s="754">
        <v>42423</v>
      </c>
      <c r="D171" s="755" t="s">
        <v>463</v>
      </c>
      <c r="E171" s="837">
        <v>49.5</v>
      </c>
      <c r="F171" s="836">
        <v>38.5</v>
      </c>
      <c r="G171" s="836">
        <v>32.5</v>
      </c>
      <c r="H171" s="832">
        <f t="shared" si="21"/>
        <v>1.34</v>
      </c>
      <c r="I171" s="257">
        <v>102</v>
      </c>
      <c r="J171" s="737">
        <f t="shared" si="18"/>
        <v>136.68</v>
      </c>
      <c r="K171" s="737">
        <f t="shared" si="20"/>
        <v>10855.751273778667</v>
      </c>
      <c r="L171" s="654">
        <v>12900</v>
      </c>
      <c r="M171" s="751"/>
      <c r="O171" s="732"/>
      <c r="P171" s="732"/>
      <c r="Q171" s="732"/>
      <c r="S171" s="732">
        <f t="shared" si="22"/>
        <v>1315800</v>
      </c>
      <c r="T171" s="732">
        <f t="shared" si="23"/>
        <v>1107286.629925424</v>
      </c>
    </row>
    <row r="172" spans="1:20" ht="16.5" customHeight="1">
      <c r="A172" s="736">
        <f t="shared" si="24"/>
        <v>167</v>
      </c>
      <c r="B172" s="292" t="s">
        <v>1468</v>
      </c>
      <c r="C172" s="754">
        <v>42423</v>
      </c>
      <c r="D172" s="755" t="s">
        <v>464</v>
      </c>
      <c r="E172" s="837">
        <v>41</v>
      </c>
      <c r="F172" s="836">
        <v>41</v>
      </c>
      <c r="G172" s="836">
        <v>25</v>
      </c>
      <c r="H172" s="832">
        <f t="shared" si="21"/>
        <v>1.17</v>
      </c>
      <c r="I172" s="257">
        <v>1509</v>
      </c>
      <c r="J172" s="737">
        <f t="shared" si="18"/>
        <v>1765.53</v>
      </c>
      <c r="K172" s="737">
        <f t="shared" si="20"/>
        <v>9478.5290972545063</v>
      </c>
      <c r="L172" s="654">
        <v>11300</v>
      </c>
      <c r="M172" s="751"/>
      <c r="O172" s="732"/>
      <c r="P172" s="732"/>
      <c r="Q172" s="732"/>
      <c r="S172" s="732">
        <f t="shared" si="22"/>
        <v>17051700</v>
      </c>
      <c r="T172" s="732">
        <f t="shared" si="23"/>
        <v>14303100.407757049</v>
      </c>
    </row>
    <row r="173" spans="1:20" ht="16.5" customHeight="1">
      <c r="A173" s="736">
        <f t="shared" si="24"/>
        <v>168</v>
      </c>
      <c r="B173" s="292" t="s">
        <v>1339</v>
      </c>
      <c r="C173" s="754">
        <v>42423</v>
      </c>
      <c r="D173" s="755" t="s">
        <v>464</v>
      </c>
      <c r="E173" s="837">
        <v>43</v>
      </c>
      <c r="F173" s="836">
        <v>42</v>
      </c>
      <c r="G173" s="836">
        <v>26</v>
      </c>
      <c r="H173" s="832">
        <f t="shared" si="21"/>
        <v>1.24</v>
      </c>
      <c r="I173" s="257">
        <v>783</v>
      </c>
      <c r="J173" s="737">
        <f t="shared" si="18"/>
        <v>970.92</v>
      </c>
      <c r="K173" s="737">
        <f t="shared" si="20"/>
        <v>10045.620581705631</v>
      </c>
      <c r="L173" s="654">
        <v>11800</v>
      </c>
      <c r="M173" s="751"/>
      <c r="O173" s="732"/>
      <c r="P173" s="732"/>
      <c r="Q173" s="732"/>
      <c r="S173" s="732">
        <f t="shared" si="22"/>
        <v>9239400</v>
      </c>
      <c r="T173" s="732">
        <f t="shared" si="23"/>
        <v>7865720.9154755091</v>
      </c>
    </row>
    <row r="174" spans="1:20" ht="16.5" customHeight="1">
      <c r="A174" s="736">
        <f t="shared" si="24"/>
        <v>169</v>
      </c>
      <c r="B174" s="292" t="s">
        <v>676</v>
      </c>
      <c r="C174" s="754">
        <v>42423</v>
      </c>
      <c r="D174" s="755" t="s">
        <v>465</v>
      </c>
      <c r="E174" s="837">
        <v>45</v>
      </c>
      <c r="F174" s="836">
        <v>37</v>
      </c>
      <c r="G174" s="836">
        <v>27.5</v>
      </c>
      <c r="H174" s="832">
        <f t="shared" si="21"/>
        <v>1.1399999999999999</v>
      </c>
      <c r="I174" s="257">
        <v>1000</v>
      </c>
      <c r="J174" s="737">
        <f t="shared" si="18"/>
        <v>1140</v>
      </c>
      <c r="K174" s="737">
        <f t="shared" si="20"/>
        <v>9235.4898896325958</v>
      </c>
      <c r="L174" s="654">
        <v>12420</v>
      </c>
      <c r="M174" s="751"/>
      <c r="O174" s="732"/>
      <c r="P174" s="732"/>
      <c r="Q174" s="732"/>
      <c r="S174" s="732">
        <f t="shared" si="22"/>
        <v>12420000</v>
      </c>
      <c r="T174" s="732">
        <f t="shared" si="23"/>
        <v>9235489.8896325957</v>
      </c>
    </row>
    <row r="175" spans="1:20" ht="16.5" customHeight="1">
      <c r="A175" s="736">
        <f t="shared" si="24"/>
        <v>170</v>
      </c>
      <c r="B175" s="292" t="s">
        <v>676</v>
      </c>
      <c r="C175" s="754">
        <v>42423</v>
      </c>
      <c r="D175" s="755" t="s">
        <v>465</v>
      </c>
      <c r="E175" s="837">
        <v>45</v>
      </c>
      <c r="F175" s="836">
        <v>37</v>
      </c>
      <c r="G175" s="836">
        <v>27.5</v>
      </c>
      <c r="H175" s="832">
        <f t="shared" si="21"/>
        <v>1.1399999999999999</v>
      </c>
      <c r="I175" s="257">
        <v>50</v>
      </c>
      <c r="J175" s="737">
        <f t="shared" si="18"/>
        <v>56.999999999999993</v>
      </c>
      <c r="K175" s="737">
        <f t="shared" si="20"/>
        <v>9235.4898896325958</v>
      </c>
      <c r="L175" s="654">
        <v>12060</v>
      </c>
      <c r="M175" s="751"/>
      <c r="O175" s="732"/>
      <c r="P175" s="732"/>
      <c r="Q175" s="732"/>
      <c r="S175" s="732">
        <f t="shared" si="22"/>
        <v>603000</v>
      </c>
      <c r="T175" s="732">
        <f t="shared" si="23"/>
        <v>461774.49448162981</v>
      </c>
    </row>
    <row r="176" spans="1:20" ht="16.5" customHeight="1">
      <c r="A176" s="736">
        <f t="shared" si="24"/>
        <v>171</v>
      </c>
      <c r="B176" s="292" t="s">
        <v>724</v>
      </c>
      <c r="C176" s="754">
        <v>42423</v>
      </c>
      <c r="D176" s="755" t="s">
        <v>465</v>
      </c>
      <c r="E176" s="837">
        <v>44</v>
      </c>
      <c r="F176" s="836">
        <v>20</v>
      </c>
      <c r="G176" s="836"/>
      <c r="H176" s="832">
        <f t="shared" si="21"/>
        <v>0.09</v>
      </c>
      <c r="I176" s="257">
        <v>2100</v>
      </c>
      <c r="J176" s="737">
        <f t="shared" si="18"/>
        <v>189</v>
      </c>
      <c r="K176" s="737">
        <f t="shared" si="20"/>
        <v>729.11762286573128</v>
      </c>
      <c r="L176" s="654">
        <v>1182</v>
      </c>
      <c r="M176" s="751"/>
      <c r="O176" s="732"/>
      <c r="P176" s="732"/>
      <c r="Q176" s="732"/>
      <c r="S176" s="732">
        <f t="shared" si="22"/>
        <v>2482200</v>
      </c>
      <c r="T176" s="732">
        <f t="shared" si="23"/>
        <v>1531147.0080180357</v>
      </c>
    </row>
    <row r="177" spans="1:20" ht="16.5" customHeight="1">
      <c r="A177" s="736">
        <f t="shared" si="24"/>
        <v>172</v>
      </c>
      <c r="B177" s="292" t="s">
        <v>962</v>
      </c>
      <c r="C177" s="754">
        <v>42424</v>
      </c>
      <c r="D177" s="755" t="s">
        <v>466</v>
      </c>
      <c r="E177" s="837">
        <v>60</v>
      </c>
      <c r="F177" s="836">
        <v>56</v>
      </c>
      <c r="G177" s="836">
        <v>30</v>
      </c>
      <c r="H177" s="832">
        <f t="shared" si="21"/>
        <v>2.11</v>
      </c>
      <c r="I177" s="257">
        <v>500</v>
      </c>
      <c r="J177" s="737">
        <f t="shared" si="18"/>
        <v>1055</v>
      </c>
      <c r="K177" s="737">
        <f t="shared" si="20"/>
        <v>17093.757602741032</v>
      </c>
      <c r="L177" s="654">
        <v>22000</v>
      </c>
      <c r="M177" s="751"/>
      <c r="O177" s="732"/>
      <c r="P177" s="732"/>
      <c r="Q177" s="732"/>
      <c r="S177" s="732">
        <f t="shared" si="22"/>
        <v>11000000</v>
      </c>
      <c r="T177" s="732">
        <f t="shared" si="23"/>
        <v>8546878.8013705164</v>
      </c>
    </row>
    <row r="178" spans="1:20" ht="16.5" customHeight="1">
      <c r="A178" s="736">
        <f t="shared" si="24"/>
        <v>173</v>
      </c>
      <c r="B178" s="292" t="s">
        <v>659</v>
      </c>
      <c r="C178" s="754">
        <v>42424</v>
      </c>
      <c r="D178" s="755" t="s">
        <v>468</v>
      </c>
      <c r="E178" s="837">
        <v>58</v>
      </c>
      <c r="F178" s="836">
        <v>57</v>
      </c>
      <c r="G178" s="836">
        <v>61</v>
      </c>
      <c r="H178" s="832">
        <f t="shared" si="21"/>
        <v>2.84</v>
      </c>
      <c r="I178" s="257">
        <v>61</v>
      </c>
      <c r="J178" s="737">
        <f t="shared" si="18"/>
        <v>173.23999999999998</v>
      </c>
      <c r="K178" s="737">
        <f t="shared" si="20"/>
        <v>23007.711654874187</v>
      </c>
      <c r="L178" s="654">
        <v>28000</v>
      </c>
      <c r="M178" s="751"/>
      <c r="O178" s="732"/>
      <c r="P178" s="732"/>
      <c r="Q178" s="732"/>
      <c r="S178" s="732">
        <f t="shared" si="22"/>
        <v>1708000</v>
      </c>
      <c r="T178" s="732">
        <f t="shared" si="23"/>
        <v>1403470.4109473254</v>
      </c>
    </row>
    <row r="179" spans="1:20" ht="16.5" customHeight="1">
      <c r="A179" s="736">
        <f t="shared" si="24"/>
        <v>174</v>
      </c>
      <c r="B179" s="292" t="s">
        <v>449</v>
      </c>
      <c r="C179" s="754">
        <v>42424</v>
      </c>
      <c r="D179" s="755" t="s">
        <v>468</v>
      </c>
      <c r="E179" s="837">
        <v>103</v>
      </c>
      <c r="F179" s="836">
        <v>50</v>
      </c>
      <c r="G179" s="836">
        <v>180</v>
      </c>
      <c r="H179" s="832">
        <f t="shared" si="21"/>
        <v>7.25</v>
      </c>
      <c r="I179" s="257">
        <v>147</v>
      </c>
      <c r="J179" s="737">
        <f t="shared" si="18"/>
        <v>1065.75</v>
      </c>
      <c r="K179" s="737">
        <f t="shared" si="20"/>
        <v>58734.475175295025</v>
      </c>
      <c r="L179" s="654">
        <v>47449</v>
      </c>
      <c r="M179" s="751"/>
      <c r="O179" s="732"/>
      <c r="P179" s="732"/>
      <c r="Q179" s="732"/>
      <c r="S179" s="732">
        <f t="shared" si="22"/>
        <v>6975003</v>
      </c>
      <c r="T179" s="732">
        <f t="shared" si="23"/>
        <v>8633967.8507683687</v>
      </c>
    </row>
    <row r="180" spans="1:20" ht="16.5" customHeight="1">
      <c r="A180" s="736">
        <f t="shared" si="24"/>
        <v>175</v>
      </c>
      <c r="B180" s="292" t="s">
        <v>945</v>
      </c>
      <c r="C180" s="754">
        <v>42424</v>
      </c>
      <c r="D180" s="755" t="s">
        <v>468</v>
      </c>
      <c r="E180" s="837">
        <v>103</v>
      </c>
      <c r="F180" s="836">
        <v>54</v>
      </c>
      <c r="G180" s="836">
        <v>180</v>
      </c>
      <c r="H180" s="832">
        <f t="shared" si="21"/>
        <v>7.56</v>
      </c>
      <c r="I180" s="257">
        <v>51</v>
      </c>
      <c r="J180" s="737">
        <f t="shared" si="18"/>
        <v>385.56</v>
      </c>
      <c r="K180" s="737">
        <f t="shared" si="20"/>
        <v>61245.88032072143</v>
      </c>
      <c r="L180" s="654">
        <v>73100</v>
      </c>
      <c r="M180" s="751"/>
      <c r="O180" s="732"/>
      <c r="P180" s="732"/>
      <c r="Q180" s="732"/>
      <c r="S180" s="732">
        <f t="shared" si="22"/>
        <v>3728100</v>
      </c>
      <c r="T180" s="732">
        <f t="shared" si="23"/>
        <v>3123539.8963567931</v>
      </c>
    </row>
    <row r="181" spans="1:20" ht="16.5" customHeight="1">
      <c r="A181" s="736">
        <f t="shared" si="24"/>
        <v>176</v>
      </c>
      <c r="B181" s="292" t="s">
        <v>547</v>
      </c>
      <c r="C181" s="754">
        <v>42424</v>
      </c>
      <c r="D181" s="755" t="s">
        <v>470</v>
      </c>
      <c r="E181" s="837">
        <v>95</v>
      </c>
      <c r="F181" s="836">
        <v>138</v>
      </c>
      <c r="G181" s="836"/>
      <c r="H181" s="832">
        <f t="shared" si="21"/>
        <v>1.31</v>
      </c>
      <c r="I181" s="257">
        <v>200</v>
      </c>
      <c r="J181" s="737">
        <f t="shared" si="18"/>
        <v>262</v>
      </c>
      <c r="K181" s="737">
        <f t="shared" si="20"/>
        <v>10612.712066156757</v>
      </c>
      <c r="L181" s="654">
        <v>11930</v>
      </c>
      <c r="M181" s="751"/>
      <c r="O181" s="732"/>
      <c r="P181" s="732"/>
      <c r="Q181" s="732"/>
      <c r="S181" s="732">
        <f t="shared" si="22"/>
        <v>2386000</v>
      </c>
      <c r="T181" s="732">
        <f t="shared" si="23"/>
        <v>2122542.4132313514</v>
      </c>
    </row>
    <row r="182" spans="1:20" ht="16.5" customHeight="1">
      <c r="A182" s="736">
        <f t="shared" si="24"/>
        <v>177</v>
      </c>
      <c r="B182" s="292" t="s">
        <v>1262</v>
      </c>
      <c r="C182" s="754">
        <v>42424</v>
      </c>
      <c r="D182" s="755" t="s">
        <v>470</v>
      </c>
      <c r="E182" s="837">
        <v>135</v>
      </c>
      <c r="F182" s="836">
        <v>113</v>
      </c>
      <c r="G182" s="836"/>
      <c r="H182" s="832">
        <f t="shared" si="21"/>
        <v>1.53</v>
      </c>
      <c r="I182" s="257">
        <v>40</v>
      </c>
      <c r="J182" s="737">
        <f t="shared" si="18"/>
        <v>61.2</v>
      </c>
      <c r="K182" s="737">
        <f t="shared" si="20"/>
        <v>12394.999588717432</v>
      </c>
      <c r="L182" s="654">
        <v>13882</v>
      </c>
      <c r="M182" s="751"/>
      <c r="O182" s="732"/>
      <c r="P182" s="732"/>
      <c r="Q182" s="732"/>
      <c r="S182" s="732">
        <f t="shared" si="22"/>
        <v>555280</v>
      </c>
      <c r="T182" s="732">
        <f t="shared" si="23"/>
        <v>495799.98354869726</v>
      </c>
    </row>
    <row r="183" spans="1:20" ht="16.5" customHeight="1">
      <c r="A183" s="736">
        <f t="shared" si="24"/>
        <v>178</v>
      </c>
      <c r="B183" s="292" t="s">
        <v>728</v>
      </c>
      <c r="C183" s="754">
        <v>42424</v>
      </c>
      <c r="D183" s="755" t="s">
        <v>470</v>
      </c>
      <c r="E183" s="837">
        <v>110</v>
      </c>
      <c r="F183" s="836">
        <v>156</v>
      </c>
      <c r="G183" s="836"/>
      <c r="H183" s="832">
        <f t="shared" si="21"/>
        <v>1.72</v>
      </c>
      <c r="I183" s="257">
        <v>5</v>
      </c>
      <c r="J183" s="737">
        <f t="shared" ref="J183:J246" si="25">H183*I183</f>
        <v>8.6</v>
      </c>
      <c r="K183" s="737">
        <f t="shared" si="20"/>
        <v>13934.247903656198</v>
      </c>
      <c r="L183" s="654">
        <v>15616</v>
      </c>
      <c r="M183" s="751"/>
      <c r="O183" s="732"/>
      <c r="P183" s="732"/>
      <c r="Q183" s="732"/>
      <c r="S183" s="732">
        <f t="shared" si="22"/>
        <v>78080</v>
      </c>
      <c r="T183" s="732">
        <f t="shared" si="23"/>
        <v>69671.239518280985</v>
      </c>
    </row>
    <row r="184" spans="1:20" ht="16.5" customHeight="1">
      <c r="A184" s="736">
        <f t="shared" si="24"/>
        <v>179</v>
      </c>
      <c r="B184" s="292" t="s">
        <v>726</v>
      </c>
      <c r="C184" s="754">
        <v>42424</v>
      </c>
      <c r="D184" s="755" t="s">
        <v>470</v>
      </c>
      <c r="E184" s="837">
        <v>105</v>
      </c>
      <c r="F184" s="836">
        <v>158</v>
      </c>
      <c r="G184" s="836"/>
      <c r="H184" s="832">
        <f t="shared" si="21"/>
        <v>1.66</v>
      </c>
      <c r="I184" s="257">
        <v>30</v>
      </c>
      <c r="J184" s="737">
        <f t="shared" si="25"/>
        <v>49.8</v>
      </c>
      <c r="K184" s="737">
        <f t="shared" si="20"/>
        <v>13448.169488412377</v>
      </c>
      <c r="L184" s="654">
        <v>15097</v>
      </c>
      <c r="M184" s="751"/>
      <c r="O184" s="732"/>
      <c r="P184" s="732"/>
      <c r="Q184" s="732"/>
      <c r="S184" s="732">
        <f t="shared" si="22"/>
        <v>452910</v>
      </c>
      <c r="T184" s="732">
        <f t="shared" si="23"/>
        <v>403445.0846523713</v>
      </c>
    </row>
    <row r="185" spans="1:20" ht="16.5" customHeight="1">
      <c r="A185" s="736">
        <f t="shared" si="24"/>
        <v>180</v>
      </c>
      <c r="B185" s="292" t="s">
        <v>745</v>
      </c>
      <c r="C185" s="754">
        <v>42424</v>
      </c>
      <c r="D185" s="755" t="s">
        <v>470</v>
      </c>
      <c r="E185" s="837">
        <v>105</v>
      </c>
      <c r="F185" s="836">
        <v>93</v>
      </c>
      <c r="G185" s="836"/>
      <c r="H185" s="832">
        <f t="shared" si="21"/>
        <v>0.98</v>
      </c>
      <c r="I185" s="257">
        <v>550</v>
      </c>
      <c r="J185" s="737">
        <f t="shared" si="25"/>
        <v>539</v>
      </c>
      <c r="K185" s="737">
        <f t="shared" si="20"/>
        <v>7939.2807823157409</v>
      </c>
      <c r="L185" s="654">
        <v>5273</v>
      </c>
      <c r="M185" s="751"/>
      <c r="O185" s="732"/>
      <c r="P185" s="732"/>
      <c r="Q185" s="732"/>
      <c r="S185" s="732">
        <f t="shared" si="22"/>
        <v>2900150</v>
      </c>
      <c r="T185" s="732">
        <f t="shared" si="23"/>
        <v>4366604.4302736577</v>
      </c>
    </row>
    <row r="186" spans="1:20" ht="16.5" customHeight="1">
      <c r="A186" s="736">
        <f t="shared" si="24"/>
        <v>181</v>
      </c>
      <c r="B186" s="292" t="s">
        <v>549</v>
      </c>
      <c r="C186" s="754">
        <v>42424</v>
      </c>
      <c r="D186" s="755" t="s">
        <v>470</v>
      </c>
      <c r="E186" s="837">
        <v>105</v>
      </c>
      <c r="F186" s="836">
        <v>140</v>
      </c>
      <c r="G186" s="836"/>
      <c r="H186" s="832">
        <f t="shared" si="21"/>
        <v>1.47</v>
      </c>
      <c r="I186" s="257">
        <v>45</v>
      </c>
      <c r="J186" s="737">
        <f t="shared" si="25"/>
        <v>66.150000000000006</v>
      </c>
      <c r="K186" s="737">
        <f t="shared" si="20"/>
        <v>11908.921173473611</v>
      </c>
      <c r="L186" s="654">
        <v>13377</v>
      </c>
      <c r="M186" s="751"/>
      <c r="O186" s="732"/>
      <c r="P186" s="732"/>
      <c r="Q186" s="732"/>
      <c r="S186" s="732">
        <f t="shared" si="22"/>
        <v>601965</v>
      </c>
      <c r="T186" s="732">
        <f t="shared" si="23"/>
        <v>535901.45280631247</v>
      </c>
    </row>
    <row r="187" spans="1:20" ht="16.5" customHeight="1">
      <c r="A187" s="736">
        <f t="shared" si="24"/>
        <v>182</v>
      </c>
      <c r="B187" s="292" t="s">
        <v>963</v>
      </c>
      <c r="C187" s="754">
        <v>42425</v>
      </c>
      <c r="D187" s="755" t="s">
        <v>471</v>
      </c>
      <c r="E187" s="837">
        <v>39</v>
      </c>
      <c r="F187" s="836">
        <v>29</v>
      </c>
      <c r="G187" s="836">
        <v>27</v>
      </c>
      <c r="H187" s="832">
        <f t="shared" si="21"/>
        <v>0.83</v>
      </c>
      <c r="I187" s="257">
        <v>110</v>
      </c>
      <c r="J187" s="737">
        <f t="shared" si="25"/>
        <v>91.3</v>
      </c>
      <c r="K187" s="737">
        <f t="shared" si="20"/>
        <v>6724.0847442061886</v>
      </c>
      <c r="L187" s="654">
        <v>6300</v>
      </c>
      <c r="M187" s="751"/>
      <c r="O187" s="732"/>
      <c r="P187" s="732"/>
      <c r="Q187" s="732"/>
      <c r="S187" s="732">
        <f t="shared" si="22"/>
        <v>693000</v>
      </c>
      <c r="T187" s="732">
        <f t="shared" si="23"/>
        <v>739649.32186268072</v>
      </c>
    </row>
    <row r="188" spans="1:20" ht="16.5" customHeight="1">
      <c r="A188" s="736">
        <f t="shared" si="24"/>
        <v>183</v>
      </c>
      <c r="B188" s="292" t="s">
        <v>511</v>
      </c>
      <c r="C188" s="754">
        <v>42425</v>
      </c>
      <c r="D188" s="755" t="s">
        <v>471</v>
      </c>
      <c r="E188" s="837">
        <v>47</v>
      </c>
      <c r="F188" s="836">
        <v>42</v>
      </c>
      <c r="G188" s="836">
        <v>24.5</v>
      </c>
      <c r="H188" s="832">
        <f t="shared" si="21"/>
        <v>1.27</v>
      </c>
      <c r="I188" s="257">
        <v>1172</v>
      </c>
      <c r="J188" s="737">
        <f t="shared" si="25"/>
        <v>1488.44</v>
      </c>
      <c r="K188" s="737">
        <f t="shared" si="20"/>
        <v>10288.659789327541</v>
      </c>
      <c r="L188" s="654">
        <v>9150</v>
      </c>
      <c r="M188" s="751"/>
      <c r="O188" s="732"/>
      <c r="P188" s="732"/>
      <c r="Q188" s="732"/>
      <c r="S188" s="732">
        <f t="shared" si="22"/>
        <v>10723800</v>
      </c>
      <c r="T188" s="732">
        <f t="shared" si="23"/>
        <v>12058309.273091879</v>
      </c>
    </row>
    <row r="189" spans="1:20" ht="16.5" customHeight="1">
      <c r="A189" s="736">
        <f t="shared" ref="A189:A220" si="26">IF(B187&lt;&gt;"",A188+1,"")</f>
        <v>184</v>
      </c>
      <c r="B189" s="292" t="s">
        <v>949</v>
      </c>
      <c r="C189" s="754">
        <v>42425</v>
      </c>
      <c r="D189" s="755" t="s">
        <v>471</v>
      </c>
      <c r="E189" s="837">
        <v>48</v>
      </c>
      <c r="F189" s="836">
        <v>41</v>
      </c>
      <c r="G189" s="836">
        <v>28</v>
      </c>
      <c r="H189" s="832">
        <f t="shared" si="21"/>
        <v>1.32</v>
      </c>
      <c r="I189" s="257">
        <v>110</v>
      </c>
      <c r="J189" s="737">
        <f t="shared" si="25"/>
        <v>145.20000000000002</v>
      </c>
      <c r="K189" s="737">
        <f t="shared" si="20"/>
        <v>10693.72513536406</v>
      </c>
      <c r="L189" s="654">
        <v>9600</v>
      </c>
      <c r="M189" s="751"/>
      <c r="O189" s="732"/>
      <c r="P189" s="732"/>
      <c r="Q189" s="732"/>
      <c r="S189" s="732">
        <f t="shared" si="22"/>
        <v>1056000</v>
      </c>
      <c r="T189" s="732">
        <f t="shared" si="23"/>
        <v>1176309.7648900466</v>
      </c>
    </row>
    <row r="190" spans="1:20" ht="16.5" customHeight="1">
      <c r="A190" s="736">
        <f t="shared" si="26"/>
        <v>185</v>
      </c>
      <c r="B190" s="292" t="s">
        <v>964</v>
      </c>
      <c r="C190" s="754">
        <v>42425</v>
      </c>
      <c r="D190" s="755" t="s">
        <v>471</v>
      </c>
      <c r="E190" s="837">
        <v>61</v>
      </c>
      <c r="F190" s="836">
        <v>42</v>
      </c>
      <c r="G190" s="836">
        <v>29</v>
      </c>
      <c r="H190" s="832">
        <f t="shared" si="21"/>
        <v>1.56</v>
      </c>
      <c r="I190" s="257">
        <v>110</v>
      </c>
      <c r="J190" s="737">
        <f t="shared" si="25"/>
        <v>171.6</v>
      </c>
      <c r="K190" s="737">
        <f t="shared" si="20"/>
        <v>12638.038796339342</v>
      </c>
      <c r="L190" s="654">
        <v>16900</v>
      </c>
      <c r="M190" s="751"/>
      <c r="O190" s="732"/>
      <c r="P190" s="732"/>
      <c r="Q190" s="732"/>
      <c r="S190" s="732">
        <f t="shared" si="22"/>
        <v>1859000</v>
      </c>
      <c r="T190" s="732">
        <f t="shared" si="23"/>
        <v>1390184.2675973277</v>
      </c>
    </row>
    <row r="191" spans="1:20" ht="16.5" customHeight="1">
      <c r="A191" s="736">
        <f t="shared" si="26"/>
        <v>186</v>
      </c>
      <c r="B191" s="292" t="s">
        <v>729</v>
      </c>
      <c r="C191" s="754">
        <v>42425</v>
      </c>
      <c r="D191" s="755" t="s">
        <v>473</v>
      </c>
      <c r="E191" s="837">
        <v>105</v>
      </c>
      <c r="F191" s="836">
        <v>126</v>
      </c>
      <c r="G191" s="836"/>
      <c r="H191" s="832">
        <f t="shared" si="21"/>
        <v>1.32</v>
      </c>
      <c r="I191" s="257">
        <v>20</v>
      </c>
      <c r="J191" s="737">
        <f t="shared" si="25"/>
        <v>26.400000000000002</v>
      </c>
      <c r="K191" s="737">
        <f t="shared" si="20"/>
        <v>10693.72513536406</v>
      </c>
      <c r="L191" s="654">
        <v>12039</v>
      </c>
      <c r="M191" s="751"/>
      <c r="O191" s="732"/>
      <c r="P191" s="732"/>
      <c r="Q191" s="732"/>
      <c r="S191" s="732">
        <f t="shared" si="22"/>
        <v>240780</v>
      </c>
      <c r="T191" s="732">
        <f t="shared" si="23"/>
        <v>213874.50270728121</v>
      </c>
    </row>
    <row r="192" spans="1:20" ht="16.5" customHeight="1">
      <c r="A192" s="736">
        <f t="shared" si="26"/>
        <v>187</v>
      </c>
      <c r="B192" s="292" t="s">
        <v>727</v>
      </c>
      <c r="C192" s="754">
        <v>42425</v>
      </c>
      <c r="D192" s="755" t="s">
        <v>473</v>
      </c>
      <c r="E192" s="837">
        <v>85</v>
      </c>
      <c r="F192" s="836">
        <v>107</v>
      </c>
      <c r="G192" s="836"/>
      <c r="H192" s="832">
        <f t="shared" si="21"/>
        <v>0.91</v>
      </c>
      <c r="I192" s="257">
        <v>40</v>
      </c>
      <c r="J192" s="737">
        <f t="shared" si="25"/>
        <v>36.4</v>
      </c>
      <c r="K192" s="737">
        <f t="shared" si="20"/>
        <v>7372.1892978646165</v>
      </c>
      <c r="L192" s="654">
        <v>8276</v>
      </c>
      <c r="M192" s="751"/>
      <c r="O192" s="732"/>
      <c r="P192" s="732"/>
      <c r="Q192" s="732"/>
      <c r="S192" s="732">
        <f t="shared" si="22"/>
        <v>331040</v>
      </c>
      <c r="T192" s="732">
        <f t="shared" si="23"/>
        <v>294887.57191458467</v>
      </c>
    </row>
    <row r="193" spans="1:20" ht="16.5" customHeight="1">
      <c r="A193" s="736">
        <f t="shared" si="26"/>
        <v>188</v>
      </c>
      <c r="B193" s="292" t="s">
        <v>561</v>
      </c>
      <c r="C193" s="754">
        <v>42425</v>
      </c>
      <c r="D193" s="755" t="s">
        <v>473</v>
      </c>
      <c r="E193" s="837">
        <v>85</v>
      </c>
      <c r="F193" s="836">
        <v>116</v>
      </c>
      <c r="G193" s="836"/>
      <c r="H193" s="832">
        <f t="shared" si="21"/>
        <v>0.99</v>
      </c>
      <c r="I193" s="257">
        <v>100</v>
      </c>
      <c r="J193" s="737">
        <f t="shared" si="25"/>
        <v>99</v>
      </c>
      <c r="K193" s="737">
        <f t="shared" si="20"/>
        <v>8020.2938515230444</v>
      </c>
      <c r="L193" s="654">
        <v>8973</v>
      </c>
      <c r="M193" s="751"/>
      <c r="O193" s="732"/>
      <c r="P193" s="732"/>
      <c r="Q193" s="732"/>
      <c r="S193" s="732">
        <f t="shared" si="22"/>
        <v>897300</v>
      </c>
      <c r="T193" s="732">
        <f t="shared" si="23"/>
        <v>802029.38515230443</v>
      </c>
    </row>
    <row r="194" spans="1:20" ht="16.5" customHeight="1">
      <c r="A194" s="736">
        <f t="shared" si="26"/>
        <v>189</v>
      </c>
      <c r="B194" s="292" t="s">
        <v>548</v>
      </c>
      <c r="C194" s="754">
        <v>42425</v>
      </c>
      <c r="D194" s="755" t="s">
        <v>473</v>
      </c>
      <c r="E194" s="837">
        <v>105</v>
      </c>
      <c r="F194" s="836">
        <v>170</v>
      </c>
      <c r="G194" s="836"/>
      <c r="H194" s="832">
        <f t="shared" si="21"/>
        <v>1.79</v>
      </c>
      <c r="I194" s="257">
        <v>60</v>
      </c>
      <c r="J194" s="737">
        <f t="shared" si="25"/>
        <v>107.4</v>
      </c>
      <c r="K194" s="737">
        <f t="shared" si="20"/>
        <v>14501.339388107323</v>
      </c>
      <c r="L194" s="654">
        <v>16244</v>
      </c>
      <c r="M194" s="751"/>
      <c r="O194" s="732"/>
      <c r="P194" s="732"/>
      <c r="Q194" s="732"/>
      <c r="S194" s="732">
        <f t="shared" si="22"/>
        <v>974640</v>
      </c>
      <c r="T194" s="732">
        <f t="shared" si="23"/>
        <v>870080.36328643933</v>
      </c>
    </row>
    <row r="195" spans="1:20" ht="16.5" customHeight="1">
      <c r="A195" s="736">
        <f t="shared" si="26"/>
        <v>190</v>
      </c>
      <c r="B195" s="292" t="s">
        <v>735</v>
      </c>
      <c r="C195" s="754">
        <v>42425</v>
      </c>
      <c r="D195" s="755" t="s">
        <v>473</v>
      </c>
      <c r="E195" s="837">
        <v>110</v>
      </c>
      <c r="F195" s="836">
        <v>144</v>
      </c>
      <c r="G195" s="836"/>
      <c r="H195" s="832">
        <f t="shared" si="21"/>
        <v>1.58</v>
      </c>
      <c r="I195" s="257">
        <v>45</v>
      </c>
      <c r="J195" s="737">
        <f t="shared" si="25"/>
        <v>71.100000000000009</v>
      </c>
      <c r="K195" s="737">
        <f t="shared" si="20"/>
        <v>12800.064934753951</v>
      </c>
      <c r="L195" s="654">
        <v>14414</v>
      </c>
      <c r="M195" s="751"/>
      <c r="O195" s="732"/>
      <c r="P195" s="732"/>
      <c r="Q195" s="732"/>
      <c r="S195" s="732">
        <f t="shared" si="22"/>
        <v>648630</v>
      </c>
      <c r="T195" s="732">
        <f t="shared" si="23"/>
        <v>576002.92206392775</v>
      </c>
    </row>
    <row r="196" spans="1:20" ht="16.5" customHeight="1">
      <c r="A196" s="736">
        <f t="shared" si="26"/>
        <v>191</v>
      </c>
      <c r="B196" s="292" t="s">
        <v>548</v>
      </c>
      <c r="C196" s="754">
        <v>42425</v>
      </c>
      <c r="D196" s="755" t="s">
        <v>473</v>
      </c>
      <c r="E196" s="837">
        <v>105</v>
      </c>
      <c r="F196" s="836">
        <v>170</v>
      </c>
      <c r="G196" s="836"/>
      <c r="H196" s="832">
        <f t="shared" si="21"/>
        <v>1.79</v>
      </c>
      <c r="I196" s="257">
        <v>15</v>
      </c>
      <c r="J196" s="737">
        <f t="shared" si="25"/>
        <v>26.85</v>
      </c>
      <c r="K196" s="737">
        <f t="shared" si="20"/>
        <v>14501.339388107323</v>
      </c>
      <c r="L196" s="654">
        <v>16244</v>
      </c>
      <c r="M196" s="751"/>
      <c r="O196" s="732"/>
      <c r="P196" s="732"/>
      <c r="Q196" s="732"/>
      <c r="S196" s="732">
        <f t="shared" si="22"/>
        <v>243660</v>
      </c>
      <c r="T196" s="732">
        <f t="shared" si="23"/>
        <v>217520.09082160983</v>
      </c>
    </row>
    <row r="197" spans="1:20" ht="16.5" customHeight="1">
      <c r="A197" s="736">
        <f t="shared" si="26"/>
        <v>192</v>
      </c>
      <c r="B197" s="292" t="s">
        <v>738</v>
      </c>
      <c r="C197" s="754">
        <v>42425</v>
      </c>
      <c r="D197" s="755" t="s">
        <v>473</v>
      </c>
      <c r="E197" s="837">
        <v>100</v>
      </c>
      <c r="F197" s="836">
        <v>156</v>
      </c>
      <c r="G197" s="836"/>
      <c r="H197" s="832">
        <f t="shared" si="21"/>
        <v>1.56</v>
      </c>
      <c r="I197" s="257">
        <v>10</v>
      </c>
      <c r="J197" s="737">
        <f t="shared" si="25"/>
        <v>15.600000000000001</v>
      </c>
      <c r="K197" s="737">
        <f t="shared" si="20"/>
        <v>12638.038796339342</v>
      </c>
      <c r="L197" s="654">
        <v>14196</v>
      </c>
      <c r="M197" s="751"/>
      <c r="O197" s="732"/>
      <c r="P197" s="732"/>
      <c r="Q197" s="732"/>
      <c r="S197" s="732">
        <f t="shared" si="22"/>
        <v>141960</v>
      </c>
      <c r="T197" s="732">
        <f t="shared" si="23"/>
        <v>126380.38796339343</v>
      </c>
    </row>
    <row r="198" spans="1:20" ht="16.5" customHeight="1">
      <c r="A198" s="736">
        <f t="shared" si="26"/>
        <v>193</v>
      </c>
      <c r="B198" s="292" t="s">
        <v>730</v>
      </c>
      <c r="C198" s="754">
        <v>42427</v>
      </c>
      <c r="D198" s="755" t="s">
        <v>965</v>
      </c>
      <c r="E198" s="837">
        <v>85</v>
      </c>
      <c r="F198" s="836">
        <v>130</v>
      </c>
      <c r="G198" s="836"/>
      <c r="H198" s="832">
        <f t="shared" si="21"/>
        <v>1.1100000000000001</v>
      </c>
      <c r="I198" s="257">
        <v>40</v>
      </c>
      <c r="J198" s="737">
        <f t="shared" si="25"/>
        <v>44.400000000000006</v>
      </c>
      <c r="K198" s="737">
        <f t="shared" ref="K198:K261" si="27">H198*$R$43</f>
        <v>8992.4506820106872</v>
      </c>
      <c r="L198" s="654">
        <v>10056</v>
      </c>
      <c r="M198" s="751"/>
      <c r="O198" s="732"/>
      <c r="P198" s="732"/>
      <c r="Q198" s="732"/>
      <c r="S198" s="732">
        <f t="shared" si="22"/>
        <v>402240</v>
      </c>
      <c r="T198" s="732">
        <f t="shared" si="23"/>
        <v>359698.02728042752</v>
      </c>
    </row>
    <row r="199" spans="1:20" ht="16.5" customHeight="1">
      <c r="A199" s="736">
        <f t="shared" si="26"/>
        <v>194</v>
      </c>
      <c r="B199" s="292" t="s">
        <v>739</v>
      </c>
      <c r="C199" s="754">
        <v>42427</v>
      </c>
      <c r="D199" s="755" t="s">
        <v>965</v>
      </c>
      <c r="E199" s="837">
        <v>80</v>
      </c>
      <c r="F199" s="836">
        <v>182</v>
      </c>
      <c r="G199" s="836"/>
      <c r="H199" s="832">
        <f t="shared" ref="H199:H262" si="28">IF(G199&lt;&gt;"",ROUND(((E199+F199)*2+5)*(F199+G199+3)/10000,2),ROUND(E199*F199/10000,2))</f>
        <v>1.46</v>
      </c>
      <c r="I199" s="257">
        <v>20</v>
      </c>
      <c r="J199" s="737">
        <f t="shared" si="25"/>
        <v>29.2</v>
      </c>
      <c r="K199" s="737">
        <f t="shared" si="27"/>
        <v>11827.908104266307</v>
      </c>
      <c r="L199" s="654">
        <v>13250</v>
      </c>
      <c r="M199" s="751"/>
      <c r="O199" s="732"/>
      <c r="P199" s="732"/>
      <c r="Q199" s="732"/>
      <c r="S199" s="732">
        <f t="shared" ref="S199:S262" si="29">I199*L199</f>
        <v>265000</v>
      </c>
      <c r="T199" s="732">
        <f t="shared" ref="T199:T262" si="30">I199*K199</f>
        <v>236558.16208532616</v>
      </c>
    </row>
    <row r="200" spans="1:20" ht="16.5" customHeight="1">
      <c r="A200" s="736">
        <f t="shared" si="26"/>
        <v>195</v>
      </c>
      <c r="B200" s="292" t="s">
        <v>728</v>
      </c>
      <c r="C200" s="754">
        <v>42427</v>
      </c>
      <c r="D200" s="755" t="s">
        <v>965</v>
      </c>
      <c r="E200" s="837">
        <v>110</v>
      </c>
      <c r="F200" s="836">
        <v>156</v>
      </c>
      <c r="G200" s="836"/>
      <c r="H200" s="832">
        <f t="shared" si="28"/>
        <v>1.72</v>
      </c>
      <c r="I200" s="257">
        <v>10</v>
      </c>
      <c r="J200" s="737">
        <f t="shared" si="25"/>
        <v>17.2</v>
      </c>
      <c r="K200" s="737">
        <f t="shared" si="27"/>
        <v>13934.247903656198</v>
      </c>
      <c r="L200" s="654">
        <v>15616</v>
      </c>
      <c r="M200" s="751"/>
      <c r="O200" s="732"/>
      <c r="P200" s="732"/>
      <c r="Q200" s="732"/>
      <c r="S200" s="732">
        <f t="shared" si="29"/>
        <v>156160</v>
      </c>
      <c r="T200" s="732">
        <f t="shared" si="30"/>
        <v>139342.47903656197</v>
      </c>
    </row>
    <row r="201" spans="1:20" ht="16.5" customHeight="1">
      <c r="A201" s="736">
        <f t="shared" si="26"/>
        <v>196</v>
      </c>
      <c r="B201" s="292" t="s">
        <v>1263</v>
      </c>
      <c r="C201" s="754">
        <v>42427</v>
      </c>
      <c r="D201" s="755" t="s">
        <v>965</v>
      </c>
      <c r="E201" s="837">
        <v>95</v>
      </c>
      <c r="F201" s="836">
        <v>158</v>
      </c>
      <c r="G201" s="836"/>
      <c r="H201" s="832">
        <f t="shared" si="28"/>
        <v>1.5</v>
      </c>
      <c r="I201" s="257">
        <v>15</v>
      </c>
      <c r="J201" s="737">
        <f t="shared" si="25"/>
        <v>22.5</v>
      </c>
      <c r="K201" s="737">
        <f t="shared" si="27"/>
        <v>12151.960381095521</v>
      </c>
      <c r="L201" s="654">
        <v>13659</v>
      </c>
      <c r="M201" s="751"/>
      <c r="O201" s="732"/>
      <c r="P201" s="732"/>
      <c r="Q201" s="732"/>
      <c r="S201" s="732">
        <f t="shared" si="29"/>
        <v>204885</v>
      </c>
      <c r="T201" s="732">
        <f t="shared" si="30"/>
        <v>182279.40571643281</v>
      </c>
    </row>
    <row r="202" spans="1:20" ht="16.5" customHeight="1">
      <c r="A202" s="736">
        <f t="shared" si="26"/>
        <v>197</v>
      </c>
      <c r="B202" s="292" t="s">
        <v>1264</v>
      </c>
      <c r="C202" s="754">
        <v>42427</v>
      </c>
      <c r="D202" s="755" t="s">
        <v>965</v>
      </c>
      <c r="E202" s="837">
        <v>115</v>
      </c>
      <c r="F202" s="836">
        <v>194</v>
      </c>
      <c r="G202" s="836"/>
      <c r="H202" s="832">
        <f t="shared" si="28"/>
        <v>2.23</v>
      </c>
      <c r="I202" s="257">
        <v>10</v>
      </c>
      <c r="J202" s="737">
        <f t="shared" si="25"/>
        <v>22.3</v>
      </c>
      <c r="K202" s="737">
        <f t="shared" si="27"/>
        <v>18065.914433228674</v>
      </c>
      <c r="L202" s="654">
        <v>20302</v>
      </c>
      <c r="M202" s="751"/>
      <c r="O202" s="732"/>
      <c r="P202" s="732"/>
      <c r="Q202" s="732"/>
      <c r="S202" s="732">
        <f t="shared" si="29"/>
        <v>203020</v>
      </c>
      <c r="T202" s="732">
        <f t="shared" si="30"/>
        <v>180659.14433228673</v>
      </c>
    </row>
    <row r="203" spans="1:20" ht="16.5" customHeight="1">
      <c r="A203" s="736">
        <f t="shared" si="26"/>
        <v>198</v>
      </c>
      <c r="B203" s="292" t="s">
        <v>736</v>
      </c>
      <c r="C203" s="754">
        <v>42427</v>
      </c>
      <c r="D203" s="755" t="s">
        <v>965</v>
      </c>
      <c r="E203" s="837">
        <v>115</v>
      </c>
      <c r="F203" s="836">
        <v>196</v>
      </c>
      <c r="G203" s="836"/>
      <c r="H203" s="832">
        <f t="shared" si="28"/>
        <v>2.25</v>
      </c>
      <c r="I203" s="257">
        <v>10</v>
      </c>
      <c r="J203" s="737">
        <f t="shared" si="25"/>
        <v>22.5</v>
      </c>
      <c r="K203" s="737">
        <f t="shared" si="27"/>
        <v>18227.940571643281</v>
      </c>
      <c r="L203" s="654">
        <v>20511</v>
      </c>
      <c r="M203" s="751"/>
      <c r="O203" s="732"/>
      <c r="P203" s="732"/>
      <c r="Q203" s="732"/>
      <c r="S203" s="732">
        <f t="shared" si="29"/>
        <v>205110</v>
      </c>
      <c r="T203" s="732">
        <f t="shared" si="30"/>
        <v>182279.40571643281</v>
      </c>
    </row>
    <row r="204" spans="1:20" ht="16.5" customHeight="1">
      <c r="A204" s="736">
        <f t="shared" si="26"/>
        <v>199</v>
      </c>
      <c r="B204" s="292" t="s">
        <v>1265</v>
      </c>
      <c r="C204" s="754">
        <v>42427</v>
      </c>
      <c r="D204" s="755" t="s">
        <v>965</v>
      </c>
      <c r="E204" s="837">
        <v>80</v>
      </c>
      <c r="F204" s="836">
        <v>194</v>
      </c>
      <c r="G204" s="836"/>
      <c r="H204" s="832">
        <f t="shared" si="28"/>
        <v>1.55</v>
      </c>
      <c r="I204" s="257">
        <v>20</v>
      </c>
      <c r="J204" s="737">
        <f t="shared" si="25"/>
        <v>31</v>
      </c>
      <c r="K204" s="737">
        <f t="shared" si="27"/>
        <v>12557.025727132039</v>
      </c>
      <c r="L204" s="654">
        <v>14123</v>
      </c>
      <c r="M204" s="751"/>
      <c r="O204" s="732"/>
      <c r="P204" s="732"/>
      <c r="Q204" s="732"/>
      <c r="S204" s="732">
        <f t="shared" si="29"/>
        <v>282460</v>
      </c>
      <c r="T204" s="732">
        <f t="shared" si="30"/>
        <v>251140.51454264077</v>
      </c>
    </row>
    <row r="205" spans="1:20" ht="16.5" customHeight="1">
      <c r="A205" s="736">
        <f t="shared" si="26"/>
        <v>200</v>
      </c>
      <c r="B205" s="292" t="s">
        <v>435</v>
      </c>
      <c r="C205" s="754">
        <v>42427</v>
      </c>
      <c r="D205" s="755" t="s">
        <v>474</v>
      </c>
      <c r="E205" s="837">
        <v>46</v>
      </c>
      <c r="F205" s="836">
        <v>42</v>
      </c>
      <c r="G205" s="836">
        <v>13</v>
      </c>
      <c r="H205" s="832">
        <f t="shared" si="28"/>
        <v>1.05</v>
      </c>
      <c r="I205" s="257">
        <v>2900</v>
      </c>
      <c r="J205" s="737">
        <f t="shared" si="25"/>
        <v>3045</v>
      </c>
      <c r="K205" s="737">
        <f t="shared" si="27"/>
        <v>8506.3722667668662</v>
      </c>
      <c r="L205" s="654">
        <v>7000</v>
      </c>
      <c r="M205" s="751"/>
      <c r="O205" s="732"/>
      <c r="P205" s="732"/>
      <c r="Q205" s="732"/>
      <c r="S205" s="732">
        <f t="shared" si="29"/>
        <v>20300000</v>
      </c>
      <c r="T205" s="732">
        <f t="shared" si="30"/>
        <v>24668479.573623911</v>
      </c>
    </row>
    <row r="206" spans="1:20" ht="16.5" customHeight="1">
      <c r="A206" s="736">
        <f t="shared" si="26"/>
        <v>201</v>
      </c>
      <c r="B206" s="292" t="s">
        <v>966</v>
      </c>
      <c r="C206" s="754">
        <v>42427</v>
      </c>
      <c r="D206" s="755" t="s">
        <v>474</v>
      </c>
      <c r="E206" s="837">
        <v>48</v>
      </c>
      <c r="F206" s="836">
        <v>42</v>
      </c>
      <c r="G206" s="836">
        <v>31</v>
      </c>
      <c r="H206" s="832">
        <f t="shared" si="28"/>
        <v>1.41</v>
      </c>
      <c r="I206" s="257">
        <v>240</v>
      </c>
      <c r="J206" s="737">
        <f t="shared" si="25"/>
        <v>338.4</v>
      </c>
      <c r="K206" s="737">
        <f t="shared" si="27"/>
        <v>11422.84275822979</v>
      </c>
      <c r="L206" s="654">
        <v>14200</v>
      </c>
      <c r="M206" s="751"/>
      <c r="O206" s="732"/>
      <c r="P206" s="732"/>
      <c r="Q206" s="732"/>
      <c r="S206" s="732">
        <f t="shared" si="29"/>
        <v>3408000</v>
      </c>
      <c r="T206" s="732">
        <f t="shared" si="30"/>
        <v>2741482.2619751496</v>
      </c>
    </row>
    <row r="207" spans="1:20" ht="16.5" customHeight="1">
      <c r="A207" s="736">
        <f t="shared" si="26"/>
        <v>202</v>
      </c>
      <c r="B207" s="292" t="s">
        <v>967</v>
      </c>
      <c r="C207" s="754">
        <v>42427</v>
      </c>
      <c r="D207" s="755" t="s">
        <v>474</v>
      </c>
      <c r="E207" s="837">
        <v>53</v>
      </c>
      <c r="F207" s="836">
        <v>42</v>
      </c>
      <c r="G207" s="836">
        <v>26</v>
      </c>
      <c r="H207" s="832">
        <f t="shared" si="28"/>
        <v>1.38</v>
      </c>
      <c r="I207" s="257">
        <v>23</v>
      </c>
      <c r="J207" s="737">
        <f t="shared" si="25"/>
        <v>31.74</v>
      </c>
      <c r="K207" s="737">
        <f t="shared" si="27"/>
        <v>11179.80355060788</v>
      </c>
      <c r="L207" s="654">
        <v>9800</v>
      </c>
      <c r="M207" s="751"/>
      <c r="O207" s="732"/>
      <c r="P207" s="732"/>
      <c r="Q207" s="732"/>
      <c r="S207" s="732">
        <f t="shared" si="29"/>
        <v>225400</v>
      </c>
      <c r="T207" s="732">
        <f t="shared" si="30"/>
        <v>257135.48166398122</v>
      </c>
    </row>
    <row r="208" spans="1:20" ht="16.5" customHeight="1">
      <c r="A208" s="736">
        <f t="shared" si="26"/>
        <v>203</v>
      </c>
      <c r="B208" s="292" t="s">
        <v>511</v>
      </c>
      <c r="C208" s="754">
        <v>42427</v>
      </c>
      <c r="D208" s="755" t="s">
        <v>474</v>
      </c>
      <c r="E208" s="837">
        <v>47</v>
      </c>
      <c r="F208" s="836">
        <v>42</v>
      </c>
      <c r="G208" s="836">
        <v>24.5</v>
      </c>
      <c r="H208" s="832">
        <f t="shared" si="28"/>
        <v>1.27</v>
      </c>
      <c r="I208" s="257">
        <v>202</v>
      </c>
      <c r="J208" s="737">
        <f t="shared" si="25"/>
        <v>256.54000000000002</v>
      </c>
      <c r="K208" s="737">
        <f t="shared" si="27"/>
        <v>10288.659789327541</v>
      </c>
      <c r="L208" s="654">
        <v>9100</v>
      </c>
      <c r="M208" s="751"/>
      <c r="O208" s="732"/>
      <c r="P208" s="732"/>
      <c r="Q208" s="732"/>
      <c r="S208" s="732">
        <f t="shared" si="29"/>
        <v>1838200</v>
      </c>
      <c r="T208" s="732">
        <f t="shared" si="30"/>
        <v>2078309.2774441633</v>
      </c>
    </row>
    <row r="209" spans="1:20" ht="16.5" customHeight="1">
      <c r="A209" s="736">
        <f t="shared" si="26"/>
        <v>204</v>
      </c>
      <c r="B209" s="292" t="s">
        <v>571</v>
      </c>
      <c r="C209" s="754">
        <v>42427</v>
      </c>
      <c r="D209" s="755" t="s">
        <v>475</v>
      </c>
      <c r="E209" s="837">
        <v>52</v>
      </c>
      <c r="F209" s="836">
        <v>28</v>
      </c>
      <c r="G209" s="836">
        <v>28</v>
      </c>
      <c r="H209" s="832">
        <f t="shared" si="28"/>
        <v>0.97</v>
      </c>
      <c r="I209" s="257">
        <v>507</v>
      </c>
      <c r="J209" s="737">
        <f t="shared" si="25"/>
        <v>491.78999999999996</v>
      </c>
      <c r="K209" s="737">
        <f t="shared" si="27"/>
        <v>7858.2677131084374</v>
      </c>
      <c r="L209" s="654">
        <v>6400</v>
      </c>
      <c r="M209" s="751"/>
      <c r="O209" s="732"/>
      <c r="P209" s="732"/>
      <c r="Q209" s="732"/>
      <c r="S209" s="732">
        <f t="shared" si="29"/>
        <v>3244800</v>
      </c>
      <c r="T209" s="732">
        <f t="shared" si="30"/>
        <v>3984141.7305459776</v>
      </c>
    </row>
    <row r="210" spans="1:20" ht="16.5" customHeight="1">
      <c r="A210" s="736">
        <f t="shared" si="26"/>
        <v>205</v>
      </c>
      <c r="B210" s="292" t="s">
        <v>467</v>
      </c>
      <c r="C210" s="754">
        <v>42429</v>
      </c>
      <c r="D210" s="755" t="s">
        <v>477</v>
      </c>
      <c r="E210" s="837">
        <v>37.5</v>
      </c>
      <c r="F210" s="836">
        <v>25.3</v>
      </c>
      <c r="G210" s="836">
        <v>23.9</v>
      </c>
      <c r="H210" s="832">
        <f t="shared" si="28"/>
        <v>0.68</v>
      </c>
      <c r="I210" s="257">
        <v>344</v>
      </c>
      <c r="J210" s="737">
        <f t="shared" si="25"/>
        <v>233.92000000000002</v>
      </c>
      <c r="K210" s="737">
        <f t="shared" si="27"/>
        <v>5508.8887060966372</v>
      </c>
      <c r="L210" s="654">
        <v>6100</v>
      </c>
      <c r="M210" s="751"/>
      <c r="O210" s="732"/>
      <c r="P210" s="732"/>
      <c r="Q210" s="732"/>
      <c r="S210" s="732">
        <f t="shared" si="29"/>
        <v>2098400</v>
      </c>
      <c r="T210" s="732">
        <f t="shared" si="30"/>
        <v>1895057.7148972433</v>
      </c>
    </row>
    <row r="211" spans="1:20" ht="16.5" customHeight="1">
      <c r="A211" s="736">
        <f t="shared" si="26"/>
        <v>206</v>
      </c>
      <c r="B211" s="292" t="s">
        <v>968</v>
      </c>
      <c r="C211" s="754">
        <v>42429</v>
      </c>
      <c r="D211" s="755" t="s">
        <v>478</v>
      </c>
      <c r="E211" s="837">
        <v>38</v>
      </c>
      <c r="F211" s="836">
        <v>30</v>
      </c>
      <c r="G211" s="836">
        <v>27</v>
      </c>
      <c r="H211" s="832">
        <f t="shared" si="28"/>
        <v>0.85</v>
      </c>
      <c r="I211" s="257">
        <v>204</v>
      </c>
      <c r="J211" s="737">
        <f t="shared" si="25"/>
        <v>173.4</v>
      </c>
      <c r="K211" s="737">
        <f t="shared" si="27"/>
        <v>6886.1108826207956</v>
      </c>
      <c r="L211" s="654">
        <v>10570</v>
      </c>
      <c r="M211" s="751"/>
      <c r="O211" s="732"/>
      <c r="P211" s="732"/>
      <c r="Q211" s="732"/>
      <c r="S211" s="732">
        <f t="shared" si="29"/>
        <v>2156280</v>
      </c>
      <c r="T211" s="732">
        <f t="shared" si="30"/>
        <v>1404766.6200546422</v>
      </c>
    </row>
    <row r="212" spans="1:20" ht="16.5" customHeight="1">
      <c r="A212" s="736">
        <f t="shared" si="26"/>
        <v>207</v>
      </c>
      <c r="B212" s="292" t="s">
        <v>969</v>
      </c>
      <c r="C212" s="754">
        <v>42429</v>
      </c>
      <c r="D212" s="755" t="s">
        <v>478</v>
      </c>
      <c r="E212" s="837">
        <v>36</v>
      </c>
      <c r="F212" s="836">
        <v>34</v>
      </c>
      <c r="G212" s="836">
        <v>18</v>
      </c>
      <c r="H212" s="832">
        <f t="shared" si="28"/>
        <v>0.8</v>
      </c>
      <c r="I212" s="257">
        <v>310</v>
      </c>
      <c r="J212" s="737">
        <f t="shared" si="25"/>
        <v>248</v>
      </c>
      <c r="K212" s="737">
        <f t="shared" si="27"/>
        <v>6481.045536584279</v>
      </c>
      <c r="L212" s="654">
        <v>9700</v>
      </c>
      <c r="M212" s="751"/>
      <c r="O212" s="732"/>
      <c r="P212" s="732"/>
      <c r="Q212" s="732"/>
      <c r="S212" s="732">
        <f t="shared" si="29"/>
        <v>3007000</v>
      </c>
      <c r="T212" s="732">
        <f t="shared" si="30"/>
        <v>2009124.1163411266</v>
      </c>
    </row>
    <row r="213" spans="1:20" ht="16.5" customHeight="1">
      <c r="A213" s="736">
        <f t="shared" si="26"/>
        <v>208</v>
      </c>
      <c r="B213" s="292" t="s">
        <v>1470</v>
      </c>
      <c r="C213" s="754">
        <v>42429</v>
      </c>
      <c r="D213" s="755" t="s">
        <v>970</v>
      </c>
      <c r="E213" s="837">
        <v>29</v>
      </c>
      <c r="F213" s="836">
        <v>18</v>
      </c>
      <c r="G213" s="836">
        <v>18.8</v>
      </c>
      <c r="H213" s="832">
        <f t="shared" si="28"/>
        <v>0.39</v>
      </c>
      <c r="I213" s="257">
        <v>2000</v>
      </c>
      <c r="J213" s="737">
        <f t="shared" si="25"/>
        <v>780</v>
      </c>
      <c r="K213" s="737">
        <f t="shared" si="27"/>
        <v>3159.5096990848356</v>
      </c>
      <c r="L213" s="654">
        <v>5200</v>
      </c>
      <c r="M213" s="751"/>
      <c r="O213" s="732"/>
      <c r="P213" s="732"/>
      <c r="Q213" s="732"/>
      <c r="S213" s="732">
        <f t="shared" si="29"/>
        <v>10400000</v>
      </c>
      <c r="T213" s="732">
        <f t="shared" si="30"/>
        <v>6319019.3981696712</v>
      </c>
    </row>
    <row r="214" spans="1:20" ht="16.5" customHeight="1">
      <c r="A214" s="736">
        <f t="shared" si="26"/>
        <v>209</v>
      </c>
      <c r="B214" s="292" t="s">
        <v>971</v>
      </c>
      <c r="C214" s="754">
        <v>42430</v>
      </c>
      <c r="D214" s="755" t="s">
        <v>480</v>
      </c>
      <c r="E214" s="837">
        <v>53.5</v>
      </c>
      <c r="F214" s="836">
        <v>47</v>
      </c>
      <c r="G214" s="836">
        <v>17.5</v>
      </c>
      <c r="H214" s="832">
        <f t="shared" si="28"/>
        <v>1.39</v>
      </c>
      <c r="I214" s="257">
        <v>1600</v>
      </c>
      <c r="J214" s="737">
        <f t="shared" si="25"/>
        <v>2224</v>
      </c>
      <c r="K214" s="737">
        <f t="shared" si="27"/>
        <v>11260.816619815183</v>
      </c>
      <c r="L214" s="654">
        <v>14000</v>
      </c>
      <c r="M214" s="751"/>
      <c r="O214" s="732"/>
      <c r="P214" s="732"/>
      <c r="Q214" s="732"/>
      <c r="S214" s="732">
        <f t="shared" si="29"/>
        <v>22400000</v>
      </c>
      <c r="T214" s="732">
        <f t="shared" si="30"/>
        <v>18017306.591704294</v>
      </c>
    </row>
    <row r="215" spans="1:20" ht="16.5" customHeight="1">
      <c r="A215" s="736">
        <f t="shared" si="26"/>
        <v>210</v>
      </c>
      <c r="B215" s="292" t="s">
        <v>935</v>
      </c>
      <c r="C215" s="754">
        <v>42430</v>
      </c>
      <c r="D215" s="755" t="s">
        <v>480</v>
      </c>
      <c r="E215" s="837">
        <v>38</v>
      </c>
      <c r="F215" s="836">
        <v>38</v>
      </c>
      <c r="G215" s="836">
        <v>27</v>
      </c>
      <c r="H215" s="832">
        <f t="shared" si="28"/>
        <v>1.07</v>
      </c>
      <c r="I215" s="257">
        <v>55</v>
      </c>
      <c r="J215" s="737">
        <f t="shared" si="25"/>
        <v>58.85</v>
      </c>
      <c r="K215" s="737">
        <f t="shared" si="27"/>
        <v>8668.3984051814732</v>
      </c>
      <c r="L215" s="654">
        <v>7700</v>
      </c>
      <c r="M215" s="751"/>
      <c r="O215" s="732"/>
      <c r="P215" s="732"/>
      <c r="Q215" s="732"/>
      <c r="S215" s="732">
        <f t="shared" si="29"/>
        <v>423500</v>
      </c>
      <c r="T215" s="732">
        <f t="shared" si="30"/>
        <v>476761.91228498105</v>
      </c>
    </row>
    <row r="216" spans="1:20" ht="16.5" customHeight="1">
      <c r="A216" s="736">
        <f t="shared" si="26"/>
        <v>211</v>
      </c>
      <c r="B216" s="292" t="s">
        <v>972</v>
      </c>
      <c r="C216" s="754">
        <v>42430</v>
      </c>
      <c r="D216" s="755" t="s">
        <v>480</v>
      </c>
      <c r="E216" s="837">
        <v>43</v>
      </c>
      <c r="F216" s="836">
        <v>31</v>
      </c>
      <c r="G216" s="836">
        <v>28</v>
      </c>
      <c r="H216" s="832">
        <f t="shared" si="28"/>
        <v>0.95</v>
      </c>
      <c r="I216" s="257">
        <v>55</v>
      </c>
      <c r="J216" s="737">
        <f t="shared" si="25"/>
        <v>52.25</v>
      </c>
      <c r="K216" s="737">
        <f t="shared" si="27"/>
        <v>7696.2415746938304</v>
      </c>
      <c r="L216" s="654">
        <v>6900</v>
      </c>
      <c r="M216" s="751"/>
      <c r="O216" s="732"/>
      <c r="P216" s="732"/>
      <c r="Q216" s="732"/>
      <c r="S216" s="732">
        <f t="shared" si="29"/>
        <v>379500</v>
      </c>
      <c r="T216" s="732">
        <f t="shared" si="30"/>
        <v>423293.28660816065</v>
      </c>
    </row>
    <row r="217" spans="1:20" ht="16.5" customHeight="1">
      <c r="A217" s="736">
        <f t="shared" si="26"/>
        <v>212</v>
      </c>
      <c r="B217" s="292" t="s">
        <v>973</v>
      </c>
      <c r="C217" s="754">
        <v>42430</v>
      </c>
      <c r="D217" s="755" t="s">
        <v>480</v>
      </c>
      <c r="E217" s="837">
        <v>47</v>
      </c>
      <c r="F217" s="836">
        <v>42</v>
      </c>
      <c r="G217" s="836">
        <v>13</v>
      </c>
      <c r="H217" s="832">
        <f t="shared" si="28"/>
        <v>1.06</v>
      </c>
      <c r="I217" s="257">
        <v>1993</v>
      </c>
      <c r="J217" s="737">
        <f t="shared" si="25"/>
        <v>2112.58</v>
      </c>
      <c r="K217" s="737">
        <f t="shared" si="27"/>
        <v>8587.3853359741697</v>
      </c>
      <c r="L217" s="654">
        <v>7520</v>
      </c>
      <c r="M217" s="751"/>
      <c r="O217" s="732"/>
      <c r="P217" s="732"/>
      <c r="Q217" s="732"/>
      <c r="S217" s="732">
        <f t="shared" si="29"/>
        <v>14987360</v>
      </c>
      <c r="T217" s="732">
        <f t="shared" si="30"/>
        <v>17114658.974596519</v>
      </c>
    </row>
    <row r="218" spans="1:20" ht="16.5" customHeight="1">
      <c r="A218" s="736">
        <f t="shared" si="26"/>
        <v>213</v>
      </c>
      <c r="B218" s="292" t="s">
        <v>467</v>
      </c>
      <c r="C218" s="754">
        <v>42430</v>
      </c>
      <c r="D218" s="755" t="s">
        <v>481</v>
      </c>
      <c r="E218" s="837">
        <v>37.5</v>
      </c>
      <c r="F218" s="836">
        <v>25.3</v>
      </c>
      <c r="G218" s="836">
        <v>23.9</v>
      </c>
      <c r="H218" s="832">
        <f t="shared" si="28"/>
        <v>0.68</v>
      </c>
      <c r="I218" s="257">
        <v>273</v>
      </c>
      <c r="J218" s="737">
        <f t="shared" si="25"/>
        <v>185.64000000000001</v>
      </c>
      <c r="K218" s="737">
        <f t="shared" si="27"/>
        <v>5508.8887060966372</v>
      </c>
      <c r="L218" s="654">
        <v>5900</v>
      </c>
      <c r="M218" s="751"/>
      <c r="O218" s="732"/>
      <c r="P218" s="732"/>
      <c r="Q218" s="732"/>
      <c r="S218" s="732">
        <f t="shared" si="29"/>
        <v>1610700</v>
      </c>
      <c r="T218" s="732">
        <f t="shared" si="30"/>
        <v>1503926.616764382</v>
      </c>
    </row>
    <row r="219" spans="1:20" ht="16.5" customHeight="1">
      <c r="A219" s="736">
        <f t="shared" si="26"/>
        <v>214</v>
      </c>
      <c r="B219" s="292" t="s">
        <v>974</v>
      </c>
      <c r="C219" s="754">
        <v>42430</v>
      </c>
      <c r="D219" s="755" t="s">
        <v>482</v>
      </c>
      <c r="E219" s="837">
        <v>50.5</v>
      </c>
      <c r="F219" s="836">
        <v>31.5</v>
      </c>
      <c r="G219" s="836">
        <v>19</v>
      </c>
      <c r="H219" s="832">
        <f t="shared" si="28"/>
        <v>0.9</v>
      </c>
      <c r="I219" s="257">
        <v>78</v>
      </c>
      <c r="J219" s="737">
        <f t="shared" si="25"/>
        <v>70.2</v>
      </c>
      <c r="K219" s="737">
        <f t="shared" si="27"/>
        <v>7291.176228657313</v>
      </c>
      <c r="L219" s="654">
        <v>7200</v>
      </c>
      <c r="M219" s="751"/>
      <c r="O219" s="732"/>
      <c r="P219" s="732"/>
      <c r="Q219" s="732"/>
      <c r="S219" s="732">
        <f t="shared" si="29"/>
        <v>561600</v>
      </c>
      <c r="T219" s="732">
        <f t="shared" si="30"/>
        <v>568711.74583527038</v>
      </c>
    </row>
    <row r="220" spans="1:20" ht="16.5" customHeight="1">
      <c r="A220" s="736">
        <f t="shared" si="26"/>
        <v>215</v>
      </c>
      <c r="B220" s="292" t="s">
        <v>975</v>
      </c>
      <c r="C220" s="754">
        <v>42430</v>
      </c>
      <c r="D220" s="755" t="s">
        <v>482</v>
      </c>
      <c r="E220" s="837">
        <v>62</v>
      </c>
      <c r="F220" s="836">
        <v>36</v>
      </c>
      <c r="G220" s="836">
        <v>24</v>
      </c>
      <c r="H220" s="832">
        <f t="shared" si="28"/>
        <v>1.27</v>
      </c>
      <c r="I220" s="257">
        <v>85</v>
      </c>
      <c r="J220" s="737">
        <f t="shared" si="25"/>
        <v>107.95</v>
      </c>
      <c r="K220" s="737">
        <f t="shared" si="27"/>
        <v>10288.659789327541</v>
      </c>
      <c r="L220" s="654">
        <v>9600</v>
      </c>
      <c r="M220" s="751"/>
      <c r="O220" s="732"/>
      <c r="P220" s="732"/>
      <c r="Q220" s="732"/>
      <c r="S220" s="732">
        <f t="shared" si="29"/>
        <v>816000</v>
      </c>
      <c r="T220" s="732">
        <f t="shared" si="30"/>
        <v>874536.08209284104</v>
      </c>
    </row>
    <row r="221" spans="1:20" ht="16.5" customHeight="1">
      <c r="A221" s="736">
        <f t="shared" ref="A221:A252" si="31">IF(B219&lt;&gt;"",A220+1,"")</f>
        <v>216</v>
      </c>
      <c r="B221" s="292" t="s">
        <v>976</v>
      </c>
      <c r="C221" s="754">
        <v>42430</v>
      </c>
      <c r="D221" s="755" t="s">
        <v>482</v>
      </c>
      <c r="E221" s="837">
        <v>65.5</v>
      </c>
      <c r="F221" s="836">
        <v>46.5</v>
      </c>
      <c r="G221" s="836">
        <v>31</v>
      </c>
      <c r="H221" s="832">
        <f t="shared" si="28"/>
        <v>1.84</v>
      </c>
      <c r="I221" s="257">
        <v>76</v>
      </c>
      <c r="J221" s="737">
        <f t="shared" si="25"/>
        <v>139.84</v>
      </c>
      <c r="K221" s="737">
        <f t="shared" si="27"/>
        <v>14906.40473414384</v>
      </c>
      <c r="L221" s="654">
        <v>13400</v>
      </c>
      <c r="M221" s="751"/>
      <c r="O221" s="732"/>
      <c r="P221" s="732"/>
      <c r="Q221" s="732"/>
      <c r="S221" s="732">
        <f t="shared" si="29"/>
        <v>1018400</v>
      </c>
      <c r="T221" s="732">
        <f t="shared" si="30"/>
        <v>1132886.7597949319</v>
      </c>
    </row>
    <row r="222" spans="1:20" ht="16.5" customHeight="1">
      <c r="A222" s="736">
        <f t="shared" si="31"/>
        <v>217</v>
      </c>
      <c r="B222" s="292" t="s">
        <v>977</v>
      </c>
      <c r="C222" s="754">
        <v>42430</v>
      </c>
      <c r="D222" s="755" t="s">
        <v>482</v>
      </c>
      <c r="E222" s="837">
        <v>95.5</v>
      </c>
      <c r="F222" s="836">
        <v>53.5</v>
      </c>
      <c r="G222" s="836">
        <v>34</v>
      </c>
      <c r="H222" s="832">
        <f t="shared" si="28"/>
        <v>2.74</v>
      </c>
      <c r="I222" s="257">
        <v>91</v>
      </c>
      <c r="J222" s="737">
        <f t="shared" si="25"/>
        <v>249.34000000000003</v>
      </c>
      <c r="K222" s="737">
        <f t="shared" si="27"/>
        <v>22197.580962801156</v>
      </c>
      <c r="L222" s="654">
        <v>19400</v>
      </c>
      <c r="M222" s="751"/>
      <c r="O222" s="732"/>
      <c r="P222" s="732"/>
      <c r="Q222" s="732"/>
      <c r="S222" s="732">
        <f t="shared" si="29"/>
        <v>1765400</v>
      </c>
      <c r="T222" s="732">
        <f t="shared" si="30"/>
        <v>2019979.8676149051</v>
      </c>
    </row>
    <row r="223" spans="1:20" ht="16.5" customHeight="1">
      <c r="A223" s="736">
        <f t="shared" si="31"/>
        <v>218</v>
      </c>
      <c r="B223" s="292" t="s">
        <v>978</v>
      </c>
      <c r="C223" s="754">
        <v>42430</v>
      </c>
      <c r="D223" s="755" t="s">
        <v>482</v>
      </c>
      <c r="E223" s="837">
        <v>47.5</v>
      </c>
      <c r="F223" s="836">
        <v>18.5</v>
      </c>
      <c r="G223" s="836">
        <v>14</v>
      </c>
      <c r="H223" s="832">
        <f t="shared" si="28"/>
        <v>0.49</v>
      </c>
      <c r="I223" s="257">
        <v>473</v>
      </c>
      <c r="J223" s="737">
        <f t="shared" si="25"/>
        <v>231.76999999999998</v>
      </c>
      <c r="K223" s="737">
        <f t="shared" si="27"/>
        <v>3969.6403911578705</v>
      </c>
      <c r="L223" s="654">
        <v>4400</v>
      </c>
      <c r="M223" s="751"/>
      <c r="O223" s="732"/>
      <c r="P223" s="732"/>
      <c r="Q223" s="732"/>
      <c r="S223" s="732">
        <f t="shared" si="29"/>
        <v>2081200</v>
      </c>
      <c r="T223" s="732">
        <f t="shared" si="30"/>
        <v>1877639.9050176728</v>
      </c>
    </row>
    <row r="224" spans="1:20" ht="16.5" customHeight="1">
      <c r="A224" s="736">
        <f t="shared" si="31"/>
        <v>219</v>
      </c>
      <c r="B224" s="292" t="s">
        <v>979</v>
      </c>
      <c r="C224" s="754">
        <v>42430</v>
      </c>
      <c r="D224" s="755" t="s">
        <v>482</v>
      </c>
      <c r="E224" s="837">
        <v>65</v>
      </c>
      <c r="F224" s="836">
        <v>24.5</v>
      </c>
      <c r="G224" s="836">
        <v>14</v>
      </c>
      <c r="H224" s="832">
        <f t="shared" si="28"/>
        <v>0.76</v>
      </c>
      <c r="I224" s="257">
        <v>470</v>
      </c>
      <c r="J224" s="737">
        <f t="shared" si="25"/>
        <v>357.2</v>
      </c>
      <c r="K224" s="737">
        <f t="shared" si="27"/>
        <v>6156.9932597550642</v>
      </c>
      <c r="L224" s="654">
        <v>6200</v>
      </c>
      <c r="M224" s="751"/>
      <c r="O224" s="732"/>
      <c r="P224" s="732"/>
      <c r="Q224" s="732"/>
      <c r="S224" s="732">
        <f t="shared" si="29"/>
        <v>2914000</v>
      </c>
      <c r="T224" s="732">
        <f t="shared" si="30"/>
        <v>2893786.8320848802</v>
      </c>
    </row>
    <row r="225" spans="1:20" ht="16.5" customHeight="1">
      <c r="A225" s="736">
        <f t="shared" si="31"/>
        <v>220</v>
      </c>
      <c r="B225" s="292" t="s">
        <v>980</v>
      </c>
      <c r="C225" s="754">
        <v>42430</v>
      </c>
      <c r="D225" s="755" t="s">
        <v>482</v>
      </c>
      <c r="E225" s="837">
        <v>78</v>
      </c>
      <c r="F225" s="836">
        <v>40</v>
      </c>
      <c r="G225" s="836">
        <v>14</v>
      </c>
      <c r="H225" s="832">
        <f t="shared" si="28"/>
        <v>1.37</v>
      </c>
      <c r="I225" s="257">
        <v>475</v>
      </c>
      <c r="J225" s="737">
        <f t="shared" si="25"/>
        <v>650.75</v>
      </c>
      <c r="K225" s="737">
        <f t="shared" si="27"/>
        <v>11098.790481400578</v>
      </c>
      <c r="L225" s="654">
        <v>10200</v>
      </c>
      <c r="M225" s="751"/>
      <c r="O225" s="732"/>
      <c r="P225" s="732"/>
      <c r="Q225" s="732"/>
      <c r="S225" s="732">
        <f t="shared" si="29"/>
        <v>4845000</v>
      </c>
      <c r="T225" s="732">
        <f t="shared" si="30"/>
        <v>5271925.4786652746</v>
      </c>
    </row>
    <row r="226" spans="1:20" ht="16.5" customHeight="1">
      <c r="A226" s="736">
        <f t="shared" si="31"/>
        <v>221</v>
      </c>
      <c r="B226" s="292" t="s">
        <v>973</v>
      </c>
      <c r="C226" s="754">
        <v>42434</v>
      </c>
      <c r="D226" s="755" t="s">
        <v>483</v>
      </c>
      <c r="E226" s="837">
        <v>47</v>
      </c>
      <c r="F226" s="836">
        <v>42</v>
      </c>
      <c r="G226" s="836">
        <v>13</v>
      </c>
      <c r="H226" s="832">
        <f t="shared" si="28"/>
        <v>1.06</v>
      </c>
      <c r="I226" s="257">
        <v>3383</v>
      </c>
      <c r="J226" s="737">
        <f t="shared" si="25"/>
        <v>3585.98</v>
      </c>
      <c r="K226" s="737">
        <f t="shared" si="27"/>
        <v>8587.3853359741697</v>
      </c>
      <c r="L226" s="654">
        <v>7520</v>
      </c>
      <c r="M226" s="751"/>
      <c r="O226" s="732"/>
      <c r="P226" s="732"/>
      <c r="Q226" s="732"/>
      <c r="S226" s="732">
        <f t="shared" si="29"/>
        <v>25440160</v>
      </c>
      <c r="T226" s="732">
        <f t="shared" si="30"/>
        <v>29051124.591600616</v>
      </c>
    </row>
    <row r="227" spans="1:20" ht="16.5" customHeight="1">
      <c r="A227" s="736">
        <f t="shared" si="31"/>
        <v>222</v>
      </c>
      <c r="B227" s="292" t="s">
        <v>1476</v>
      </c>
      <c r="C227" s="754">
        <v>42434</v>
      </c>
      <c r="D227" s="755" t="s">
        <v>484</v>
      </c>
      <c r="E227" s="837">
        <v>49</v>
      </c>
      <c r="F227" s="836">
        <v>38</v>
      </c>
      <c r="G227" s="836">
        <v>12</v>
      </c>
      <c r="H227" s="832">
        <f t="shared" si="28"/>
        <v>0.95</v>
      </c>
      <c r="I227" s="257">
        <v>527</v>
      </c>
      <c r="J227" s="737">
        <f t="shared" si="25"/>
        <v>500.65</v>
      </c>
      <c r="K227" s="737">
        <f t="shared" si="27"/>
        <v>7696.2415746938304</v>
      </c>
      <c r="L227" s="654">
        <v>10500</v>
      </c>
      <c r="M227" s="751"/>
      <c r="O227" s="732"/>
      <c r="P227" s="732"/>
      <c r="Q227" s="732"/>
      <c r="S227" s="732">
        <f t="shared" si="29"/>
        <v>5533500</v>
      </c>
      <c r="T227" s="732">
        <f t="shared" si="30"/>
        <v>4055919.3098636488</v>
      </c>
    </row>
    <row r="228" spans="1:20" ht="16.5" customHeight="1">
      <c r="A228" s="736">
        <f t="shared" si="31"/>
        <v>223</v>
      </c>
      <c r="B228" s="292" t="s">
        <v>1472</v>
      </c>
      <c r="C228" s="754">
        <v>42436</v>
      </c>
      <c r="D228" s="755" t="s">
        <v>486</v>
      </c>
      <c r="E228" s="837">
        <v>39.5</v>
      </c>
      <c r="F228" s="836">
        <v>28</v>
      </c>
      <c r="G228" s="836">
        <v>28</v>
      </c>
      <c r="H228" s="832">
        <f t="shared" si="28"/>
        <v>0.83</v>
      </c>
      <c r="I228" s="257">
        <v>500</v>
      </c>
      <c r="J228" s="737">
        <f t="shared" si="25"/>
        <v>415</v>
      </c>
      <c r="K228" s="737">
        <f t="shared" si="27"/>
        <v>6724.0847442061886</v>
      </c>
      <c r="L228" s="654">
        <v>17000</v>
      </c>
      <c r="M228" s="751"/>
      <c r="O228" s="732"/>
      <c r="P228" s="732"/>
      <c r="Q228" s="732"/>
      <c r="S228" s="732">
        <f t="shared" si="29"/>
        <v>8500000</v>
      </c>
      <c r="T228" s="732">
        <f t="shared" si="30"/>
        <v>3362042.3721030941</v>
      </c>
    </row>
    <row r="229" spans="1:20" ht="16.5" customHeight="1">
      <c r="A229" s="736">
        <f t="shared" si="31"/>
        <v>224</v>
      </c>
      <c r="B229" s="292" t="s">
        <v>1473</v>
      </c>
      <c r="C229" s="754">
        <v>42436</v>
      </c>
      <c r="D229" s="755" t="s">
        <v>484</v>
      </c>
      <c r="E229" s="837">
        <v>39.5</v>
      </c>
      <c r="F229" s="836">
        <v>28</v>
      </c>
      <c r="G229" s="836">
        <v>28</v>
      </c>
      <c r="H229" s="832">
        <f t="shared" si="28"/>
        <v>0.83</v>
      </c>
      <c r="I229" s="257">
        <v>500</v>
      </c>
      <c r="J229" s="737">
        <f t="shared" si="25"/>
        <v>415</v>
      </c>
      <c r="K229" s="737">
        <f t="shared" si="27"/>
        <v>6724.0847442061886</v>
      </c>
      <c r="L229" s="654">
        <v>17800</v>
      </c>
      <c r="M229" s="751"/>
      <c r="O229" s="732"/>
      <c r="P229" s="732"/>
      <c r="Q229" s="732"/>
      <c r="S229" s="732">
        <f t="shared" si="29"/>
        <v>8900000</v>
      </c>
      <c r="T229" s="732">
        <f t="shared" si="30"/>
        <v>3362042.3721030941</v>
      </c>
    </row>
    <row r="230" spans="1:20" ht="16.5" customHeight="1">
      <c r="A230" s="736">
        <f t="shared" si="31"/>
        <v>225</v>
      </c>
      <c r="B230" s="292" t="s">
        <v>671</v>
      </c>
      <c r="C230" s="754">
        <v>42437</v>
      </c>
      <c r="D230" s="755" t="s">
        <v>488</v>
      </c>
      <c r="E230" s="837">
        <v>57</v>
      </c>
      <c r="F230" s="836">
        <v>46</v>
      </c>
      <c r="G230" s="836">
        <v>30</v>
      </c>
      <c r="H230" s="832">
        <f t="shared" si="28"/>
        <v>1.67</v>
      </c>
      <c r="I230" s="257">
        <v>511</v>
      </c>
      <c r="J230" s="737">
        <f t="shared" si="25"/>
        <v>853.37</v>
      </c>
      <c r="K230" s="737">
        <f t="shared" si="27"/>
        <v>13529.182557619681</v>
      </c>
      <c r="L230" s="654">
        <v>11700</v>
      </c>
      <c r="M230" s="751"/>
      <c r="O230" s="732"/>
      <c r="P230" s="732"/>
      <c r="Q230" s="732"/>
      <c r="S230" s="732">
        <f t="shared" si="29"/>
        <v>5978700</v>
      </c>
      <c r="T230" s="732">
        <f t="shared" si="30"/>
        <v>6913412.2869436564</v>
      </c>
    </row>
    <row r="231" spans="1:20" ht="16.5" customHeight="1">
      <c r="A231" s="736">
        <f t="shared" si="31"/>
        <v>226</v>
      </c>
      <c r="B231" s="292" t="s">
        <v>896</v>
      </c>
      <c r="C231" s="754">
        <v>42437</v>
      </c>
      <c r="D231" s="755" t="s">
        <v>489</v>
      </c>
      <c r="E231" s="837">
        <v>37.5</v>
      </c>
      <c r="F231" s="836">
        <v>30.5</v>
      </c>
      <c r="G231" s="836">
        <v>29.5</v>
      </c>
      <c r="H231" s="832">
        <f t="shared" si="28"/>
        <v>0.89</v>
      </c>
      <c r="I231" s="257">
        <v>500</v>
      </c>
      <c r="J231" s="737">
        <f t="shared" si="25"/>
        <v>445</v>
      </c>
      <c r="K231" s="737">
        <f t="shared" si="27"/>
        <v>7210.1631594500095</v>
      </c>
      <c r="L231" s="654">
        <v>11000</v>
      </c>
      <c r="M231" s="751"/>
      <c r="O231" s="732"/>
      <c r="P231" s="732"/>
      <c r="Q231" s="732"/>
      <c r="S231" s="732">
        <f t="shared" si="29"/>
        <v>5500000</v>
      </c>
      <c r="T231" s="732">
        <f t="shared" si="30"/>
        <v>3605081.5797250047</v>
      </c>
    </row>
    <row r="232" spans="1:20" ht="16.5" customHeight="1">
      <c r="A232" s="736">
        <f t="shared" si="31"/>
        <v>227</v>
      </c>
      <c r="B232" s="292" t="s">
        <v>981</v>
      </c>
      <c r="C232" s="754">
        <v>42439</v>
      </c>
      <c r="D232" s="755" t="s">
        <v>490</v>
      </c>
      <c r="E232" s="837">
        <v>51.5</v>
      </c>
      <c r="F232" s="836">
        <v>28.5</v>
      </c>
      <c r="G232" s="836">
        <v>10.8</v>
      </c>
      <c r="H232" s="832">
        <f t="shared" si="28"/>
        <v>0.7</v>
      </c>
      <c r="I232" s="257">
        <v>214</v>
      </c>
      <c r="J232" s="737">
        <f t="shared" si="25"/>
        <v>149.79999999999998</v>
      </c>
      <c r="K232" s="737">
        <f t="shared" si="27"/>
        <v>5670.9148445112432</v>
      </c>
      <c r="L232" s="654">
        <v>8600</v>
      </c>
      <c r="M232" s="751"/>
      <c r="O232" s="732"/>
      <c r="P232" s="732"/>
      <c r="Q232" s="732"/>
      <c r="S232" s="732">
        <f t="shared" si="29"/>
        <v>1840400</v>
      </c>
      <c r="T232" s="732">
        <f t="shared" si="30"/>
        <v>1213575.7767254061</v>
      </c>
    </row>
    <row r="233" spans="1:20" ht="16.5" customHeight="1">
      <c r="A233" s="736">
        <f t="shared" si="31"/>
        <v>228</v>
      </c>
      <c r="B233" s="292" t="s">
        <v>441</v>
      </c>
      <c r="C233" s="754">
        <v>42439</v>
      </c>
      <c r="D233" s="755" t="s">
        <v>490</v>
      </c>
      <c r="E233" s="837">
        <v>51.5</v>
      </c>
      <c r="F233" s="836">
        <v>28.5</v>
      </c>
      <c r="G233" s="836">
        <v>7.2</v>
      </c>
      <c r="H233" s="832">
        <f t="shared" si="28"/>
        <v>0.64</v>
      </c>
      <c r="I233" s="257">
        <v>390</v>
      </c>
      <c r="J233" s="737">
        <f t="shared" si="25"/>
        <v>249.6</v>
      </c>
      <c r="K233" s="737">
        <f t="shared" si="27"/>
        <v>5184.8364292674223</v>
      </c>
      <c r="L233" s="654">
        <v>7700</v>
      </c>
      <c r="M233" s="751"/>
      <c r="O233" s="732"/>
      <c r="P233" s="732"/>
      <c r="Q233" s="732"/>
      <c r="S233" s="732">
        <f t="shared" si="29"/>
        <v>3003000</v>
      </c>
      <c r="T233" s="732">
        <f t="shared" si="30"/>
        <v>2022086.2074142946</v>
      </c>
    </row>
    <row r="234" spans="1:20" ht="16.5" customHeight="1">
      <c r="A234" s="736">
        <f t="shared" si="31"/>
        <v>229</v>
      </c>
      <c r="B234" s="292" t="s">
        <v>982</v>
      </c>
      <c r="C234" s="754">
        <v>42440</v>
      </c>
      <c r="D234" s="755" t="s">
        <v>491</v>
      </c>
      <c r="E234" s="837">
        <v>35</v>
      </c>
      <c r="F234" s="836">
        <v>22</v>
      </c>
      <c r="G234" s="836">
        <v>10.5</v>
      </c>
      <c r="H234" s="832">
        <f t="shared" si="28"/>
        <v>0.42</v>
      </c>
      <c r="I234" s="257">
        <v>744</v>
      </c>
      <c r="J234" s="737">
        <f t="shared" si="25"/>
        <v>312.47999999999996</v>
      </c>
      <c r="K234" s="737">
        <f t="shared" si="27"/>
        <v>3402.548906706746</v>
      </c>
      <c r="L234" s="654">
        <v>4100</v>
      </c>
      <c r="M234" s="751"/>
      <c r="O234" s="732"/>
      <c r="P234" s="732"/>
      <c r="Q234" s="732"/>
      <c r="S234" s="732">
        <f t="shared" si="29"/>
        <v>3050400</v>
      </c>
      <c r="T234" s="732">
        <f t="shared" si="30"/>
        <v>2531496.3865898191</v>
      </c>
    </row>
    <row r="235" spans="1:20" ht="16.5" customHeight="1">
      <c r="A235" s="736">
        <f t="shared" si="31"/>
        <v>230</v>
      </c>
      <c r="B235" s="292" t="s">
        <v>1234</v>
      </c>
      <c r="C235" s="754">
        <v>42440</v>
      </c>
      <c r="D235" s="755" t="s">
        <v>492</v>
      </c>
      <c r="E235" s="837">
        <v>30</v>
      </c>
      <c r="F235" s="836">
        <v>37</v>
      </c>
      <c r="G235" s="836"/>
      <c r="H235" s="832">
        <f t="shared" si="28"/>
        <v>0.11</v>
      </c>
      <c r="I235" s="257">
        <v>210</v>
      </c>
      <c r="J235" s="737">
        <f t="shared" si="25"/>
        <v>23.1</v>
      </c>
      <c r="K235" s="737">
        <f t="shared" si="27"/>
        <v>891.14376128033825</v>
      </c>
      <c r="L235" s="654">
        <v>5900</v>
      </c>
      <c r="M235" s="751"/>
      <c r="O235" s="732"/>
      <c r="P235" s="732"/>
      <c r="Q235" s="732"/>
      <c r="S235" s="732">
        <f t="shared" si="29"/>
        <v>1239000</v>
      </c>
      <c r="T235" s="732">
        <f t="shared" si="30"/>
        <v>187140.18986887104</v>
      </c>
    </row>
    <row r="236" spans="1:20" ht="16.5" customHeight="1">
      <c r="A236" s="736">
        <f t="shared" si="31"/>
        <v>231</v>
      </c>
      <c r="B236" s="292" t="s">
        <v>689</v>
      </c>
      <c r="C236" s="754">
        <v>42441</v>
      </c>
      <c r="D236" s="755" t="s">
        <v>493</v>
      </c>
      <c r="E236" s="837">
        <v>43</v>
      </c>
      <c r="F236" s="836">
        <v>29</v>
      </c>
      <c r="G236" s="836">
        <v>20</v>
      </c>
      <c r="H236" s="832">
        <f t="shared" si="28"/>
        <v>0.77</v>
      </c>
      <c r="I236" s="257">
        <v>843</v>
      </c>
      <c r="J236" s="737">
        <f t="shared" si="25"/>
        <v>649.11</v>
      </c>
      <c r="K236" s="737">
        <f t="shared" si="27"/>
        <v>6238.0063289623677</v>
      </c>
      <c r="L236" s="654">
        <v>6450</v>
      </c>
      <c r="M236" s="751"/>
      <c r="O236" s="732"/>
      <c r="P236" s="732"/>
      <c r="Q236" s="732"/>
      <c r="S236" s="732">
        <f t="shared" si="29"/>
        <v>5437350</v>
      </c>
      <c r="T236" s="732">
        <f t="shared" si="30"/>
        <v>5258639.3353152759</v>
      </c>
    </row>
    <row r="237" spans="1:20" ht="16.5" customHeight="1">
      <c r="A237" s="736">
        <f t="shared" si="31"/>
        <v>232</v>
      </c>
      <c r="B237" s="292" t="s">
        <v>690</v>
      </c>
      <c r="C237" s="754">
        <v>42441</v>
      </c>
      <c r="D237" s="755" t="s">
        <v>493</v>
      </c>
      <c r="E237" s="837">
        <v>57</v>
      </c>
      <c r="F237" s="836">
        <v>38</v>
      </c>
      <c r="G237" s="836">
        <v>33</v>
      </c>
      <c r="H237" s="832">
        <f t="shared" si="28"/>
        <v>1.44</v>
      </c>
      <c r="I237" s="257">
        <v>204</v>
      </c>
      <c r="J237" s="737">
        <f t="shared" si="25"/>
        <v>293.76</v>
      </c>
      <c r="K237" s="737">
        <f t="shared" si="27"/>
        <v>11665.8819658517</v>
      </c>
      <c r="L237" s="654">
        <v>10920</v>
      </c>
      <c r="M237" s="751"/>
      <c r="O237" s="732"/>
      <c r="P237" s="732"/>
      <c r="Q237" s="732"/>
      <c r="S237" s="732">
        <f t="shared" si="29"/>
        <v>2227680</v>
      </c>
      <c r="T237" s="732">
        <f t="shared" si="30"/>
        <v>2379839.921033747</v>
      </c>
    </row>
    <row r="238" spans="1:20" ht="16.5" customHeight="1">
      <c r="A238" s="736">
        <f t="shared" si="31"/>
        <v>233</v>
      </c>
      <c r="B238" s="292" t="s">
        <v>445</v>
      </c>
      <c r="C238" s="754">
        <v>42441</v>
      </c>
      <c r="D238" s="755" t="s">
        <v>494</v>
      </c>
      <c r="E238" s="837">
        <v>52</v>
      </c>
      <c r="F238" s="836">
        <v>26.5</v>
      </c>
      <c r="G238" s="836">
        <v>26.5</v>
      </c>
      <c r="H238" s="832">
        <f t="shared" si="28"/>
        <v>0.91</v>
      </c>
      <c r="I238" s="257">
        <v>610</v>
      </c>
      <c r="J238" s="737">
        <f t="shared" si="25"/>
        <v>555.1</v>
      </c>
      <c r="K238" s="737">
        <f t="shared" si="27"/>
        <v>7372.1892978646165</v>
      </c>
      <c r="L238" s="654">
        <v>5550</v>
      </c>
      <c r="M238" s="751"/>
      <c r="O238" s="732"/>
      <c r="P238" s="732"/>
      <c r="Q238" s="732"/>
      <c r="S238" s="732">
        <f t="shared" si="29"/>
        <v>3385500</v>
      </c>
      <c r="T238" s="732">
        <f t="shared" si="30"/>
        <v>4497035.4716974162</v>
      </c>
    </row>
    <row r="239" spans="1:20" ht="16.5" customHeight="1">
      <c r="A239" s="736">
        <f t="shared" si="31"/>
        <v>234</v>
      </c>
      <c r="B239" s="292" t="s">
        <v>516</v>
      </c>
      <c r="C239" s="754">
        <v>42441</v>
      </c>
      <c r="D239" s="755" t="s">
        <v>494</v>
      </c>
      <c r="E239" s="837">
        <v>22.5</v>
      </c>
      <c r="F239" s="836">
        <v>22.5</v>
      </c>
      <c r="G239" s="836">
        <v>52</v>
      </c>
      <c r="H239" s="832">
        <f t="shared" si="28"/>
        <v>0.74</v>
      </c>
      <c r="I239" s="257">
        <v>309</v>
      </c>
      <c r="J239" s="737">
        <f t="shared" si="25"/>
        <v>228.66</v>
      </c>
      <c r="K239" s="737">
        <f t="shared" si="27"/>
        <v>5994.9671213404572</v>
      </c>
      <c r="L239" s="654">
        <v>5100</v>
      </c>
      <c r="M239" s="751"/>
      <c r="O239" s="732"/>
      <c r="P239" s="732"/>
      <c r="Q239" s="732"/>
      <c r="S239" s="732">
        <f t="shared" si="29"/>
        <v>1575900</v>
      </c>
      <c r="T239" s="732">
        <f t="shared" si="30"/>
        <v>1852444.8404942013</v>
      </c>
    </row>
    <row r="240" spans="1:20" ht="16.5" customHeight="1">
      <c r="A240" s="736">
        <f t="shared" si="31"/>
        <v>235</v>
      </c>
      <c r="B240" s="292" t="s">
        <v>984</v>
      </c>
      <c r="C240" s="754">
        <v>42441</v>
      </c>
      <c r="D240" s="755" t="s">
        <v>495</v>
      </c>
      <c r="E240" s="837">
        <v>32.5</v>
      </c>
      <c r="F240" s="836">
        <v>30.5</v>
      </c>
      <c r="G240" s="836">
        <v>11.3</v>
      </c>
      <c r="H240" s="832">
        <f t="shared" si="28"/>
        <v>0.59</v>
      </c>
      <c r="I240" s="257">
        <v>201</v>
      </c>
      <c r="J240" s="737">
        <f t="shared" si="25"/>
        <v>118.58999999999999</v>
      </c>
      <c r="K240" s="737">
        <f t="shared" si="27"/>
        <v>4779.7710832309049</v>
      </c>
      <c r="L240" s="654">
        <v>7500</v>
      </c>
      <c r="M240" s="751"/>
      <c r="O240" s="732"/>
      <c r="P240" s="732"/>
      <c r="Q240" s="732"/>
      <c r="S240" s="732">
        <f t="shared" si="29"/>
        <v>1507500</v>
      </c>
      <c r="T240" s="732">
        <f t="shared" si="30"/>
        <v>960733.98772941192</v>
      </c>
    </row>
    <row r="241" spans="1:20" ht="16.5" customHeight="1">
      <c r="A241" s="736">
        <f t="shared" si="31"/>
        <v>236</v>
      </c>
      <c r="B241" s="292" t="s">
        <v>985</v>
      </c>
      <c r="C241" s="754">
        <v>42441</v>
      </c>
      <c r="D241" s="755" t="s">
        <v>496</v>
      </c>
      <c r="E241" s="837">
        <v>66</v>
      </c>
      <c r="F241" s="836">
        <v>44.5</v>
      </c>
      <c r="G241" s="836">
        <v>28</v>
      </c>
      <c r="H241" s="832">
        <f t="shared" si="28"/>
        <v>1.71</v>
      </c>
      <c r="I241" s="257">
        <v>50</v>
      </c>
      <c r="J241" s="737">
        <f t="shared" si="25"/>
        <v>85.5</v>
      </c>
      <c r="K241" s="737">
        <f t="shared" si="27"/>
        <v>13853.234834448895</v>
      </c>
      <c r="L241" s="654">
        <v>21900</v>
      </c>
      <c r="M241" s="751"/>
      <c r="O241" s="732"/>
      <c r="P241" s="732"/>
      <c r="Q241" s="732"/>
      <c r="S241" s="732">
        <f t="shared" si="29"/>
        <v>1095000</v>
      </c>
      <c r="T241" s="732">
        <f t="shared" si="30"/>
        <v>692661.74172244477</v>
      </c>
    </row>
    <row r="242" spans="1:20" ht="16.5" customHeight="1">
      <c r="A242" s="736">
        <f t="shared" si="31"/>
        <v>237</v>
      </c>
      <c r="B242" s="292" t="s">
        <v>986</v>
      </c>
      <c r="C242" s="754">
        <v>42441</v>
      </c>
      <c r="D242" s="755" t="s">
        <v>496</v>
      </c>
      <c r="E242" s="837">
        <v>44.5</v>
      </c>
      <c r="F242" s="836">
        <v>44</v>
      </c>
      <c r="G242" s="836">
        <v>28</v>
      </c>
      <c r="H242" s="832">
        <f t="shared" si="28"/>
        <v>1.37</v>
      </c>
      <c r="I242" s="257">
        <v>400</v>
      </c>
      <c r="J242" s="737">
        <f t="shared" si="25"/>
        <v>548</v>
      </c>
      <c r="K242" s="737">
        <f t="shared" si="27"/>
        <v>11098.790481400578</v>
      </c>
      <c r="L242" s="654">
        <v>16700</v>
      </c>
      <c r="M242" s="751"/>
      <c r="O242" s="732"/>
      <c r="P242" s="732"/>
      <c r="Q242" s="732"/>
      <c r="S242" s="732">
        <f t="shared" si="29"/>
        <v>6680000</v>
      </c>
      <c r="T242" s="732">
        <f t="shared" si="30"/>
        <v>4439516.1925602313</v>
      </c>
    </row>
    <row r="243" spans="1:20" ht="16.5" customHeight="1">
      <c r="A243" s="736">
        <f t="shared" si="31"/>
        <v>238</v>
      </c>
      <c r="B243" s="292" t="s">
        <v>449</v>
      </c>
      <c r="C243" s="754">
        <v>42445</v>
      </c>
      <c r="D243" s="755" t="s">
        <v>497</v>
      </c>
      <c r="E243" s="837">
        <v>103</v>
      </c>
      <c r="F243" s="836">
        <v>50</v>
      </c>
      <c r="G243" s="836">
        <v>180</v>
      </c>
      <c r="H243" s="832">
        <f t="shared" si="28"/>
        <v>7.25</v>
      </c>
      <c r="I243" s="257">
        <v>93</v>
      </c>
      <c r="J243" s="737">
        <f t="shared" si="25"/>
        <v>674.25</v>
      </c>
      <c r="K243" s="737">
        <f t="shared" si="27"/>
        <v>58734.475175295025</v>
      </c>
      <c r="L243" s="654">
        <v>47449</v>
      </c>
      <c r="M243" s="751"/>
      <c r="O243" s="732"/>
      <c r="P243" s="732"/>
      <c r="Q243" s="732"/>
      <c r="S243" s="732">
        <f t="shared" si="29"/>
        <v>4412757</v>
      </c>
      <c r="T243" s="732">
        <f t="shared" si="30"/>
        <v>5462306.1913024373</v>
      </c>
    </row>
    <row r="244" spans="1:20" ht="16.5" customHeight="1">
      <c r="A244" s="736">
        <f t="shared" si="31"/>
        <v>239</v>
      </c>
      <c r="B244" s="292" t="s">
        <v>472</v>
      </c>
      <c r="C244" s="754">
        <v>42448</v>
      </c>
      <c r="D244" s="755" t="s">
        <v>498</v>
      </c>
      <c r="E244" s="837">
        <v>55</v>
      </c>
      <c r="F244" s="836">
        <v>45</v>
      </c>
      <c r="G244" s="836">
        <v>29</v>
      </c>
      <c r="H244" s="832">
        <f t="shared" si="28"/>
        <v>1.58</v>
      </c>
      <c r="I244" s="257">
        <v>604</v>
      </c>
      <c r="J244" s="737">
        <f t="shared" si="25"/>
        <v>954.32</v>
      </c>
      <c r="K244" s="737">
        <f t="shared" si="27"/>
        <v>12800.064934753951</v>
      </c>
      <c r="L244" s="654">
        <v>9700</v>
      </c>
      <c r="M244" s="751"/>
      <c r="O244" s="732"/>
      <c r="P244" s="732"/>
      <c r="Q244" s="732"/>
      <c r="S244" s="732">
        <f t="shared" si="29"/>
        <v>5858800</v>
      </c>
      <c r="T244" s="732">
        <f t="shared" si="30"/>
        <v>7731239.2205913868</v>
      </c>
    </row>
    <row r="245" spans="1:20" ht="16.5" customHeight="1">
      <c r="A245" s="736">
        <f t="shared" si="31"/>
        <v>240</v>
      </c>
      <c r="B245" s="292" t="s">
        <v>420</v>
      </c>
      <c r="C245" s="754">
        <v>42448</v>
      </c>
      <c r="D245" s="755" t="s">
        <v>498</v>
      </c>
      <c r="E245" s="837">
        <v>52</v>
      </c>
      <c r="F245" s="836">
        <v>24.5</v>
      </c>
      <c r="G245" s="836">
        <v>24.5</v>
      </c>
      <c r="H245" s="832">
        <f t="shared" si="28"/>
        <v>0.82</v>
      </c>
      <c r="I245" s="257">
        <v>1255</v>
      </c>
      <c r="J245" s="737">
        <f t="shared" si="25"/>
        <v>1029.0999999999999</v>
      </c>
      <c r="K245" s="737">
        <f t="shared" si="27"/>
        <v>6643.0716749988851</v>
      </c>
      <c r="L245" s="654">
        <v>5000</v>
      </c>
      <c r="M245" s="751"/>
      <c r="O245" s="732"/>
      <c r="P245" s="732"/>
      <c r="Q245" s="732"/>
      <c r="S245" s="732">
        <f t="shared" si="29"/>
        <v>6275000</v>
      </c>
      <c r="T245" s="732">
        <f t="shared" si="30"/>
        <v>8337054.952123601</v>
      </c>
    </row>
    <row r="246" spans="1:20" ht="16.5" customHeight="1">
      <c r="A246" s="736">
        <f t="shared" si="31"/>
        <v>241</v>
      </c>
      <c r="B246" s="292" t="s">
        <v>987</v>
      </c>
      <c r="C246" s="754">
        <v>42448</v>
      </c>
      <c r="D246" s="755" t="s">
        <v>499</v>
      </c>
      <c r="E246" s="837">
        <v>39</v>
      </c>
      <c r="F246" s="836">
        <v>30</v>
      </c>
      <c r="G246" s="836">
        <v>16</v>
      </c>
      <c r="H246" s="832">
        <f t="shared" si="28"/>
        <v>0.7</v>
      </c>
      <c r="I246" s="257">
        <v>209</v>
      </c>
      <c r="J246" s="737">
        <f t="shared" si="25"/>
        <v>146.29999999999998</v>
      </c>
      <c r="K246" s="737">
        <f t="shared" si="27"/>
        <v>5670.9148445112432</v>
      </c>
      <c r="L246" s="654">
        <v>8500</v>
      </c>
      <c r="M246" s="751"/>
      <c r="O246" s="732"/>
      <c r="P246" s="732"/>
      <c r="Q246" s="732"/>
      <c r="S246" s="732">
        <f t="shared" si="29"/>
        <v>1776500</v>
      </c>
      <c r="T246" s="732">
        <f t="shared" si="30"/>
        <v>1185221.2025028497</v>
      </c>
    </row>
    <row r="247" spans="1:20" ht="16.5" customHeight="1">
      <c r="A247" s="736">
        <f t="shared" si="31"/>
        <v>242</v>
      </c>
      <c r="B247" s="292" t="s">
        <v>658</v>
      </c>
      <c r="C247" s="754">
        <v>42448</v>
      </c>
      <c r="D247" s="755" t="s">
        <v>499</v>
      </c>
      <c r="E247" s="837">
        <v>40</v>
      </c>
      <c r="F247" s="836">
        <v>30</v>
      </c>
      <c r="G247" s="836">
        <v>18.5</v>
      </c>
      <c r="H247" s="832">
        <f t="shared" si="28"/>
        <v>0.75</v>
      </c>
      <c r="I247" s="257">
        <v>500</v>
      </c>
      <c r="J247" s="737">
        <f t="shared" ref="J247:J271" si="32">H247*I247</f>
        <v>375</v>
      </c>
      <c r="K247" s="737">
        <f t="shared" si="27"/>
        <v>6075.9801905477607</v>
      </c>
      <c r="L247" s="654">
        <v>8800</v>
      </c>
      <c r="M247" s="751"/>
      <c r="O247" s="732"/>
      <c r="P247" s="732"/>
      <c r="Q247" s="732"/>
      <c r="S247" s="732">
        <f t="shared" si="29"/>
        <v>4400000</v>
      </c>
      <c r="T247" s="732">
        <f t="shared" si="30"/>
        <v>3037990.0952738803</v>
      </c>
    </row>
    <row r="248" spans="1:20" ht="16.5" customHeight="1">
      <c r="A248" s="736">
        <f t="shared" si="31"/>
        <v>243</v>
      </c>
      <c r="B248" s="292" t="s">
        <v>988</v>
      </c>
      <c r="C248" s="754">
        <v>42450</v>
      </c>
      <c r="D248" s="755" t="s">
        <v>500</v>
      </c>
      <c r="E248" s="837">
        <v>60.5</v>
      </c>
      <c r="F248" s="836">
        <v>50.5</v>
      </c>
      <c r="G248" s="836">
        <v>45</v>
      </c>
      <c r="H248" s="832">
        <f t="shared" si="28"/>
        <v>2.2400000000000002</v>
      </c>
      <c r="I248" s="257">
        <v>108</v>
      </c>
      <c r="J248" s="737">
        <f t="shared" si="32"/>
        <v>241.92000000000002</v>
      </c>
      <c r="K248" s="737">
        <f t="shared" si="27"/>
        <v>18146.927502435981</v>
      </c>
      <c r="L248" s="654">
        <v>15400</v>
      </c>
      <c r="M248" s="751"/>
      <c r="O248" s="732"/>
      <c r="P248" s="732"/>
      <c r="Q248" s="732"/>
      <c r="S248" s="732">
        <f t="shared" si="29"/>
        <v>1663200</v>
      </c>
      <c r="T248" s="732">
        <f t="shared" si="30"/>
        <v>1959868.170263086</v>
      </c>
    </row>
    <row r="249" spans="1:20" ht="16.5" customHeight="1">
      <c r="A249" s="736">
        <f t="shared" si="31"/>
        <v>244</v>
      </c>
      <c r="B249" s="292" t="s">
        <v>671</v>
      </c>
      <c r="C249" s="754">
        <v>42450</v>
      </c>
      <c r="D249" s="755" t="s">
        <v>501</v>
      </c>
      <c r="E249" s="837">
        <v>57</v>
      </c>
      <c r="F249" s="836">
        <v>46</v>
      </c>
      <c r="G249" s="836">
        <v>30</v>
      </c>
      <c r="H249" s="832">
        <f t="shared" si="28"/>
        <v>1.67</v>
      </c>
      <c r="I249" s="257">
        <v>500</v>
      </c>
      <c r="J249" s="737">
        <f t="shared" si="32"/>
        <v>835</v>
      </c>
      <c r="K249" s="737">
        <f t="shared" si="27"/>
        <v>13529.182557619681</v>
      </c>
      <c r="L249" s="654">
        <v>13644</v>
      </c>
      <c r="M249" s="751"/>
      <c r="O249" s="732"/>
      <c r="P249" s="732"/>
      <c r="Q249" s="732"/>
      <c r="S249" s="732">
        <f t="shared" si="29"/>
        <v>6822000</v>
      </c>
      <c r="T249" s="732">
        <f t="shared" si="30"/>
        <v>6764591.2788098408</v>
      </c>
    </row>
    <row r="250" spans="1:20" ht="16.5" customHeight="1">
      <c r="A250" s="736">
        <f t="shared" si="31"/>
        <v>245</v>
      </c>
      <c r="B250" s="292" t="s">
        <v>446</v>
      </c>
      <c r="C250" s="754">
        <v>42450</v>
      </c>
      <c r="D250" s="755" t="s">
        <v>502</v>
      </c>
      <c r="E250" s="837">
        <v>49.5</v>
      </c>
      <c r="F250" s="836">
        <v>38.5</v>
      </c>
      <c r="G250" s="836">
        <v>32.5</v>
      </c>
      <c r="H250" s="832">
        <f t="shared" si="28"/>
        <v>1.34</v>
      </c>
      <c r="I250" s="257">
        <v>301</v>
      </c>
      <c r="J250" s="737">
        <f t="shared" si="32"/>
        <v>403.34000000000003</v>
      </c>
      <c r="K250" s="737">
        <f t="shared" si="27"/>
        <v>10855.751273778667</v>
      </c>
      <c r="L250" s="654">
        <v>12900</v>
      </c>
      <c r="M250" s="751"/>
      <c r="O250" s="732"/>
      <c r="P250" s="732"/>
      <c r="Q250" s="732"/>
      <c r="S250" s="732">
        <f t="shared" si="29"/>
        <v>3882900</v>
      </c>
      <c r="T250" s="732">
        <f t="shared" si="30"/>
        <v>3267581.133407379</v>
      </c>
    </row>
    <row r="251" spans="1:20" ht="16.5" customHeight="1">
      <c r="A251" s="736">
        <f t="shared" si="31"/>
        <v>246</v>
      </c>
      <c r="B251" s="292" t="s">
        <v>989</v>
      </c>
      <c r="C251" s="754">
        <v>42451</v>
      </c>
      <c r="D251" s="755" t="s">
        <v>503</v>
      </c>
      <c r="E251" s="837">
        <v>35.5</v>
      </c>
      <c r="F251" s="836">
        <v>35.5</v>
      </c>
      <c r="G251" s="836">
        <v>23.5</v>
      </c>
      <c r="H251" s="832">
        <f t="shared" si="28"/>
        <v>0.91</v>
      </c>
      <c r="I251" s="257">
        <v>544</v>
      </c>
      <c r="J251" s="737">
        <f t="shared" si="32"/>
        <v>495.04</v>
      </c>
      <c r="K251" s="737">
        <f t="shared" si="27"/>
        <v>7372.1892978646165</v>
      </c>
      <c r="L251" s="654">
        <v>6800</v>
      </c>
      <c r="M251" s="751"/>
      <c r="O251" s="732"/>
      <c r="P251" s="732"/>
      <c r="Q251" s="732"/>
      <c r="S251" s="732">
        <f t="shared" si="29"/>
        <v>3699200</v>
      </c>
      <c r="T251" s="732">
        <f t="shared" si="30"/>
        <v>4010470.9780383515</v>
      </c>
    </row>
    <row r="252" spans="1:20" ht="16.5" customHeight="1">
      <c r="A252" s="736">
        <f t="shared" si="31"/>
        <v>247</v>
      </c>
      <c r="B252" s="292" t="s">
        <v>420</v>
      </c>
      <c r="C252" s="754">
        <v>42452</v>
      </c>
      <c r="D252" s="755" t="s">
        <v>506</v>
      </c>
      <c r="E252" s="837">
        <v>52</v>
      </c>
      <c r="F252" s="836">
        <v>24.5</v>
      </c>
      <c r="G252" s="836">
        <v>24.5</v>
      </c>
      <c r="H252" s="832">
        <f t="shared" si="28"/>
        <v>0.82</v>
      </c>
      <c r="I252" s="257">
        <v>1310</v>
      </c>
      <c r="J252" s="737">
        <f t="shared" si="32"/>
        <v>1074.2</v>
      </c>
      <c r="K252" s="737">
        <f t="shared" si="27"/>
        <v>6643.0716749988851</v>
      </c>
      <c r="L252" s="654">
        <v>5000</v>
      </c>
      <c r="M252" s="751"/>
      <c r="O252" s="732"/>
      <c r="P252" s="732"/>
      <c r="Q252" s="732"/>
      <c r="S252" s="732">
        <f t="shared" si="29"/>
        <v>6550000</v>
      </c>
      <c r="T252" s="732">
        <f t="shared" si="30"/>
        <v>8702423.8942485396</v>
      </c>
    </row>
    <row r="253" spans="1:20" ht="16.5" customHeight="1">
      <c r="A253" s="736">
        <f t="shared" ref="A253" si="33">IF(B251&lt;&gt;"",A252+1,"")</f>
        <v>248</v>
      </c>
      <c r="B253" s="292" t="s">
        <v>990</v>
      </c>
      <c r="C253" s="754">
        <v>42452</v>
      </c>
      <c r="D253" s="755" t="s">
        <v>507</v>
      </c>
      <c r="E253" s="837">
        <v>40</v>
      </c>
      <c r="F253" s="836">
        <v>30</v>
      </c>
      <c r="G253" s="836">
        <v>20</v>
      </c>
      <c r="H253" s="832">
        <f t="shared" si="28"/>
        <v>0.77</v>
      </c>
      <c r="I253" s="257">
        <v>200</v>
      </c>
      <c r="J253" s="737">
        <f t="shared" si="32"/>
        <v>154</v>
      </c>
      <c r="K253" s="737">
        <f t="shared" si="27"/>
        <v>6238.0063289623677</v>
      </c>
      <c r="L253" s="654">
        <v>9200</v>
      </c>
      <c r="M253" s="751"/>
      <c r="O253" s="732"/>
      <c r="P253" s="732"/>
      <c r="Q253" s="732"/>
      <c r="S253" s="732">
        <f t="shared" si="29"/>
        <v>1840000</v>
      </c>
      <c r="T253" s="732">
        <f t="shared" si="30"/>
        <v>1247601.2657924735</v>
      </c>
    </row>
    <row r="254" spans="1:20" ht="16.5" customHeight="1">
      <c r="A254" s="736">
        <f t="shared" ref="A254:A268" si="34">IF(B252&lt;&gt;"",A253+1,"")</f>
        <v>249</v>
      </c>
      <c r="B254" s="292" t="s">
        <v>991</v>
      </c>
      <c r="C254" s="754">
        <v>42452</v>
      </c>
      <c r="D254" s="755" t="s">
        <v>509</v>
      </c>
      <c r="E254" s="837">
        <v>39</v>
      </c>
      <c r="F254" s="836">
        <v>29</v>
      </c>
      <c r="G254" s="836">
        <v>30</v>
      </c>
      <c r="H254" s="832">
        <f t="shared" si="28"/>
        <v>0.87</v>
      </c>
      <c r="I254" s="257">
        <v>31</v>
      </c>
      <c r="J254" s="737">
        <f t="shared" si="32"/>
        <v>26.97</v>
      </c>
      <c r="K254" s="737">
        <f t="shared" si="27"/>
        <v>7048.1370210354025</v>
      </c>
      <c r="L254" s="654">
        <v>6770</v>
      </c>
      <c r="M254" s="751"/>
      <c r="O254" s="732"/>
      <c r="P254" s="732"/>
      <c r="Q254" s="732"/>
      <c r="S254" s="732">
        <f t="shared" si="29"/>
        <v>209870</v>
      </c>
      <c r="T254" s="732">
        <f t="shared" si="30"/>
        <v>218492.24765209749</v>
      </c>
    </row>
    <row r="255" spans="1:20" ht="16.5" customHeight="1">
      <c r="A255" s="736">
        <f t="shared" si="34"/>
        <v>250</v>
      </c>
      <c r="B255" s="292" t="s">
        <v>992</v>
      </c>
      <c r="C255" s="754">
        <v>42452</v>
      </c>
      <c r="D255" s="755" t="s">
        <v>509</v>
      </c>
      <c r="E255" s="837">
        <v>46</v>
      </c>
      <c r="F255" s="836">
        <v>42</v>
      </c>
      <c r="G255" s="836">
        <v>26</v>
      </c>
      <c r="H255" s="832">
        <f t="shared" si="28"/>
        <v>1.29</v>
      </c>
      <c r="I255" s="257">
        <v>106</v>
      </c>
      <c r="J255" s="737">
        <f t="shared" si="32"/>
        <v>136.74</v>
      </c>
      <c r="K255" s="737">
        <f t="shared" si="27"/>
        <v>10450.68592774215</v>
      </c>
      <c r="L255" s="654">
        <v>9400</v>
      </c>
      <c r="M255" s="751"/>
      <c r="O255" s="732"/>
      <c r="P255" s="732"/>
      <c r="Q255" s="732"/>
      <c r="S255" s="732">
        <f t="shared" si="29"/>
        <v>996400</v>
      </c>
      <c r="T255" s="732">
        <f t="shared" si="30"/>
        <v>1107772.7083406679</v>
      </c>
    </row>
    <row r="256" spans="1:20" ht="16.5" customHeight="1">
      <c r="A256" s="736">
        <f t="shared" si="34"/>
        <v>251</v>
      </c>
      <c r="B256" s="292" t="s">
        <v>511</v>
      </c>
      <c r="C256" s="754">
        <v>42452</v>
      </c>
      <c r="D256" s="755" t="s">
        <v>509</v>
      </c>
      <c r="E256" s="837">
        <v>47</v>
      </c>
      <c r="F256" s="836">
        <v>42</v>
      </c>
      <c r="G256" s="836">
        <v>24.5</v>
      </c>
      <c r="H256" s="832">
        <f t="shared" si="28"/>
        <v>1.27</v>
      </c>
      <c r="I256" s="257">
        <v>584</v>
      </c>
      <c r="J256" s="737">
        <f t="shared" si="32"/>
        <v>741.68000000000006</v>
      </c>
      <c r="K256" s="737">
        <f t="shared" si="27"/>
        <v>10288.659789327541</v>
      </c>
      <c r="L256" s="654">
        <v>9200</v>
      </c>
      <c r="M256" s="751"/>
      <c r="O256" s="732"/>
      <c r="P256" s="732"/>
      <c r="Q256" s="732"/>
      <c r="S256" s="732">
        <f t="shared" si="29"/>
        <v>5372800</v>
      </c>
      <c r="T256" s="732">
        <f t="shared" si="30"/>
        <v>6008577.3169672843</v>
      </c>
    </row>
    <row r="257" spans="1:20" ht="16.5" customHeight="1">
      <c r="A257" s="736">
        <f t="shared" si="34"/>
        <v>252</v>
      </c>
      <c r="B257" s="292" t="s">
        <v>511</v>
      </c>
      <c r="C257" s="754">
        <v>42452</v>
      </c>
      <c r="D257" s="755" t="s">
        <v>510</v>
      </c>
      <c r="E257" s="837">
        <v>47</v>
      </c>
      <c r="F257" s="836">
        <v>42</v>
      </c>
      <c r="G257" s="836">
        <v>24.5</v>
      </c>
      <c r="H257" s="832">
        <f t="shared" si="28"/>
        <v>1.27</v>
      </c>
      <c r="I257" s="257">
        <v>644</v>
      </c>
      <c r="J257" s="737">
        <f t="shared" si="32"/>
        <v>817.88</v>
      </c>
      <c r="K257" s="737">
        <f t="shared" si="27"/>
        <v>10288.659789327541</v>
      </c>
      <c r="L257" s="654">
        <v>9200</v>
      </c>
      <c r="M257" s="751"/>
      <c r="O257" s="732"/>
      <c r="P257" s="732"/>
      <c r="Q257" s="732"/>
      <c r="S257" s="732">
        <f t="shared" si="29"/>
        <v>5924800</v>
      </c>
      <c r="T257" s="732">
        <f t="shared" si="30"/>
        <v>6625896.9043269362</v>
      </c>
    </row>
    <row r="258" spans="1:20" ht="16.5" customHeight="1">
      <c r="A258" s="736">
        <f t="shared" si="34"/>
        <v>253</v>
      </c>
      <c r="B258" s="292" t="s">
        <v>993</v>
      </c>
      <c r="C258" s="754">
        <v>42452</v>
      </c>
      <c r="D258" s="755" t="s">
        <v>510</v>
      </c>
      <c r="E258" s="837">
        <v>70</v>
      </c>
      <c r="F258" s="836">
        <v>37</v>
      </c>
      <c r="G258" s="836">
        <v>62</v>
      </c>
      <c r="H258" s="832">
        <f t="shared" si="28"/>
        <v>2.23</v>
      </c>
      <c r="I258" s="257">
        <v>34</v>
      </c>
      <c r="J258" s="737">
        <f t="shared" si="32"/>
        <v>75.819999999999993</v>
      </c>
      <c r="K258" s="737">
        <f t="shared" si="27"/>
        <v>18065.914433228674</v>
      </c>
      <c r="L258" s="654">
        <v>17000</v>
      </c>
      <c r="M258" s="751"/>
      <c r="O258" s="732"/>
      <c r="P258" s="732"/>
      <c r="Q258" s="732"/>
      <c r="S258" s="732">
        <f t="shared" si="29"/>
        <v>578000</v>
      </c>
      <c r="T258" s="732">
        <f t="shared" si="30"/>
        <v>614241.09072977491</v>
      </c>
    </row>
    <row r="259" spans="1:20" ht="16.5" customHeight="1">
      <c r="A259" s="736">
        <f t="shared" si="34"/>
        <v>254</v>
      </c>
      <c r="B259" s="292" t="s">
        <v>1468</v>
      </c>
      <c r="C259" s="754">
        <v>42452</v>
      </c>
      <c r="D259" s="755" t="s">
        <v>514</v>
      </c>
      <c r="E259" s="837">
        <v>41</v>
      </c>
      <c r="F259" s="836">
        <v>41</v>
      </c>
      <c r="G259" s="836">
        <v>25</v>
      </c>
      <c r="H259" s="832">
        <f t="shared" si="28"/>
        <v>1.17</v>
      </c>
      <c r="I259" s="257">
        <v>5000</v>
      </c>
      <c r="J259" s="737">
        <f t="shared" si="32"/>
        <v>5850</v>
      </c>
      <c r="K259" s="737">
        <f t="shared" si="27"/>
        <v>9478.5290972545063</v>
      </c>
      <c r="L259" s="654">
        <v>11300</v>
      </c>
      <c r="M259" s="751"/>
      <c r="O259" s="732"/>
      <c r="P259" s="732"/>
      <c r="Q259" s="732"/>
      <c r="S259" s="732">
        <f t="shared" si="29"/>
        <v>56500000</v>
      </c>
      <c r="T259" s="732">
        <f t="shared" si="30"/>
        <v>47392645.486272529</v>
      </c>
    </row>
    <row r="260" spans="1:20" ht="16.5" customHeight="1">
      <c r="A260" s="736">
        <f t="shared" si="34"/>
        <v>255</v>
      </c>
      <c r="B260" s="292" t="s">
        <v>677</v>
      </c>
      <c r="C260" s="754">
        <v>42453</v>
      </c>
      <c r="D260" s="755" t="s">
        <v>515</v>
      </c>
      <c r="E260" s="837">
        <v>33.5</v>
      </c>
      <c r="F260" s="836">
        <v>31.5</v>
      </c>
      <c r="G260" s="836">
        <v>24</v>
      </c>
      <c r="H260" s="832">
        <f t="shared" si="28"/>
        <v>0.79</v>
      </c>
      <c r="I260" s="257">
        <v>1500</v>
      </c>
      <c r="J260" s="737">
        <f t="shared" si="32"/>
        <v>1185</v>
      </c>
      <c r="K260" s="737">
        <f t="shared" si="27"/>
        <v>6400.0324673769755</v>
      </c>
      <c r="L260" s="654">
        <v>6950</v>
      </c>
      <c r="M260" s="751"/>
      <c r="O260" s="732"/>
      <c r="P260" s="732"/>
      <c r="Q260" s="732"/>
      <c r="S260" s="732">
        <f t="shared" si="29"/>
        <v>10425000</v>
      </c>
      <c r="T260" s="732">
        <f t="shared" si="30"/>
        <v>9600048.7010654639</v>
      </c>
    </row>
    <row r="261" spans="1:20" ht="16.5" customHeight="1">
      <c r="A261" s="736">
        <f t="shared" si="34"/>
        <v>256</v>
      </c>
      <c r="B261" s="292" t="s">
        <v>928</v>
      </c>
      <c r="C261" s="754">
        <v>42453</v>
      </c>
      <c r="D261" s="755" t="s">
        <v>515</v>
      </c>
      <c r="E261" s="837">
        <v>33.5</v>
      </c>
      <c r="F261" s="836">
        <v>25</v>
      </c>
      <c r="G261" s="836">
        <v>26</v>
      </c>
      <c r="H261" s="832">
        <f t="shared" si="28"/>
        <v>0.66</v>
      </c>
      <c r="I261" s="257">
        <v>250</v>
      </c>
      <c r="J261" s="737">
        <f t="shared" si="32"/>
        <v>165</v>
      </c>
      <c r="K261" s="737">
        <f t="shared" si="27"/>
        <v>5346.8625676820302</v>
      </c>
      <c r="L261" s="654">
        <v>5900</v>
      </c>
      <c r="M261" s="751"/>
      <c r="O261" s="732"/>
      <c r="P261" s="732"/>
      <c r="Q261" s="732"/>
      <c r="S261" s="732">
        <f t="shared" si="29"/>
        <v>1475000</v>
      </c>
      <c r="T261" s="732">
        <f t="shared" si="30"/>
        <v>1336715.6419205077</v>
      </c>
    </row>
    <row r="262" spans="1:20" ht="16.5" customHeight="1">
      <c r="A262" s="736">
        <f t="shared" si="34"/>
        <v>257</v>
      </c>
      <c r="B262" s="292" t="s">
        <v>929</v>
      </c>
      <c r="C262" s="754">
        <v>42453</v>
      </c>
      <c r="D262" s="755" t="s">
        <v>515</v>
      </c>
      <c r="E262" s="837">
        <v>30.5</v>
      </c>
      <c r="F262" s="836">
        <v>23</v>
      </c>
      <c r="G262" s="836">
        <v>31</v>
      </c>
      <c r="H262" s="832">
        <f t="shared" si="28"/>
        <v>0.64</v>
      </c>
      <c r="I262" s="257">
        <v>250</v>
      </c>
      <c r="J262" s="737">
        <f t="shared" si="32"/>
        <v>160</v>
      </c>
      <c r="K262" s="737">
        <f t="shared" ref="K262:K271" si="35">H262*$R$43</f>
        <v>5184.8364292674223</v>
      </c>
      <c r="L262" s="654">
        <v>6000</v>
      </c>
      <c r="M262" s="751"/>
      <c r="O262" s="732"/>
      <c r="P262" s="732"/>
      <c r="Q262" s="732"/>
      <c r="S262" s="732">
        <f t="shared" si="29"/>
        <v>1500000</v>
      </c>
      <c r="T262" s="732">
        <f t="shared" si="30"/>
        <v>1296209.1073168556</v>
      </c>
    </row>
    <row r="263" spans="1:20" ht="16.5" customHeight="1">
      <c r="A263" s="736">
        <f t="shared" si="34"/>
        <v>258</v>
      </c>
      <c r="B263" s="292" t="s">
        <v>641</v>
      </c>
      <c r="C263" s="754">
        <v>42454</v>
      </c>
      <c r="D263" s="755" t="s">
        <v>517</v>
      </c>
      <c r="E263" s="837">
        <v>80</v>
      </c>
      <c r="F263" s="836">
        <v>60</v>
      </c>
      <c r="G263" s="836">
        <v>50</v>
      </c>
      <c r="H263" s="832">
        <f t="shared" ref="H263:H271" si="36">IF(G263&lt;&gt;"",ROUND(((E263+F263)*2+5)*(F263+G263+3)/10000,2),ROUND(E263*F263/10000,2))</f>
        <v>3.22</v>
      </c>
      <c r="I263" s="257">
        <v>150</v>
      </c>
      <c r="J263" s="737">
        <f t="shared" si="32"/>
        <v>483.00000000000006</v>
      </c>
      <c r="K263" s="737">
        <f t="shared" si="35"/>
        <v>26086.208284751723</v>
      </c>
      <c r="L263" s="654">
        <v>22750</v>
      </c>
      <c r="M263" s="751"/>
      <c r="O263" s="732"/>
      <c r="P263" s="732"/>
      <c r="Q263" s="732"/>
      <c r="S263" s="732">
        <f t="shared" ref="S263:S270" si="37">I263*L263</f>
        <v>3412500</v>
      </c>
      <c r="T263" s="732">
        <f t="shared" ref="T263:T271" si="38">I263*K263</f>
        <v>3912931.2427127585</v>
      </c>
    </row>
    <row r="264" spans="1:20" ht="16.5" customHeight="1">
      <c r="A264" s="736">
        <f t="shared" si="34"/>
        <v>259</v>
      </c>
      <c r="B264" s="292" t="s">
        <v>467</v>
      </c>
      <c r="C264" s="754">
        <v>42454</v>
      </c>
      <c r="D264" s="755" t="s">
        <v>518</v>
      </c>
      <c r="E264" s="837">
        <v>37.5</v>
      </c>
      <c r="F264" s="836">
        <v>25.3</v>
      </c>
      <c r="G264" s="836">
        <v>23.9</v>
      </c>
      <c r="H264" s="832">
        <f t="shared" si="36"/>
        <v>0.68</v>
      </c>
      <c r="I264" s="257">
        <v>1807</v>
      </c>
      <c r="J264" s="737">
        <f t="shared" si="32"/>
        <v>1228.76</v>
      </c>
      <c r="K264" s="737">
        <f t="shared" si="35"/>
        <v>5508.8887060966372</v>
      </c>
      <c r="L264" s="654">
        <v>5900</v>
      </c>
      <c r="M264" s="751"/>
      <c r="O264" s="732"/>
      <c r="P264" s="732"/>
      <c r="Q264" s="732"/>
      <c r="S264" s="732">
        <f t="shared" si="37"/>
        <v>10661300</v>
      </c>
      <c r="T264" s="732">
        <f t="shared" si="38"/>
        <v>9954561.8919166233</v>
      </c>
    </row>
    <row r="265" spans="1:20" ht="16.5" customHeight="1">
      <c r="A265" s="736">
        <f t="shared" si="34"/>
        <v>260</v>
      </c>
      <c r="B265" s="292" t="s">
        <v>994</v>
      </c>
      <c r="C265" s="754">
        <v>42454</v>
      </c>
      <c r="D265" s="755" t="s">
        <v>519</v>
      </c>
      <c r="E265" s="837">
        <v>59</v>
      </c>
      <c r="F265" s="836">
        <v>59</v>
      </c>
      <c r="G265" s="836">
        <v>18</v>
      </c>
      <c r="H265" s="832">
        <f t="shared" si="36"/>
        <v>1.93</v>
      </c>
      <c r="I265" s="257">
        <v>205</v>
      </c>
      <c r="J265" s="737">
        <f t="shared" si="32"/>
        <v>395.65</v>
      </c>
      <c r="K265" s="737">
        <f t="shared" si="35"/>
        <v>15635.522357009571</v>
      </c>
      <c r="L265" s="654">
        <v>14000</v>
      </c>
      <c r="M265" s="751"/>
      <c r="O265" s="732"/>
      <c r="P265" s="732"/>
      <c r="Q265" s="732"/>
      <c r="S265" s="732">
        <f t="shared" si="37"/>
        <v>2870000</v>
      </c>
      <c r="T265" s="732">
        <f t="shared" si="38"/>
        <v>3205282.0831869622</v>
      </c>
    </row>
    <row r="266" spans="1:20" ht="16.5" customHeight="1">
      <c r="A266" s="736">
        <f t="shared" si="34"/>
        <v>261</v>
      </c>
      <c r="B266" s="292" t="s">
        <v>1234</v>
      </c>
      <c r="C266" s="754">
        <v>42454</v>
      </c>
      <c r="D266" s="755" t="s">
        <v>519</v>
      </c>
      <c r="E266" s="837">
        <v>30</v>
      </c>
      <c r="F266" s="836">
        <v>37</v>
      </c>
      <c r="G266" s="836"/>
      <c r="H266" s="832">
        <f t="shared" si="36"/>
        <v>0.11</v>
      </c>
      <c r="I266" s="257">
        <v>1030</v>
      </c>
      <c r="J266" s="737">
        <f t="shared" si="32"/>
        <v>113.3</v>
      </c>
      <c r="K266" s="737">
        <f t="shared" si="35"/>
        <v>891.14376128033825</v>
      </c>
      <c r="L266" s="654">
        <v>5300</v>
      </c>
      <c r="M266" s="751"/>
      <c r="O266" s="732"/>
      <c r="P266" s="732"/>
      <c r="Q266" s="732"/>
      <c r="S266" s="732">
        <f t="shared" si="37"/>
        <v>5459000</v>
      </c>
      <c r="T266" s="732">
        <f t="shared" si="38"/>
        <v>917878.07411874842</v>
      </c>
    </row>
    <row r="267" spans="1:20" ht="16.5" customHeight="1">
      <c r="A267" s="736">
        <f t="shared" si="34"/>
        <v>262</v>
      </c>
      <c r="B267" s="292" t="s">
        <v>1476</v>
      </c>
      <c r="C267" s="754">
        <v>42455</v>
      </c>
      <c r="D267" s="755" t="s">
        <v>520</v>
      </c>
      <c r="E267" s="837">
        <v>49</v>
      </c>
      <c r="F267" s="836">
        <v>38</v>
      </c>
      <c r="G267" s="836">
        <v>12</v>
      </c>
      <c r="H267" s="832">
        <f t="shared" si="36"/>
        <v>0.95</v>
      </c>
      <c r="I267" s="257">
        <v>507</v>
      </c>
      <c r="J267" s="737">
        <f t="shared" si="32"/>
        <v>481.65</v>
      </c>
      <c r="K267" s="737">
        <f t="shared" si="35"/>
        <v>7696.2415746938304</v>
      </c>
      <c r="L267" s="654">
        <v>10500</v>
      </c>
      <c r="M267" s="751"/>
      <c r="O267" s="732"/>
      <c r="P267" s="732"/>
      <c r="Q267" s="732"/>
      <c r="S267" s="732">
        <f>I267*L267</f>
        <v>5323500</v>
      </c>
      <c r="T267" s="732">
        <f>I267*K267</f>
        <v>3901994.478369772</v>
      </c>
    </row>
    <row r="268" spans="1:20" ht="16.5" customHeight="1">
      <c r="A268" s="736">
        <f t="shared" si="34"/>
        <v>263</v>
      </c>
      <c r="B268" s="292" t="s">
        <v>995</v>
      </c>
      <c r="C268" s="754">
        <v>42455</v>
      </c>
      <c r="D268" s="755" t="s">
        <v>521</v>
      </c>
      <c r="E268" s="837">
        <v>72</v>
      </c>
      <c r="F268" s="836">
        <v>51.5</v>
      </c>
      <c r="G268" s="836">
        <v>40</v>
      </c>
      <c r="H268" s="832">
        <f t="shared" si="36"/>
        <v>2.38</v>
      </c>
      <c r="I268" s="257">
        <v>220</v>
      </c>
      <c r="J268" s="737">
        <f t="shared" si="32"/>
        <v>523.6</v>
      </c>
      <c r="K268" s="737">
        <f t="shared" si="35"/>
        <v>19281.110471338226</v>
      </c>
      <c r="L268" s="654">
        <v>7900</v>
      </c>
      <c r="M268" s="751"/>
      <c r="O268" s="732"/>
      <c r="P268" s="732"/>
      <c r="Q268" s="732"/>
      <c r="S268" s="732">
        <f t="shared" si="37"/>
        <v>1738000</v>
      </c>
      <c r="T268" s="732">
        <f t="shared" si="38"/>
        <v>4241844.3036944102</v>
      </c>
    </row>
    <row r="269" spans="1:20" ht="16.5" customHeight="1">
      <c r="A269" s="736">
        <f>IF(B269&lt;&gt;"",A268+1,"")</f>
        <v>264</v>
      </c>
      <c r="B269" s="292" t="s">
        <v>1470</v>
      </c>
      <c r="C269" s="754">
        <v>42455</v>
      </c>
      <c r="D269" s="755" t="s">
        <v>523</v>
      </c>
      <c r="E269" s="837">
        <v>29</v>
      </c>
      <c r="F269" s="836">
        <v>18</v>
      </c>
      <c r="G269" s="836">
        <v>18.8</v>
      </c>
      <c r="H269" s="832">
        <f t="shared" si="36"/>
        <v>0.39</v>
      </c>
      <c r="I269" s="257">
        <v>3000</v>
      </c>
      <c r="J269" s="737">
        <f t="shared" si="32"/>
        <v>1170</v>
      </c>
      <c r="K269" s="737">
        <f t="shared" si="35"/>
        <v>3159.5096990848356</v>
      </c>
      <c r="L269" s="654">
        <v>5200</v>
      </c>
      <c r="M269" s="751"/>
      <c r="O269" s="732"/>
      <c r="P269" s="732"/>
      <c r="Q269" s="732"/>
      <c r="S269" s="732">
        <f t="shared" si="37"/>
        <v>15600000</v>
      </c>
      <c r="T269" s="732">
        <f t="shared" si="38"/>
        <v>9478529.0972545072</v>
      </c>
    </row>
    <row r="270" spans="1:20" ht="16.5" customHeight="1">
      <c r="A270" s="736">
        <f>IF(B270&lt;&gt;"",A269+1,"")</f>
        <v>265</v>
      </c>
      <c r="B270" s="292" t="s">
        <v>996</v>
      </c>
      <c r="C270" s="754">
        <v>42455</v>
      </c>
      <c r="D270" s="755" t="s">
        <v>524</v>
      </c>
      <c r="E270" s="837">
        <v>48</v>
      </c>
      <c r="F270" s="836">
        <v>24</v>
      </c>
      <c r="G270" s="836">
        <v>27.5</v>
      </c>
      <c r="H270" s="832">
        <f t="shared" si="36"/>
        <v>0.81</v>
      </c>
      <c r="I270" s="257">
        <v>3750</v>
      </c>
      <c r="J270" s="737">
        <f t="shared" si="32"/>
        <v>3037.5</v>
      </c>
      <c r="K270" s="737">
        <f t="shared" si="35"/>
        <v>6562.0586057915825</v>
      </c>
      <c r="L270" s="654">
        <v>5600</v>
      </c>
      <c r="M270" s="751"/>
      <c r="O270" s="732"/>
      <c r="P270" s="732"/>
      <c r="Q270" s="732"/>
      <c r="S270" s="732">
        <f t="shared" si="37"/>
        <v>21000000</v>
      </c>
      <c r="T270" s="732">
        <f t="shared" si="38"/>
        <v>24607719.771718435</v>
      </c>
    </row>
    <row r="271" spans="1:20" ht="16.5" customHeight="1">
      <c r="A271" s="736">
        <f>IF(B271&lt;&gt;"",A270+1,"")</f>
        <v>266</v>
      </c>
      <c r="B271" s="292" t="s">
        <v>725</v>
      </c>
      <c r="C271" s="754">
        <v>42456</v>
      </c>
      <c r="D271" s="755" t="s">
        <v>525</v>
      </c>
      <c r="E271" s="837">
        <v>37</v>
      </c>
      <c r="F271" s="836">
        <v>46</v>
      </c>
      <c r="G271" s="836"/>
      <c r="H271" s="832">
        <f t="shared" si="36"/>
        <v>0.17</v>
      </c>
      <c r="I271" s="257">
        <v>1100</v>
      </c>
      <c r="J271" s="737">
        <f t="shared" si="32"/>
        <v>187</v>
      </c>
      <c r="K271" s="737">
        <f t="shared" si="35"/>
        <v>1377.2221765241593</v>
      </c>
      <c r="L271" s="654">
        <v>1300</v>
      </c>
      <c r="M271" s="751"/>
      <c r="O271" s="732"/>
      <c r="P271" s="732"/>
      <c r="Q271" s="732"/>
      <c r="S271" s="732">
        <f>I271*L271</f>
        <v>1430000</v>
      </c>
      <c r="T271" s="732">
        <f t="shared" si="38"/>
        <v>1514944.3941765751</v>
      </c>
    </row>
    <row r="272" spans="1:20" ht="16.5" customHeight="1">
      <c r="A272" s="736"/>
      <c r="B272" s="292"/>
      <c r="C272" s="825"/>
      <c r="D272" s="756"/>
      <c r="E272" s="837"/>
      <c r="F272" s="836"/>
      <c r="G272" s="836"/>
      <c r="H272" s="737"/>
      <c r="I272" s="257"/>
      <c r="J272" s="737"/>
      <c r="K272" s="737"/>
      <c r="L272" s="654"/>
      <c r="M272" s="751"/>
      <c r="O272" s="732"/>
      <c r="P272" s="732"/>
      <c r="Q272" s="732"/>
      <c r="S272" s="757"/>
    </row>
    <row r="273" spans="1:20" ht="16.5" customHeight="1">
      <c r="A273" s="738"/>
      <c r="B273" s="739" t="s">
        <v>243</v>
      </c>
      <c r="C273" s="758"/>
      <c r="D273" s="759"/>
      <c r="E273" s="830"/>
      <c r="F273" s="830"/>
      <c r="G273" s="830"/>
      <c r="H273" s="833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1"/>
      <c r="O273" s="732"/>
      <c r="P273" s="732"/>
      <c r="Q273" s="732"/>
      <c r="R273" s="959">
        <f>S273-T273</f>
        <v>94680000</v>
      </c>
      <c r="S273" s="525">
        <f>ROUND(SUM(S6:S272),0)</f>
        <v>1058880780</v>
      </c>
      <c r="T273" s="525">
        <f>ROUND(SUM(T6:T272),0)</f>
        <v>964200780</v>
      </c>
    </row>
    <row r="274" spans="1:20" s="757" customFormat="1" ht="16.5" customHeight="1">
      <c r="A274" s="740"/>
      <c r="B274" s="741"/>
      <c r="C274" s="760"/>
      <c r="D274" s="761"/>
      <c r="E274" s="834"/>
      <c r="F274" s="834"/>
      <c r="G274" s="834"/>
      <c r="H274" s="734"/>
      <c r="I274" s="734"/>
      <c r="J274" s="734"/>
      <c r="K274" s="734"/>
      <c r="L274" s="747"/>
      <c r="M274" s="654"/>
      <c r="N274" s="732"/>
      <c r="O274" s="732"/>
      <c r="P274" s="732"/>
      <c r="Q274" s="732"/>
      <c r="R274" s="732"/>
      <c r="S274" s="733"/>
    </row>
    <row r="275" spans="1:20" s="733" customFormat="1" ht="16.5" customHeight="1">
      <c r="A275" s="732"/>
      <c r="B275" s="732"/>
      <c r="C275" s="760"/>
      <c r="D275" s="761"/>
      <c r="E275" s="838"/>
      <c r="F275" s="838"/>
      <c r="G275" s="839"/>
      <c r="H275" s="743"/>
      <c r="I275" s="734"/>
      <c r="J275" s="734"/>
      <c r="K275" s="732"/>
      <c r="L275" s="747"/>
      <c r="M275" s="747"/>
      <c r="N275" s="732"/>
      <c r="O275" s="732"/>
      <c r="P275" s="732"/>
      <c r="Q275" s="732"/>
      <c r="R275" s="732"/>
      <c r="S275" s="732"/>
    </row>
    <row r="276" spans="1:20" s="733" customFormat="1" ht="14.25" hidden="1">
      <c r="A276" s="563" t="str">
        <f>TH!$A$1</f>
        <v>Đơn vị: CÔNG TY TNHH SX TM KIM DUNG PHÁT</v>
      </c>
      <c r="C276" s="760"/>
      <c r="D276" s="761"/>
      <c r="E276" s="782"/>
      <c r="F276" s="782"/>
      <c r="G276" s="782"/>
      <c r="H276" s="288"/>
      <c r="I276" s="591"/>
      <c r="J276" s="591"/>
      <c r="K276" s="288"/>
      <c r="L276" s="747"/>
      <c r="M276" s="747"/>
      <c r="N276" s="732"/>
      <c r="O276" s="732"/>
      <c r="P276" s="732"/>
      <c r="Q276" s="732"/>
      <c r="R276" s="732"/>
      <c r="S276" s="732"/>
    </row>
    <row r="277" spans="1:20">
      <c r="A277" s="734" t="s">
        <v>1305</v>
      </c>
      <c r="B277" s="734"/>
      <c r="C277" s="760"/>
      <c r="D277" s="761"/>
      <c r="E277" s="834"/>
      <c r="F277" s="834"/>
      <c r="G277" s="834"/>
      <c r="H277" s="734"/>
      <c r="I277" s="734"/>
      <c r="J277" s="734"/>
      <c r="K277" s="734"/>
      <c r="O277" s="732"/>
      <c r="P277" s="732"/>
      <c r="Q277" s="732"/>
    </row>
    <row r="278" spans="1:20" ht="18" customHeight="1">
      <c r="A278" s="734"/>
      <c r="B278" s="735"/>
      <c r="C278" s="760"/>
      <c r="D278" s="761"/>
      <c r="E278" s="831"/>
      <c r="F278" s="831"/>
      <c r="G278" s="831"/>
      <c r="H278" s="735"/>
      <c r="I278" s="748"/>
      <c r="J278" s="748"/>
      <c r="K278" s="735"/>
      <c r="M278" s="747"/>
      <c r="O278" s="732"/>
      <c r="P278" s="732"/>
      <c r="Q278" s="732"/>
    </row>
    <row r="279" spans="1:20" ht="18.75" customHeight="1">
      <c r="A279" s="1135" t="s">
        <v>35</v>
      </c>
      <c r="B279" s="1135" t="s">
        <v>239</v>
      </c>
      <c r="C279" s="1135" t="s">
        <v>754</v>
      </c>
      <c r="D279" s="1135" t="s">
        <v>755</v>
      </c>
      <c r="E279" s="1138" t="s">
        <v>756</v>
      </c>
      <c r="F279" s="1139"/>
      <c r="G279" s="1139"/>
      <c r="H279" s="1140"/>
      <c r="I279" s="1135" t="s">
        <v>240</v>
      </c>
      <c r="J279" s="1136" t="s">
        <v>766</v>
      </c>
      <c r="K279" s="1135" t="s">
        <v>760</v>
      </c>
      <c r="L279" s="437"/>
      <c r="M279" s="747"/>
      <c r="N279" s="1135" t="s">
        <v>239</v>
      </c>
      <c r="O279" s="1135" t="s">
        <v>761</v>
      </c>
      <c r="P279" s="1135" t="s">
        <v>198</v>
      </c>
      <c r="Q279" s="1135" t="s">
        <v>241</v>
      </c>
      <c r="R279" s="1135" t="s">
        <v>242</v>
      </c>
      <c r="S279" s="438"/>
    </row>
    <row r="280" spans="1:20" ht="18.75" customHeight="1">
      <c r="A280" s="1135"/>
      <c r="B280" s="1135"/>
      <c r="C280" s="1135"/>
      <c r="D280" s="1135"/>
      <c r="E280" s="784" t="s">
        <v>757</v>
      </c>
      <c r="F280" s="784" t="s">
        <v>758</v>
      </c>
      <c r="G280" s="784" t="s">
        <v>759</v>
      </c>
      <c r="H280" s="436" t="s">
        <v>764</v>
      </c>
      <c r="I280" s="1135"/>
      <c r="J280" s="1137"/>
      <c r="K280" s="1135"/>
      <c r="L280" s="437"/>
      <c r="M280" s="747"/>
      <c r="N280" s="1135"/>
      <c r="O280" s="1135"/>
      <c r="P280" s="1135"/>
      <c r="Q280" s="1135"/>
      <c r="R280" s="1135"/>
      <c r="S280" s="438"/>
    </row>
    <row r="281" spans="1:20" s="438" customFormat="1" ht="17.25" customHeight="1">
      <c r="A281" s="789">
        <f t="shared" ref="A281:A344" si="39">IF(B281&lt;&gt;"",ROW()-171,"")</f>
        <v>110</v>
      </c>
      <c r="B281" s="826" t="s">
        <v>1343</v>
      </c>
      <c r="C281" s="752">
        <v>42464</v>
      </c>
      <c r="D281" s="753" t="s">
        <v>528</v>
      </c>
      <c r="E281" s="840">
        <v>38</v>
      </c>
      <c r="F281" s="840">
        <v>37</v>
      </c>
      <c r="G281" s="840">
        <v>30</v>
      </c>
      <c r="H281" s="832">
        <f>IF(G281&lt;&gt;"",ROUND(((E281+F281)*2+5)*(F281+G281+3)/10000,2),ROUND(E281*F281/10000,2))</f>
        <v>1.0900000000000001</v>
      </c>
      <c r="I281" s="768">
        <v>300</v>
      </c>
      <c r="J281" s="737">
        <f t="shared" ref="J281" si="40">H281*I281</f>
        <v>327</v>
      </c>
      <c r="K281" s="737">
        <f t="shared" ref="K281:K344" si="41">H281*$R$311</f>
        <v>9587.6470006989075</v>
      </c>
      <c r="L281" s="654">
        <v>15300</v>
      </c>
      <c r="M281" s="437"/>
      <c r="N281" s="192" t="s">
        <v>707</v>
      </c>
      <c r="O281" s="191">
        <v>42461</v>
      </c>
      <c r="P281" s="785">
        <v>6902</v>
      </c>
      <c r="Q281" s="771">
        <v>7200</v>
      </c>
      <c r="R281" s="8">
        <f t="shared" ref="R281" si="42">ROUND(P281*Q281,0)</f>
        <v>49694400</v>
      </c>
      <c r="S281" s="732">
        <f>I281*L281</f>
        <v>4590000</v>
      </c>
      <c r="T281" s="940">
        <f>I281*K281</f>
        <v>2876294.1002096725</v>
      </c>
    </row>
    <row r="282" spans="1:20" s="438" customFormat="1" ht="17.25" customHeight="1">
      <c r="A282" s="769">
        <f t="shared" si="39"/>
        <v>111</v>
      </c>
      <c r="B282" s="292" t="s">
        <v>1476</v>
      </c>
      <c r="C282" s="752">
        <v>42467</v>
      </c>
      <c r="D282" s="753" t="s">
        <v>997</v>
      </c>
      <c r="E282" s="841">
        <v>49</v>
      </c>
      <c r="F282" s="842">
        <v>38</v>
      </c>
      <c r="G282" s="842">
        <v>12</v>
      </c>
      <c r="H282" s="832">
        <f t="shared" ref="H282:H345" si="43">IF(G282&lt;&gt;"",ROUND(((E282+F282)*2+5)*(F282+G282+3)/10000,2),ROUND(E282*F282/10000,2))</f>
        <v>0.95</v>
      </c>
      <c r="I282" s="257">
        <v>292</v>
      </c>
      <c r="J282" s="737">
        <f t="shared" ref="J282:J343" si="44">H282*I282</f>
        <v>277.39999999999998</v>
      </c>
      <c r="K282" s="737">
        <f t="shared" si="41"/>
        <v>8356.2061015265699</v>
      </c>
      <c r="L282" s="654">
        <v>10500</v>
      </c>
      <c r="M282" s="437"/>
      <c r="N282" s="292" t="s">
        <v>721</v>
      </c>
      <c r="O282" s="191">
        <v>42467</v>
      </c>
      <c r="P282" s="785">
        <v>2033</v>
      </c>
      <c r="Q282" s="771">
        <v>7200</v>
      </c>
      <c r="R282" s="8">
        <f t="shared" ref="R282:R294" si="45">ROUND(P282*Q282,0)</f>
        <v>14637600</v>
      </c>
      <c r="S282" s="732">
        <f t="shared" ref="S282:S345" si="46">I282*L282</f>
        <v>3066000</v>
      </c>
      <c r="T282" s="940">
        <f t="shared" ref="T282:T345" si="47">I282*K282</f>
        <v>2440012.1816457585</v>
      </c>
    </row>
    <row r="283" spans="1:20" ht="17.25" customHeight="1">
      <c r="A283" s="769">
        <f t="shared" si="39"/>
        <v>112</v>
      </c>
      <c r="B283" s="292" t="s">
        <v>1476</v>
      </c>
      <c r="C283" s="752">
        <v>42467</v>
      </c>
      <c r="D283" s="753" t="s">
        <v>997</v>
      </c>
      <c r="E283" s="841">
        <v>49</v>
      </c>
      <c r="F283" s="842">
        <v>38</v>
      </c>
      <c r="G283" s="842">
        <v>12</v>
      </c>
      <c r="H283" s="832">
        <f t="shared" si="43"/>
        <v>0.95</v>
      </c>
      <c r="I283" s="257">
        <v>486</v>
      </c>
      <c r="J283" s="737">
        <f t="shared" si="44"/>
        <v>461.7</v>
      </c>
      <c r="K283" s="737">
        <f t="shared" si="41"/>
        <v>8356.2061015265699</v>
      </c>
      <c r="L283" s="654">
        <v>10500</v>
      </c>
      <c r="M283" s="654"/>
      <c r="N283" s="292" t="s">
        <v>713</v>
      </c>
      <c r="O283" s="191">
        <v>42474</v>
      </c>
      <c r="P283" s="785">
        <v>33077</v>
      </c>
      <c r="Q283" s="771">
        <v>8200</v>
      </c>
      <c r="R283" s="8">
        <f t="shared" si="45"/>
        <v>271231400</v>
      </c>
      <c r="S283" s="732">
        <f t="shared" si="46"/>
        <v>5103000</v>
      </c>
      <c r="T283" s="940">
        <f t="shared" si="47"/>
        <v>4061116.1653419128</v>
      </c>
    </row>
    <row r="284" spans="1:20" ht="17.25" customHeight="1">
      <c r="A284" s="769">
        <f t="shared" si="39"/>
        <v>113</v>
      </c>
      <c r="B284" s="292" t="s">
        <v>1476</v>
      </c>
      <c r="C284" s="752">
        <v>42467</v>
      </c>
      <c r="D284" s="753" t="s">
        <v>997</v>
      </c>
      <c r="E284" s="841">
        <v>49</v>
      </c>
      <c r="F284" s="842">
        <v>38</v>
      </c>
      <c r="G284" s="842">
        <v>12</v>
      </c>
      <c r="H284" s="832">
        <f t="shared" si="43"/>
        <v>0.95</v>
      </c>
      <c r="I284" s="257">
        <v>303</v>
      </c>
      <c r="J284" s="737">
        <f t="shared" si="44"/>
        <v>287.84999999999997</v>
      </c>
      <c r="K284" s="737">
        <f t="shared" si="41"/>
        <v>8356.2061015265699</v>
      </c>
      <c r="L284" s="654">
        <v>10500</v>
      </c>
      <c r="M284" s="654"/>
      <c r="N284" s="192" t="s">
        <v>711</v>
      </c>
      <c r="O284" s="191">
        <v>42489</v>
      </c>
      <c r="P284" s="785">
        <v>9501</v>
      </c>
      <c r="Q284" s="771">
        <v>9000</v>
      </c>
      <c r="R284" s="8">
        <f t="shared" si="45"/>
        <v>85509000</v>
      </c>
      <c r="S284" s="732">
        <f t="shared" si="46"/>
        <v>3181500</v>
      </c>
      <c r="T284" s="940">
        <f t="shared" si="47"/>
        <v>2531930.4487625505</v>
      </c>
    </row>
    <row r="285" spans="1:20" ht="17.25" customHeight="1">
      <c r="A285" s="769">
        <f t="shared" si="39"/>
        <v>114</v>
      </c>
      <c r="B285" s="292" t="s">
        <v>998</v>
      </c>
      <c r="C285" s="752">
        <v>42467</v>
      </c>
      <c r="D285" s="753" t="s">
        <v>529</v>
      </c>
      <c r="E285" s="841">
        <v>29</v>
      </c>
      <c r="F285" s="842">
        <v>29</v>
      </c>
      <c r="G285" s="842">
        <v>33</v>
      </c>
      <c r="H285" s="832">
        <f t="shared" si="43"/>
        <v>0.79</v>
      </c>
      <c r="I285" s="257">
        <v>529</v>
      </c>
      <c r="J285" s="737">
        <f t="shared" si="44"/>
        <v>417.91</v>
      </c>
      <c r="K285" s="737">
        <f t="shared" si="41"/>
        <v>6948.8450739010432</v>
      </c>
      <c r="L285" s="654">
        <v>5900</v>
      </c>
      <c r="M285" s="654"/>
      <c r="N285" s="192" t="s">
        <v>707</v>
      </c>
      <c r="O285" s="191">
        <v>42495</v>
      </c>
      <c r="P285" s="785">
        <v>6902</v>
      </c>
      <c r="Q285" s="771">
        <v>7200</v>
      </c>
      <c r="R285" s="8">
        <f t="shared" si="45"/>
        <v>49694400</v>
      </c>
      <c r="S285" s="732">
        <f t="shared" si="46"/>
        <v>3121100</v>
      </c>
      <c r="T285" s="940">
        <f t="shared" si="47"/>
        <v>3675939.0440936517</v>
      </c>
    </row>
    <row r="286" spans="1:20" ht="17.25" customHeight="1">
      <c r="A286" s="769">
        <f t="shared" si="39"/>
        <v>115</v>
      </c>
      <c r="B286" s="292" t="s">
        <v>999</v>
      </c>
      <c r="C286" s="752">
        <v>42467</v>
      </c>
      <c r="D286" s="753" t="s">
        <v>529</v>
      </c>
      <c r="E286" s="841">
        <v>33</v>
      </c>
      <c r="F286" s="842">
        <v>33</v>
      </c>
      <c r="G286" s="842">
        <v>35.5</v>
      </c>
      <c r="H286" s="832">
        <f t="shared" si="43"/>
        <v>0.98</v>
      </c>
      <c r="I286" s="257">
        <v>497</v>
      </c>
      <c r="J286" s="737">
        <f t="shared" si="44"/>
        <v>487.06</v>
      </c>
      <c r="K286" s="737">
        <f t="shared" si="41"/>
        <v>8620.0862942063559</v>
      </c>
      <c r="L286" s="654">
        <v>9100</v>
      </c>
      <c r="M286" s="654"/>
      <c r="N286" s="292" t="s">
        <v>707</v>
      </c>
      <c r="O286" s="191">
        <v>42496</v>
      </c>
      <c r="P286" s="785">
        <v>11273</v>
      </c>
      <c r="Q286" s="771">
        <v>7600</v>
      </c>
      <c r="R286" s="8">
        <f t="shared" si="45"/>
        <v>85674800</v>
      </c>
      <c r="S286" s="732">
        <f t="shared" si="46"/>
        <v>4522700</v>
      </c>
      <c r="T286" s="940">
        <f t="shared" si="47"/>
        <v>4284182.8882205589</v>
      </c>
    </row>
    <row r="287" spans="1:20" ht="17.25" customHeight="1">
      <c r="A287" s="769">
        <f t="shared" si="39"/>
        <v>116</v>
      </c>
      <c r="B287" s="292" t="s">
        <v>989</v>
      </c>
      <c r="C287" s="752">
        <v>42467</v>
      </c>
      <c r="D287" s="753" t="s">
        <v>529</v>
      </c>
      <c r="E287" s="841">
        <v>35.5</v>
      </c>
      <c r="F287" s="842">
        <v>35.5</v>
      </c>
      <c r="G287" s="842">
        <v>23.5</v>
      </c>
      <c r="H287" s="832">
        <f t="shared" si="43"/>
        <v>0.91</v>
      </c>
      <c r="I287" s="257">
        <v>516</v>
      </c>
      <c r="J287" s="737">
        <f t="shared" si="44"/>
        <v>469.56</v>
      </c>
      <c r="K287" s="737">
        <f t="shared" si="41"/>
        <v>8004.3658446201889</v>
      </c>
      <c r="L287" s="654">
        <v>6800</v>
      </c>
      <c r="M287" s="654"/>
      <c r="N287" s="192" t="s">
        <v>721</v>
      </c>
      <c r="O287" s="754">
        <v>42496</v>
      </c>
      <c r="P287" s="785">
        <v>7166</v>
      </c>
      <c r="Q287" s="771">
        <v>8600</v>
      </c>
      <c r="R287" s="8">
        <f t="shared" si="45"/>
        <v>61627600</v>
      </c>
      <c r="S287" s="732">
        <f t="shared" si="46"/>
        <v>3508800</v>
      </c>
      <c r="T287" s="940">
        <f t="shared" si="47"/>
        <v>4130252.7758240174</v>
      </c>
    </row>
    <row r="288" spans="1:20" ht="17.25" customHeight="1">
      <c r="A288" s="769">
        <f t="shared" si="39"/>
        <v>117</v>
      </c>
      <c r="B288" s="292" t="s">
        <v>467</v>
      </c>
      <c r="C288" s="752">
        <v>42468</v>
      </c>
      <c r="D288" s="753" t="s">
        <v>531</v>
      </c>
      <c r="E288" s="841">
        <v>37.5</v>
      </c>
      <c r="F288" s="842">
        <v>25.3</v>
      </c>
      <c r="G288" s="842">
        <v>23.9</v>
      </c>
      <c r="H288" s="832">
        <f t="shared" si="43"/>
        <v>0.68</v>
      </c>
      <c r="I288" s="257">
        <v>652</v>
      </c>
      <c r="J288" s="737">
        <f t="shared" si="44"/>
        <v>443.36</v>
      </c>
      <c r="K288" s="737">
        <f t="shared" si="41"/>
        <v>5981.2843674084925</v>
      </c>
      <c r="L288" s="654">
        <v>7300</v>
      </c>
      <c r="M288" s="654"/>
      <c r="N288" s="192" t="s">
        <v>707</v>
      </c>
      <c r="O288" s="754">
        <v>42500</v>
      </c>
      <c r="P288" s="785">
        <v>1696</v>
      </c>
      <c r="Q288" s="771">
        <v>7600</v>
      </c>
      <c r="R288" s="8">
        <f t="shared" si="45"/>
        <v>12889600</v>
      </c>
      <c r="S288" s="732">
        <f t="shared" si="46"/>
        <v>4759600</v>
      </c>
      <c r="T288" s="940">
        <f t="shared" si="47"/>
        <v>3899797.4075503373</v>
      </c>
    </row>
    <row r="289" spans="1:20" ht="17.25" customHeight="1">
      <c r="A289" s="769">
        <f t="shared" si="39"/>
        <v>118</v>
      </c>
      <c r="B289" s="292" t="s">
        <v>467</v>
      </c>
      <c r="C289" s="752">
        <v>42468</v>
      </c>
      <c r="D289" s="753" t="s">
        <v>531</v>
      </c>
      <c r="E289" s="841">
        <v>37.5</v>
      </c>
      <c r="F289" s="842">
        <v>25.3</v>
      </c>
      <c r="G289" s="842">
        <v>23.9</v>
      </c>
      <c r="H289" s="832">
        <f t="shared" si="43"/>
        <v>0.68</v>
      </c>
      <c r="I289" s="257">
        <v>1495</v>
      </c>
      <c r="J289" s="737">
        <f t="shared" si="44"/>
        <v>1016.6</v>
      </c>
      <c r="K289" s="737">
        <f t="shared" si="41"/>
        <v>5981.2843674084925</v>
      </c>
      <c r="L289" s="654">
        <v>5900</v>
      </c>
      <c r="M289" s="654"/>
      <c r="N289" s="192"/>
      <c r="O289" s="754"/>
      <c r="P289" s="785"/>
      <c r="Q289" s="771"/>
      <c r="R289" s="8">
        <f t="shared" si="45"/>
        <v>0</v>
      </c>
      <c r="S289" s="732">
        <f t="shared" si="46"/>
        <v>8820500</v>
      </c>
      <c r="T289" s="940">
        <f t="shared" si="47"/>
        <v>8942020.1292756964</v>
      </c>
    </row>
    <row r="290" spans="1:20" ht="17.25" customHeight="1">
      <c r="A290" s="769">
        <f t="shared" si="39"/>
        <v>119</v>
      </c>
      <c r="B290" s="292" t="s">
        <v>669</v>
      </c>
      <c r="C290" s="752">
        <v>42468</v>
      </c>
      <c r="D290" s="753" t="s">
        <v>533</v>
      </c>
      <c r="E290" s="841">
        <v>52</v>
      </c>
      <c r="F290" s="842">
        <v>24</v>
      </c>
      <c r="G290" s="842">
        <v>24</v>
      </c>
      <c r="H290" s="832">
        <f t="shared" si="43"/>
        <v>0.8</v>
      </c>
      <c r="I290" s="257">
        <v>210</v>
      </c>
      <c r="J290" s="737">
        <f t="shared" si="44"/>
        <v>168</v>
      </c>
      <c r="K290" s="737">
        <f t="shared" si="41"/>
        <v>7036.8051381276382</v>
      </c>
      <c r="L290" s="654">
        <v>6000</v>
      </c>
      <c r="M290" s="654"/>
      <c r="N290" s="292"/>
      <c r="O290" s="754"/>
      <c r="P290" s="785"/>
      <c r="Q290" s="771"/>
      <c r="R290" s="8">
        <f t="shared" si="45"/>
        <v>0</v>
      </c>
      <c r="S290" s="732">
        <f t="shared" si="46"/>
        <v>1260000</v>
      </c>
      <c r="T290" s="940">
        <f t="shared" si="47"/>
        <v>1477729.0790068039</v>
      </c>
    </row>
    <row r="291" spans="1:20" ht="17.25" customHeight="1">
      <c r="A291" s="769">
        <f t="shared" si="39"/>
        <v>120</v>
      </c>
      <c r="B291" s="292" t="s">
        <v>670</v>
      </c>
      <c r="C291" s="752">
        <v>42468</v>
      </c>
      <c r="D291" s="753" t="s">
        <v>533</v>
      </c>
      <c r="E291" s="841">
        <v>52</v>
      </c>
      <c r="F291" s="842">
        <v>27</v>
      </c>
      <c r="G291" s="842">
        <v>27</v>
      </c>
      <c r="H291" s="832">
        <f t="shared" si="43"/>
        <v>0.93</v>
      </c>
      <c r="I291" s="257">
        <v>320</v>
      </c>
      <c r="J291" s="737">
        <f t="shared" si="44"/>
        <v>297.60000000000002</v>
      </c>
      <c r="K291" s="737">
        <f t="shared" si="41"/>
        <v>8180.2859730733799</v>
      </c>
      <c r="L291" s="654">
        <v>6600</v>
      </c>
      <c r="M291" s="654"/>
      <c r="N291" s="192"/>
      <c r="O291" s="754"/>
      <c r="P291" s="785"/>
      <c r="Q291" s="771"/>
      <c r="R291" s="8">
        <f t="shared" si="45"/>
        <v>0</v>
      </c>
      <c r="S291" s="732">
        <f t="shared" si="46"/>
        <v>2112000</v>
      </c>
      <c r="T291" s="940">
        <f t="shared" si="47"/>
        <v>2617691.5113834813</v>
      </c>
    </row>
    <row r="292" spans="1:20" ht="17.25" customHeight="1">
      <c r="A292" s="769">
        <f t="shared" si="39"/>
        <v>121</v>
      </c>
      <c r="B292" s="292" t="s">
        <v>1467</v>
      </c>
      <c r="C292" s="752">
        <v>42468</v>
      </c>
      <c r="D292" s="753" t="s">
        <v>534</v>
      </c>
      <c r="E292" s="841">
        <v>41</v>
      </c>
      <c r="F292" s="842">
        <v>39</v>
      </c>
      <c r="G292" s="842">
        <v>20</v>
      </c>
      <c r="H292" s="832">
        <f t="shared" si="43"/>
        <v>1.02</v>
      </c>
      <c r="I292" s="257">
        <v>200</v>
      </c>
      <c r="J292" s="737">
        <f t="shared" si="44"/>
        <v>204</v>
      </c>
      <c r="K292" s="737">
        <f t="shared" si="41"/>
        <v>8971.9265511127396</v>
      </c>
      <c r="L292" s="654">
        <v>10900</v>
      </c>
      <c r="M292" s="654"/>
      <c r="N292" s="192"/>
      <c r="O292" s="754"/>
      <c r="P292" s="785"/>
      <c r="Q292" s="771"/>
      <c r="R292" s="8">
        <f t="shared" si="45"/>
        <v>0</v>
      </c>
      <c r="S292" s="732">
        <f t="shared" si="46"/>
        <v>2180000</v>
      </c>
      <c r="T292" s="940">
        <f t="shared" si="47"/>
        <v>1794385.310222548</v>
      </c>
    </row>
    <row r="293" spans="1:20" ht="17.25" customHeight="1">
      <c r="A293" s="769">
        <f t="shared" si="39"/>
        <v>122</v>
      </c>
      <c r="B293" s="292" t="s">
        <v>1468</v>
      </c>
      <c r="C293" s="752">
        <v>42468</v>
      </c>
      <c r="D293" s="753" t="s">
        <v>534</v>
      </c>
      <c r="E293" s="841">
        <v>41</v>
      </c>
      <c r="F293" s="842">
        <v>41</v>
      </c>
      <c r="G293" s="842">
        <v>25</v>
      </c>
      <c r="H293" s="832">
        <f t="shared" si="43"/>
        <v>1.17</v>
      </c>
      <c r="I293" s="257">
        <v>200</v>
      </c>
      <c r="J293" s="737">
        <f t="shared" si="44"/>
        <v>234</v>
      </c>
      <c r="K293" s="737">
        <f t="shared" si="41"/>
        <v>10291.32751451167</v>
      </c>
      <c r="L293" s="654">
        <v>11700</v>
      </c>
      <c r="M293" s="654"/>
      <c r="N293" s="292"/>
      <c r="O293" s="754"/>
      <c r="P293" s="785"/>
      <c r="Q293" s="771"/>
      <c r="R293" s="8">
        <f t="shared" si="45"/>
        <v>0</v>
      </c>
      <c r="S293" s="732">
        <f t="shared" si="46"/>
        <v>2340000</v>
      </c>
      <c r="T293" s="940">
        <f t="shared" si="47"/>
        <v>2058265.5029023339</v>
      </c>
    </row>
    <row r="294" spans="1:20" ht="17.25" customHeight="1">
      <c r="A294" s="769">
        <f t="shared" si="39"/>
        <v>123</v>
      </c>
      <c r="B294" s="292" t="s">
        <v>1339</v>
      </c>
      <c r="C294" s="752">
        <v>42468</v>
      </c>
      <c r="D294" s="753" t="s">
        <v>534</v>
      </c>
      <c r="E294" s="837">
        <v>43</v>
      </c>
      <c r="F294" s="836">
        <v>42</v>
      </c>
      <c r="G294" s="836">
        <v>26</v>
      </c>
      <c r="H294" s="832">
        <f t="shared" si="43"/>
        <v>1.24</v>
      </c>
      <c r="I294" s="257">
        <v>200</v>
      </c>
      <c r="J294" s="737">
        <f t="shared" si="44"/>
        <v>248</v>
      </c>
      <c r="K294" s="737">
        <f t="shared" si="41"/>
        <v>10907.047964097839</v>
      </c>
      <c r="L294" s="654">
        <v>12400</v>
      </c>
      <c r="M294" s="654"/>
      <c r="N294" s="292"/>
      <c r="O294" s="754"/>
      <c r="P294" s="785"/>
      <c r="Q294" s="771"/>
      <c r="R294" s="8">
        <f t="shared" si="45"/>
        <v>0</v>
      </c>
      <c r="S294" s="732">
        <f t="shared" si="46"/>
        <v>2480000</v>
      </c>
      <c r="T294" s="940">
        <f t="shared" si="47"/>
        <v>2181409.5928195678</v>
      </c>
    </row>
    <row r="295" spans="1:20" ht="17.25" customHeight="1">
      <c r="A295" s="769">
        <f t="shared" si="39"/>
        <v>124</v>
      </c>
      <c r="B295" s="292" t="s">
        <v>1340</v>
      </c>
      <c r="C295" s="752">
        <v>42468</v>
      </c>
      <c r="D295" s="753" t="s">
        <v>534</v>
      </c>
      <c r="E295" s="837">
        <v>49</v>
      </c>
      <c r="F295" s="836">
        <v>47</v>
      </c>
      <c r="G295" s="836">
        <v>27</v>
      </c>
      <c r="H295" s="832">
        <f t="shared" si="43"/>
        <v>1.52</v>
      </c>
      <c r="I295" s="257">
        <v>200</v>
      </c>
      <c r="J295" s="737">
        <f t="shared" si="44"/>
        <v>304</v>
      </c>
      <c r="K295" s="737">
        <f t="shared" si="41"/>
        <v>13369.929762442513</v>
      </c>
      <c r="L295" s="654">
        <v>14200</v>
      </c>
      <c r="M295" s="654"/>
      <c r="N295" s="440"/>
      <c r="O295" s="752"/>
      <c r="P295" s="785"/>
      <c r="Q295" s="771"/>
      <c r="R295" s="8"/>
      <c r="S295" s="732">
        <f t="shared" si="46"/>
        <v>2840000</v>
      </c>
      <c r="T295" s="940">
        <f t="shared" si="47"/>
        <v>2673985.9524885025</v>
      </c>
    </row>
    <row r="296" spans="1:20" ht="17.25" customHeight="1">
      <c r="A296" s="769">
        <f t="shared" si="39"/>
        <v>125</v>
      </c>
      <c r="B296" s="292" t="s">
        <v>944</v>
      </c>
      <c r="C296" s="752">
        <v>42468</v>
      </c>
      <c r="D296" s="753" t="s">
        <v>535</v>
      </c>
      <c r="E296" s="841">
        <v>70</v>
      </c>
      <c r="F296" s="787">
        <v>45</v>
      </c>
      <c r="G296" s="787">
        <v>50</v>
      </c>
      <c r="H296" s="832">
        <f t="shared" si="43"/>
        <v>2.2999999999999998</v>
      </c>
      <c r="I296" s="257">
        <v>40</v>
      </c>
      <c r="J296" s="737">
        <f t="shared" si="44"/>
        <v>92</v>
      </c>
      <c r="K296" s="737">
        <f t="shared" si="41"/>
        <v>20230.814772116959</v>
      </c>
      <c r="L296" s="654">
        <v>24700</v>
      </c>
      <c r="M296" s="654"/>
      <c r="N296" s="828" t="s">
        <v>748</v>
      </c>
      <c r="O296" s="829"/>
      <c r="P296" s="830"/>
      <c r="Q296" s="525"/>
      <c r="R296" s="525">
        <f>SUM(R281:R295)</f>
        <v>630958800</v>
      </c>
      <c r="S296" s="732">
        <f t="shared" si="46"/>
        <v>988000</v>
      </c>
      <c r="T296" s="940">
        <f t="shared" si="47"/>
        <v>809232.5908846783</v>
      </c>
    </row>
    <row r="297" spans="1:20" ht="17.25" customHeight="1">
      <c r="A297" s="769">
        <f t="shared" si="39"/>
        <v>126</v>
      </c>
      <c r="B297" s="292" t="s">
        <v>1000</v>
      </c>
      <c r="C297" s="752">
        <v>42468</v>
      </c>
      <c r="D297" s="753" t="s">
        <v>536</v>
      </c>
      <c r="E297" s="841">
        <v>36.5</v>
      </c>
      <c r="F297" s="842">
        <v>26.5</v>
      </c>
      <c r="G297" s="842">
        <v>26</v>
      </c>
      <c r="H297" s="832">
        <f t="shared" si="43"/>
        <v>0.73</v>
      </c>
      <c r="I297" s="257">
        <v>540</v>
      </c>
      <c r="J297" s="737">
        <f t="shared" si="44"/>
        <v>394.2</v>
      </c>
      <c r="K297" s="737">
        <f t="shared" si="41"/>
        <v>6421.0846885414694</v>
      </c>
      <c r="L297" s="654">
        <v>11000</v>
      </c>
      <c r="M297" s="654"/>
      <c r="N297" s="440" t="s">
        <v>337</v>
      </c>
      <c r="O297" s="752">
        <v>42517</v>
      </c>
      <c r="P297" s="785">
        <v>24</v>
      </c>
      <c r="Q297" s="771">
        <v>42000</v>
      </c>
      <c r="R297" s="8">
        <f t="shared" ref="R297:R299" si="48">ROUND(P297*Q297,0)</f>
        <v>1008000</v>
      </c>
      <c r="S297" s="732">
        <f t="shared" si="46"/>
        <v>5940000</v>
      </c>
      <c r="T297" s="940">
        <f t="shared" si="47"/>
        <v>3467385.7318123933</v>
      </c>
    </row>
    <row r="298" spans="1:20" ht="17.25" customHeight="1">
      <c r="A298" s="769">
        <f t="shared" si="39"/>
        <v>127</v>
      </c>
      <c r="B298" s="292" t="s">
        <v>1470</v>
      </c>
      <c r="C298" s="752">
        <v>42468</v>
      </c>
      <c r="D298" s="753" t="s">
        <v>537</v>
      </c>
      <c r="E298" s="841">
        <v>29</v>
      </c>
      <c r="F298" s="842">
        <v>18</v>
      </c>
      <c r="G298" s="842">
        <v>18.8</v>
      </c>
      <c r="H298" s="832">
        <f t="shared" si="43"/>
        <v>0.39</v>
      </c>
      <c r="I298" s="257">
        <v>3000</v>
      </c>
      <c r="J298" s="737">
        <f t="shared" si="44"/>
        <v>1170</v>
      </c>
      <c r="K298" s="737">
        <f t="shared" si="41"/>
        <v>3430.4425048372236</v>
      </c>
      <c r="L298" s="654">
        <v>5200</v>
      </c>
      <c r="M298" s="654"/>
      <c r="N298" s="440" t="s">
        <v>845</v>
      </c>
      <c r="O298" s="752">
        <v>42527</v>
      </c>
      <c r="P298" s="785">
        <v>350</v>
      </c>
      <c r="Q298" s="771">
        <v>19545</v>
      </c>
      <c r="R298" s="8">
        <f t="shared" si="48"/>
        <v>6840750</v>
      </c>
      <c r="S298" s="732">
        <f t="shared" si="46"/>
        <v>15600000</v>
      </c>
      <c r="T298" s="940">
        <f t="shared" si="47"/>
        <v>10291327.514511671</v>
      </c>
    </row>
    <row r="299" spans="1:20" ht="17.25" customHeight="1">
      <c r="A299" s="769">
        <f t="shared" si="39"/>
        <v>128</v>
      </c>
      <c r="B299" s="292" t="s">
        <v>1001</v>
      </c>
      <c r="C299" s="752">
        <v>42471</v>
      </c>
      <c r="D299" s="753" t="s">
        <v>539</v>
      </c>
      <c r="E299" s="841">
        <v>52</v>
      </c>
      <c r="F299" s="842">
        <v>38</v>
      </c>
      <c r="G299" s="842">
        <v>18</v>
      </c>
      <c r="H299" s="832">
        <f t="shared" si="43"/>
        <v>1.0900000000000001</v>
      </c>
      <c r="I299" s="257">
        <v>100</v>
      </c>
      <c r="J299" s="737">
        <f t="shared" si="44"/>
        <v>109.00000000000001</v>
      </c>
      <c r="K299" s="737">
        <f t="shared" si="41"/>
        <v>9587.6470006989075</v>
      </c>
      <c r="L299" s="654">
        <v>13500</v>
      </c>
      <c r="M299" s="654"/>
      <c r="N299" s="440" t="s">
        <v>890</v>
      </c>
      <c r="O299" s="752">
        <v>42527</v>
      </c>
      <c r="P299" s="785">
        <v>400</v>
      </c>
      <c r="Q299" s="771">
        <v>18000</v>
      </c>
      <c r="R299" s="8">
        <f t="shared" si="48"/>
        <v>7200000</v>
      </c>
      <c r="S299" s="732">
        <f t="shared" si="46"/>
        <v>1350000</v>
      </c>
      <c r="T299" s="940">
        <f t="shared" si="47"/>
        <v>958764.70006989071</v>
      </c>
    </row>
    <row r="300" spans="1:20" ht="17.25" customHeight="1">
      <c r="A300" s="769">
        <f t="shared" si="39"/>
        <v>129</v>
      </c>
      <c r="B300" s="292" t="s">
        <v>1003</v>
      </c>
      <c r="C300" s="752">
        <v>42471</v>
      </c>
      <c r="D300" s="753" t="s">
        <v>539</v>
      </c>
      <c r="E300" s="841">
        <v>50</v>
      </c>
      <c r="F300" s="842">
        <v>37.5</v>
      </c>
      <c r="G300" s="842">
        <v>32</v>
      </c>
      <c r="H300" s="832">
        <f t="shared" si="43"/>
        <v>1.31</v>
      </c>
      <c r="I300" s="257">
        <v>100</v>
      </c>
      <c r="J300" s="737">
        <f t="shared" si="44"/>
        <v>131</v>
      </c>
      <c r="K300" s="737">
        <f t="shared" si="41"/>
        <v>11522.768413684009</v>
      </c>
      <c r="L300" s="654">
        <v>15500</v>
      </c>
      <c r="M300" s="654"/>
      <c r="N300" s="440"/>
      <c r="O300" s="752"/>
      <c r="P300" s="785"/>
      <c r="Q300" s="771"/>
      <c r="R300" s="8"/>
      <c r="S300" s="732">
        <f t="shared" si="46"/>
        <v>1550000</v>
      </c>
      <c r="T300" s="940">
        <f t="shared" si="47"/>
        <v>1152276.841368401</v>
      </c>
    </row>
    <row r="301" spans="1:20" ht="17.25" customHeight="1">
      <c r="A301" s="769">
        <f t="shared" si="39"/>
        <v>130</v>
      </c>
      <c r="B301" s="292" t="s">
        <v>1004</v>
      </c>
      <c r="C301" s="752">
        <v>42471</v>
      </c>
      <c r="D301" s="753" t="s">
        <v>539</v>
      </c>
      <c r="E301" s="841">
        <v>50.5</v>
      </c>
      <c r="F301" s="842">
        <v>40</v>
      </c>
      <c r="G301" s="842">
        <v>23</v>
      </c>
      <c r="H301" s="832">
        <f t="shared" si="43"/>
        <v>1.23</v>
      </c>
      <c r="I301" s="257">
        <v>100</v>
      </c>
      <c r="J301" s="737">
        <f t="shared" si="44"/>
        <v>123</v>
      </c>
      <c r="K301" s="737">
        <f t="shared" si="41"/>
        <v>10819.087899871243</v>
      </c>
      <c r="L301" s="654">
        <v>14500</v>
      </c>
      <c r="M301" s="654"/>
      <c r="N301" s="828" t="s">
        <v>749</v>
      </c>
      <c r="O301" s="829"/>
      <c r="P301" s="830"/>
      <c r="Q301" s="525"/>
      <c r="R301" s="525">
        <f>SUM(R297:R300)</f>
        <v>15048750</v>
      </c>
      <c r="S301" s="732">
        <f t="shared" si="46"/>
        <v>1450000</v>
      </c>
      <c r="T301" s="940">
        <f t="shared" si="47"/>
        <v>1081908.7899871243</v>
      </c>
    </row>
    <row r="302" spans="1:20" ht="17.25" customHeight="1">
      <c r="A302" s="769">
        <f t="shared" si="39"/>
        <v>131</v>
      </c>
      <c r="B302" s="292" t="s">
        <v>676</v>
      </c>
      <c r="C302" s="752">
        <v>42472</v>
      </c>
      <c r="D302" s="753" t="s">
        <v>540</v>
      </c>
      <c r="E302" s="841">
        <v>45</v>
      </c>
      <c r="F302" s="842">
        <v>37</v>
      </c>
      <c r="G302" s="842">
        <v>27.5</v>
      </c>
      <c r="H302" s="832">
        <f t="shared" si="43"/>
        <v>1.1399999999999999</v>
      </c>
      <c r="I302" s="257">
        <v>1004</v>
      </c>
      <c r="J302" s="737">
        <f t="shared" si="44"/>
        <v>1144.56</v>
      </c>
      <c r="K302" s="737">
        <f t="shared" si="41"/>
        <v>10027.447321831884</v>
      </c>
      <c r="L302" s="654">
        <v>13800</v>
      </c>
      <c r="M302" s="654"/>
      <c r="N302" s="440" t="s">
        <v>750</v>
      </c>
      <c r="O302" s="752"/>
      <c r="P302" s="785"/>
      <c r="Q302" s="771"/>
      <c r="R302" s="8">
        <f>R296</f>
        <v>630958800</v>
      </c>
      <c r="S302" s="732">
        <f t="shared" si="46"/>
        <v>13855200</v>
      </c>
      <c r="T302" s="940">
        <f t="shared" si="47"/>
        <v>10067557.111119211</v>
      </c>
    </row>
    <row r="303" spans="1:20" ht="17.25" customHeight="1">
      <c r="A303" s="769">
        <f t="shared" si="39"/>
        <v>132</v>
      </c>
      <c r="B303" s="292" t="s">
        <v>724</v>
      </c>
      <c r="C303" s="752">
        <v>42472</v>
      </c>
      <c r="D303" s="753" t="s">
        <v>540</v>
      </c>
      <c r="E303" s="841">
        <v>44</v>
      </c>
      <c r="F303" s="842">
        <v>20</v>
      </c>
      <c r="G303" s="842"/>
      <c r="H303" s="832">
        <f t="shared" si="43"/>
        <v>0.09</v>
      </c>
      <c r="I303" s="257">
        <v>2008</v>
      </c>
      <c r="J303" s="737">
        <f t="shared" si="44"/>
        <v>180.72</v>
      </c>
      <c r="K303" s="737">
        <f t="shared" si="41"/>
        <v>791.6405780393593</v>
      </c>
      <c r="L303" s="654">
        <v>1300</v>
      </c>
      <c r="M303" s="654"/>
      <c r="N303" s="440" t="s">
        <v>751</v>
      </c>
      <c r="O303" s="752"/>
      <c r="P303" s="785"/>
      <c r="Q303" s="771"/>
      <c r="R303" s="8">
        <f>R301</f>
        <v>15048750</v>
      </c>
      <c r="S303" s="732">
        <f t="shared" si="46"/>
        <v>2610400</v>
      </c>
      <c r="T303" s="940">
        <f t="shared" si="47"/>
        <v>1589614.2807030336</v>
      </c>
    </row>
    <row r="304" spans="1:20" ht="17.25" customHeight="1">
      <c r="A304" s="769">
        <f t="shared" si="39"/>
        <v>133</v>
      </c>
      <c r="B304" s="292" t="s">
        <v>1005</v>
      </c>
      <c r="C304" s="752">
        <v>42472</v>
      </c>
      <c r="D304" s="753" t="s">
        <v>541</v>
      </c>
      <c r="E304" s="841">
        <v>55</v>
      </c>
      <c r="F304" s="842">
        <v>28</v>
      </c>
      <c r="G304" s="842">
        <v>22</v>
      </c>
      <c r="H304" s="832">
        <f t="shared" si="43"/>
        <v>0.91</v>
      </c>
      <c r="I304" s="257">
        <v>207</v>
      </c>
      <c r="J304" s="737">
        <f t="shared" si="44"/>
        <v>188.37</v>
      </c>
      <c r="K304" s="737">
        <f t="shared" si="41"/>
        <v>8004.3658446201889</v>
      </c>
      <c r="L304" s="654">
        <v>13200</v>
      </c>
      <c r="M304" s="654"/>
      <c r="N304" s="440" t="s">
        <v>753</v>
      </c>
      <c r="O304" s="752"/>
      <c r="P304" s="785"/>
      <c r="Q304" s="771"/>
      <c r="R304" s="8">
        <v>6580000</v>
      </c>
      <c r="S304" s="732">
        <f t="shared" si="46"/>
        <v>2732400</v>
      </c>
      <c r="T304" s="940">
        <f t="shared" si="47"/>
        <v>1656903.7298363792</v>
      </c>
    </row>
    <row r="305" spans="1:20" ht="17.25" customHeight="1">
      <c r="A305" s="769">
        <f t="shared" si="39"/>
        <v>134</v>
      </c>
      <c r="B305" s="292" t="s">
        <v>1006</v>
      </c>
      <c r="C305" s="752">
        <v>42472</v>
      </c>
      <c r="D305" s="753" t="s">
        <v>541</v>
      </c>
      <c r="E305" s="841">
        <v>35</v>
      </c>
      <c r="F305" s="842">
        <v>35</v>
      </c>
      <c r="G305" s="842">
        <v>26</v>
      </c>
      <c r="H305" s="832">
        <f t="shared" si="43"/>
        <v>0.93</v>
      </c>
      <c r="I305" s="257">
        <v>173</v>
      </c>
      <c r="J305" s="737">
        <f t="shared" si="44"/>
        <v>160.89000000000001</v>
      </c>
      <c r="K305" s="737">
        <f t="shared" si="41"/>
        <v>8180.2859730733799</v>
      </c>
      <c r="L305" s="654">
        <v>11000</v>
      </c>
      <c r="M305" s="654"/>
      <c r="N305" s="440" t="s">
        <v>752</v>
      </c>
      <c r="O305" s="752"/>
      <c r="P305" s="785"/>
      <c r="Q305" s="771"/>
      <c r="R305" s="8">
        <v>30000000</v>
      </c>
      <c r="S305" s="732">
        <f t="shared" si="46"/>
        <v>1903000</v>
      </c>
      <c r="T305" s="940">
        <f t="shared" si="47"/>
        <v>1415189.4733416948</v>
      </c>
    </row>
    <row r="306" spans="1:20" ht="17.25" customHeight="1">
      <c r="A306" s="769">
        <f t="shared" si="39"/>
        <v>135</v>
      </c>
      <c r="B306" s="292" t="s">
        <v>1007</v>
      </c>
      <c r="C306" s="752">
        <v>42472</v>
      </c>
      <c r="D306" s="753" t="s">
        <v>542</v>
      </c>
      <c r="E306" s="841">
        <v>33.5</v>
      </c>
      <c r="F306" s="842">
        <v>31.5</v>
      </c>
      <c r="G306" s="842">
        <v>9.5</v>
      </c>
      <c r="H306" s="832">
        <f t="shared" si="43"/>
        <v>0.59</v>
      </c>
      <c r="I306" s="257">
        <v>505</v>
      </c>
      <c r="J306" s="737">
        <f t="shared" si="44"/>
        <v>297.95</v>
      </c>
      <c r="K306" s="737">
        <f t="shared" si="41"/>
        <v>5189.6437893691327</v>
      </c>
      <c r="L306" s="654">
        <v>6400</v>
      </c>
      <c r="M306" s="654"/>
      <c r="N306" s="440" t="s">
        <v>765</v>
      </c>
      <c r="O306" s="752"/>
      <c r="P306" s="785"/>
      <c r="Q306" s="771"/>
      <c r="R306" s="8">
        <v>108780000</v>
      </c>
      <c r="S306" s="732">
        <f t="shared" si="46"/>
        <v>3232000</v>
      </c>
      <c r="T306" s="940">
        <f t="shared" si="47"/>
        <v>2620770.1136314119</v>
      </c>
    </row>
    <row r="307" spans="1:20" ht="17.25" customHeight="1">
      <c r="A307" s="769">
        <f t="shared" si="39"/>
        <v>136</v>
      </c>
      <c r="B307" s="292" t="s">
        <v>1008</v>
      </c>
      <c r="C307" s="752">
        <v>42472</v>
      </c>
      <c r="D307" s="753" t="s">
        <v>542</v>
      </c>
      <c r="E307" s="841">
        <v>52.5</v>
      </c>
      <c r="F307" s="842">
        <v>29.5</v>
      </c>
      <c r="G307" s="842">
        <v>9.1999999999999993</v>
      </c>
      <c r="H307" s="832">
        <f t="shared" si="43"/>
        <v>0.7</v>
      </c>
      <c r="I307" s="257">
        <v>988</v>
      </c>
      <c r="J307" s="737">
        <f t="shared" si="44"/>
        <v>691.59999999999991</v>
      </c>
      <c r="K307" s="737">
        <f t="shared" si="41"/>
        <v>6157.2044958616834</v>
      </c>
      <c r="L307" s="654">
        <v>7700</v>
      </c>
      <c r="M307" s="654"/>
      <c r="N307" s="440"/>
      <c r="O307" s="752"/>
      <c r="P307" s="785"/>
      <c r="Q307" s="771"/>
      <c r="R307" s="8"/>
      <c r="S307" s="732">
        <f t="shared" si="46"/>
        <v>7607600</v>
      </c>
      <c r="T307" s="940">
        <f t="shared" si="47"/>
        <v>6083318.0419113431</v>
      </c>
    </row>
    <row r="308" spans="1:20" ht="17.25" customHeight="1">
      <c r="A308" s="769">
        <f t="shared" si="39"/>
        <v>137</v>
      </c>
      <c r="B308" s="292" t="s">
        <v>661</v>
      </c>
      <c r="C308" s="752">
        <v>42472</v>
      </c>
      <c r="D308" s="753" t="s">
        <v>544</v>
      </c>
      <c r="E308" s="841">
        <v>48</v>
      </c>
      <c r="F308" s="842">
        <v>23</v>
      </c>
      <c r="G308" s="842">
        <v>22</v>
      </c>
      <c r="H308" s="832">
        <f t="shared" si="43"/>
        <v>0.71</v>
      </c>
      <c r="I308" s="257">
        <v>735</v>
      </c>
      <c r="J308" s="737">
        <f t="shared" si="44"/>
        <v>521.85</v>
      </c>
      <c r="K308" s="737">
        <f t="shared" si="41"/>
        <v>6245.1645600882784</v>
      </c>
      <c r="L308" s="654">
        <v>7135</v>
      </c>
      <c r="M308" s="654"/>
      <c r="N308" s="828" t="s">
        <v>762</v>
      </c>
      <c r="O308" s="829"/>
      <c r="P308" s="830"/>
      <c r="Q308" s="525"/>
      <c r="R308" s="525">
        <f>SUM(R302:R307)</f>
        <v>791367550</v>
      </c>
      <c r="S308" s="732">
        <f t="shared" si="46"/>
        <v>5244225</v>
      </c>
      <c r="T308" s="940">
        <f t="shared" si="47"/>
        <v>4590195.9516648846</v>
      </c>
    </row>
    <row r="309" spans="1:20" ht="17.25" customHeight="1">
      <c r="A309" s="769">
        <f t="shared" si="39"/>
        <v>138</v>
      </c>
      <c r="B309" s="292" t="s">
        <v>449</v>
      </c>
      <c r="C309" s="752">
        <v>42472</v>
      </c>
      <c r="D309" s="753" t="s">
        <v>544</v>
      </c>
      <c r="E309" s="841">
        <v>103</v>
      </c>
      <c r="F309" s="842">
        <v>50</v>
      </c>
      <c r="G309" s="842">
        <v>180</v>
      </c>
      <c r="H309" s="832">
        <f t="shared" si="43"/>
        <v>7.25</v>
      </c>
      <c r="I309" s="257">
        <v>194</v>
      </c>
      <c r="J309" s="737">
        <f t="shared" si="44"/>
        <v>1406.5</v>
      </c>
      <c r="K309" s="737">
        <f t="shared" si="41"/>
        <v>63771.046564281722</v>
      </c>
      <c r="L309" s="654">
        <v>47449</v>
      </c>
      <c r="M309" s="654"/>
      <c r="N309" s="441"/>
      <c r="O309" s="760"/>
      <c r="P309" s="786"/>
      <c r="Q309" s="750"/>
      <c r="R309" s="762"/>
      <c r="S309" s="732">
        <f t="shared" si="46"/>
        <v>9205106</v>
      </c>
      <c r="T309" s="940">
        <f t="shared" si="47"/>
        <v>12371583.033470655</v>
      </c>
    </row>
    <row r="310" spans="1:20" ht="17.25" customHeight="1">
      <c r="A310" s="769">
        <f t="shared" si="39"/>
        <v>139</v>
      </c>
      <c r="B310" s="292" t="s">
        <v>1009</v>
      </c>
      <c r="C310" s="752">
        <v>42472</v>
      </c>
      <c r="D310" s="753" t="s">
        <v>544</v>
      </c>
      <c r="E310" s="841">
        <v>122</v>
      </c>
      <c r="F310" s="842">
        <v>54</v>
      </c>
      <c r="G310" s="842">
        <v>176</v>
      </c>
      <c r="H310" s="832">
        <f t="shared" si="43"/>
        <v>8.32</v>
      </c>
      <c r="I310" s="257">
        <v>20</v>
      </c>
      <c r="J310" s="737">
        <f t="shared" si="44"/>
        <v>166.4</v>
      </c>
      <c r="K310" s="737">
        <f t="shared" si="41"/>
        <v>73182.773436527437</v>
      </c>
      <c r="L310" s="654">
        <v>54530</v>
      </c>
      <c r="M310" s="654"/>
      <c r="N310" s="441"/>
      <c r="O310" s="760"/>
      <c r="P310" s="786"/>
      <c r="Q310" s="750"/>
      <c r="R310" s="762"/>
      <c r="S310" s="732">
        <f t="shared" si="46"/>
        <v>1090600</v>
      </c>
      <c r="T310" s="940">
        <f t="shared" si="47"/>
        <v>1463655.4687305489</v>
      </c>
    </row>
    <row r="311" spans="1:20" ht="17.25" customHeight="1">
      <c r="A311" s="769">
        <f t="shared" si="39"/>
        <v>140</v>
      </c>
      <c r="B311" s="292" t="s">
        <v>420</v>
      </c>
      <c r="C311" s="752">
        <v>42473</v>
      </c>
      <c r="D311" s="753" t="s">
        <v>545</v>
      </c>
      <c r="E311" s="841">
        <v>52</v>
      </c>
      <c r="F311" s="842">
        <v>24.5</v>
      </c>
      <c r="G311" s="842">
        <v>24.5</v>
      </c>
      <c r="H311" s="832">
        <f t="shared" si="43"/>
        <v>0.82</v>
      </c>
      <c r="I311" s="257">
        <v>1222</v>
      </c>
      <c r="J311" s="737">
        <f t="shared" si="44"/>
        <v>1002.04</v>
      </c>
      <c r="K311" s="737">
        <f t="shared" si="41"/>
        <v>7212.7252665808292</v>
      </c>
      <c r="L311" s="654">
        <v>5000</v>
      </c>
      <c r="M311" s="654"/>
      <c r="N311" s="1132" t="s">
        <v>763</v>
      </c>
      <c r="O311" s="1133"/>
      <c r="P311" s="1133"/>
      <c r="Q311" s="1134"/>
      <c r="R311" s="833">
        <f>R308/J525</f>
        <v>8796.0064226595478</v>
      </c>
      <c r="S311" s="732">
        <f t="shared" si="46"/>
        <v>6110000</v>
      </c>
      <c r="T311" s="940">
        <f t="shared" si="47"/>
        <v>8813950.2757617738</v>
      </c>
    </row>
    <row r="312" spans="1:20" ht="17.25" customHeight="1">
      <c r="A312" s="769">
        <f t="shared" si="39"/>
        <v>141</v>
      </c>
      <c r="B312" s="292" t="s">
        <v>472</v>
      </c>
      <c r="C312" s="752">
        <v>42473</v>
      </c>
      <c r="D312" s="753" t="s">
        <v>545</v>
      </c>
      <c r="E312" s="841">
        <v>55</v>
      </c>
      <c r="F312" s="787">
        <v>45</v>
      </c>
      <c r="G312" s="787">
        <v>29</v>
      </c>
      <c r="H312" s="832">
        <f t="shared" si="43"/>
        <v>1.58</v>
      </c>
      <c r="I312" s="257">
        <v>602</v>
      </c>
      <c r="J312" s="737">
        <f t="shared" si="44"/>
        <v>951.16000000000008</v>
      </c>
      <c r="K312" s="737">
        <f t="shared" si="41"/>
        <v>13897.690147802086</v>
      </c>
      <c r="L312" s="743">
        <v>9700</v>
      </c>
      <c r="M312" s="654"/>
      <c r="O312" s="732"/>
      <c r="P312" s="732"/>
      <c r="Q312" s="732"/>
      <c r="S312" s="732">
        <f t="shared" si="46"/>
        <v>5839400</v>
      </c>
      <c r="T312" s="940">
        <f t="shared" si="47"/>
        <v>8366409.4689768562</v>
      </c>
    </row>
    <row r="313" spans="1:20" ht="17.25" customHeight="1">
      <c r="A313" s="769">
        <f t="shared" si="39"/>
        <v>142</v>
      </c>
      <c r="B313" s="292" t="s">
        <v>449</v>
      </c>
      <c r="C313" s="752">
        <v>42475</v>
      </c>
      <c r="D313" s="753" t="s">
        <v>1010</v>
      </c>
      <c r="E313" s="841">
        <v>103</v>
      </c>
      <c r="F313" s="787">
        <v>50</v>
      </c>
      <c r="G313" s="787">
        <v>180</v>
      </c>
      <c r="H313" s="832">
        <f t="shared" si="43"/>
        <v>7.25</v>
      </c>
      <c r="I313" s="257">
        <v>295</v>
      </c>
      <c r="J313" s="737">
        <f t="shared" si="44"/>
        <v>2138.75</v>
      </c>
      <c r="K313" s="737">
        <f t="shared" si="41"/>
        <v>63771.046564281722</v>
      </c>
      <c r="L313" s="743">
        <v>47449</v>
      </c>
      <c r="M313" s="654"/>
      <c r="O313" s="732"/>
      <c r="P313" s="732"/>
      <c r="Q313" s="732"/>
      <c r="S313" s="732">
        <f t="shared" si="46"/>
        <v>13997455</v>
      </c>
      <c r="T313" s="940">
        <f t="shared" si="47"/>
        <v>18812458.736463107</v>
      </c>
    </row>
    <row r="314" spans="1:20" ht="17.25" customHeight="1">
      <c r="A314" s="769">
        <f t="shared" si="39"/>
        <v>143</v>
      </c>
      <c r="B314" s="292" t="s">
        <v>1011</v>
      </c>
      <c r="C314" s="752">
        <v>42475</v>
      </c>
      <c r="D314" s="753" t="s">
        <v>1010</v>
      </c>
      <c r="E314" s="841">
        <v>122</v>
      </c>
      <c r="F314" s="787">
        <v>54</v>
      </c>
      <c r="G314" s="787">
        <v>170</v>
      </c>
      <c r="H314" s="832">
        <f t="shared" si="43"/>
        <v>8.1</v>
      </c>
      <c r="I314" s="257">
        <v>41</v>
      </c>
      <c r="J314" s="737">
        <f t="shared" si="44"/>
        <v>332.09999999999997</v>
      </c>
      <c r="K314" s="737">
        <f t="shared" si="41"/>
        <v>71247.652023542338</v>
      </c>
      <c r="L314" s="743">
        <v>54530</v>
      </c>
      <c r="M314" s="654"/>
      <c r="O314" s="732"/>
      <c r="P314" s="732"/>
      <c r="Q314" s="732"/>
      <c r="S314" s="732">
        <f t="shared" si="46"/>
        <v>2235730</v>
      </c>
      <c r="T314" s="940">
        <f t="shared" si="47"/>
        <v>2921153.7329652361</v>
      </c>
    </row>
    <row r="315" spans="1:20" ht="17.25" customHeight="1">
      <c r="A315" s="769">
        <f t="shared" si="39"/>
        <v>144</v>
      </c>
      <c r="B315" s="292" t="s">
        <v>442</v>
      </c>
      <c r="C315" s="752">
        <v>42475</v>
      </c>
      <c r="D315" s="753" t="s">
        <v>550</v>
      </c>
      <c r="E315" s="841">
        <v>22</v>
      </c>
      <c r="F315" s="787">
        <v>22</v>
      </c>
      <c r="G315" s="787">
        <v>29.5</v>
      </c>
      <c r="H315" s="832">
        <f t="shared" si="43"/>
        <v>0.51</v>
      </c>
      <c r="I315" s="257">
        <v>991</v>
      </c>
      <c r="J315" s="737">
        <f t="shared" si="44"/>
        <v>505.41</v>
      </c>
      <c r="K315" s="737">
        <f t="shared" si="41"/>
        <v>4485.9632755563698</v>
      </c>
      <c r="L315" s="743">
        <v>6700</v>
      </c>
      <c r="M315" s="654"/>
      <c r="O315" s="732"/>
      <c r="P315" s="732"/>
      <c r="Q315" s="732"/>
      <c r="S315" s="732">
        <f t="shared" si="46"/>
        <v>6639700</v>
      </c>
      <c r="T315" s="940">
        <f t="shared" si="47"/>
        <v>4445589.6060763625</v>
      </c>
    </row>
    <row r="316" spans="1:20" ht="17.25" customHeight="1">
      <c r="A316" s="769">
        <f t="shared" si="39"/>
        <v>145</v>
      </c>
      <c r="B316" s="292" t="s">
        <v>638</v>
      </c>
      <c r="C316" s="752">
        <v>42475</v>
      </c>
      <c r="D316" s="753" t="s">
        <v>550</v>
      </c>
      <c r="E316" s="841">
        <v>104</v>
      </c>
      <c r="F316" s="842">
        <v>50</v>
      </c>
      <c r="G316" s="842">
        <v>25</v>
      </c>
      <c r="H316" s="832">
        <f t="shared" si="43"/>
        <v>2.44</v>
      </c>
      <c r="I316" s="257">
        <v>105</v>
      </c>
      <c r="J316" s="737">
        <f t="shared" si="44"/>
        <v>256.2</v>
      </c>
      <c r="K316" s="737">
        <f t="shared" si="41"/>
        <v>21462.255671289295</v>
      </c>
      <c r="L316" s="654">
        <v>27000</v>
      </c>
      <c r="M316" s="654"/>
      <c r="O316" s="732"/>
      <c r="P316" s="732"/>
      <c r="Q316" s="732"/>
      <c r="S316" s="732">
        <f t="shared" si="46"/>
        <v>2835000</v>
      </c>
      <c r="T316" s="940">
        <f t="shared" si="47"/>
        <v>2253536.8454853757</v>
      </c>
    </row>
    <row r="317" spans="1:20" ht="17.25" customHeight="1">
      <c r="A317" s="769">
        <f t="shared" si="39"/>
        <v>146</v>
      </c>
      <c r="B317" s="292" t="s">
        <v>1012</v>
      </c>
      <c r="C317" s="752">
        <v>42475</v>
      </c>
      <c r="D317" s="753" t="s">
        <v>550</v>
      </c>
      <c r="E317" s="841">
        <v>42.5</v>
      </c>
      <c r="F317" s="842">
        <v>24</v>
      </c>
      <c r="G317" s="842">
        <v>9</v>
      </c>
      <c r="H317" s="832">
        <f t="shared" si="43"/>
        <v>0.5</v>
      </c>
      <c r="I317" s="257">
        <v>209</v>
      </c>
      <c r="J317" s="737">
        <f t="shared" si="44"/>
        <v>104.5</v>
      </c>
      <c r="K317" s="737">
        <f t="shared" si="41"/>
        <v>4398.0032113297739</v>
      </c>
      <c r="L317" s="654">
        <v>5700</v>
      </c>
      <c r="M317" s="654"/>
      <c r="O317" s="732"/>
      <c r="P317" s="732"/>
      <c r="Q317" s="732"/>
      <c r="S317" s="732">
        <f t="shared" si="46"/>
        <v>1191300</v>
      </c>
      <c r="T317" s="940">
        <f t="shared" si="47"/>
        <v>919182.67116792279</v>
      </c>
    </row>
    <row r="318" spans="1:20" ht="17.25" customHeight="1">
      <c r="A318" s="769">
        <f t="shared" si="39"/>
        <v>147</v>
      </c>
      <c r="B318" s="292" t="s">
        <v>467</v>
      </c>
      <c r="C318" s="752">
        <v>42478</v>
      </c>
      <c r="D318" s="753" t="s">
        <v>551</v>
      </c>
      <c r="E318" s="841">
        <v>37.5</v>
      </c>
      <c r="F318" s="842">
        <v>25.3</v>
      </c>
      <c r="G318" s="842">
        <v>23.9</v>
      </c>
      <c r="H318" s="832">
        <f t="shared" si="43"/>
        <v>0.68</v>
      </c>
      <c r="I318" s="257">
        <v>566</v>
      </c>
      <c r="J318" s="737">
        <f t="shared" si="44"/>
        <v>384.88000000000005</v>
      </c>
      <c r="K318" s="737">
        <f t="shared" si="41"/>
        <v>5981.2843674084925</v>
      </c>
      <c r="L318" s="654">
        <v>5900</v>
      </c>
      <c r="M318" s="654"/>
      <c r="O318" s="732"/>
      <c r="P318" s="732"/>
      <c r="Q318" s="732"/>
      <c r="S318" s="732">
        <f t="shared" si="46"/>
        <v>3339400</v>
      </c>
      <c r="T318" s="940">
        <f t="shared" si="47"/>
        <v>3385406.9519532067</v>
      </c>
    </row>
    <row r="319" spans="1:20" ht="17.25" customHeight="1">
      <c r="A319" s="769">
        <f t="shared" si="39"/>
        <v>148</v>
      </c>
      <c r="B319" s="292" t="s">
        <v>580</v>
      </c>
      <c r="C319" s="752">
        <v>42478</v>
      </c>
      <c r="D319" s="753" t="s">
        <v>552</v>
      </c>
      <c r="E319" s="841">
        <v>57</v>
      </c>
      <c r="F319" s="842">
        <v>36</v>
      </c>
      <c r="G319" s="842">
        <v>34</v>
      </c>
      <c r="H319" s="832">
        <f t="shared" si="43"/>
        <v>1.39</v>
      </c>
      <c r="I319" s="257">
        <v>151</v>
      </c>
      <c r="J319" s="737">
        <f t="shared" si="44"/>
        <v>209.89</v>
      </c>
      <c r="K319" s="737">
        <f t="shared" si="41"/>
        <v>12226.448927496771</v>
      </c>
      <c r="L319" s="654">
        <v>20000</v>
      </c>
      <c r="M319" s="654"/>
      <c r="O319" s="732"/>
      <c r="P319" s="732"/>
      <c r="Q319" s="732"/>
      <c r="S319" s="732">
        <f t="shared" si="46"/>
        <v>3020000</v>
      </c>
      <c r="T319" s="940">
        <f t="shared" si="47"/>
        <v>1846193.7880520124</v>
      </c>
    </row>
    <row r="320" spans="1:20" ht="17.25" customHeight="1">
      <c r="A320" s="769">
        <f t="shared" si="39"/>
        <v>149</v>
      </c>
      <c r="B320" s="292" t="s">
        <v>682</v>
      </c>
      <c r="C320" s="752">
        <v>42479</v>
      </c>
      <c r="D320" s="753" t="s">
        <v>553</v>
      </c>
      <c r="E320" s="841">
        <v>52</v>
      </c>
      <c r="F320" s="842">
        <v>25</v>
      </c>
      <c r="G320" s="842">
        <v>25</v>
      </c>
      <c r="H320" s="832">
        <f t="shared" si="43"/>
        <v>0.84</v>
      </c>
      <c r="I320" s="257">
        <v>303</v>
      </c>
      <c r="J320" s="737">
        <f t="shared" si="44"/>
        <v>254.51999999999998</v>
      </c>
      <c r="K320" s="737">
        <f t="shared" si="41"/>
        <v>7388.6453950340201</v>
      </c>
      <c r="L320" s="654">
        <v>5800</v>
      </c>
      <c r="M320" s="654"/>
      <c r="O320" s="732"/>
      <c r="P320" s="732"/>
      <c r="Q320" s="732"/>
      <c r="S320" s="732">
        <f t="shared" si="46"/>
        <v>1757400</v>
      </c>
      <c r="T320" s="940">
        <f t="shared" si="47"/>
        <v>2238759.5546953082</v>
      </c>
    </row>
    <row r="321" spans="1:20" ht="17.25" customHeight="1">
      <c r="A321" s="769">
        <f t="shared" si="39"/>
        <v>150</v>
      </c>
      <c r="B321" s="292" t="s">
        <v>571</v>
      </c>
      <c r="C321" s="752">
        <v>42479</v>
      </c>
      <c r="D321" s="753" t="s">
        <v>553</v>
      </c>
      <c r="E321" s="841">
        <v>52</v>
      </c>
      <c r="F321" s="842">
        <v>28</v>
      </c>
      <c r="G321" s="842">
        <v>28</v>
      </c>
      <c r="H321" s="832">
        <f t="shared" si="43"/>
        <v>0.97</v>
      </c>
      <c r="I321" s="257">
        <v>318</v>
      </c>
      <c r="J321" s="737">
        <f t="shared" si="44"/>
        <v>308.45999999999998</v>
      </c>
      <c r="K321" s="737">
        <f t="shared" si="41"/>
        <v>8532.1262299797618</v>
      </c>
      <c r="L321" s="654">
        <v>6400</v>
      </c>
      <c r="M321" s="654"/>
      <c r="O321" s="732"/>
      <c r="P321" s="732"/>
      <c r="Q321" s="732"/>
      <c r="S321" s="732">
        <f t="shared" si="46"/>
        <v>2035200</v>
      </c>
      <c r="T321" s="940">
        <f t="shared" si="47"/>
        <v>2713216.1411335641</v>
      </c>
    </row>
    <row r="322" spans="1:20" ht="17.25" customHeight="1">
      <c r="A322" s="769">
        <f t="shared" si="39"/>
        <v>151</v>
      </c>
      <c r="B322" s="292" t="s">
        <v>658</v>
      </c>
      <c r="C322" s="752">
        <v>42479</v>
      </c>
      <c r="D322" s="753" t="s">
        <v>1014</v>
      </c>
      <c r="E322" s="841">
        <v>40</v>
      </c>
      <c r="F322" s="842">
        <v>30</v>
      </c>
      <c r="G322" s="842">
        <v>18.5</v>
      </c>
      <c r="H322" s="832">
        <f t="shared" si="43"/>
        <v>0.75</v>
      </c>
      <c r="I322" s="257">
        <v>518</v>
      </c>
      <c r="J322" s="737">
        <f t="shared" si="44"/>
        <v>388.5</v>
      </c>
      <c r="K322" s="737">
        <f t="shared" si="41"/>
        <v>6597.0048169946604</v>
      </c>
      <c r="L322" s="654">
        <v>8800</v>
      </c>
      <c r="M322" s="654"/>
      <c r="O322" s="732"/>
      <c r="P322" s="732"/>
      <c r="Q322" s="732"/>
      <c r="S322" s="732">
        <f t="shared" si="46"/>
        <v>4558400</v>
      </c>
      <c r="T322" s="940">
        <f t="shared" si="47"/>
        <v>3417248.4952032343</v>
      </c>
    </row>
    <row r="323" spans="1:20" ht="17.25" customHeight="1">
      <c r="A323" s="769">
        <f t="shared" si="39"/>
        <v>152</v>
      </c>
      <c r="B323" s="292" t="s">
        <v>1476</v>
      </c>
      <c r="C323" s="752">
        <v>42479</v>
      </c>
      <c r="D323" s="753" t="s">
        <v>1014</v>
      </c>
      <c r="E323" s="841">
        <v>49</v>
      </c>
      <c r="F323" s="842">
        <v>38</v>
      </c>
      <c r="G323" s="842">
        <v>12</v>
      </c>
      <c r="H323" s="832">
        <f t="shared" si="43"/>
        <v>0.95</v>
      </c>
      <c r="I323" s="257">
        <v>540</v>
      </c>
      <c r="J323" s="737">
        <f t="shared" si="44"/>
        <v>513</v>
      </c>
      <c r="K323" s="737">
        <f t="shared" si="41"/>
        <v>8356.2061015265699</v>
      </c>
      <c r="L323" s="654">
        <v>10500</v>
      </c>
      <c r="M323" s="654"/>
      <c r="O323" s="732"/>
      <c r="P323" s="732"/>
      <c r="Q323" s="732"/>
      <c r="S323" s="732">
        <f t="shared" si="46"/>
        <v>5670000</v>
      </c>
      <c r="T323" s="940">
        <f t="shared" si="47"/>
        <v>4512351.2948243478</v>
      </c>
    </row>
    <row r="324" spans="1:20" ht="17.25" customHeight="1">
      <c r="A324" s="769">
        <f t="shared" si="39"/>
        <v>153</v>
      </c>
      <c r="B324" s="292" t="s">
        <v>431</v>
      </c>
      <c r="C324" s="752">
        <v>42479</v>
      </c>
      <c r="D324" s="753" t="s">
        <v>1014</v>
      </c>
      <c r="E324" s="841">
        <v>49</v>
      </c>
      <c r="F324" s="842">
        <v>38</v>
      </c>
      <c r="G324" s="842">
        <v>12</v>
      </c>
      <c r="H324" s="832">
        <f t="shared" si="43"/>
        <v>0.95</v>
      </c>
      <c r="I324" s="257">
        <v>200</v>
      </c>
      <c r="J324" s="737">
        <f t="shared" si="44"/>
        <v>190</v>
      </c>
      <c r="K324" s="737">
        <f t="shared" si="41"/>
        <v>8356.2061015265699</v>
      </c>
      <c r="L324" s="654">
        <v>10000</v>
      </c>
      <c r="M324" s="654"/>
      <c r="O324" s="732"/>
      <c r="P324" s="732"/>
      <c r="Q324" s="732"/>
      <c r="S324" s="732">
        <f t="shared" si="46"/>
        <v>2000000</v>
      </c>
      <c r="T324" s="940">
        <f t="shared" si="47"/>
        <v>1671241.2203053141</v>
      </c>
    </row>
    <row r="325" spans="1:20" ht="17.25" customHeight="1">
      <c r="A325" s="769">
        <f t="shared" si="39"/>
        <v>154</v>
      </c>
      <c r="B325" s="292" t="s">
        <v>1015</v>
      </c>
      <c r="C325" s="752">
        <v>42481</v>
      </c>
      <c r="D325" s="753" t="s">
        <v>723</v>
      </c>
      <c r="E325" s="841">
        <v>110</v>
      </c>
      <c r="F325" s="842">
        <v>45</v>
      </c>
      <c r="G325" s="842">
        <v>38</v>
      </c>
      <c r="H325" s="832">
        <f t="shared" si="43"/>
        <v>2.71</v>
      </c>
      <c r="I325" s="257">
        <v>60</v>
      </c>
      <c r="J325" s="737">
        <f t="shared" si="44"/>
        <v>162.6</v>
      </c>
      <c r="K325" s="737">
        <f t="shared" si="41"/>
        <v>23837.177405407376</v>
      </c>
      <c r="L325" s="654">
        <v>31000</v>
      </c>
      <c r="M325" s="654"/>
      <c r="O325" s="732"/>
      <c r="P325" s="732"/>
      <c r="Q325" s="732"/>
      <c r="S325" s="732">
        <f t="shared" si="46"/>
        <v>1860000</v>
      </c>
      <c r="T325" s="940">
        <f t="shared" si="47"/>
        <v>1430230.6443244426</v>
      </c>
    </row>
    <row r="326" spans="1:20" ht="17.25" customHeight="1">
      <c r="A326" s="769">
        <f t="shared" si="39"/>
        <v>155</v>
      </c>
      <c r="B326" s="292" t="s">
        <v>1016</v>
      </c>
      <c r="C326" s="752">
        <v>42481</v>
      </c>
      <c r="D326" s="753" t="s">
        <v>723</v>
      </c>
      <c r="E326" s="841">
        <v>110</v>
      </c>
      <c r="F326" s="842">
        <v>50</v>
      </c>
      <c r="G326" s="842">
        <v>41</v>
      </c>
      <c r="H326" s="832">
        <f t="shared" si="43"/>
        <v>3.06</v>
      </c>
      <c r="I326" s="257">
        <v>60</v>
      </c>
      <c r="J326" s="737">
        <f t="shared" si="44"/>
        <v>183.6</v>
      </c>
      <c r="K326" s="737">
        <f t="shared" si="41"/>
        <v>26915.779653338217</v>
      </c>
      <c r="L326" s="654">
        <v>35000</v>
      </c>
      <c r="M326" s="654"/>
      <c r="O326" s="732"/>
      <c r="P326" s="732"/>
      <c r="Q326" s="732"/>
      <c r="S326" s="732">
        <f t="shared" si="46"/>
        <v>2100000</v>
      </c>
      <c r="T326" s="940">
        <f t="shared" si="47"/>
        <v>1614946.7792002931</v>
      </c>
    </row>
    <row r="327" spans="1:20" ht="17.25" customHeight="1">
      <c r="A327" s="769">
        <f t="shared" si="39"/>
        <v>156</v>
      </c>
      <c r="B327" s="292" t="s">
        <v>508</v>
      </c>
      <c r="C327" s="752">
        <v>42482</v>
      </c>
      <c r="D327" s="753" t="s">
        <v>554</v>
      </c>
      <c r="E327" s="841">
        <v>43</v>
      </c>
      <c r="F327" s="842">
        <v>27.5</v>
      </c>
      <c r="G327" s="842">
        <v>33</v>
      </c>
      <c r="H327" s="832">
        <f t="shared" si="43"/>
        <v>0.93</v>
      </c>
      <c r="I327" s="257">
        <v>208</v>
      </c>
      <c r="J327" s="737">
        <f t="shared" si="44"/>
        <v>193.44</v>
      </c>
      <c r="K327" s="737">
        <f t="shared" si="41"/>
        <v>8180.2859730733799</v>
      </c>
      <c r="L327" s="654">
        <v>6400</v>
      </c>
      <c r="M327" s="654"/>
      <c r="O327" s="732"/>
      <c r="P327" s="732"/>
      <c r="Q327" s="732"/>
      <c r="S327" s="732">
        <f t="shared" si="46"/>
        <v>1331200</v>
      </c>
      <c r="T327" s="940">
        <f t="shared" si="47"/>
        <v>1701499.482399263</v>
      </c>
    </row>
    <row r="328" spans="1:20" ht="17.25" customHeight="1">
      <c r="A328" s="769">
        <f t="shared" si="39"/>
        <v>157</v>
      </c>
      <c r="B328" s="292" t="s">
        <v>676</v>
      </c>
      <c r="C328" s="752">
        <v>42483</v>
      </c>
      <c r="D328" s="753" t="s">
        <v>557</v>
      </c>
      <c r="E328" s="841">
        <v>45</v>
      </c>
      <c r="F328" s="842">
        <v>37</v>
      </c>
      <c r="G328" s="842">
        <v>27.5</v>
      </c>
      <c r="H328" s="832">
        <f t="shared" si="43"/>
        <v>1.1399999999999999</v>
      </c>
      <c r="I328" s="257">
        <v>100</v>
      </c>
      <c r="J328" s="737">
        <f t="shared" si="44"/>
        <v>113.99999999999999</v>
      </c>
      <c r="K328" s="737">
        <f t="shared" si="41"/>
        <v>10027.447321831884</v>
      </c>
      <c r="L328" s="654">
        <v>13400</v>
      </c>
      <c r="M328" s="654"/>
      <c r="O328" s="732"/>
      <c r="P328" s="732"/>
      <c r="Q328" s="732"/>
      <c r="S328" s="732">
        <f t="shared" si="46"/>
        <v>1340000</v>
      </c>
      <c r="T328" s="940">
        <f t="shared" si="47"/>
        <v>1002744.7321831883</v>
      </c>
    </row>
    <row r="329" spans="1:20" ht="17.25" customHeight="1">
      <c r="A329" s="769">
        <f t="shared" si="39"/>
        <v>158</v>
      </c>
      <c r="B329" s="292" t="s">
        <v>724</v>
      </c>
      <c r="C329" s="752">
        <v>42483</v>
      </c>
      <c r="D329" s="753" t="s">
        <v>557</v>
      </c>
      <c r="E329" s="841">
        <v>44</v>
      </c>
      <c r="F329" s="842">
        <v>20</v>
      </c>
      <c r="G329" s="842"/>
      <c r="H329" s="832">
        <f t="shared" si="43"/>
        <v>0.09</v>
      </c>
      <c r="I329" s="257">
        <v>200</v>
      </c>
      <c r="J329" s="737">
        <f t="shared" si="44"/>
        <v>18</v>
      </c>
      <c r="K329" s="737">
        <f t="shared" si="41"/>
        <v>791.6405780393593</v>
      </c>
      <c r="L329" s="654">
        <v>1300</v>
      </c>
      <c r="M329" s="654"/>
      <c r="O329" s="732"/>
      <c r="P329" s="732"/>
      <c r="Q329" s="732"/>
      <c r="S329" s="732">
        <f t="shared" si="46"/>
        <v>260000</v>
      </c>
      <c r="T329" s="940">
        <f t="shared" si="47"/>
        <v>158328.11560787185</v>
      </c>
    </row>
    <row r="330" spans="1:20" ht="17.25" customHeight="1">
      <c r="A330" s="769">
        <f t="shared" si="39"/>
        <v>159</v>
      </c>
      <c r="B330" s="292" t="s">
        <v>1017</v>
      </c>
      <c r="C330" s="752">
        <v>42485</v>
      </c>
      <c r="D330" s="753" t="s">
        <v>559</v>
      </c>
      <c r="E330" s="841">
        <v>52</v>
      </c>
      <c r="F330" s="842">
        <v>45</v>
      </c>
      <c r="G330" s="842">
        <v>20</v>
      </c>
      <c r="H330" s="832">
        <f t="shared" si="43"/>
        <v>1.35</v>
      </c>
      <c r="I330" s="257">
        <v>420</v>
      </c>
      <c r="J330" s="737">
        <f t="shared" si="44"/>
        <v>567</v>
      </c>
      <c r="K330" s="737">
        <f t="shared" si="41"/>
        <v>11874.608670590391</v>
      </c>
      <c r="L330" s="654">
        <v>9700</v>
      </c>
      <c r="M330" s="654"/>
      <c r="O330" s="732"/>
      <c r="P330" s="732"/>
      <c r="Q330" s="732"/>
      <c r="S330" s="732">
        <f t="shared" si="46"/>
        <v>4074000</v>
      </c>
      <c r="T330" s="940">
        <f t="shared" si="47"/>
        <v>4987335.6416479638</v>
      </c>
    </row>
    <row r="331" spans="1:20" ht="17.25" customHeight="1">
      <c r="A331" s="769">
        <f t="shared" si="39"/>
        <v>160</v>
      </c>
      <c r="B331" s="292" t="s">
        <v>511</v>
      </c>
      <c r="C331" s="752">
        <v>42485</v>
      </c>
      <c r="D331" s="753" t="s">
        <v>559</v>
      </c>
      <c r="E331" s="841">
        <v>47</v>
      </c>
      <c r="F331" s="842">
        <v>42</v>
      </c>
      <c r="G331" s="842">
        <v>24.5</v>
      </c>
      <c r="H331" s="832">
        <f t="shared" si="43"/>
        <v>1.27</v>
      </c>
      <c r="I331" s="257">
        <v>371</v>
      </c>
      <c r="J331" s="737">
        <f t="shared" si="44"/>
        <v>471.17</v>
      </c>
      <c r="K331" s="737">
        <f t="shared" si="41"/>
        <v>11170.928156777625</v>
      </c>
      <c r="L331" s="654">
        <v>9200</v>
      </c>
      <c r="M331" s="654"/>
      <c r="O331" s="732"/>
      <c r="P331" s="732"/>
      <c r="Q331" s="732"/>
      <c r="S331" s="732">
        <f t="shared" si="46"/>
        <v>3413200</v>
      </c>
      <c r="T331" s="940">
        <f t="shared" si="47"/>
        <v>4144414.3461644989</v>
      </c>
    </row>
    <row r="332" spans="1:20" ht="17.25" customHeight="1">
      <c r="A332" s="769">
        <f t="shared" si="39"/>
        <v>161</v>
      </c>
      <c r="B332" s="292" t="s">
        <v>511</v>
      </c>
      <c r="C332" s="752">
        <v>42485</v>
      </c>
      <c r="D332" s="753" t="s">
        <v>559</v>
      </c>
      <c r="E332" s="841">
        <v>47</v>
      </c>
      <c r="F332" s="842">
        <v>42</v>
      </c>
      <c r="G332" s="842">
        <v>24.5</v>
      </c>
      <c r="H332" s="832">
        <f t="shared" si="43"/>
        <v>1.27</v>
      </c>
      <c r="I332" s="257">
        <v>205</v>
      </c>
      <c r="J332" s="737">
        <f t="shared" si="44"/>
        <v>260.35000000000002</v>
      </c>
      <c r="K332" s="737">
        <f t="shared" si="41"/>
        <v>11170.928156777625</v>
      </c>
      <c r="L332" s="654">
        <v>9350</v>
      </c>
      <c r="M332" s="654"/>
      <c r="O332" s="732"/>
      <c r="P332" s="732"/>
      <c r="Q332" s="732"/>
      <c r="S332" s="732">
        <f t="shared" si="46"/>
        <v>1916750</v>
      </c>
      <c r="T332" s="940">
        <f t="shared" si="47"/>
        <v>2290040.2721394133</v>
      </c>
    </row>
    <row r="333" spans="1:20" ht="17.25" customHeight="1">
      <c r="A333" s="769">
        <f t="shared" si="39"/>
        <v>162</v>
      </c>
      <c r="B333" s="292" t="s">
        <v>1018</v>
      </c>
      <c r="C333" s="752">
        <v>42485</v>
      </c>
      <c r="D333" s="753" t="s">
        <v>560</v>
      </c>
      <c r="E333" s="841">
        <v>58</v>
      </c>
      <c r="F333" s="842">
        <v>31</v>
      </c>
      <c r="G333" s="842">
        <v>40</v>
      </c>
      <c r="H333" s="832">
        <f t="shared" si="43"/>
        <v>1.35</v>
      </c>
      <c r="I333" s="257">
        <v>220</v>
      </c>
      <c r="J333" s="737">
        <f t="shared" si="44"/>
        <v>297</v>
      </c>
      <c r="K333" s="737">
        <f t="shared" si="41"/>
        <v>11874.608670590391</v>
      </c>
      <c r="L333" s="654">
        <v>9700</v>
      </c>
      <c r="M333" s="654"/>
      <c r="O333" s="732"/>
      <c r="P333" s="732"/>
      <c r="Q333" s="732"/>
      <c r="S333" s="732">
        <f t="shared" si="46"/>
        <v>2134000</v>
      </c>
      <c r="T333" s="940">
        <f t="shared" si="47"/>
        <v>2612413.9075298859</v>
      </c>
    </row>
    <row r="334" spans="1:20" ht="17.25" customHeight="1">
      <c r="A334" s="769">
        <f t="shared" si="39"/>
        <v>163</v>
      </c>
      <c r="B334" s="292" t="s">
        <v>967</v>
      </c>
      <c r="C334" s="752">
        <v>42485</v>
      </c>
      <c r="D334" s="753" t="s">
        <v>560</v>
      </c>
      <c r="E334" s="841">
        <v>53</v>
      </c>
      <c r="F334" s="842">
        <v>42</v>
      </c>
      <c r="G334" s="842">
        <v>26</v>
      </c>
      <c r="H334" s="832">
        <f t="shared" si="43"/>
        <v>1.38</v>
      </c>
      <c r="I334" s="257">
        <v>210</v>
      </c>
      <c r="J334" s="737">
        <f t="shared" si="44"/>
        <v>289.79999999999995</v>
      </c>
      <c r="K334" s="737">
        <f t="shared" si="41"/>
        <v>12138.488863270175</v>
      </c>
      <c r="L334" s="654">
        <v>9800</v>
      </c>
      <c r="M334" s="654"/>
      <c r="O334" s="732"/>
      <c r="P334" s="732"/>
      <c r="Q334" s="732"/>
      <c r="S334" s="732">
        <f t="shared" si="46"/>
        <v>2058000</v>
      </c>
      <c r="T334" s="940">
        <f t="shared" si="47"/>
        <v>2549082.6612867368</v>
      </c>
    </row>
    <row r="335" spans="1:20" ht="17.25" customHeight="1">
      <c r="A335" s="769">
        <f t="shared" si="39"/>
        <v>164</v>
      </c>
      <c r="B335" s="292" t="s">
        <v>511</v>
      </c>
      <c r="C335" s="752">
        <v>42485</v>
      </c>
      <c r="D335" s="753" t="s">
        <v>560</v>
      </c>
      <c r="E335" s="841">
        <v>47</v>
      </c>
      <c r="F335" s="842">
        <v>42</v>
      </c>
      <c r="G335" s="842">
        <v>24.5</v>
      </c>
      <c r="H335" s="832">
        <f t="shared" si="43"/>
        <v>1.27</v>
      </c>
      <c r="I335" s="257">
        <v>645</v>
      </c>
      <c r="J335" s="737">
        <f t="shared" si="44"/>
        <v>819.15</v>
      </c>
      <c r="K335" s="737">
        <f t="shared" si="41"/>
        <v>11170.928156777625</v>
      </c>
      <c r="L335" s="654">
        <v>9200</v>
      </c>
      <c r="M335" s="654"/>
      <c r="O335" s="732"/>
      <c r="P335" s="732"/>
      <c r="Q335" s="732"/>
      <c r="S335" s="732">
        <f t="shared" si="46"/>
        <v>5934000</v>
      </c>
      <c r="T335" s="940">
        <f t="shared" si="47"/>
        <v>7205248.6611215686</v>
      </c>
    </row>
    <row r="336" spans="1:20" ht="17.25" customHeight="1">
      <c r="A336" s="769">
        <f t="shared" si="39"/>
        <v>165</v>
      </c>
      <c r="B336" s="292" t="s">
        <v>1019</v>
      </c>
      <c r="C336" s="752">
        <v>42485</v>
      </c>
      <c r="D336" s="753" t="s">
        <v>560</v>
      </c>
      <c r="E336" s="841">
        <v>63</v>
      </c>
      <c r="F336" s="842">
        <v>43</v>
      </c>
      <c r="G336" s="842">
        <v>18</v>
      </c>
      <c r="H336" s="832">
        <f t="shared" si="43"/>
        <v>1.39</v>
      </c>
      <c r="I336" s="257">
        <v>210</v>
      </c>
      <c r="J336" s="737">
        <f t="shared" si="44"/>
        <v>291.89999999999998</v>
      </c>
      <c r="K336" s="737">
        <f t="shared" si="41"/>
        <v>12226.448927496771</v>
      </c>
      <c r="L336" s="654">
        <v>9950</v>
      </c>
      <c r="M336" s="654"/>
      <c r="O336" s="732"/>
      <c r="P336" s="732"/>
      <c r="Q336" s="732"/>
      <c r="S336" s="732">
        <f t="shared" si="46"/>
        <v>2089500</v>
      </c>
      <c r="T336" s="940">
        <f t="shared" si="47"/>
        <v>2567554.2747743218</v>
      </c>
    </row>
    <row r="337" spans="1:20" ht="17.25" customHeight="1">
      <c r="A337" s="769">
        <f t="shared" si="39"/>
        <v>166</v>
      </c>
      <c r="B337" s="292" t="s">
        <v>1020</v>
      </c>
      <c r="C337" s="752">
        <v>42486</v>
      </c>
      <c r="D337" s="753" t="s">
        <v>565</v>
      </c>
      <c r="E337" s="841">
        <v>43</v>
      </c>
      <c r="F337" s="842">
        <v>40</v>
      </c>
      <c r="G337" s="842">
        <v>27</v>
      </c>
      <c r="H337" s="832">
        <f t="shared" si="43"/>
        <v>1.2</v>
      </c>
      <c r="I337" s="257">
        <v>105</v>
      </c>
      <c r="J337" s="737">
        <f t="shared" si="44"/>
        <v>126</v>
      </c>
      <c r="K337" s="737">
        <f t="shared" si="41"/>
        <v>10555.207707191457</v>
      </c>
      <c r="L337" s="654">
        <v>8700</v>
      </c>
      <c r="M337" s="654"/>
      <c r="O337" s="732"/>
      <c r="P337" s="732"/>
      <c r="Q337" s="732"/>
      <c r="S337" s="732">
        <f t="shared" si="46"/>
        <v>913500</v>
      </c>
      <c r="T337" s="940">
        <f t="shared" si="47"/>
        <v>1108296.8092551031</v>
      </c>
    </row>
    <row r="338" spans="1:20" ht="17.25" customHeight="1">
      <c r="A338" s="769">
        <f t="shared" si="39"/>
        <v>167</v>
      </c>
      <c r="B338" s="292" t="s">
        <v>439</v>
      </c>
      <c r="C338" s="752">
        <v>42486</v>
      </c>
      <c r="D338" s="753" t="s">
        <v>565</v>
      </c>
      <c r="E338" s="841">
        <v>47</v>
      </c>
      <c r="F338" s="842">
        <v>42</v>
      </c>
      <c r="G338" s="842">
        <v>24.5</v>
      </c>
      <c r="H338" s="832">
        <f t="shared" si="43"/>
        <v>1.27</v>
      </c>
      <c r="I338" s="257">
        <v>125</v>
      </c>
      <c r="J338" s="737">
        <f t="shared" si="44"/>
        <v>158.75</v>
      </c>
      <c r="K338" s="737">
        <f t="shared" si="41"/>
        <v>11170.928156777625</v>
      </c>
      <c r="L338" s="654">
        <v>9500</v>
      </c>
      <c r="M338" s="654"/>
      <c r="O338" s="732"/>
      <c r="P338" s="732"/>
      <c r="Q338" s="732"/>
      <c r="S338" s="732">
        <f t="shared" si="46"/>
        <v>1187500</v>
      </c>
      <c r="T338" s="940">
        <f t="shared" si="47"/>
        <v>1396366.0195972032</v>
      </c>
    </row>
    <row r="339" spans="1:20" ht="17.25" customHeight="1">
      <c r="A339" s="769">
        <f t="shared" si="39"/>
        <v>168</v>
      </c>
      <c r="B339" s="292" t="s">
        <v>511</v>
      </c>
      <c r="C339" s="752">
        <v>42486</v>
      </c>
      <c r="D339" s="753" t="s">
        <v>565</v>
      </c>
      <c r="E339" s="841">
        <v>47</v>
      </c>
      <c r="F339" s="842">
        <v>42</v>
      </c>
      <c r="G339" s="842">
        <v>24.5</v>
      </c>
      <c r="H339" s="832">
        <f t="shared" si="43"/>
        <v>1.27</v>
      </c>
      <c r="I339" s="257">
        <v>644</v>
      </c>
      <c r="J339" s="737">
        <f t="shared" si="44"/>
        <v>817.88</v>
      </c>
      <c r="K339" s="737">
        <f t="shared" si="41"/>
        <v>11170.928156777625</v>
      </c>
      <c r="L339" s="654">
        <v>9200</v>
      </c>
      <c r="M339" s="654"/>
      <c r="O339" s="732"/>
      <c r="P339" s="732"/>
      <c r="Q339" s="732"/>
      <c r="S339" s="732">
        <f t="shared" si="46"/>
        <v>5924800</v>
      </c>
      <c r="T339" s="940">
        <f t="shared" si="47"/>
        <v>7194077.7329647904</v>
      </c>
    </row>
    <row r="340" spans="1:20" ht="17.25" customHeight="1">
      <c r="A340" s="769">
        <f t="shared" si="39"/>
        <v>169</v>
      </c>
      <c r="B340" s="292" t="s">
        <v>1021</v>
      </c>
      <c r="C340" s="752">
        <v>42486</v>
      </c>
      <c r="D340" s="753" t="s">
        <v>566</v>
      </c>
      <c r="E340" s="841">
        <v>33</v>
      </c>
      <c r="F340" s="842">
        <v>33</v>
      </c>
      <c r="G340" s="842">
        <v>27</v>
      </c>
      <c r="H340" s="832">
        <f t="shared" si="43"/>
        <v>0.86</v>
      </c>
      <c r="I340" s="257">
        <v>514</v>
      </c>
      <c r="J340" s="737">
        <f t="shared" si="44"/>
        <v>442.04</v>
      </c>
      <c r="K340" s="737">
        <f t="shared" si="41"/>
        <v>7564.5655234872111</v>
      </c>
      <c r="L340" s="654">
        <v>6650</v>
      </c>
      <c r="M340" s="654"/>
      <c r="O340" s="732"/>
      <c r="P340" s="732"/>
      <c r="Q340" s="732"/>
      <c r="S340" s="732">
        <f t="shared" si="46"/>
        <v>3418100</v>
      </c>
      <c r="T340" s="940">
        <f t="shared" si="47"/>
        <v>3888186.6790724266</v>
      </c>
    </row>
    <row r="341" spans="1:20" ht="17.25" customHeight="1">
      <c r="A341" s="769">
        <f t="shared" si="39"/>
        <v>170</v>
      </c>
      <c r="B341" s="292" t="s">
        <v>449</v>
      </c>
      <c r="C341" s="752">
        <v>42489</v>
      </c>
      <c r="D341" s="753" t="s">
        <v>567</v>
      </c>
      <c r="E341" s="841">
        <v>103</v>
      </c>
      <c r="F341" s="842">
        <v>50</v>
      </c>
      <c r="G341" s="842">
        <v>180</v>
      </c>
      <c r="H341" s="832">
        <f t="shared" si="43"/>
        <v>7.25</v>
      </c>
      <c r="I341" s="257">
        <v>208</v>
      </c>
      <c r="J341" s="737">
        <f t="shared" si="44"/>
        <v>1508</v>
      </c>
      <c r="K341" s="737">
        <f t="shared" si="41"/>
        <v>63771.046564281722</v>
      </c>
      <c r="L341" s="654">
        <v>47449</v>
      </c>
      <c r="M341" s="654"/>
      <c r="O341" s="732"/>
      <c r="P341" s="732"/>
      <c r="Q341" s="732"/>
      <c r="S341" s="732">
        <f t="shared" si="46"/>
        <v>9869392</v>
      </c>
      <c r="T341" s="940">
        <f t="shared" si="47"/>
        <v>13264377.685370598</v>
      </c>
    </row>
    <row r="342" spans="1:20" ht="17.25" customHeight="1">
      <c r="A342" s="769">
        <f t="shared" si="39"/>
        <v>171</v>
      </c>
      <c r="B342" s="292" t="s">
        <v>449</v>
      </c>
      <c r="C342" s="752">
        <v>42494</v>
      </c>
      <c r="D342" s="753" t="s">
        <v>568</v>
      </c>
      <c r="E342" s="841">
        <v>103</v>
      </c>
      <c r="F342" s="842">
        <v>50</v>
      </c>
      <c r="G342" s="842">
        <v>180</v>
      </c>
      <c r="H342" s="832">
        <f t="shared" si="43"/>
        <v>7.25</v>
      </c>
      <c r="I342" s="257">
        <v>101</v>
      </c>
      <c r="J342" s="737">
        <f t="shared" si="44"/>
        <v>732.25</v>
      </c>
      <c r="K342" s="737">
        <f t="shared" si="41"/>
        <v>63771.046564281722</v>
      </c>
      <c r="L342" s="654">
        <v>47449</v>
      </c>
      <c r="M342" s="654"/>
      <c r="O342" s="732"/>
      <c r="P342" s="732"/>
      <c r="Q342" s="732"/>
      <c r="S342" s="732">
        <f t="shared" si="46"/>
        <v>4792349</v>
      </c>
      <c r="T342" s="940">
        <f t="shared" si="47"/>
        <v>6440875.7029924542</v>
      </c>
    </row>
    <row r="343" spans="1:20" ht="17.25" customHeight="1">
      <c r="A343" s="769">
        <f t="shared" si="39"/>
        <v>172</v>
      </c>
      <c r="B343" s="292" t="s">
        <v>1471</v>
      </c>
      <c r="C343" s="752">
        <v>42494</v>
      </c>
      <c r="D343" s="753" t="s">
        <v>569</v>
      </c>
      <c r="E343" s="841">
        <v>42.5</v>
      </c>
      <c r="F343" s="842">
        <v>28.5</v>
      </c>
      <c r="G343" s="842">
        <v>23</v>
      </c>
      <c r="H343" s="832">
        <f t="shared" si="43"/>
        <v>0.8</v>
      </c>
      <c r="I343" s="257">
        <v>500</v>
      </c>
      <c r="J343" s="737">
        <f t="shared" si="44"/>
        <v>400</v>
      </c>
      <c r="K343" s="737">
        <f t="shared" si="41"/>
        <v>7036.8051381276382</v>
      </c>
      <c r="L343" s="654">
        <v>10200</v>
      </c>
      <c r="M343" s="654"/>
      <c r="O343" s="732"/>
      <c r="P343" s="732"/>
      <c r="Q343" s="732"/>
      <c r="S343" s="732">
        <f t="shared" si="46"/>
        <v>5100000</v>
      </c>
      <c r="T343" s="940">
        <f t="shared" si="47"/>
        <v>3518402.569063819</v>
      </c>
    </row>
    <row r="344" spans="1:20" ht="17.25" customHeight="1">
      <c r="A344" s="769">
        <f t="shared" si="39"/>
        <v>173</v>
      </c>
      <c r="B344" s="292" t="s">
        <v>1465</v>
      </c>
      <c r="C344" s="752">
        <v>42494</v>
      </c>
      <c r="D344" s="753" t="s">
        <v>569</v>
      </c>
      <c r="E344" s="841">
        <v>20</v>
      </c>
      <c r="F344" s="842">
        <v>16.5</v>
      </c>
      <c r="G344" s="842">
        <v>9</v>
      </c>
      <c r="H344" s="832">
        <f t="shared" si="43"/>
        <v>0.22</v>
      </c>
      <c r="I344" s="257">
        <v>750</v>
      </c>
      <c r="J344" s="737">
        <f t="shared" ref="J344:J404" si="49">H344*I344</f>
        <v>165</v>
      </c>
      <c r="K344" s="737">
        <f t="shared" si="41"/>
        <v>1935.1214129851005</v>
      </c>
      <c r="L344" s="654">
        <v>2500</v>
      </c>
      <c r="M344" s="654"/>
      <c r="O344" s="732"/>
      <c r="P344" s="732"/>
      <c r="Q344" s="732"/>
      <c r="S344" s="732">
        <f t="shared" si="46"/>
        <v>1875000</v>
      </c>
      <c r="T344" s="940">
        <f t="shared" si="47"/>
        <v>1451341.0597388253</v>
      </c>
    </row>
    <row r="345" spans="1:20" ht="17.25" customHeight="1">
      <c r="A345" s="769">
        <f t="shared" ref="A345:A408" si="50">IF(B345&lt;&gt;"",ROW()-171,"")</f>
        <v>174</v>
      </c>
      <c r="B345" s="292" t="s">
        <v>1466</v>
      </c>
      <c r="C345" s="752">
        <v>42494</v>
      </c>
      <c r="D345" s="753" t="s">
        <v>569</v>
      </c>
      <c r="E345" s="841">
        <v>31</v>
      </c>
      <c r="F345" s="842">
        <v>15.3</v>
      </c>
      <c r="G345" s="842">
        <v>9</v>
      </c>
      <c r="H345" s="832">
        <f t="shared" si="43"/>
        <v>0.27</v>
      </c>
      <c r="I345" s="257">
        <v>300</v>
      </c>
      <c r="J345" s="737">
        <f t="shared" si="49"/>
        <v>81</v>
      </c>
      <c r="K345" s="737">
        <f t="shared" ref="K345:K408" si="51">H345*$R$311</f>
        <v>2374.9217341180779</v>
      </c>
      <c r="L345" s="654">
        <v>3200</v>
      </c>
      <c r="M345" s="654"/>
      <c r="O345" s="732"/>
      <c r="P345" s="732"/>
      <c r="Q345" s="732"/>
      <c r="S345" s="732">
        <f t="shared" si="46"/>
        <v>960000</v>
      </c>
      <c r="T345" s="940">
        <f t="shared" si="47"/>
        <v>712476.52023542335</v>
      </c>
    </row>
    <row r="346" spans="1:20" ht="17.25" customHeight="1">
      <c r="A346" s="769">
        <f t="shared" si="50"/>
        <v>175</v>
      </c>
      <c r="B346" s="292" t="s">
        <v>1339</v>
      </c>
      <c r="C346" s="752">
        <v>42495</v>
      </c>
      <c r="D346" s="753" t="s">
        <v>570</v>
      </c>
      <c r="E346" s="837">
        <v>43</v>
      </c>
      <c r="F346" s="836">
        <v>42</v>
      </c>
      <c r="G346" s="836">
        <v>26</v>
      </c>
      <c r="H346" s="832">
        <f t="shared" ref="H346:H409" si="52">IF(G346&lt;&gt;"",ROUND(((E346+F346)*2+5)*(F346+G346+3)/10000,2),ROUND(E346*F346/10000,2))</f>
        <v>1.24</v>
      </c>
      <c r="I346" s="257">
        <v>500</v>
      </c>
      <c r="J346" s="737">
        <f t="shared" si="49"/>
        <v>620</v>
      </c>
      <c r="K346" s="737">
        <f t="shared" si="51"/>
        <v>10907.047964097839</v>
      </c>
      <c r="L346" s="654">
        <v>12400</v>
      </c>
      <c r="M346" s="654"/>
      <c r="O346" s="732"/>
      <c r="P346" s="732"/>
      <c r="Q346" s="732"/>
      <c r="S346" s="732">
        <f t="shared" ref="S346:S409" si="53">I346*L346</f>
        <v>6200000</v>
      </c>
      <c r="T346" s="940">
        <f t="shared" ref="T346:T409" si="54">I346*K346</f>
        <v>5453523.9820489194</v>
      </c>
    </row>
    <row r="347" spans="1:20" ht="17.25" customHeight="1">
      <c r="A347" s="769">
        <f t="shared" si="50"/>
        <v>176</v>
      </c>
      <c r="B347" s="292" t="s">
        <v>1022</v>
      </c>
      <c r="C347" s="752">
        <v>42495</v>
      </c>
      <c r="D347" s="753" t="s">
        <v>572</v>
      </c>
      <c r="E347" s="841">
        <v>64</v>
      </c>
      <c r="F347" s="842">
        <v>46</v>
      </c>
      <c r="G347" s="842">
        <v>130</v>
      </c>
      <c r="H347" s="832">
        <f t="shared" si="52"/>
        <v>4.03</v>
      </c>
      <c r="I347" s="257">
        <v>22</v>
      </c>
      <c r="J347" s="737">
        <f t="shared" si="49"/>
        <v>88.660000000000011</v>
      </c>
      <c r="K347" s="737">
        <f t="shared" si="51"/>
        <v>35447.905883317981</v>
      </c>
      <c r="L347" s="654">
        <v>35000</v>
      </c>
      <c r="M347" s="654"/>
      <c r="O347" s="732"/>
      <c r="P347" s="732"/>
      <c r="Q347" s="732"/>
      <c r="S347" s="732">
        <f t="shared" si="53"/>
        <v>770000</v>
      </c>
      <c r="T347" s="940">
        <f t="shared" si="54"/>
        <v>779853.92943299562</v>
      </c>
    </row>
    <row r="348" spans="1:20" ht="17.25" customHeight="1">
      <c r="A348" s="769">
        <f t="shared" si="50"/>
        <v>177</v>
      </c>
      <c r="B348" s="292" t="s">
        <v>449</v>
      </c>
      <c r="C348" s="752">
        <v>42495</v>
      </c>
      <c r="D348" s="753" t="s">
        <v>572</v>
      </c>
      <c r="E348" s="841">
        <v>103</v>
      </c>
      <c r="F348" s="842">
        <v>50</v>
      </c>
      <c r="G348" s="842">
        <v>180</v>
      </c>
      <c r="H348" s="832">
        <f t="shared" si="52"/>
        <v>7.25</v>
      </c>
      <c r="I348" s="257">
        <v>120</v>
      </c>
      <c r="J348" s="737">
        <f t="shared" si="49"/>
        <v>870</v>
      </c>
      <c r="K348" s="737">
        <f t="shared" si="51"/>
        <v>63771.046564281722</v>
      </c>
      <c r="L348" s="654">
        <v>47449</v>
      </c>
      <c r="M348" s="654"/>
      <c r="O348" s="732"/>
      <c r="P348" s="732"/>
      <c r="Q348" s="732"/>
      <c r="S348" s="732">
        <f t="shared" si="53"/>
        <v>5693880</v>
      </c>
      <c r="T348" s="940">
        <f t="shared" si="54"/>
        <v>7652525.5877138069</v>
      </c>
    </row>
    <row r="349" spans="1:20" ht="17.25" customHeight="1">
      <c r="A349" s="769">
        <f t="shared" si="50"/>
        <v>178</v>
      </c>
      <c r="B349" s="292" t="s">
        <v>511</v>
      </c>
      <c r="C349" s="752">
        <v>42496</v>
      </c>
      <c r="D349" s="753" t="s">
        <v>710</v>
      </c>
      <c r="E349" s="841">
        <v>47</v>
      </c>
      <c r="F349" s="842">
        <v>42</v>
      </c>
      <c r="G349" s="842">
        <v>24.5</v>
      </c>
      <c r="H349" s="832">
        <f t="shared" si="52"/>
        <v>1.27</v>
      </c>
      <c r="I349" s="257">
        <v>469</v>
      </c>
      <c r="J349" s="737">
        <f t="shared" si="49"/>
        <v>595.63</v>
      </c>
      <c r="K349" s="737">
        <f t="shared" si="51"/>
        <v>11170.928156777625</v>
      </c>
      <c r="L349" s="654">
        <v>9200</v>
      </c>
      <c r="M349" s="654"/>
      <c r="O349" s="732"/>
      <c r="P349" s="732"/>
      <c r="Q349" s="732"/>
      <c r="S349" s="732">
        <f t="shared" si="53"/>
        <v>4314800</v>
      </c>
      <c r="T349" s="940">
        <f t="shared" si="54"/>
        <v>5239165.3055287059</v>
      </c>
    </row>
    <row r="350" spans="1:20" ht="17.25" customHeight="1">
      <c r="A350" s="769">
        <f t="shared" si="50"/>
        <v>179</v>
      </c>
      <c r="B350" s="292" t="s">
        <v>1023</v>
      </c>
      <c r="C350" s="752">
        <v>42496</v>
      </c>
      <c r="D350" s="753" t="s">
        <v>573</v>
      </c>
      <c r="E350" s="841">
        <v>32</v>
      </c>
      <c r="F350" s="842">
        <v>23</v>
      </c>
      <c r="G350" s="842">
        <v>22.5</v>
      </c>
      <c r="H350" s="832">
        <f t="shared" si="52"/>
        <v>0.56000000000000005</v>
      </c>
      <c r="I350" s="257">
        <v>46</v>
      </c>
      <c r="J350" s="737">
        <f t="shared" si="49"/>
        <v>25.76</v>
      </c>
      <c r="K350" s="737">
        <f t="shared" si="51"/>
        <v>4925.7635966893477</v>
      </c>
      <c r="L350" s="654">
        <v>7600</v>
      </c>
      <c r="M350" s="654"/>
      <c r="O350" s="732"/>
      <c r="P350" s="732"/>
      <c r="Q350" s="732"/>
      <c r="S350" s="732">
        <f t="shared" si="53"/>
        <v>349600</v>
      </c>
      <c r="T350" s="940">
        <f t="shared" si="54"/>
        <v>226585.12544770999</v>
      </c>
    </row>
    <row r="351" spans="1:20" ht="17.25" customHeight="1">
      <c r="A351" s="769">
        <f t="shared" si="50"/>
        <v>180</v>
      </c>
      <c r="B351" s="292" t="s">
        <v>1024</v>
      </c>
      <c r="C351" s="752">
        <v>42496</v>
      </c>
      <c r="D351" s="753" t="s">
        <v>573</v>
      </c>
      <c r="E351" s="841">
        <v>80.5</v>
      </c>
      <c r="F351" s="842">
        <v>60.5</v>
      </c>
      <c r="G351" s="842">
        <v>99</v>
      </c>
      <c r="H351" s="832">
        <f t="shared" si="52"/>
        <v>4.66</v>
      </c>
      <c r="I351" s="257">
        <v>53</v>
      </c>
      <c r="J351" s="737">
        <f t="shared" si="49"/>
        <v>246.98000000000002</v>
      </c>
      <c r="K351" s="737">
        <f t="shared" si="51"/>
        <v>40989.389929593497</v>
      </c>
      <c r="L351" s="654">
        <v>31300</v>
      </c>
      <c r="M351" s="654"/>
      <c r="O351" s="732"/>
      <c r="P351" s="732"/>
      <c r="Q351" s="732"/>
      <c r="S351" s="732">
        <f t="shared" si="53"/>
        <v>1658900</v>
      </c>
      <c r="T351" s="940">
        <f t="shared" si="54"/>
        <v>2172437.6662684553</v>
      </c>
    </row>
    <row r="352" spans="1:20" ht="17.25" customHeight="1">
      <c r="A352" s="769">
        <f t="shared" si="50"/>
        <v>181</v>
      </c>
      <c r="B352" s="292" t="s">
        <v>1025</v>
      </c>
      <c r="C352" s="752">
        <v>42496</v>
      </c>
      <c r="D352" s="753" t="s">
        <v>573</v>
      </c>
      <c r="E352" s="841">
        <v>80.5</v>
      </c>
      <c r="F352" s="842">
        <v>60.5</v>
      </c>
      <c r="G352" s="842">
        <v>76</v>
      </c>
      <c r="H352" s="832">
        <f t="shared" si="52"/>
        <v>4</v>
      </c>
      <c r="I352" s="257">
        <v>53</v>
      </c>
      <c r="J352" s="737">
        <f t="shared" si="49"/>
        <v>212</v>
      </c>
      <c r="K352" s="737">
        <f t="shared" si="51"/>
        <v>35184.025690638191</v>
      </c>
      <c r="L352" s="654">
        <v>27000</v>
      </c>
      <c r="M352" s="654"/>
      <c r="O352" s="732"/>
      <c r="P352" s="732"/>
      <c r="Q352" s="732"/>
      <c r="S352" s="732">
        <f t="shared" si="53"/>
        <v>1431000</v>
      </c>
      <c r="T352" s="940">
        <f t="shared" si="54"/>
        <v>1864753.3616038242</v>
      </c>
    </row>
    <row r="353" spans="1:20" ht="17.25" customHeight="1">
      <c r="A353" s="769">
        <f t="shared" si="50"/>
        <v>182</v>
      </c>
      <c r="B353" s="292" t="s">
        <v>1025</v>
      </c>
      <c r="C353" s="752">
        <v>42496</v>
      </c>
      <c r="D353" s="753" t="s">
        <v>573</v>
      </c>
      <c r="E353" s="841">
        <v>80.5</v>
      </c>
      <c r="F353" s="842">
        <v>60.5</v>
      </c>
      <c r="G353" s="842">
        <v>76</v>
      </c>
      <c r="H353" s="832">
        <f t="shared" si="52"/>
        <v>4</v>
      </c>
      <c r="I353" s="257">
        <v>54</v>
      </c>
      <c r="J353" s="737">
        <f t="shared" si="49"/>
        <v>216</v>
      </c>
      <c r="K353" s="737">
        <f t="shared" si="51"/>
        <v>35184.025690638191</v>
      </c>
      <c r="L353" s="654">
        <v>22200</v>
      </c>
      <c r="M353" s="654"/>
      <c r="O353" s="732"/>
      <c r="P353" s="732"/>
      <c r="Q353" s="732"/>
      <c r="S353" s="732">
        <f t="shared" si="53"/>
        <v>1198800</v>
      </c>
      <c r="T353" s="940">
        <f t="shared" si="54"/>
        <v>1899937.3872944624</v>
      </c>
    </row>
    <row r="354" spans="1:20" ht="17.25" customHeight="1">
      <c r="A354" s="769">
        <f t="shared" si="50"/>
        <v>183</v>
      </c>
      <c r="B354" s="292" t="s">
        <v>1026</v>
      </c>
      <c r="C354" s="752">
        <v>42496</v>
      </c>
      <c r="D354" s="753" t="s">
        <v>573</v>
      </c>
      <c r="E354" s="841">
        <v>110.5</v>
      </c>
      <c r="F354" s="842">
        <v>60.5</v>
      </c>
      <c r="G354" s="842">
        <v>99</v>
      </c>
      <c r="H354" s="832">
        <f t="shared" si="52"/>
        <v>5.64</v>
      </c>
      <c r="I354" s="257">
        <v>51</v>
      </c>
      <c r="J354" s="737">
        <f t="shared" si="49"/>
        <v>287.64</v>
      </c>
      <c r="K354" s="737">
        <f t="shared" si="51"/>
        <v>49609.476223799844</v>
      </c>
      <c r="L354" s="654">
        <v>40300</v>
      </c>
      <c r="M354" s="654"/>
      <c r="O354" s="732"/>
      <c r="P354" s="732"/>
      <c r="Q354" s="732"/>
      <c r="S354" s="732">
        <f t="shared" si="53"/>
        <v>2055300</v>
      </c>
      <c r="T354" s="940">
        <f t="shared" si="54"/>
        <v>2530083.2874137922</v>
      </c>
    </row>
    <row r="355" spans="1:20" ht="17.25" customHeight="1">
      <c r="A355" s="769">
        <f t="shared" si="50"/>
        <v>184</v>
      </c>
      <c r="B355" s="292" t="s">
        <v>1027</v>
      </c>
      <c r="C355" s="752">
        <v>42496</v>
      </c>
      <c r="D355" s="753" t="s">
        <v>573</v>
      </c>
      <c r="E355" s="841">
        <v>60.5</v>
      </c>
      <c r="F355" s="842">
        <v>36.5</v>
      </c>
      <c r="G355" s="842">
        <v>45</v>
      </c>
      <c r="H355" s="832">
        <f t="shared" si="52"/>
        <v>1.68</v>
      </c>
      <c r="I355" s="257">
        <v>108</v>
      </c>
      <c r="J355" s="737">
        <f t="shared" si="49"/>
        <v>181.44</v>
      </c>
      <c r="K355" s="737">
        <f t="shared" si="51"/>
        <v>14777.29079006804</v>
      </c>
      <c r="L355" s="654">
        <v>13100</v>
      </c>
      <c r="M355" s="654"/>
      <c r="O355" s="732"/>
      <c r="P355" s="732"/>
      <c r="Q355" s="732"/>
      <c r="S355" s="732">
        <f t="shared" si="53"/>
        <v>1414800</v>
      </c>
      <c r="T355" s="940">
        <f t="shared" si="54"/>
        <v>1595947.4053273483</v>
      </c>
    </row>
    <row r="356" spans="1:20" ht="17.25" customHeight="1">
      <c r="A356" s="769">
        <f t="shared" si="50"/>
        <v>185</v>
      </c>
      <c r="B356" s="292" t="s">
        <v>1028</v>
      </c>
      <c r="C356" s="752">
        <v>42496</v>
      </c>
      <c r="D356" s="753" t="s">
        <v>573</v>
      </c>
      <c r="E356" s="841">
        <v>38.5</v>
      </c>
      <c r="F356" s="842">
        <v>33</v>
      </c>
      <c r="G356" s="842">
        <v>30.5</v>
      </c>
      <c r="H356" s="832">
        <f t="shared" si="52"/>
        <v>0.98</v>
      </c>
      <c r="I356" s="257">
        <v>37</v>
      </c>
      <c r="J356" s="737">
        <f t="shared" si="49"/>
        <v>36.26</v>
      </c>
      <c r="K356" s="737">
        <f t="shared" si="51"/>
        <v>8620.0862942063559</v>
      </c>
      <c r="L356" s="654">
        <v>9000</v>
      </c>
      <c r="M356" s="654"/>
      <c r="O356" s="732"/>
      <c r="P356" s="732"/>
      <c r="Q356" s="732"/>
      <c r="S356" s="732">
        <f t="shared" si="53"/>
        <v>333000</v>
      </c>
      <c r="T356" s="940">
        <f t="shared" si="54"/>
        <v>318943.19288563519</v>
      </c>
    </row>
    <row r="357" spans="1:20" ht="17.25" customHeight="1">
      <c r="A357" s="769">
        <f t="shared" si="50"/>
        <v>186</v>
      </c>
      <c r="B357" s="292" t="s">
        <v>1029</v>
      </c>
      <c r="C357" s="752">
        <v>42496</v>
      </c>
      <c r="D357" s="753" t="s">
        <v>573</v>
      </c>
      <c r="E357" s="841">
        <v>62.5</v>
      </c>
      <c r="F357" s="842">
        <v>60.5</v>
      </c>
      <c r="G357" s="842">
        <v>60</v>
      </c>
      <c r="H357" s="832">
        <f t="shared" si="52"/>
        <v>3.1</v>
      </c>
      <c r="I357" s="257">
        <v>50</v>
      </c>
      <c r="J357" s="737">
        <f t="shared" si="49"/>
        <v>155</v>
      </c>
      <c r="K357" s="737">
        <f t="shared" si="51"/>
        <v>27267.619910244597</v>
      </c>
      <c r="L357" s="654">
        <v>20000</v>
      </c>
      <c r="M357" s="654"/>
      <c r="O357" s="732"/>
      <c r="P357" s="732"/>
      <c r="Q357" s="732"/>
      <c r="S357" s="732">
        <f t="shared" si="53"/>
        <v>1000000</v>
      </c>
      <c r="T357" s="940">
        <f t="shared" si="54"/>
        <v>1363380.9955122299</v>
      </c>
    </row>
    <row r="358" spans="1:20" ht="17.25" customHeight="1">
      <c r="A358" s="769">
        <f t="shared" si="50"/>
        <v>187</v>
      </c>
      <c r="B358" s="292" t="s">
        <v>1030</v>
      </c>
      <c r="C358" s="752">
        <v>42496</v>
      </c>
      <c r="D358" s="753" t="s">
        <v>574</v>
      </c>
      <c r="E358" s="841">
        <v>45.5</v>
      </c>
      <c r="F358" s="842">
        <v>41</v>
      </c>
      <c r="G358" s="842">
        <v>23.5</v>
      </c>
      <c r="H358" s="832">
        <f t="shared" si="52"/>
        <v>1.2</v>
      </c>
      <c r="I358" s="257">
        <v>30</v>
      </c>
      <c r="J358" s="737">
        <f t="shared" si="49"/>
        <v>36</v>
      </c>
      <c r="K358" s="737">
        <f t="shared" si="51"/>
        <v>10555.207707191457</v>
      </c>
      <c r="L358" s="654">
        <v>8800</v>
      </c>
      <c r="M358" s="654"/>
      <c r="O358" s="732"/>
      <c r="P358" s="732"/>
      <c r="Q358" s="732"/>
      <c r="S358" s="732">
        <f t="shared" si="53"/>
        <v>264000</v>
      </c>
      <c r="T358" s="940">
        <f t="shared" si="54"/>
        <v>316656.2312157437</v>
      </c>
    </row>
    <row r="359" spans="1:20" ht="17.25" customHeight="1">
      <c r="A359" s="769">
        <f t="shared" si="50"/>
        <v>188</v>
      </c>
      <c r="B359" s="292" t="s">
        <v>1031</v>
      </c>
      <c r="C359" s="752">
        <v>42496</v>
      </c>
      <c r="D359" s="753" t="s">
        <v>574</v>
      </c>
      <c r="E359" s="841">
        <v>42</v>
      </c>
      <c r="F359" s="842">
        <v>12</v>
      </c>
      <c r="G359" s="842">
        <v>33</v>
      </c>
      <c r="H359" s="832">
        <f t="shared" si="52"/>
        <v>0.54</v>
      </c>
      <c r="I359" s="257">
        <v>60</v>
      </c>
      <c r="J359" s="737">
        <f t="shared" si="49"/>
        <v>32.400000000000006</v>
      </c>
      <c r="K359" s="737">
        <f t="shared" si="51"/>
        <v>4749.8434682361558</v>
      </c>
      <c r="L359" s="654">
        <v>11000</v>
      </c>
      <c r="M359" s="654"/>
      <c r="O359" s="732"/>
      <c r="P359" s="732"/>
      <c r="Q359" s="732"/>
      <c r="S359" s="732">
        <f t="shared" si="53"/>
        <v>660000</v>
      </c>
      <c r="T359" s="940">
        <f t="shared" si="54"/>
        <v>284990.60809416935</v>
      </c>
    </row>
    <row r="360" spans="1:20" ht="17.25" customHeight="1">
      <c r="A360" s="769">
        <f t="shared" si="50"/>
        <v>189</v>
      </c>
      <c r="B360" s="292" t="s">
        <v>1032</v>
      </c>
      <c r="C360" s="752">
        <v>42496</v>
      </c>
      <c r="D360" s="753" t="s">
        <v>574</v>
      </c>
      <c r="E360" s="841">
        <v>42</v>
      </c>
      <c r="F360" s="842">
        <v>42</v>
      </c>
      <c r="G360" s="842">
        <v>28</v>
      </c>
      <c r="H360" s="832">
        <f t="shared" si="52"/>
        <v>1.26</v>
      </c>
      <c r="I360" s="257">
        <v>60</v>
      </c>
      <c r="J360" s="737">
        <f t="shared" si="49"/>
        <v>75.599999999999994</v>
      </c>
      <c r="K360" s="737">
        <f t="shared" si="51"/>
        <v>11082.968092551031</v>
      </c>
      <c r="L360" s="654">
        <v>10000</v>
      </c>
      <c r="M360" s="654"/>
      <c r="O360" s="732"/>
      <c r="P360" s="732"/>
      <c r="Q360" s="732"/>
      <c r="S360" s="732">
        <f t="shared" si="53"/>
        <v>600000</v>
      </c>
      <c r="T360" s="940">
        <f t="shared" si="54"/>
        <v>664978.08555306192</v>
      </c>
    </row>
    <row r="361" spans="1:20" ht="17.25" customHeight="1">
      <c r="A361" s="769">
        <f t="shared" si="50"/>
        <v>190</v>
      </c>
      <c r="B361" s="292" t="s">
        <v>1033</v>
      </c>
      <c r="C361" s="752">
        <v>42496</v>
      </c>
      <c r="D361" s="753" t="s">
        <v>574</v>
      </c>
      <c r="E361" s="841">
        <v>35.5</v>
      </c>
      <c r="F361" s="842">
        <v>28</v>
      </c>
      <c r="G361" s="842">
        <v>25.5</v>
      </c>
      <c r="H361" s="832">
        <f t="shared" si="52"/>
        <v>0.75</v>
      </c>
      <c r="I361" s="257">
        <v>36</v>
      </c>
      <c r="J361" s="737">
        <f t="shared" si="49"/>
        <v>27</v>
      </c>
      <c r="K361" s="737">
        <f t="shared" si="51"/>
        <v>6597.0048169946604</v>
      </c>
      <c r="L361" s="654">
        <v>8000</v>
      </c>
      <c r="M361" s="654"/>
      <c r="O361" s="732"/>
      <c r="P361" s="732"/>
      <c r="Q361" s="732"/>
      <c r="S361" s="732">
        <f t="shared" si="53"/>
        <v>288000</v>
      </c>
      <c r="T361" s="940">
        <f t="shared" si="54"/>
        <v>237492.17341180777</v>
      </c>
    </row>
    <row r="362" spans="1:20" ht="17.25" customHeight="1">
      <c r="A362" s="769">
        <f t="shared" si="50"/>
        <v>191</v>
      </c>
      <c r="B362" s="292" t="s">
        <v>1034</v>
      </c>
      <c r="C362" s="752">
        <v>42496</v>
      </c>
      <c r="D362" s="753" t="s">
        <v>574</v>
      </c>
      <c r="E362" s="841">
        <v>55</v>
      </c>
      <c r="F362" s="842">
        <v>51</v>
      </c>
      <c r="G362" s="842">
        <v>69</v>
      </c>
      <c r="H362" s="832">
        <f t="shared" si="52"/>
        <v>2.67</v>
      </c>
      <c r="I362" s="257">
        <v>24</v>
      </c>
      <c r="J362" s="737">
        <f t="shared" si="49"/>
        <v>64.08</v>
      </c>
      <c r="K362" s="737">
        <f t="shared" si="51"/>
        <v>23485.337148500992</v>
      </c>
      <c r="L362" s="654">
        <v>26000</v>
      </c>
      <c r="M362" s="654"/>
      <c r="O362" s="732"/>
      <c r="P362" s="732"/>
      <c r="Q362" s="732"/>
      <c r="S362" s="732">
        <f t="shared" si="53"/>
        <v>624000</v>
      </c>
      <c r="T362" s="940">
        <f t="shared" si="54"/>
        <v>563648.09156402387</v>
      </c>
    </row>
    <row r="363" spans="1:20" ht="17.25" customHeight="1">
      <c r="A363" s="769">
        <f t="shared" si="50"/>
        <v>192</v>
      </c>
      <c r="B363" s="292" t="s">
        <v>1035</v>
      </c>
      <c r="C363" s="752">
        <v>42496</v>
      </c>
      <c r="D363" s="753" t="s">
        <v>574</v>
      </c>
      <c r="E363" s="841">
        <v>54</v>
      </c>
      <c r="F363" s="842">
        <v>49</v>
      </c>
      <c r="G363" s="842">
        <v>70</v>
      </c>
      <c r="H363" s="832">
        <f t="shared" si="52"/>
        <v>2.57</v>
      </c>
      <c r="I363" s="257">
        <v>20</v>
      </c>
      <c r="J363" s="737">
        <f t="shared" si="49"/>
        <v>51.4</v>
      </c>
      <c r="K363" s="737">
        <f t="shared" si="51"/>
        <v>22605.736506235036</v>
      </c>
      <c r="L363" s="654">
        <v>24000</v>
      </c>
      <c r="M363" s="654"/>
      <c r="O363" s="732"/>
      <c r="P363" s="732"/>
      <c r="Q363" s="732"/>
      <c r="S363" s="732">
        <f t="shared" si="53"/>
        <v>480000</v>
      </c>
      <c r="T363" s="940">
        <f t="shared" si="54"/>
        <v>452114.7301247007</v>
      </c>
    </row>
    <row r="364" spans="1:20" ht="17.25" customHeight="1">
      <c r="A364" s="769">
        <f t="shared" si="50"/>
        <v>193</v>
      </c>
      <c r="B364" s="292" t="s">
        <v>1036</v>
      </c>
      <c r="C364" s="752">
        <v>42496</v>
      </c>
      <c r="D364" s="753" t="s">
        <v>574</v>
      </c>
      <c r="E364" s="841">
        <v>55</v>
      </c>
      <c r="F364" s="842">
        <v>51</v>
      </c>
      <c r="G364" s="842">
        <v>72</v>
      </c>
      <c r="H364" s="832">
        <f t="shared" si="52"/>
        <v>2.73</v>
      </c>
      <c r="I364" s="257">
        <v>22</v>
      </c>
      <c r="J364" s="737">
        <f t="shared" si="49"/>
        <v>60.06</v>
      </c>
      <c r="K364" s="737">
        <f t="shared" si="51"/>
        <v>24013.097533860564</v>
      </c>
      <c r="L364" s="654">
        <v>27800</v>
      </c>
      <c r="M364" s="654"/>
      <c r="O364" s="732"/>
      <c r="P364" s="732"/>
      <c r="Q364" s="732"/>
      <c r="S364" s="732">
        <f t="shared" si="53"/>
        <v>611600</v>
      </c>
      <c r="T364" s="940">
        <f t="shared" si="54"/>
        <v>528288.14574493235</v>
      </c>
    </row>
    <row r="365" spans="1:20" ht="17.25" customHeight="1">
      <c r="A365" s="769">
        <f t="shared" si="50"/>
        <v>194</v>
      </c>
      <c r="B365" s="292" t="s">
        <v>1037</v>
      </c>
      <c r="C365" s="752">
        <v>42496</v>
      </c>
      <c r="D365" s="753" t="s">
        <v>574</v>
      </c>
      <c r="E365" s="841">
        <v>61</v>
      </c>
      <c r="F365" s="842">
        <v>59</v>
      </c>
      <c r="G365" s="842">
        <v>80</v>
      </c>
      <c r="H365" s="832">
        <f t="shared" si="52"/>
        <v>3.48</v>
      </c>
      <c r="I365" s="257">
        <v>20</v>
      </c>
      <c r="J365" s="737">
        <f t="shared" si="49"/>
        <v>69.599999999999994</v>
      </c>
      <c r="K365" s="737">
        <f t="shared" si="51"/>
        <v>30610.102350855224</v>
      </c>
      <c r="L365" s="654">
        <v>31000</v>
      </c>
      <c r="M365" s="654"/>
      <c r="O365" s="732"/>
      <c r="P365" s="732"/>
      <c r="Q365" s="732"/>
      <c r="S365" s="732">
        <f t="shared" si="53"/>
        <v>620000</v>
      </c>
      <c r="T365" s="940">
        <f t="shared" si="54"/>
        <v>612202.04701710446</v>
      </c>
    </row>
    <row r="366" spans="1:20" ht="17.25" customHeight="1">
      <c r="A366" s="769">
        <f t="shared" si="50"/>
        <v>195</v>
      </c>
      <c r="B366" s="292" t="s">
        <v>1038</v>
      </c>
      <c r="C366" s="752">
        <v>42496</v>
      </c>
      <c r="D366" s="753" t="s">
        <v>574</v>
      </c>
      <c r="E366" s="841">
        <v>61</v>
      </c>
      <c r="F366" s="842">
        <v>50</v>
      </c>
      <c r="G366" s="842">
        <v>81</v>
      </c>
      <c r="H366" s="832">
        <f t="shared" si="52"/>
        <v>3.04</v>
      </c>
      <c r="I366" s="257">
        <v>20</v>
      </c>
      <c r="J366" s="737">
        <f t="shared" si="49"/>
        <v>60.8</v>
      </c>
      <c r="K366" s="737">
        <f t="shared" si="51"/>
        <v>26739.859524885025</v>
      </c>
      <c r="L366" s="654">
        <v>33000</v>
      </c>
      <c r="M366" s="654"/>
      <c r="O366" s="732"/>
      <c r="P366" s="732"/>
      <c r="Q366" s="732"/>
      <c r="S366" s="732">
        <f t="shared" si="53"/>
        <v>660000</v>
      </c>
      <c r="T366" s="940">
        <f t="shared" si="54"/>
        <v>534797.19049770047</v>
      </c>
    </row>
    <row r="367" spans="1:20" ht="17.25" customHeight="1">
      <c r="A367" s="769">
        <f t="shared" si="50"/>
        <v>196</v>
      </c>
      <c r="B367" s="292" t="s">
        <v>1039</v>
      </c>
      <c r="C367" s="752">
        <v>42497</v>
      </c>
      <c r="D367" s="753" t="s">
        <v>576</v>
      </c>
      <c r="E367" s="841">
        <v>47</v>
      </c>
      <c r="F367" s="842">
        <v>46</v>
      </c>
      <c r="G367" s="842">
        <v>36</v>
      </c>
      <c r="H367" s="832">
        <f t="shared" si="52"/>
        <v>1.62</v>
      </c>
      <c r="I367" s="257">
        <v>20</v>
      </c>
      <c r="J367" s="737">
        <f t="shared" si="49"/>
        <v>32.400000000000006</v>
      </c>
      <c r="K367" s="737">
        <f t="shared" si="51"/>
        <v>14249.530404708468</v>
      </c>
      <c r="L367" s="654">
        <v>13200</v>
      </c>
      <c r="M367" s="654"/>
      <c r="O367" s="732"/>
      <c r="P367" s="732"/>
      <c r="Q367" s="732"/>
      <c r="S367" s="732">
        <f t="shared" si="53"/>
        <v>264000</v>
      </c>
      <c r="T367" s="940">
        <f t="shared" si="54"/>
        <v>284990.60809416935</v>
      </c>
    </row>
    <row r="368" spans="1:20" ht="17.25" customHeight="1">
      <c r="A368" s="769">
        <f t="shared" si="50"/>
        <v>197</v>
      </c>
      <c r="B368" s="292" t="s">
        <v>1040</v>
      </c>
      <c r="C368" s="752">
        <v>42497</v>
      </c>
      <c r="D368" s="753" t="s">
        <v>576</v>
      </c>
      <c r="E368" s="841">
        <v>54</v>
      </c>
      <c r="F368" s="842">
        <v>42</v>
      </c>
      <c r="G368" s="842">
        <v>50</v>
      </c>
      <c r="H368" s="832">
        <f t="shared" si="52"/>
        <v>1.87</v>
      </c>
      <c r="I368" s="257">
        <v>20</v>
      </c>
      <c r="J368" s="737">
        <f t="shared" si="49"/>
        <v>37.400000000000006</v>
      </c>
      <c r="K368" s="737">
        <f t="shared" si="51"/>
        <v>16448.532010373354</v>
      </c>
      <c r="L368" s="654">
        <v>17000</v>
      </c>
      <c r="M368" s="654"/>
      <c r="O368" s="732"/>
      <c r="P368" s="732"/>
      <c r="Q368" s="732"/>
      <c r="S368" s="732">
        <f t="shared" si="53"/>
        <v>340000</v>
      </c>
      <c r="T368" s="940">
        <f t="shared" si="54"/>
        <v>328970.64020746708</v>
      </c>
    </row>
    <row r="369" spans="1:20" ht="17.25" customHeight="1">
      <c r="A369" s="769">
        <f t="shared" si="50"/>
        <v>198</v>
      </c>
      <c r="B369" s="292" t="s">
        <v>988</v>
      </c>
      <c r="C369" s="752">
        <v>42497</v>
      </c>
      <c r="D369" s="753" t="s">
        <v>576</v>
      </c>
      <c r="E369" s="841">
        <v>60.5</v>
      </c>
      <c r="F369" s="787">
        <v>50.5</v>
      </c>
      <c r="G369" s="787">
        <v>45</v>
      </c>
      <c r="H369" s="832">
        <f t="shared" si="52"/>
        <v>2.2400000000000002</v>
      </c>
      <c r="I369" s="257">
        <v>107</v>
      </c>
      <c r="J369" s="737">
        <f t="shared" si="49"/>
        <v>239.68000000000004</v>
      </c>
      <c r="K369" s="737">
        <f t="shared" si="51"/>
        <v>19703.054386757391</v>
      </c>
      <c r="L369" s="654">
        <v>15400</v>
      </c>
      <c r="M369" s="654"/>
      <c r="O369" s="732"/>
      <c r="P369" s="732"/>
      <c r="Q369" s="732"/>
      <c r="S369" s="732">
        <f t="shared" si="53"/>
        <v>1647800</v>
      </c>
      <c r="T369" s="940">
        <f t="shared" si="54"/>
        <v>2108226.819383041</v>
      </c>
    </row>
    <row r="370" spans="1:20" ht="17.25" customHeight="1">
      <c r="A370" s="769">
        <f t="shared" si="50"/>
        <v>199</v>
      </c>
      <c r="B370" s="292" t="s">
        <v>1041</v>
      </c>
      <c r="C370" s="752">
        <v>42497</v>
      </c>
      <c r="D370" s="753" t="s">
        <v>576</v>
      </c>
      <c r="E370" s="841">
        <v>46</v>
      </c>
      <c r="F370" s="842">
        <v>39</v>
      </c>
      <c r="G370" s="842">
        <v>55</v>
      </c>
      <c r="H370" s="832">
        <f t="shared" si="52"/>
        <v>1.7</v>
      </c>
      <c r="I370" s="257">
        <v>26</v>
      </c>
      <c r="J370" s="737">
        <f t="shared" si="49"/>
        <v>44.199999999999996</v>
      </c>
      <c r="K370" s="737">
        <f t="shared" si="51"/>
        <v>14953.21091852123</v>
      </c>
      <c r="L370" s="654">
        <v>15000</v>
      </c>
      <c r="M370" s="654"/>
      <c r="O370" s="732"/>
      <c r="P370" s="732"/>
      <c r="Q370" s="732"/>
      <c r="S370" s="732">
        <f t="shared" si="53"/>
        <v>390000</v>
      </c>
      <c r="T370" s="940">
        <f t="shared" si="54"/>
        <v>388783.48388155201</v>
      </c>
    </row>
    <row r="371" spans="1:20" ht="17.25" customHeight="1">
      <c r="A371" s="769">
        <f t="shared" si="50"/>
        <v>200</v>
      </c>
      <c r="B371" s="292" t="s">
        <v>1042</v>
      </c>
      <c r="C371" s="752">
        <v>42497</v>
      </c>
      <c r="D371" s="753" t="s">
        <v>576</v>
      </c>
      <c r="E371" s="841">
        <v>60.5</v>
      </c>
      <c r="F371" s="842">
        <v>50.5</v>
      </c>
      <c r="G371" s="842">
        <v>54</v>
      </c>
      <c r="H371" s="832">
        <f t="shared" si="52"/>
        <v>2.44</v>
      </c>
      <c r="I371" s="257">
        <v>52</v>
      </c>
      <c r="J371" s="737">
        <f t="shared" si="49"/>
        <v>126.88</v>
      </c>
      <c r="K371" s="737">
        <f t="shared" si="51"/>
        <v>21462.255671289295</v>
      </c>
      <c r="L371" s="654">
        <v>16700</v>
      </c>
      <c r="M371" s="654"/>
      <c r="O371" s="732"/>
      <c r="P371" s="732"/>
      <c r="Q371" s="732"/>
      <c r="S371" s="732">
        <f t="shared" si="53"/>
        <v>868400</v>
      </c>
      <c r="T371" s="940">
        <f t="shared" si="54"/>
        <v>1116037.2949070432</v>
      </c>
    </row>
    <row r="372" spans="1:20" ht="17.25" customHeight="1">
      <c r="A372" s="769">
        <f t="shared" si="50"/>
        <v>201</v>
      </c>
      <c r="B372" s="292" t="s">
        <v>1043</v>
      </c>
      <c r="C372" s="752">
        <v>42497</v>
      </c>
      <c r="D372" s="753" t="s">
        <v>576</v>
      </c>
      <c r="E372" s="841">
        <v>110.5</v>
      </c>
      <c r="F372" s="842">
        <v>60.5</v>
      </c>
      <c r="G372" s="842">
        <v>176</v>
      </c>
      <c r="H372" s="832">
        <f t="shared" si="52"/>
        <v>8.31</v>
      </c>
      <c r="I372" s="257">
        <v>52</v>
      </c>
      <c r="J372" s="737">
        <f t="shared" si="49"/>
        <v>432.12</v>
      </c>
      <c r="K372" s="737">
        <f t="shared" si="51"/>
        <v>73094.81337230085</v>
      </c>
      <c r="L372" s="654">
        <v>58000</v>
      </c>
      <c r="M372" s="654"/>
      <c r="O372" s="732"/>
      <c r="P372" s="732"/>
      <c r="Q372" s="732"/>
      <c r="S372" s="732">
        <f t="shared" si="53"/>
        <v>3016000</v>
      </c>
      <c r="T372" s="940">
        <f t="shared" si="54"/>
        <v>3800930.2953596441</v>
      </c>
    </row>
    <row r="373" spans="1:20" ht="17.25" customHeight="1">
      <c r="A373" s="769">
        <f t="shared" si="50"/>
        <v>202</v>
      </c>
      <c r="B373" s="292" t="s">
        <v>1044</v>
      </c>
      <c r="C373" s="752">
        <v>42497</v>
      </c>
      <c r="D373" s="753" t="s">
        <v>576</v>
      </c>
      <c r="E373" s="841">
        <v>80.5</v>
      </c>
      <c r="F373" s="842">
        <v>60.5</v>
      </c>
      <c r="G373" s="842">
        <v>176</v>
      </c>
      <c r="H373" s="832">
        <f t="shared" si="52"/>
        <v>6.87</v>
      </c>
      <c r="I373" s="257">
        <v>51</v>
      </c>
      <c r="J373" s="737">
        <f t="shared" si="49"/>
        <v>350.37</v>
      </c>
      <c r="K373" s="737">
        <f t="shared" si="51"/>
        <v>60428.564123671094</v>
      </c>
      <c r="L373" s="654">
        <v>49950</v>
      </c>
      <c r="M373" s="654"/>
      <c r="O373" s="732"/>
      <c r="P373" s="732"/>
      <c r="Q373" s="732"/>
      <c r="S373" s="732">
        <f t="shared" si="53"/>
        <v>2547450</v>
      </c>
      <c r="T373" s="940">
        <f t="shared" si="54"/>
        <v>3081856.7703072256</v>
      </c>
    </row>
    <row r="374" spans="1:20" ht="17.25" customHeight="1">
      <c r="A374" s="769">
        <f t="shared" si="50"/>
        <v>203</v>
      </c>
      <c r="B374" s="292" t="s">
        <v>1045</v>
      </c>
      <c r="C374" s="752">
        <v>42497</v>
      </c>
      <c r="D374" s="753" t="s">
        <v>576</v>
      </c>
      <c r="E374" s="841">
        <v>60.5</v>
      </c>
      <c r="F374" s="842">
        <v>60.5</v>
      </c>
      <c r="G374" s="842">
        <v>99</v>
      </c>
      <c r="H374" s="832">
        <f t="shared" si="52"/>
        <v>4.01</v>
      </c>
      <c r="I374" s="257">
        <v>56</v>
      </c>
      <c r="J374" s="737">
        <f t="shared" si="49"/>
        <v>224.56</v>
      </c>
      <c r="K374" s="737">
        <f t="shared" si="51"/>
        <v>35271.985754864785</v>
      </c>
      <c r="L374" s="654">
        <v>26000</v>
      </c>
      <c r="M374" s="654"/>
      <c r="O374" s="732"/>
      <c r="P374" s="732"/>
      <c r="Q374" s="732"/>
      <c r="S374" s="732">
        <f t="shared" si="53"/>
        <v>1456000</v>
      </c>
      <c r="T374" s="940">
        <f t="shared" si="54"/>
        <v>1975231.202272428</v>
      </c>
    </row>
    <row r="375" spans="1:20" ht="17.25" customHeight="1">
      <c r="A375" s="769">
        <f t="shared" si="50"/>
        <v>204</v>
      </c>
      <c r="B375" s="292" t="s">
        <v>1046</v>
      </c>
      <c r="C375" s="752">
        <v>42497</v>
      </c>
      <c r="D375" s="753" t="s">
        <v>576</v>
      </c>
      <c r="E375" s="841">
        <v>60.5</v>
      </c>
      <c r="F375" s="842">
        <v>60.5</v>
      </c>
      <c r="G375" s="842">
        <v>135</v>
      </c>
      <c r="H375" s="832">
        <f t="shared" si="52"/>
        <v>4.9000000000000004</v>
      </c>
      <c r="I375" s="257">
        <v>50</v>
      </c>
      <c r="J375" s="737">
        <f t="shared" si="49"/>
        <v>245.00000000000003</v>
      </c>
      <c r="K375" s="737">
        <f t="shared" si="51"/>
        <v>43100.431471031785</v>
      </c>
      <c r="L375" s="654">
        <v>31900</v>
      </c>
      <c r="M375" s="654"/>
      <c r="O375" s="732"/>
      <c r="P375" s="732"/>
      <c r="Q375" s="732"/>
      <c r="S375" s="732">
        <f t="shared" si="53"/>
        <v>1595000</v>
      </c>
      <c r="T375" s="940">
        <f t="shared" si="54"/>
        <v>2155021.5735515892</v>
      </c>
    </row>
    <row r="376" spans="1:20" ht="17.25" customHeight="1">
      <c r="A376" s="769">
        <f t="shared" si="50"/>
        <v>205</v>
      </c>
      <c r="B376" s="292" t="s">
        <v>467</v>
      </c>
      <c r="C376" s="752">
        <v>42499</v>
      </c>
      <c r="D376" s="753" t="s">
        <v>577</v>
      </c>
      <c r="E376" s="841">
        <v>37.5</v>
      </c>
      <c r="F376" s="842">
        <v>25.3</v>
      </c>
      <c r="G376" s="842">
        <v>23.9</v>
      </c>
      <c r="H376" s="832">
        <f t="shared" si="52"/>
        <v>0.68</v>
      </c>
      <c r="I376" s="257">
        <v>281</v>
      </c>
      <c r="J376" s="737">
        <f t="shared" si="49"/>
        <v>191.08</v>
      </c>
      <c r="K376" s="737">
        <f t="shared" si="51"/>
        <v>5981.2843674084925</v>
      </c>
      <c r="L376" s="654">
        <v>7300</v>
      </c>
      <c r="M376" s="654"/>
      <c r="O376" s="732"/>
      <c r="P376" s="732"/>
      <c r="Q376" s="732"/>
      <c r="S376" s="732">
        <f t="shared" si="53"/>
        <v>2051300</v>
      </c>
      <c r="T376" s="940">
        <f t="shared" si="54"/>
        <v>1680740.9072417864</v>
      </c>
    </row>
    <row r="377" spans="1:20" ht="17.25" customHeight="1">
      <c r="A377" s="769">
        <f t="shared" si="50"/>
        <v>206</v>
      </c>
      <c r="B377" s="292" t="s">
        <v>467</v>
      </c>
      <c r="C377" s="752">
        <v>42499</v>
      </c>
      <c r="D377" s="753" t="s">
        <v>577</v>
      </c>
      <c r="E377" s="841">
        <v>37.5</v>
      </c>
      <c r="F377" s="842">
        <v>25.3</v>
      </c>
      <c r="G377" s="842">
        <v>23.9</v>
      </c>
      <c r="H377" s="832">
        <f t="shared" si="52"/>
        <v>0.68</v>
      </c>
      <c r="I377" s="257">
        <v>495</v>
      </c>
      <c r="J377" s="737">
        <f t="shared" si="49"/>
        <v>336.6</v>
      </c>
      <c r="K377" s="737">
        <f t="shared" si="51"/>
        <v>5981.2843674084925</v>
      </c>
      <c r="L377" s="654">
        <v>5900</v>
      </c>
      <c r="M377" s="654"/>
      <c r="O377" s="732"/>
      <c r="P377" s="732"/>
      <c r="Q377" s="732"/>
      <c r="S377" s="732">
        <f t="shared" si="53"/>
        <v>2920500</v>
      </c>
      <c r="T377" s="940">
        <f t="shared" si="54"/>
        <v>2960735.7618672037</v>
      </c>
    </row>
    <row r="378" spans="1:20" ht="17.25" customHeight="1">
      <c r="A378" s="769">
        <f t="shared" si="50"/>
        <v>207</v>
      </c>
      <c r="B378" s="292" t="s">
        <v>505</v>
      </c>
      <c r="C378" s="752">
        <v>42499</v>
      </c>
      <c r="D378" s="753" t="s">
        <v>578</v>
      </c>
      <c r="E378" s="841">
        <v>47</v>
      </c>
      <c r="F378" s="842">
        <v>42</v>
      </c>
      <c r="G378" s="842">
        <v>25</v>
      </c>
      <c r="H378" s="832">
        <f t="shared" si="52"/>
        <v>1.28</v>
      </c>
      <c r="I378" s="257">
        <v>65</v>
      </c>
      <c r="J378" s="737">
        <f t="shared" si="49"/>
        <v>83.2</v>
      </c>
      <c r="K378" s="737">
        <f t="shared" si="51"/>
        <v>11258.888221004221</v>
      </c>
      <c r="L378" s="654">
        <v>9250</v>
      </c>
      <c r="M378" s="654"/>
      <c r="O378" s="732"/>
      <c r="P378" s="732"/>
      <c r="Q378" s="732"/>
      <c r="S378" s="732">
        <f t="shared" si="53"/>
        <v>601250</v>
      </c>
      <c r="T378" s="940">
        <f t="shared" si="54"/>
        <v>731827.73436527443</v>
      </c>
    </row>
    <row r="379" spans="1:20" ht="17.25" customHeight="1">
      <c r="A379" s="769">
        <f t="shared" si="50"/>
        <v>208</v>
      </c>
      <c r="B379" s="292" t="s">
        <v>1047</v>
      </c>
      <c r="C379" s="752">
        <v>42499</v>
      </c>
      <c r="D379" s="753" t="s">
        <v>578</v>
      </c>
      <c r="E379" s="841">
        <v>43</v>
      </c>
      <c r="F379" s="842">
        <v>40</v>
      </c>
      <c r="G379" s="842">
        <v>24</v>
      </c>
      <c r="H379" s="832">
        <f t="shared" si="52"/>
        <v>1.1499999999999999</v>
      </c>
      <c r="I379" s="257">
        <v>105</v>
      </c>
      <c r="J379" s="737">
        <f t="shared" si="49"/>
        <v>120.74999999999999</v>
      </c>
      <c r="K379" s="737">
        <f t="shared" si="51"/>
        <v>10115.407386058479</v>
      </c>
      <c r="L379" s="654">
        <v>8500</v>
      </c>
      <c r="M379" s="654"/>
      <c r="O379" s="732"/>
      <c r="P379" s="732"/>
      <c r="Q379" s="732"/>
      <c r="S379" s="732">
        <f t="shared" si="53"/>
        <v>892500</v>
      </c>
      <c r="T379" s="940">
        <f t="shared" si="54"/>
        <v>1062117.7755361404</v>
      </c>
    </row>
    <row r="380" spans="1:20" ht="17.25" customHeight="1">
      <c r="A380" s="769">
        <f t="shared" si="50"/>
        <v>209</v>
      </c>
      <c r="B380" s="292" t="s">
        <v>1048</v>
      </c>
      <c r="C380" s="752">
        <v>42499</v>
      </c>
      <c r="D380" s="753" t="s">
        <v>578</v>
      </c>
      <c r="E380" s="841">
        <v>34</v>
      </c>
      <c r="F380" s="842">
        <v>29</v>
      </c>
      <c r="G380" s="842">
        <v>26</v>
      </c>
      <c r="H380" s="832">
        <f t="shared" si="52"/>
        <v>0.76</v>
      </c>
      <c r="I380" s="257">
        <v>130</v>
      </c>
      <c r="J380" s="737">
        <f t="shared" si="49"/>
        <v>98.8</v>
      </c>
      <c r="K380" s="737">
        <f t="shared" si="51"/>
        <v>6684.9648812212563</v>
      </c>
      <c r="L380" s="654">
        <v>8950</v>
      </c>
      <c r="M380" s="654"/>
      <c r="O380" s="732"/>
      <c r="P380" s="732"/>
      <c r="Q380" s="732"/>
      <c r="S380" s="732">
        <f t="shared" si="53"/>
        <v>1163500</v>
      </c>
      <c r="T380" s="940">
        <f t="shared" si="54"/>
        <v>869045.43455876329</v>
      </c>
    </row>
    <row r="381" spans="1:20" ht="17.25" customHeight="1">
      <c r="A381" s="769">
        <f t="shared" si="50"/>
        <v>210</v>
      </c>
      <c r="B381" s="292" t="s">
        <v>511</v>
      </c>
      <c r="C381" s="752">
        <v>42499</v>
      </c>
      <c r="D381" s="753" t="s">
        <v>578</v>
      </c>
      <c r="E381" s="841">
        <v>47</v>
      </c>
      <c r="F381" s="842">
        <v>42</v>
      </c>
      <c r="G381" s="842">
        <v>24.5</v>
      </c>
      <c r="H381" s="832">
        <f t="shared" si="52"/>
        <v>1.27</v>
      </c>
      <c r="I381" s="257">
        <v>356</v>
      </c>
      <c r="J381" s="737">
        <f t="shared" si="49"/>
        <v>452.12</v>
      </c>
      <c r="K381" s="737">
        <f t="shared" si="51"/>
        <v>11170.928156777625</v>
      </c>
      <c r="L381" s="654">
        <v>9200</v>
      </c>
      <c r="M381" s="654"/>
      <c r="O381" s="732"/>
      <c r="P381" s="732"/>
      <c r="Q381" s="732"/>
      <c r="S381" s="732">
        <f t="shared" si="53"/>
        <v>3275200</v>
      </c>
      <c r="T381" s="940">
        <f t="shared" si="54"/>
        <v>3976850.4238128345</v>
      </c>
    </row>
    <row r="382" spans="1:20" ht="17.25" customHeight="1">
      <c r="A382" s="769">
        <f t="shared" si="50"/>
        <v>211</v>
      </c>
      <c r="B382" s="292" t="s">
        <v>511</v>
      </c>
      <c r="C382" s="752">
        <v>42500</v>
      </c>
      <c r="D382" s="753" t="s">
        <v>579</v>
      </c>
      <c r="E382" s="841">
        <v>47</v>
      </c>
      <c r="F382" s="842">
        <v>42</v>
      </c>
      <c r="G382" s="842">
        <v>24.5</v>
      </c>
      <c r="H382" s="832">
        <f t="shared" si="52"/>
        <v>1.27</v>
      </c>
      <c r="I382" s="257">
        <v>102</v>
      </c>
      <c r="J382" s="737">
        <f t="shared" si="49"/>
        <v>129.54</v>
      </c>
      <c r="K382" s="737">
        <f t="shared" si="51"/>
        <v>11170.928156777625</v>
      </c>
      <c r="L382" s="654">
        <v>9200</v>
      </c>
      <c r="M382" s="654"/>
      <c r="O382" s="732"/>
      <c r="P382" s="732"/>
      <c r="Q382" s="732"/>
      <c r="S382" s="732">
        <f t="shared" si="53"/>
        <v>938400</v>
      </c>
      <c r="T382" s="940">
        <f t="shared" si="54"/>
        <v>1139434.6719913178</v>
      </c>
    </row>
    <row r="383" spans="1:20" ht="17.25" customHeight="1">
      <c r="A383" s="769">
        <f t="shared" si="50"/>
        <v>212</v>
      </c>
      <c r="B383" s="292" t="s">
        <v>1049</v>
      </c>
      <c r="C383" s="752">
        <v>42500</v>
      </c>
      <c r="D383" s="753" t="s">
        <v>579</v>
      </c>
      <c r="E383" s="841">
        <v>44</v>
      </c>
      <c r="F383" s="842">
        <v>32</v>
      </c>
      <c r="G383" s="842">
        <v>46</v>
      </c>
      <c r="H383" s="832">
        <f t="shared" si="52"/>
        <v>1.27</v>
      </c>
      <c r="I383" s="257">
        <v>198</v>
      </c>
      <c r="J383" s="737">
        <f t="shared" si="49"/>
        <v>251.46</v>
      </c>
      <c r="K383" s="737">
        <f t="shared" si="51"/>
        <v>11170.928156777625</v>
      </c>
      <c r="L383" s="654">
        <v>13000</v>
      </c>
      <c r="M383" s="654"/>
      <c r="O383" s="732"/>
      <c r="P383" s="732"/>
      <c r="Q383" s="732"/>
      <c r="S383" s="732">
        <f t="shared" si="53"/>
        <v>2574000</v>
      </c>
      <c r="T383" s="940">
        <f t="shared" si="54"/>
        <v>2211843.77504197</v>
      </c>
    </row>
    <row r="384" spans="1:20" ht="17.25" customHeight="1">
      <c r="A384" s="769">
        <f t="shared" si="50"/>
        <v>213</v>
      </c>
      <c r="B384" s="292" t="s">
        <v>1048</v>
      </c>
      <c r="C384" s="752">
        <v>42500</v>
      </c>
      <c r="D384" s="753" t="s">
        <v>579</v>
      </c>
      <c r="E384" s="841">
        <v>34</v>
      </c>
      <c r="F384" s="842">
        <v>29</v>
      </c>
      <c r="G384" s="842">
        <v>26</v>
      </c>
      <c r="H384" s="832">
        <f t="shared" si="52"/>
        <v>0.76</v>
      </c>
      <c r="I384" s="257">
        <v>260</v>
      </c>
      <c r="J384" s="737">
        <f t="shared" si="49"/>
        <v>197.6</v>
      </c>
      <c r="K384" s="737">
        <f t="shared" si="51"/>
        <v>6684.9648812212563</v>
      </c>
      <c r="L384" s="654">
        <v>8950</v>
      </c>
      <c r="M384" s="654"/>
      <c r="O384" s="732"/>
      <c r="P384" s="732"/>
      <c r="Q384" s="732"/>
      <c r="S384" s="732">
        <f t="shared" si="53"/>
        <v>2327000</v>
      </c>
      <c r="T384" s="940">
        <f t="shared" si="54"/>
        <v>1738090.8691175266</v>
      </c>
    </row>
    <row r="385" spans="1:20" ht="17.25" customHeight="1">
      <c r="A385" s="769">
        <f t="shared" si="50"/>
        <v>214</v>
      </c>
      <c r="B385" s="292" t="s">
        <v>1235</v>
      </c>
      <c r="C385" s="752">
        <v>42500</v>
      </c>
      <c r="D385" s="753" t="s">
        <v>579</v>
      </c>
      <c r="E385" s="841">
        <v>32</v>
      </c>
      <c r="F385" s="787">
        <v>12</v>
      </c>
      <c r="G385" s="787"/>
      <c r="H385" s="832">
        <f t="shared" si="52"/>
        <v>0.04</v>
      </c>
      <c r="I385" s="257">
        <v>400</v>
      </c>
      <c r="J385" s="737">
        <f t="shared" si="49"/>
        <v>16</v>
      </c>
      <c r="K385" s="737">
        <f t="shared" si="51"/>
        <v>351.84025690638191</v>
      </c>
      <c r="L385" s="743">
        <v>1300</v>
      </c>
      <c r="M385" s="654"/>
      <c r="O385" s="732"/>
      <c r="P385" s="732"/>
      <c r="Q385" s="732"/>
      <c r="S385" s="732">
        <f t="shared" si="53"/>
        <v>520000</v>
      </c>
      <c r="T385" s="940">
        <f t="shared" si="54"/>
        <v>140736.10276255276</v>
      </c>
    </row>
    <row r="386" spans="1:20" ht="17.25" customHeight="1">
      <c r="A386" s="769">
        <f t="shared" si="50"/>
        <v>215</v>
      </c>
      <c r="B386" s="292" t="s">
        <v>1236</v>
      </c>
      <c r="C386" s="752">
        <v>42500</v>
      </c>
      <c r="D386" s="753" t="s">
        <v>579</v>
      </c>
      <c r="E386" s="841">
        <v>29</v>
      </c>
      <c r="F386" s="842">
        <v>10</v>
      </c>
      <c r="G386" s="842"/>
      <c r="H386" s="832">
        <f t="shared" si="52"/>
        <v>0.03</v>
      </c>
      <c r="I386" s="257">
        <v>780</v>
      </c>
      <c r="J386" s="737">
        <f t="shared" si="49"/>
        <v>23.4</v>
      </c>
      <c r="K386" s="737">
        <f t="shared" si="51"/>
        <v>263.88019267978643</v>
      </c>
      <c r="L386" s="654">
        <v>1200</v>
      </c>
      <c r="M386" s="654"/>
      <c r="O386" s="732"/>
      <c r="P386" s="732"/>
      <c r="Q386" s="732"/>
      <c r="S386" s="732">
        <f t="shared" si="53"/>
        <v>936000</v>
      </c>
      <c r="T386" s="940">
        <f t="shared" si="54"/>
        <v>205826.55029023343</v>
      </c>
    </row>
    <row r="387" spans="1:20" ht="17.25" customHeight="1">
      <c r="A387" s="769">
        <f t="shared" si="50"/>
        <v>216</v>
      </c>
      <c r="B387" s="292" t="s">
        <v>1050</v>
      </c>
      <c r="C387" s="752">
        <v>42500</v>
      </c>
      <c r="D387" s="753" t="s">
        <v>581</v>
      </c>
      <c r="E387" s="841">
        <v>80.5</v>
      </c>
      <c r="F387" s="842">
        <v>60.5</v>
      </c>
      <c r="G387" s="842">
        <v>135</v>
      </c>
      <c r="H387" s="832">
        <f t="shared" si="52"/>
        <v>5.7</v>
      </c>
      <c r="I387" s="257">
        <v>48</v>
      </c>
      <c r="J387" s="737">
        <f t="shared" si="49"/>
        <v>273.60000000000002</v>
      </c>
      <c r="K387" s="737">
        <f t="shared" si="51"/>
        <v>50137.236609159423</v>
      </c>
      <c r="L387" s="654">
        <v>38150</v>
      </c>
      <c r="M387" s="654"/>
      <c r="O387" s="732"/>
      <c r="P387" s="732"/>
      <c r="Q387" s="732"/>
      <c r="S387" s="732">
        <f t="shared" si="53"/>
        <v>1831200</v>
      </c>
      <c r="T387" s="940">
        <f t="shared" si="54"/>
        <v>2406587.3572396524</v>
      </c>
    </row>
    <row r="388" spans="1:20" ht="17.25" customHeight="1">
      <c r="A388" s="769">
        <f t="shared" si="50"/>
        <v>217</v>
      </c>
      <c r="B388" s="292" t="s">
        <v>1027</v>
      </c>
      <c r="C388" s="752">
        <v>42500</v>
      </c>
      <c r="D388" s="753" t="s">
        <v>581</v>
      </c>
      <c r="E388" s="841">
        <v>60.5</v>
      </c>
      <c r="F388" s="787">
        <v>36.5</v>
      </c>
      <c r="G388" s="787">
        <v>45</v>
      </c>
      <c r="H388" s="832">
        <f t="shared" si="52"/>
        <v>1.68</v>
      </c>
      <c r="I388" s="257">
        <v>500</v>
      </c>
      <c r="J388" s="737">
        <f t="shared" si="49"/>
        <v>840</v>
      </c>
      <c r="K388" s="737">
        <f t="shared" si="51"/>
        <v>14777.29079006804</v>
      </c>
      <c r="L388" s="743">
        <v>12700</v>
      </c>
      <c r="M388" s="654"/>
      <c r="O388" s="732"/>
      <c r="P388" s="732"/>
      <c r="Q388" s="732"/>
      <c r="S388" s="732">
        <f t="shared" si="53"/>
        <v>6350000</v>
      </c>
      <c r="T388" s="940">
        <f t="shared" si="54"/>
        <v>7388645.3950340198</v>
      </c>
    </row>
    <row r="389" spans="1:20" ht="17.25" customHeight="1">
      <c r="A389" s="769">
        <f t="shared" si="50"/>
        <v>218</v>
      </c>
      <c r="B389" s="292" t="s">
        <v>1051</v>
      </c>
      <c r="C389" s="752">
        <v>42500</v>
      </c>
      <c r="D389" s="753" t="s">
        <v>581</v>
      </c>
      <c r="E389" s="841">
        <v>60.5</v>
      </c>
      <c r="F389" s="787">
        <v>36.5</v>
      </c>
      <c r="G389" s="787">
        <v>205</v>
      </c>
      <c r="H389" s="832">
        <f t="shared" si="52"/>
        <v>4.87</v>
      </c>
      <c r="I389" s="257">
        <v>50</v>
      </c>
      <c r="J389" s="737">
        <f t="shared" si="49"/>
        <v>243.5</v>
      </c>
      <c r="K389" s="737">
        <f t="shared" si="51"/>
        <v>42836.551278351995</v>
      </c>
      <c r="L389" s="743">
        <v>43400</v>
      </c>
      <c r="M389" s="654"/>
      <c r="O389" s="732"/>
      <c r="P389" s="732"/>
      <c r="Q389" s="732"/>
      <c r="S389" s="732">
        <f t="shared" si="53"/>
        <v>2170000</v>
      </c>
      <c r="T389" s="940">
        <f t="shared" si="54"/>
        <v>2141827.5639175996</v>
      </c>
    </row>
    <row r="390" spans="1:20" ht="17.25" customHeight="1">
      <c r="A390" s="769">
        <f t="shared" si="50"/>
        <v>219</v>
      </c>
      <c r="B390" s="292" t="s">
        <v>1052</v>
      </c>
      <c r="C390" s="752">
        <v>42500</v>
      </c>
      <c r="D390" s="753" t="s">
        <v>581</v>
      </c>
      <c r="E390" s="841">
        <v>80.5</v>
      </c>
      <c r="F390" s="787">
        <v>60.5</v>
      </c>
      <c r="G390" s="787">
        <v>205</v>
      </c>
      <c r="H390" s="832">
        <f t="shared" si="52"/>
        <v>7.71</v>
      </c>
      <c r="I390" s="257">
        <v>23</v>
      </c>
      <c r="J390" s="737">
        <f t="shared" si="49"/>
        <v>177.33</v>
      </c>
      <c r="K390" s="737">
        <f t="shared" si="51"/>
        <v>67817.209518705116</v>
      </c>
      <c r="L390" s="743">
        <v>51500</v>
      </c>
      <c r="M390" s="654"/>
      <c r="O390" s="732"/>
      <c r="P390" s="732"/>
      <c r="Q390" s="732"/>
      <c r="S390" s="732">
        <f t="shared" si="53"/>
        <v>1184500</v>
      </c>
      <c r="T390" s="940">
        <f t="shared" si="54"/>
        <v>1559795.8189302178</v>
      </c>
    </row>
    <row r="391" spans="1:20" ht="17.25" customHeight="1">
      <c r="A391" s="769">
        <f t="shared" si="50"/>
        <v>220</v>
      </c>
      <c r="B391" s="292" t="s">
        <v>1053</v>
      </c>
      <c r="C391" s="752">
        <v>42500</v>
      </c>
      <c r="D391" s="753" t="s">
        <v>581</v>
      </c>
      <c r="E391" s="841">
        <v>60.5</v>
      </c>
      <c r="F391" s="787">
        <v>60.5</v>
      </c>
      <c r="G391" s="842">
        <v>205</v>
      </c>
      <c r="H391" s="832">
        <f t="shared" si="52"/>
        <v>6.63</v>
      </c>
      <c r="I391" s="257">
        <v>5</v>
      </c>
      <c r="J391" s="737">
        <f t="shared" si="49"/>
        <v>33.15</v>
      </c>
      <c r="K391" s="737">
        <f t="shared" si="51"/>
        <v>58317.522582232799</v>
      </c>
      <c r="L391" s="654">
        <v>43400</v>
      </c>
      <c r="M391" s="654"/>
      <c r="O391" s="732"/>
      <c r="P391" s="732"/>
      <c r="Q391" s="732"/>
      <c r="S391" s="732">
        <f t="shared" si="53"/>
        <v>217000</v>
      </c>
      <c r="T391" s="940">
        <f t="shared" si="54"/>
        <v>291587.612911164</v>
      </c>
    </row>
    <row r="392" spans="1:20" ht="17.25" customHeight="1">
      <c r="A392" s="769">
        <f t="shared" si="50"/>
        <v>221</v>
      </c>
      <c r="B392" s="292" t="s">
        <v>1054</v>
      </c>
      <c r="C392" s="752">
        <v>42500</v>
      </c>
      <c r="D392" s="753" t="s">
        <v>581</v>
      </c>
      <c r="E392" s="841">
        <v>60.5</v>
      </c>
      <c r="F392" s="787">
        <v>60.5</v>
      </c>
      <c r="G392" s="842">
        <v>176</v>
      </c>
      <c r="H392" s="832">
        <f t="shared" si="52"/>
        <v>5.92</v>
      </c>
      <c r="I392" s="257">
        <v>50</v>
      </c>
      <c r="J392" s="737">
        <f t="shared" si="49"/>
        <v>296</v>
      </c>
      <c r="K392" s="737">
        <f t="shared" si="51"/>
        <v>52072.358022144523</v>
      </c>
      <c r="L392" s="654">
        <v>38600</v>
      </c>
      <c r="M392" s="654"/>
      <c r="O392" s="732"/>
      <c r="P392" s="732"/>
      <c r="Q392" s="732"/>
      <c r="S392" s="732">
        <f t="shared" si="53"/>
        <v>1930000</v>
      </c>
      <c r="T392" s="940">
        <f t="shared" si="54"/>
        <v>2603617.901107226</v>
      </c>
    </row>
    <row r="393" spans="1:20" ht="17.25" customHeight="1">
      <c r="A393" s="769">
        <f t="shared" si="50"/>
        <v>222</v>
      </c>
      <c r="B393" s="292" t="s">
        <v>1055</v>
      </c>
      <c r="C393" s="752">
        <v>42500</v>
      </c>
      <c r="D393" s="753" t="s">
        <v>581</v>
      </c>
      <c r="E393" s="841">
        <v>110.5</v>
      </c>
      <c r="F393" s="842">
        <v>60.5</v>
      </c>
      <c r="G393" s="842">
        <v>205</v>
      </c>
      <c r="H393" s="832">
        <f t="shared" si="52"/>
        <v>9.32</v>
      </c>
      <c r="I393" s="257">
        <v>50</v>
      </c>
      <c r="J393" s="737">
        <f t="shared" si="49"/>
        <v>466</v>
      </c>
      <c r="K393" s="737">
        <f t="shared" si="51"/>
        <v>81978.779859186994</v>
      </c>
      <c r="L393" s="654">
        <v>64650</v>
      </c>
      <c r="M393" s="654"/>
      <c r="O393" s="732"/>
      <c r="P393" s="732"/>
      <c r="Q393" s="732"/>
      <c r="S393" s="732">
        <f t="shared" si="53"/>
        <v>3232500</v>
      </c>
      <c r="T393" s="940">
        <f t="shared" si="54"/>
        <v>4098938.9929593499</v>
      </c>
    </row>
    <row r="394" spans="1:20" ht="17.25" customHeight="1">
      <c r="A394" s="769">
        <f t="shared" si="50"/>
        <v>223</v>
      </c>
      <c r="B394" s="292" t="s">
        <v>1056</v>
      </c>
      <c r="C394" s="752">
        <v>42500</v>
      </c>
      <c r="D394" s="753" t="s">
        <v>581</v>
      </c>
      <c r="E394" s="841">
        <v>110.5</v>
      </c>
      <c r="F394" s="842">
        <v>60.5</v>
      </c>
      <c r="G394" s="842">
        <v>135</v>
      </c>
      <c r="H394" s="832">
        <f t="shared" si="52"/>
        <v>6.89</v>
      </c>
      <c r="I394" s="257">
        <v>49</v>
      </c>
      <c r="J394" s="737">
        <f t="shared" si="49"/>
        <v>337.60999999999996</v>
      </c>
      <c r="K394" s="737">
        <f t="shared" si="51"/>
        <v>60604.484252124283</v>
      </c>
      <c r="L394" s="654">
        <v>48600</v>
      </c>
      <c r="M394" s="654"/>
      <c r="O394" s="732"/>
      <c r="P394" s="732"/>
      <c r="Q394" s="732"/>
      <c r="S394" s="732">
        <f t="shared" si="53"/>
        <v>2381400</v>
      </c>
      <c r="T394" s="940">
        <f t="shared" si="54"/>
        <v>2969619.7283540899</v>
      </c>
    </row>
    <row r="395" spans="1:20" ht="17.25" customHeight="1">
      <c r="A395" s="769">
        <f t="shared" si="50"/>
        <v>224</v>
      </c>
      <c r="B395" s="292" t="s">
        <v>676</v>
      </c>
      <c r="C395" s="752">
        <v>42502</v>
      </c>
      <c r="D395" s="753" t="s">
        <v>583</v>
      </c>
      <c r="E395" s="841">
        <v>45</v>
      </c>
      <c r="F395" s="842">
        <v>37</v>
      </c>
      <c r="G395" s="842">
        <v>27.5</v>
      </c>
      <c r="H395" s="832">
        <f t="shared" si="52"/>
        <v>1.1399999999999999</v>
      </c>
      <c r="I395" s="257">
        <v>50</v>
      </c>
      <c r="J395" s="737">
        <f t="shared" si="49"/>
        <v>56.999999999999993</v>
      </c>
      <c r="K395" s="737">
        <f t="shared" si="51"/>
        <v>10027.447321831884</v>
      </c>
      <c r="L395" s="654">
        <v>13400</v>
      </c>
      <c r="M395" s="654"/>
      <c r="O395" s="732"/>
      <c r="P395" s="732"/>
      <c r="Q395" s="732"/>
      <c r="S395" s="732">
        <f t="shared" si="53"/>
        <v>670000</v>
      </c>
      <c r="T395" s="940">
        <f t="shared" si="54"/>
        <v>501372.36609159416</v>
      </c>
    </row>
    <row r="396" spans="1:20" ht="17.25" customHeight="1">
      <c r="A396" s="769">
        <f t="shared" si="50"/>
        <v>225</v>
      </c>
      <c r="B396" s="292" t="s">
        <v>676</v>
      </c>
      <c r="C396" s="752">
        <v>42502</v>
      </c>
      <c r="D396" s="753" t="s">
        <v>583</v>
      </c>
      <c r="E396" s="841">
        <v>45</v>
      </c>
      <c r="F396" s="842">
        <v>37</v>
      </c>
      <c r="G396" s="842">
        <v>27.5</v>
      </c>
      <c r="H396" s="832">
        <f t="shared" si="52"/>
        <v>1.1399999999999999</v>
      </c>
      <c r="I396" s="257">
        <v>1019</v>
      </c>
      <c r="J396" s="737">
        <f t="shared" si="49"/>
        <v>1161.6599999999999</v>
      </c>
      <c r="K396" s="737">
        <f t="shared" si="51"/>
        <v>10027.447321831884</v>
      </c>
      <c r="L396" s="654">
        <v>13800</v>
      </c>
      <c r="M396" s="654"/>
      <c r="O396" s="732"/>
      <c r="P396" s="732"/>
      <c r="Q396" s="732"/>
      <c r="S396" s="732">
        <f t="shared" si="53"/>
        <v>14062200</v>
      </c>
      <c r="T396" s="940">
        <f t="shared" si="54"/>
        <v>10217968.82094669</v>
      </c>
    </row>
    <row r="397" spans="1:20" ht="17.25" customHeight="1">
      <c r="A397" s="769">
        <f t="shared" si="50"/>
        <v>226</v>
      </c>
      <c r="B397" s="292" t="s">
        <v>724</v>
      </c>
      <c r="C397" s="752">
        <v>42502</v>
      </c>
      <c r="D397" s="753" t="s">
        <v>583</v>
      </c>
      <c r="E397" s="841">
        <v>44</v>
      </c>
      <c r="F397" s="842">
        <v>20</v>
      </c>
      <c r="G397" s="842"/>
      <c r="H397" s="832">
        <f t="shared" si="52"/>
        <v>0.09</v>
      </c>
      <c r="I397" s="257">
        <v>2138</v>
      </c>
      <c r="J397" s="737">
        <f t="shared" si="49"/>
        <v>192.42</v>
      </c>
      <c r="K397" s="737">
        <f t="shared" si="51"/>
        <v>791.6405780393593</v>
      </c>
      <c r="L397" s="654">
        <v>1300</v>
      </c>
      <c r="M397" s="654"/>
      <c r="O397" s="732"/>
      <c r="P397" s="732"/>
      <c r="Q397" s="732"/>
      <c r="S397" s="732">
        <f t="shared" si="53"/>
        <v>2779400</v>
      </c>
      <c r="T397" s="940">
        <f t="shared" si="54"/>
        <v>1692527.5558481503</v>
      </c>
    </row>
    <row r="398" spans="1:20" ht="17.25" customHeight="1">
      <c r="A398" s="769">
        <f t="shared" si="50"/>
        <v>227</v>
      </c>
      <c r="B398" s="292" t="s">
        <v>420</v>
      </c>
      <c r="C398" s="752">
        <v>42502</v>
      </c>
      <c r="D398" s="753" t="s">
        <v>584</v>
      </c>
      <c r="E398" s="841">
        <v>52</v>
      </c>
      <c r="F398" s="842">
        <v>24.5</v>
      </c>
      <c r="G398" s="842">
        <v>24.5</v>
      </c>
      <c r="H398" s="832">
        <f t="shared" si="52"/>
        <v>0.82</v>
      </c>
      <c r="I398" s="257">
        <v>1236</v>
      </c>
      <c r="J398" s="737">
        <f t="shared" si="49"/>
        <v>1013.52</v>
      </c>
      <c r="K398" s="737">
        <f t="shared" si="51"/>
        <v>7212.7252665808292</v>
      </c>
      <c r="L398" s="654">
        <v>5000</v>
      </c>
      <c r="M398" s="654"/>
      <c r="O398" s="732"/>
      <c r="P398" s="732"/>
      <c r="Q398" s="732"/>
      <c r="S398" s="732">
        <f t="shared" si="53"/>
        <v>6180000</v>
      </c>
      <c r="T398" s="940">
        <f t="shared" si="54"/>
        <v>8914928.4294939041</v>
      </c>
    </row>
    <row r="399" spans="1:20" ht="17.25" customHeight="1">
      <c r="A399" s="769">
        <f t="shared" si="50"/>
        <v>228</v>
      </c>
      <c r="B399" s="292" t="s">
        <v>445</v>
      </c>
      <c r="C399" s="752">
        <v>42502</v>
      </c>
      <c r="D399" s="753" t="s">
        <v>584</v>
      </c>
      <c r="E399" s="841">
        <v>52</v>
      </c>
      <c r="F399" s="842">
        <v>26.5</v>
      </c>
      <c r="G399" s="842">
        <v>26.5</v>
      </c>
      <c r="H399" s="832">
        <f t="shared" si="52"/>
        <v>0.91</v>
      </c>
      <c r="I399" s="257">
        <v>300</v>
      </c>
      <c r="J399" s="737">
        <f t="shared" si="49"/>
        <v>273</v>
      </c>
      <c r="K399" s="737">
        <f t="shared" si="51"/>
        <v>8004.3658446201889</v>
      </c>
      <c r="L399" s="654">
        <v>5550</v>
      </c>
      <c r="M399" s="654"/>
      <c r="O399" s="732"/>
      <c r="P399" s="732"/>
      <c r="Q399" s="732"/>
      <c r="S399" s="732">
        <f t="shared" si="53"/>
        <v>1665000</v>
      </c>
      <c r="T399" s="940">
        <f t="shared" si="54"/>
        <v>2401309.7533860565</v>
      </c>
    </row>
    <row r="400" spans="1:20" ht="17.25" customHeight="1">
      <c r="A400" s="769">
        <f t="shared" si="50"/>
        <v>229</v>
      </c>
      <c r="B400" s="292" t="s">
        <v>485</v>
      </c>
      <c r="C400" s="752">
        <v>42502</v>
      </c>
      <c r="D400" s="753" t="s">
        <v>584</v>
      </c>
      <c r="E400" s="841">
        <v>61</v>
      </c>
      <c r="F400" s="842">
        <v>51</v>
      </c>
      <c r="G400" s="842">
        <v>30</v>
      </c>
      <c r="H400" s="832">
        <f t="shared" si="52"/>
        <v>1.92</v>
      </c>
      <c r="I400" s="257">
        <v>310</v>
      </c>
      <c r="J400" s="737">
        <f t="shared" si="49"/>
        <v>595.19999999999993</v>
      </c>
      <c r="K400" s="737">
        <f t="shared" si="51"/>
        <v>16888.332331506332</v>
      </c>
      <c r="L400" s="654">
        <v>10670</v>
      </c>
      <c r="M400" s="654"/>
      <c r="O400" s="732"/>
      <c r="P400" s="732"/>
      <c r="Q400" s="732"/>
      <c r="S400" s="732">
        <f t="shared" si="53"/>
        <v>3307700</v>
      </c>
      <c r="T400" s="940">
        <f t="shared" si="54"/>
        <v>5235383.0227669626</v>
      </c>
    </row>
    <row r="401" spans="1:20" ht="17.25" customHeight="1">
      <c r="A401" s="769">
        <f t="shared" si="50"/>
        <v>230</v>
      </c>
      <c r="B401" s="292" t="s">
        <v>669</v>
      </c>
      <c r="C401" s="752">
        <v>42503</v>
      </c>
      <c r="D401" s="753" t="s">
        <v>585</v>
      </c>
      <c r="E401" s="841">
        <v>52</v>
      </c>
      <c r="F401" s="842">
        <v>24</v>
      </c>
      <c r="G401" s="842">
        <v>24</v>
      </c>
      <c r="H401" s="832">
        <f t="shared" si="52"/>
        <v>0.8</v>
      </c>
      <c r="I401" s="257">
        <v>307</v>
      </c>
      <c r="J401" s="737">
        <f t="shared" si="49"/>
        <v>245.60000000000002</v>
      </c>
      <c r="K401" s="737">
        <f t="shared" si="51"/>
        <v>7036.8051381276382</v>
      </c>
      <c r="L401" s="654">
        <v>6000</v>
      </c>
      <c r="M401" s="654"/>
      <c r="O401" s="732"/>
      <c r="P401" s="732"/>
      <c r="Q401" s="732"/>
      <c r="S401" s="732">
        <f t="shared" si="53"/>
        <v>1842000</v>
      </c>
      <c r="T401" s="940">
        <f t="shared" si="54"/>
        <v>2160299.1774051851</v>
      </c>
    </row>
    <row r="402" spans="1:20" ht="17.25" customHeight="1">
      <c r="A402" s="769">
        <f t="shared" si="50"/>
        <v>231</v>
      </c>
      <c r="B402" s="292" t="s">
        <v>670</v>
      </c>
      <c r="C402" s="752">
        <v>42503</v>
      </c>
      <c r="D402" s="753" t="s">
        <v>585</v>
      </c>
      <c r="E402" s="841">
        <v>52</v>
      </c>
      <c r="F402" s="842">
        <v>27</v>
      </c>
      <c r="G402" s="842">
        <v>27</v>
      </c>
      <c r="H402" s="832">
        <f t="shared" si="52"/>
        <v>0.93</v>
      </c>
      <c r="I402" s="257">
        <v>302</v>
      </c>
      <c r="J402" s="737">
        <f t="shared" si="49"/>
        <v>280.86</v>
      </c>
      <c r="K402" s="737">
        <f t="shared" si="51"/>
        <v>8180.2859730733799</v>
      </c>
      <c r="L402" s="654">
        <v>6600</v>
      </c>
      <c r="M402" s="654"/>
      <c r="O402" s="732"/>
      <c r="P402" s="732"/>
      <c r="Q402" s="732"/>
      <c r="S402" s="732">
        <f t="shared" si="53"/>
        <v>1993200</v>
      </c>
      <c r="T402" s="940">
        <f t="shared" si="54"/>
        <v>2470446.3638681606</v>
      </c>
    </row>
    <row r="403" spans="1:20" ht="17.25" customHeight="1">
      <c r="A403" s="769">
        <f t="shared" si="50"/>
        <v>232</v>
      </c>
      <c r="B403" s="292" t="s">
        <v>671</v>
      </c>
      <c r="C403" s="752">
        <v>42503</v>
      </c>
      <c r="D403" s="753" t="s">
        <v>585</v>
      </c>
      <c r="E403" s="841">
        <v>57</v>
      </c>
      <c r="F403" s="842">
        <v>46</v>
      </c>
      <c r="G403" s="842">
        <v>30</v>
      </c>
      <c r="H403" s="832">
        <f t="shared" si="52"/>
        <v>1.67</v>
      </c>
      <c r="I403" s="257">
        <v>396</v>
      </c>
      <c r="J403" s="737">
        <f t="shared" si="49"/>
        <v>661.31999999999994</v>
      </c>
      <c r="K403" s="737">
        <f t="shared" si="51"/>
        <v>14689.330725841444</v>
      </c>
      <c r="L403" s="654">
        <v>11700</v>
      </c>
      <c r="M403" s="654"/>
      <c r="O403" s="732"/>
      <c r="P403" s="732"/>
      <c r="Q403" s="732"/>
      <c r="S403" s="732">
        <f t="shared" si="53"/>
        <v>4633200</v>
      </c>
      <c r="T403" s="940">
        <f t="shared" si="54"/>
        <v>5816974.9674332123</v>
      </c>
    </row>
    <row r="404" spans="1:20" ht="17.25" customHeight="1">
      <c r="A404" s="769">
        <f t="shared" si="50"/>
        <v>233</v>
      </c>
      <c r="B404" s="292" t="s">
        <v>1057</v>
      </c>
      <c r="C404" s="752">
        <v>42503</v>
      </c>
      <c r="D404" s="753" t="s">
        <v>586</v>
      </c>
      <c r="E404" s="841">
        <v>41</v>
      </c>
      <c r="F404" s="842">
        <v>41</v>
      </c>
      <c r="G404" s="842">
        <v>10.5</v>
      </c>
      <c r="H404" s="832">
        <f t="shared" si="52"/>
        <v>0.92</v>
      </c>
      <c r="I404" s="257">
        <v>592</v>
      </c>
      <c r="J404" s="737">
        <f t="shared" si="49"/>
        <v>544.64</v>
      </c>
      <c r="K404" s="737">
        <f t="shared" si="51"/>
        <v>8092.3259088467839</v>
      </c>
      <c r="L404" s="654">
        <v>7000</v>
      </c>
      <c r="M404" s="654"/>
      <c r="O404" s="732"/>
      <c r="P404" s="732"/>
      <c r="Q404" s="732"/>
      <c r="S404" s="732">
        <f t="shared" si="53"/>
        <v>4144000</v>
      </c>
      <c r="T404" s="940">
        <f t="shared" si="54"/>
        <v>4790656.9380372958</v>
      </c>
    </row>
    <row r="405" spans="1:20" ht="17.25" customHeight="1">
      <c r="A405" s="769">
        <f t="shared" si="50"/>
        <v>234</v>
      </c>
      <c r="B405" s="292" t="s">
        <v>511</v>
      </c>
      <c r="C405" s="752">
        <v>42507</v>
      </c>
      <c r="D405" s="753" t="s">
        <v>590</v>
      </c>
      <c r="E405" s="841">
        <v>47</v>
      </c>
      <c r="F405" s="842">
        <v>42</v>
      </c>
      <c r="G405" s="842">
        <v>24.5</v>
      </c>
      <c r="H405" s="832">
        <f t="shared" si="52"/>
        <v>1.27</v>
      </c>
      <c r="I405" s="257">
        <v>360</v>
      </c>
      <c r="J405" s="737">
        <f t="shared" ref="J405:J468" si="55">H405*I405</f>
        <v>457.2</v>
      </c>
      <c r="K405" s="737">
        <f t="shared" si="51"/>
        <v>11170.928156777625</v>
      </c>
      <c r="L405" s="654">
        <v>9200</v>
      </c>
      <c r="M405" s="654"/>
      <c r="O405" s="732"/>
      <c r="P405" s="732"/>
      <c r="Q405" s="732"/>
      <c r="S405" s="732">
        <f t="shared" si="53"/>
        <v>3312000</v>
      </c>
      <c r="T405" s="940">
        <f t="shared" si="54"/>
        <v>4021534.1364399451</v>
      </c>
    </row>
    <row r="406" spans="1:20" ht="17.25" customHeight="1">
      <c r="A406" s="769">
        <f t="shared" si="50"/>
        <v>235</v>
      </c>
      <c r="B406" s="292" t="s">
        <v>693</v>
      </c>
      <c r="C406" s="752">
        <v>42507</v>
      </c>
      <c r="D406" s="753" t="s">
        <v>590</v>
      </c>
      <c r="E406" s="841">
        <v>52</v>
      </c>
      <c r="F406" s="842">
        <v>29</v>
      </c>
      <c r="G406" s="842">
        <v>11.8</v>
      </c>
      <c r="H406" s="832">
        <f t="shared" si="52"/>
        <v>0.73</v>
      </c>
      <c r="I406" s="257">
        <v>1000</v>
      </c>
      <c r="J406" s="737">
        <f t="shared" si="55"/>
        <v>730</v>
      </c>
      <c r="K406" s="737">
        <f t="shared" si="51"/>
        <v>6421.0846885414694</v>
      </c>
      <c r="L406" s="654">
        <v>8600</v>
      </c>
      <c r="M406" s="654"/>
      <c r="O406" s="732"/>
      <c r="P406" s="732"/>
      <c r="Q406" s="732"/>
      <c r="S406" s="732">
        <f t="shared" si="53"/>
        <v>8600000</v>
      </c>
      <c r="T406" s="940">
        <f t="shared" si="54"/>
        <v>6421084.6885414692</v>
      </c>
    </row>
    <row r="407" spans="1:20" ht="17.25" customHeight="1">
      <c r="A407" s="769">
        <f t="shared" si="50"/>
        <v>236</v>
      </c>
      <c r="B407" s="292" t="s">
        <v>1081</v>
      </c>
      <c r="C407" s="752">
        <v>42507</v>
      </c>
      <c r="D407" s="753" t="s">
        <v>590</v>
      </c>
      <c r="E407" s="841">
        <v>43</v>
      </c>
      <c r="F407" s="842">
        <v>39</v>
      </c>
      <c r="G407" s="842">
        <v>27</v>
      </c>
      <c r="H407" s="832">
        <f t="shared" si="52"/>
        <v>1.17</v>
      </c>
      <c r="I407" s="257">
        <v>55</v>
      </c>
      <c r="J407" s="737">
        <f t="shared" si="55"/>
        <v>64.349999999999994</v>
      </c>
      <c r="K407" s="737">
        <f t="shared" si="51"/>
        <v>10291.32751451167</v>
      </c>
      <c r="L407" s="654">
        <v>12000</v>
      </c>
      <c r="M407" s="654"/>
      <c r="O407" s="732"/>
      <c r="P407" s="732"/>
      <c r="Q407" s="732"/>
      <c r="S407" s="732">
        <f t="shared" si="53"/>
        <v>660000</v>
      </c>
      <c r="T407" s="940">
        <f t="shared" si="54"/>
        <v>566023.01329814177</v>
      </c>
    </row>
    <row r="408" spans="1:20" ht="17.25" customHeight="1">
      <c r="A408" s="769">
        <f t="shared" si="50"/>
        <v>237</v>
      </c>
      <c r="B408" s="292" t="s">
        <v>949</v>
      </c>
      <c r="C408" s="752">
        <v>42507</v>
      </c>
      <c r="D408" s="753" t="s">
        <v>590</v>
      </c>
      <c r="E408" s="841">
        <v>48</v>
      </c>
      <c r="F408" s="842">
        <v>41</v>
      </c>
      <c r="G408" s="842">
        <v>28</v>
      </c>
      <c r="H408" s="832">
        <f t="shared" si="52"/>
        <v>1.32</v>
      </c>
      <c r="I408" s="257">
        <v>110</v>
      </c>
      <c r="J408" s="737">
        <f t="shared" si="55"/>
        <v>145.20000000000002</v>
      </c>
      <c r="K408" s="737">
        <f t="shared" si="51"/>
        <v>11610.728477910603</v>
      </c>
      <c r="L408" s="654">
        <v>9600</v>
      </c>
      <c r="M408" s="654"/>
      <c r="O408" s="732"/>
      <c r="P408" s="732"/>
      <c r="Q408" s="732"/>
      <c r="S408" s="732">
        <f t="shared" si="53"/>
        <v>1056000</v>
      </c>
      <c r="T408" s="940">
        <f t="shared" si="54"/>
        <v>1277180.1325701664</v>
      </c>
    </row>
    <row r="409" spans="1:20" ht="17.25" customHeight="1">
      <c r="A409" s="769">
        <f t="shared" ref="A409:A472" si="56">IF(B409&lt;&gt;"",ROW()-171,"")</f>
        <v>238</v>
      </c>
      <c r="B409" s="292" t="s">
        <v>511</v>
      </c>
      <c r="C409" s="752">
        <v>42507</v>
      </c>
      <c r="D409" s="753" t="s">
        <v>591</v>
      </c>
      <c r="E409" s="841">
        <v>47</v>
      </c>
      <c r="F409" s="842">
        <v>42</v>
      </c>
      <c r="G409" s="842">
        <v>24.5</v>
      </c>
      <c r="H409" s="832">
        <f t="shared" si="52"/>
        <v>1.27</v>
      </c>
      <c r="I409" s="257">
        <v>237</v>
      </c>
      <c r="J409" s="737">
        <f t="shared" si="55"/>
        <v>300.99</v>
      </c>
      <c r="K409" s="737">
        <f t="shared" ref="K409:K472" si="57">H409*$R$311</f>
        <v>11170.928156777625</v>
      </c>
      <c r="L409" s="654">
        <v>9200</v>
      </c>
      <c r="M409" s="654"/>
      <c r="O409" s="732"/>
      <c r="P409" s="732"/>
      <c r="Q409" s="732"/>
      <c r="S409" s="732">
        <f t="shared" si="53"/>
        <v>2180400</v>
      </c>
      <c r="T409" s="940">
        <f t="shared" si="54"/>
        <v>2647509.9731562971</v>
      </c>
    </row>
    <row r="410" spans="1:20" ht="17.25" customHeight="1">
      <c r="A410" s="769">
        <f t="shared" si="56"/>
        <v>239</v>
      </c>
      <c r="B410" s="292" t="s">
        <v>676</v>
      </c>
      <c r="C410" s="752">
        <v>42507</v>
      </c>
      <c r="D410" s="753" t="s">
        <v>591</v>
      </c>
      <c r="E410" s="841">
        <v>45</v>
      </c>
      <c r="F410" s="842">
        <v>37</v>
      </c>
      <c r="G410" s="842">
        <v>27.5</v>
      </c>
      <c r="H410" s="832">
        <f t="shared" ref="H410:H473" si="58">IF(G410&lt;&gt;"",ROUND(((E410+F410)*2+5)*(F410+G410+3)/10000,2),ROUND(E410*F410/10000,2))</f>
        <v>1.1399999999999999</v>
      </c>
      <c r="I410" s="257">
        <v>55</v>
      </c>
      <c r="J410" s="737">
        <f t="shared" si="55"/>
        <v>62.699999999999996</v>
      </c>
      <c r="K410" s="737">
        <f t="shared" si="57"/>
        <v>10027.447321831884</v>
      </c>
      <c r="L410" s="654">
        <v>13800</v>
      </c>
      <c r="M410" s="654"/>
      <c r="O410" s="732"/>
      <c r="P410" s="732"/>
      <c r="Q410" s="732"/>
      <c r="S410" s="732">
        <f t="shared" ref="S410:S473" si="59">I410*L410</f>
        <v>759000</v>
      </c>
      <c r="T410" s="940">
        <f t="shared" ref="T410:T473" si="60">I410*K410</f>
        <v>551509.6027007536</v>
      </c>
    </row>
    <row r="411" spans="1:20" ht="17.25" customHeight="1">
      <c r="A411" s="769">
        <f t="shared" si="56"/>
        <v>240</v>
      </c>
      <c r="B411" s="292" t="s">
        <v>505</v>
      </c>
      <c r="C411" s="752">
        <v>42507</v>
      </c>
      <c r="D411" s="753" t="s">
        <v>591</v>
      </c>
      <c r="E411" s="841">
        <v>47</v>
      </c>
      <c r="F411" s="842">
        <v>42</v>
      </c>
      <c r="G411" s="842">
        <v>25</v>
      </c>
      <c r="H411" s="832">
        <f t="shared" si="58"/>
        <v>1.28</v>
      </c>
      <c r="I411" s="257">
        <v>44</v>
      </c>
      <c r="J411" s="737">
        <f t="shared" si="55"/>
        <v>56.32</v>
      </c>
      <c r="K411" s="737">
        <f t="shared" si="57"/>
        <v>11258.888221004221</v>
      </c>
      <c r="L411" s="654">
        <v>9300</v>
      </c>
      <c r="M411" s="654"/>
      <c r="O411" s="732"/>
      <c r="P411" s="732"/>
      <c r="Q411" s="732"/>
      <c r="S411" s="732">
        <f t="shared" si="59"/>
        <v>409200</v>
      </c>
      <c r="T411" s="940">
        <f t="shared" si="60"/>
        <v>495391.08172418573</v>
      </c>
    </row>
    <row r="412" spans="1:20" ht="17.25" customHeight="1">
      <c r="A412" s="769">
        <f t="shared" si="56"/>
        <v>241</v>
      </c>
      <c r="B412" s="292" t="s">
        <v>930</v>
      </c>
      <c r="C412" s="752">
        <v>42507</v>
      </c>
      <c r="D412" s="753" t="s">
        <v>591</v>
      </c>
      <c r="E412" s="841">
        <v>56</v>
      </c>
      <c r="F412" s="842">
        <v>42</v>
      </c>
      <c r="G412" s="842">
        <v>27</v>
      </c>
      <c r="H412" s="832">
        <f t="shared" si="58"/>
        <v>1.45</v>
      </c>
      <c r="I412" s="257">
        <v>135</v>
      </c>
      <c r="J412" s="737">
        <f t="shared" si="55"/>
        <v>195.75</v>
      </c>
      <c r="K412" s="737">
        <f t="shared" si="57"/>
        <v>12754.209312856345</v>
      </c>
      <c r="L412" s="654">
        <v>14600</v>
      </c>
      <c r="M412" s="654"/>
      <c r="O412" s="732"/>
      <c r="P412" s="732"/>
      <c r="Q412" s="732"/>
      <c r="S412" s="732">
        <f t="shared" si="59"/>
        <v>1971000</v>
      </c>
      <c r="T412" s="940">
        <f t="shared" si="60"/>
        <v>1721818.2572356064</v>
      </c>
    </row>
    <row r="413" spans="1:20" ht="17.25" customHeight="1">
      <c r="A413" s="769">
        <f t="shared" si="56"/>
        <v>242</v>
      </c>
      <c r="B413" s="292" t="s">
        <v>449</v>
      </c>
      <c r="C413" s="752">
        <v>42507</v>
      </c>
      <c r="D413" s="753" t="s">
        <v>592</v>
      </c>
      <c r="E413" s="841">
        <v>103</v>
      </c>
      <c r="F413" s="842">
        <v>50</v>
      </c>
      <c r="G413" s="842">
        <v>180</v>
      </c>
      <c r="H413" s="832">
        <f t="shared" si="58"/>
        <v>7.25</v>
      </c>
      <c r="I413" s="257">
        <v>103</v>
      </c>
      <c r="J413" s="737">
        <f t="shared" si="55"/>
        <v>746.75</v>
      </c>
      <c r="K413" s="737">
        <f t="shared" si="57"/>
        <v>63771.046564281722</v>
      </c>
      <c r="L413" s="654">
        <v>47449</v>
      </c>
      <c r="M413" s="654"/>
      <c r="O413" s="732"/>
      <c r="P413" s="732"/>
      <c r="Q413" s="732"/>
      <c r="S413" s="732">
        <f t="shared" si="59"/>
        <v>4887247</v>
      </c>
      <c r="T413" s="940">
        <f t="shared" si="60"/>
        <v>6568417.7961210171</v>
      </c>
    </row>
    <row r="414" spans="1:20" ht="17.25" customHeight="1">
      <c r="A414" s="769">
        <f t="shared" si="56"/>
        <v>243</v>
      </c>
      <c r="B414" s="292" t="s">
        <v>945</v>
      </c>
      <c r="C414" s="752">
        <v>42507</v>
      </c>
      <c r="D414" s="753" t="s">
        <v>592</v>
      </c>
      <c r="E414" s="841">
        <v>103</v>
      </c>
      <c r="F414" s="842">
        <v>54</v>
      </c>
      <c r="G414" s="842">
        <v>180</v>
      </c>
      <c r="H414" s="832">
        <f t="shared" si="58"/>
        <v>7.56</v>
      </c>
      <c r="I414" s="257">
        <v>60</v>
      </c>
      <c r="J414" s="737">
        <f t="shared" si="55"/>
        <v>453.59999999999997</v>
      </c>
      <c r="K414" s="737">
        <f t="shared" si="57"/>
        <v>66497.808555306183</v>
      </c>
      <c r="L414" s="654">
        <v>73100</v>
      </c>
      <c r="M414" s="654"/>
      <c r="O414" s="732"/>
      <c r="P414" s="732"/>
      <c r="Q414" s="732"/>
      <c r="S414" s="732">
        <f t="shared" si="59"/>
        <v>4386000</v>
      </c>
      <c r="T414" s="940">
        <f t="shared" si="60"/>
        <v>3989868.513318371</v>
      </c>
    </row>
    <row r="415" spans="1:20" ht="17.25" customHeight="1">
      <c r="A415" s="769">
        <f t="shared" si="56"/>
        <v>244</v>
      </c>
      <c r="B415" s="292" t="s">
        <v>692</v>
      </c>
      <c r="C415" s="752">
        <v>42507</v>
      </c>
      <c r="D415" s="753" t="s">
        <v>587</v>
      </c>
      <c r="E415" s="841">
        <v>33</v>
      </c>
      <c r="F415" s="842">
        <v>31</v>
      </c>
      <c r="G415" s="842">
        <v>12.3</v>
      </c>
      <c r="H415" s="832">
        <f t="shared" si="58"/>
        <v>0.62</v>
      </c>
      <c r="I415" s="257">
        <v>511</v>
      </c>
      <c r="J415" s="737">
        <f t="shared" si="55"/>
        <v>316.82</v>
      </c>
      <c r="K415" s="737">
        <f t="shared" si="57"/>
        <v>5453.5239820489196</v>
      </c>
      <c r="L415" s="654">
        <v>7500</v>
      </c>
      <c r="M415" s="654"/>
      <c r="O415" s="732"/>
      <c r="P415" s="732"/>
      <c r="Q415" s="732"/>
      <c r="S415" s="732">
        <f t="shared" si="59"/>
        <v>3832500</v>
      </c>
      <c r="T415" s="940">
        <f t="shared" si="60"/>
        <v>2786750.7548269979</v>
      </c>
    </row>
    <row r="416" spans="1:20" ht="17.25" customHeight="1">
      <c r="A416" s="769">
        <f t="shared" si="56"/>
        <v>245</v>
      </c>
      <c r="B416" s="292" t="s">
        <v>693</v>
      </c>
      <c r="C416" s="752">
        <v>42507</v>
      </c>
      <c r="D416" s="753" t="s">
        <v>587</v>
      </c>
      <c r="E416" s="841">
        <v>52</v>
      </c>
      <c r="F416" s="842">
        <v>29</v>
      </c>
      <c r="G416" s="842">
        <v>11.8</v>
      </c>
      <c r="H416" s="832">
        <f t="shared" si="58"/>
        <v>0.73</v>
      </c>
      <c r="I416" s="257">
        <v>503</v>
      </c>
      <c r="J416" s="737">
        <f t="shared" si="55"/>
        <v>367.19</v>
      </c>
      <c r="K416" s="737">
        <f t="shared" si="57"/>
        <v>6421.0846885414694</v>
      </c>
      <c r="L416" s="654">
        <v>8600</v>
      </c>
      <c r="M416" s="654"/>
      <c r="O416" s="732"/>
      <c r="P416" s="732"/>
      <c r="Q416" s="732"/>
      <c r="S416" s="732">
        <f t="shared" si="59"/>
        <v>4325800</v>
      </c>
      <c r="T416" s="940">
        <f t="shared" si="60"/>
        <v>3229805.598336359</v>
      </c>
    </row>
    <row r="417" spans="1:20" ht="17.25" customHeight="1">
      <c r="A417" s="769">
        <f t="shared" si="56"/>
        <v>246</v>
      </c>
      <c r="B417" s="292" t="s">
        <v>1062</v>
      </c>
      <c r="C417" s="752">
        <v>42507</v>
      </c>
      <c r="D417" s="753" t="s">
        <v>587</v>
      </c>
      <c r="E417" s="841">
        <v>23.5</v>
      </c>
      <c r="F417" s="842">
        <v>23.5</v>
      </c>
      <c r="G417" s="842">
        <v>30.5</v>
      </c>
      <c r="H417" s="832">
        <f t="shared" si="58"/>
        <v>0.56000000000000005</v>
      </c>
      <c r="I417" s="257">
        <v>960</v>
      </c>
      <c r="J417" s="737">
        <f t="shared" si="55"/>
        <v>537.6</v>
      </c>
      <c r="K417" s="737">
        <f t="shared" si="57"/>
        <v>4925.7635966893477</v>
      </c>
      <c r="L417" s="654">
        <v>6700</v>
      </c>
      <c r="M417" s="654"/>
      <c r="O417" s="732"/>
      <c r="P417" s="732"/>
      <c r="Q417" s="732"/>
      <c r="S417" s="732">
        <f t="shared" si="59"/>
        <v>6432000</v>
      </c>
      <c r="T417" s="940">
        <f t="shared" si="60"/>
        <v>4728733.052821774</v>
      </c>
    </row>
    <row r="418" spans="1:20" ht="17.25" customHeight="1">
      <c r="A418" s="769">
        <f t="shared" si="56"/>
        <v>247</v>
      </c>
      <c r="B418" s="292" t="s">
        <v>1000</v>
      </c>
      <c r="C418" s="752">
        <v>42507</v>
      </c>
      <c r="D418" s="753" t="s">
        <v>589</v>
      </c>
      <c r="E418" s="841">
        <v>36.5</v>
      </c>
      <c r="F418" s="842">
        <v>26.5</v>
      </c>
      <c r="G418" s="842">
        <v>26</v>
      </c>
      <c r="H418" s="832">
        <f t="shared" si="58"/>
        <v>0.73</v>
      </c>
      <c r="I418" s="257">
        <v>530</v>
      </c>
      <c r="J418" s="737">
        <f t="shared" si="55"/>
        <v>386.9</v>
      </c>
      <c r="K418" s="737">
        <f t="shared" si="57"/>
        <v>6421.0846885414694</v>
      </c>
      <c r="L418" s="654">
        <v>11000</v>
      </c>
      <c r="M418" s="654"/>
      <c r="O418" s="732"/>
      <c r="P418" s="732"/>
      <c r="Q418" s="732"/>
      <c r="S418" s="732">
        <f t="shared" si="59"/>
        <v>5830000</v>
      </c>
      <c r="T418" s="940">
        <f t="shared" si="60"/>
        <v>3403174.884926979</v>
      </c>
    </row>
    <row r="419" spans="1:20" ht="17.25" customHeight="1">
      <c r="A419" s="769">
        <f t="shared" si="56"/>
        <v>248</v>
      </c>
      <c r="B419" s="292" t="s">
        <v>467</v>
      </c>
      <c r="C419" s="752">
        <v>42508</v>
      </c>
      <c r="D419" s="753" t="s">
        <v>593</v>
      </c>
      <c r="E419" s="841">
        <v>37.5</v>
      </c>
      <c r="F419" s="842">
        <v>25.3</v>
      </c>
      <c r="G419" s="842">
        <v>23.9</v>
      </c>
      <c r="H419" s="832">
        <f t="shared" si="58"/>
        <v>0.68</v>
      </c>
      <c r="I419" s="257">
        <v>517</v>
      </c>
      <c r="J419" s="737">
        <f t="shared" si="55"/>
        <v>351.56</v>
      </c>
      <c r="K419" s="737">
        <f t="shared" si="57"/>
        <v>5981.2843674084925</v>
      </c>
      <c r="L419" s="654">
        <v>5900</v>
      </c>
      <c r="M419" s="654"/>
      <c r="O419" s="732"/>
      <c r="P419" s="732"/>
      <c r="Q419" s="732"/>
      <c r="S419" s="732">
        <f t="shared" si="59"/>
        <v>3050300</v>
      </c>
      <c r="T419" s="940">
        <f t="shared" si="60"/>
        <v>3092324.0179501907</v>
      </c>
    </row>
    <row r="420" spans="1:20" ht="17.25" customHeight="1">
      <c r="A420" s="769">
        <f t="shared" si="56"/>
        <v>249</v>
      </c>
      <c r="B420" s="292" t="s">
        <v>439</v>
      </c>
      <c r="C420" s="752">
        <v>42508</v>
      </c>
      <c r="D420" s="753" t="s">
        <v>594</v>
      </c>
      <c r="E420" s="841">
        <v>47</v>
      </c>
      <c r="F420" s="842">
        <v>42</v>
      </c>
      <c r="G420" s="842">
        <v>27</v>
      </c>
      <c r="H420" s="832">
        <f t="shared" si="58"/>
        <v>1.32</v>
      </c>
      <c r="I420" s="257">
        <v>65</v>
      </c>
      <c r="J420" s="737">
        <f t="shared" si="55"/>
        <v>85.8</v>
      </c>
      <c r="K420" s="737">
        <f t="shared" si="57"/>
        <v>11610.728477910603</v>
      </c>
      <c r="L420" s="654">
        <v>9500</v>
      </c>
      <c r="M420" s="654"/>
      <c r="O420" s="732"/>
      <c r="P420" s="732"/>
      <c r="Q420" s="732"/>
      <c r="S420" s="732">
        <f t="shared" si="59"/>
        <v>617500</v>
      </c>
      <c r="T420" s="940">
        <f t="shared" si="60"/>
        <v>754697.35106418922</v>
      </c>
    </row>
    <row r="421" spans="1:20" ht="17.25" customHeight="1">
      <c r="A421" s="769">
        <f t="shared" si="56"/>
        <v>250</v>
      </c>
      <c r="B421" s="292" t="s">
        <v>504</v>
      </c>
      <c r="C421" s="752">
        <v>42508</v>
      </c>
      <c r="D421" s="753" t="s">
        <v>594</v>
      </c>
      <c r="E421" s="841">
        <v>37</v>
      </c>
      <c r="F421" s="842">
        <v>37</v>
      </c>
      <c r="G421" s="842">
        <v>25</v>
      </c>
      <c r="H421" s="832">
        <f t="shared" si="58"/>
        <v>0.99</v>
      </c>
      <c r="I421" s="257">
        <v>88</v>
      </c>
      <c r="J421" s="737">
        <f t="shared" si="55"/>
        <v>87.12</v>
      </c>
      <c r="K421" s="737">
        <f t="shared" si="57"/>
        <v>8708.0463584329518</v>
      </c>
      <c r="L421" s="654">
        <v>7370</v>
      </c>
      <c r="M421" s="654"/>
      <c r="O421" s="732"/>
      <c r="P421" s="732"/>
      <c r="Q421" s="732"/>
      <c r="S421" s="732">
        <f t="shared" si="59"/>
        <v>648560</v>
      </c>
      <c r="T421" s="940">
        <f t="shared" si="60"/>
        <v>766308.07954209973</v>
      </c>
    </row>
    <row r="422" spans="1:20" ht="17.25" customHeight="1">
      <c r="A422" s="769">
        <f t="shared" si="56"/>
        <v>251</v>
      </c>
      <c r="B422" s="292" t="s">
        <v>511</v>
      </c>
      <c r="C422" s="752">
        <v>42508</v>
      </c>
      <c r="D422" s="753" t="s">
        <v>594</v>
      </c>
      <c r="E422" s="841">
        <v>47</v>
      </c>
      <c r="F422" s="842">
        <v>42</v>
      </c>
      <c r="G422" s="842">
        <v>24.5</v>
      </c>
      <c r="H422" s="832">
        <f t="shared" si="58"/>
        <v>1.27</v>
      </c>
      <c r="I422" s="257">
        <v>340</v>
      </c>
      <c r="J422" s="737">
        <f t="shared" si="55"/>
        <v>431.8</v>
      </c>
      <c r="K422" s="737">
        <f t="shared" si="57"/>
        <v>11170.928156777625</v>
      </c>
      <c r="L422" s="654">
        <v>9200</v>
      </c>
      <c r="M422" s="654"/>
      <c r="O422" s="732"/>
      <c r="P422" s="732"/>
      <c r="Q422" s="732"/>
      <c r="S422" s="732">
        <f t="shared" si="59"/>
        <v>3128000</v>
      </c>
      <c r="T422" s="940">
        <f t="shared" si="60"/>
        <v>3798115.5733043924</v>
      </c>
    </row>
    <row r="423" spans="1:20" ht="17.25" customHeight="1">
      <c r="A423" s="769">
        <f t="shared" si="56"/>
        <v>252</v>
      </c>
      <c r="B423" s="292" t="s">
        <v>973</v>
      </c>
      <c r="C423" s="752">
        <v>42508</v>
      </c>
      <c r="D423" s="753" t="s">
        <v>594</v>
      </c>
      <c r="E423" s="841">
        <v>47</v>
      </c>
      <c r="F423" s="842">
        <v>42</v>
      </c>
      <c r="G423" s="842">
        <v>13</v>
      </c>
      <c r="H423" s="832">
        <f t="shared" si="58"/>
        <v>1.06</v>
      </c>
      <c r="I423" s="257">
        <v>220</v>
      </c>
      <c r="J423" s="737">
        <f t="shared" si="55"/>
        <v>233.20000000000002</v>
      </c>
      <c r="K423" s="737">
        <f t="shared" si="57"/>
        <v>9323.7668080191215</v>
      </c>
      <c r="L423" s="654">
        <v>7900</v>
      </c>
      <c r="M423" s="654"/>
      <c r="O423" s="732"/>
      <c r="P423" s="732"/>
      <c r="Q423" s="732"/>
      <c r="S423" s="732">
        <f t="shared" si="59"/>
        <v>1738000</v>
      </c>
      <c r="T423" s="940">
        <f t="shared" si="60"/>
        <v>2051228.6977642067</v>
      </c>
    </row>
    <row r="424" spans="1:20" ht="17.25" customHeight="1">
      <c r="A424" s="769">
        <f t="shared" si="56"/>
        <v>253</v>
      </c>
      <c r="B424" s="292" t="s">
        <v>511</v>
      </c>
      <c r="C424" s="752">
        <v>42508</v>
      </c>
      <c r="D424" s="753" t="s">
        <v>594</v>
      </c>
      <c r="E424" s="841">
        <v>47</v>
      </c>
      <c r="F424" s="842">
        <v>42</v>
      </c>
      <c r="G424" s="842">
        <v>24.5</v>
      </c>
      <c r="H424" s="832">
        <f t="shared" si="58"/>
        <v>1.27</v>
      </c>
      <c r="I424" s="257">
        <v>212</v>
      </c>
      <c r="J424" s="737">
        <f t="shared" si="55"/>
        <v>269.24</v>
      </c>
      <c r="K424" s="737">
        <f t="shared" si="57"/>
        <v>11170.928156777625</v>
      </c>
      <c r="L424" s="654">
        <v>9200</v>
      </c>
      <c r="M424" s="654"/>
      <c r="O424" s="732"/>
      <c r="P424" s="732"/>
      <c r="Q424" s="732"/>
      <c r="S424" s="732">
        <f t="shared" si="59"/>
        <v>1950400</v>
      </c>
      <c r="T424" s="940">
        <f t="shared" si="60"/>
        <v>2368236.7692368566</v>
      </c>
    </row>
    <row r="425" spans="1:20" ht="17.25" customHeight="1">
      <c r="A425" s="769">
        <f t="shared" si="56"/>
        <v>254</v>
      </c>
      <c r="B425" s="292" t="s">
        <v>1063</v>
      </c>
      <c r="C425" s="752">
        <v>42513</v>
      </c>
      <c r="D425" s="753" t="s">
        <v>595</v>
      </c>
      <c r="E425" s="841">
        <v>54</v>
      </c>
      <c r="F425" s="842">
        <v>49</v>
      </c>
      <c r="G425" s="842">
        <v>74</v>
      </c>
      <c r="H425" s="832">
        <f t="shared" si="58"/>
        <v>2.66</v>
      </c>
      <c r="I425" s="257">
        <v>20</v>
      </c>
      <c r="J425" s="737">
        <f t="shared" si="55"/>
        <v>53.2</v>
      </c>
      <c r="K425" s="737">
        <f t="shared" si="57"/>
        <v>23397.377084274398</v>
      </c>
      <c r="L425" s="654">
        <v>25000</v>
      </c>
      <c r="M425" s="654"/>
      <c r="O425" s="732"/>
      <c r="P425" s="732"/>
      <c r="Q425" s="732"/>
      <c r="S425" s="732">
        <f t="shared" si="59"/>
        <v>500000</v>
      </c>
      <c r="T425" s="940">
        <f t="shared" si="60"/>
        <v>467947.54168548796</v>
      </c>
    </row>
    <row r="426" spans="1:20" ht="17.25" customHeight="1">
      <c r="A426" s="769">
        <f t="shared" si="56"/>
        <v>255</v>
      </c>
      <c r="B426" s="292" t="s">
        <v>1064</v>
      </c>
      <c r="C426" s="752">
        <v>42513</v>
      </c>
      <c r="D426" s="753" t="s">
        <v>595</v>
      </c>
      <c r="E426" s="841">
        <v>54</v>
      </c>
      <c r="F426" s="842">
        <v>49</v>
      </c>
      <c r="G426" s="842">
        <v>61</v>
      </c>
      <c r="H426" s="832">
        <f t="shared" si="58"/>
        <v>2.38</v>
      </c>
      <c r="I426" s="257">
        <v>20</v>
      </c>
      <c r="J426" s="737">
        <f t="shared" si="55"/>
        <v>47.599999999999994</v>
      </c>
      <c r="K426" s="737">
        <f t="shared" si="57"/>
        <v>20934.495285929723</v>
      </c>
      <c r="L426" s="654">
        <v>22500</v>
      </c>
      <c r="M426" s="654"/>
      <c r="O426" s="732"/>
      <c r="P426" s="732"/>
      <c r="Q426" s="732"/>
      <c r="S426" s="732">
        <f t="shared" si="59"/>
        <v>450000</v>
      </c>
      <c r="T426" s="940">
        <f t="shared" si="60"/>
        <v>418689.90571859444</v>
      </c>
    </row>
    <row r="427" spans="1:20" ht="17.25" customHeight="1">
      <c r="A427" s="769">
        <f t="shared" si="56"/>
        <v>256</v>
      </c>
      <c r="B427" s="292" t="s">
        <v>1065</v>
      </c>
      <c r="C427" s="752">
        <v>42513</v>
      </c>
      <c r="D427" s="753" t="s">
        <v>595</v>
      </c>
      <c r="E427" s="841">
        <v>60.5</v>
      </c>
      <c r="F427" s="842">
        <v>60.5</v>
      </c>
      <c r="G427" s="842">
        <v>63</v>
      </c>
      <c r="H427" s="832">
        <f t="shared" si="58"/>
        <v>3.12</v>
      </c>
      <c r="I427" s="257">
        <v>60</v>
      </c>
      <c r="J427" s="737">
        <f t="shared" si="55"/>
        <v>187.20000000000002</v>
      </c>
      <c r="K427" s="737">
        <f t="shared" si="57"/>
        <v>27443.540038697789</v>
      </c>
      <c r="L427" s="654">
        <v>20100</v>
      </c>
      <c r="M427" s="654"/>
      <c r="O427" s="732"/>
      <c r="P427" s="732"/>
      <c r="Q427" s="732"/>
      <c r="S427" s="732">
        <f t="shared" si="59"/>
        <v>1206000</v>
      </c>
      <c r="T427" s="940">
        <f t="shared" si="60"/>
        <v>1646612.4023218674</v>
      </c>
    </row>
    <row r="428" spans="1:20" ht="17.25" customHeight="1">
      <c r="A428" s="769">
        <f t="shared" si="56"/>
        <v>257</v>
      </c>
      <c r="B428" s="292" t="s">
        <v>1066</v>
      </c>
      <c r="C428" s="752">
        <v>42513</v>
      </c>
      <c r="D428" s="753" t="s">
        <v>595</v>
      </c>
      <c r="E428" s="841">
        <v>55</v>
      </c>
      <c r="F428" s="842">
        <v>46</v>
      </c>
      <c r="G428" s="842">
        <v>53</v>
      </c>
      <c r="H428" s="832">
        <f t="shared" si="58"/>
        <v>2.11</v>
      </c>
      <c r="I428" s="257">
        <v>20</v>
      </c>
      <c r="J428" s="737">
        <f t="shared" si="55"/>
        <v>42.199999999999996</v>
      </c>
      <c r="K428" s="737">
        <f t="shared" si="57"/>
        <v>18559.573551811645</v>
      </c>
      <c r="L428" s="654">
        <v>22000</v>
      </c>
      <c r="M428" s="654"/>
      <c r="O428" s="732"/>
      <c r="P428" s="732"/>
      <c r="Q428" s="732"/>
      <c r="S428" s="732">
        <f t="shared" si="59"/>
        <v>440000</v>
      </c>
      <c r="T428" s="940">
        <f t="shared" si="60"/>
        <v>371191.47103623289</v>
      </c>
    </row>
    <row r="429" spans="1:20" ht="17.25" customHeight="1">
      <c r="A429" s="769">
        <f t="shared" si="56"/>
        <v>258</v>
      </c>
      <c r="B429" s="292" t="s">
        <v>1067</v>
      </c>
      <c r="C429" s="752">
        <v>42513</v>
      </c>
      <c r="D429" s="753" t="s">
        <v>595</v>
      </c>
      <c r="E429" s="841">
        <v>55</v>
      </c>
      <c r="F429" s="842">
        <v>49</v>
      </c>
      <c r="G429" s="842">
        <v>55</v>
      </c>
      <c r="H429" s="832">
        <f t="shared" si="58"/>
        <v>2.2799999999999998</v>
      </c>
      <c r="I429" s="257">
        <v>20</v>
      </c>
      <c r="J429" s="737">
        <f t="shared" si="55"/>
        <v>45.599999999999994</v>
      </c>
      <c r="K429" s="737">
        <f t="shared" si="57"/>
        <v>20054.894643663767</v>
      </c>
      <c r="L429" s="654">
        <v>21500</v>
      </c>
      <c r="M429" s="654"/>
      <c r="O429" s="732"/>
      <c r="P429" s="732"/>
      <c r="Q429" s="732"/>
      <c r="S429" s="732">
        <f t="shared" si="59"/>
        <v>430000</v>
      </c>
      <c r="T429" s="940">
        <f t="shared" si="60"/>
        <v>401097.89287327533</v>
      </c>
    </row>
    <row r="430" spans="1:20" ht="17.25" customHeight="1">
      <c r="A430" s="769">
        <f t="shared" si="56"/>
        <v>259</v>
      </c>
      <c r="B430" s="292" t="s">
        <v>1068</v>
      </c>
      <c r="C430" s="752">
        <v>42513</v>
      </c>
      <c r="D430" s="753" t="s">
        <v>595</v>
      </c>
      <c r="E430" s="841">
        <v>55</v>
      </c>
      <c r="F430" s="842">
        <v>51</v>
      </c>
      <c r="G430" s="842">
        <v>62</v>
      </c>
      <c r="H430" s="832">
        <f t="shared" si="58"/>
        <v>2.52</v>
      </c>
      <c r="I430" s="257">
        <v>22</v>
      </c>
      <c r="J430" s="737">
        <f t="shared" si="55"/>
        <v>55.44</v>
      </c>
      <c r="K430" s="737">
        <f t="shared" si="57"/>
        <v>22165.936185102062</v>
      </c>
      <c r="L430" s="654">
        <v>24300</v>
      </c>
      <c r="M430" s="654"/>
      <c r="O430" s="732"/>
      <c r="P430" s="732"/>
      <c r="Q430" s="732"/>
      <c r="S430" s="732">
        <f t="shared" si="59"/>
        <v>534600</v>
      </c>
      <c r="T430" s="940">
        <f t="shared" si="60"/>
        <v>487650.59607224539</v>
      </c>
    </row>
    <row r="431" spans="1:20" ht="17.25" customHeight="1">
      <c r="A431" s="769">
        <f t="shared" si="56"/>
        <v>260</v>
      </c>
      <c r="B431" s="292" t="s">
        <v>1069</v>
      </c>
      <c r="C431" s="752">
        <v>42513</v>
      </c>
      <c r="D431" s="753" t="s">
        <v>595</v>
      </c>
      <c r="E431" s="841">
        <v>49</v>
      </c>
      <c r="F431" s="842">
        <v>44</v>
      </c>
      <c r="G431" s="842">
        <v>34</v>
      </c>
      <c r="H431" s="832">
        <f t="shared" si="58"/>
        <v>1.55</v>
      </c>
      <c r="I431" s="257">
        <v>24</v>
      </c>
      <c r="J431" s="737">
        <f t="shared" si="55"/>
        <v>37.200000000000003</v>
      </c>
      <c r="K431" s="737">
        <f t="shared" si="57"/>
        <v>13633.809955122299</v>
      </c>
      <c r="L431" s="654">
        <v>13000</v>
      </c>
      <c r="M431" s="654"/>
      <c r="O431" s="732"/>
      <c r="P431" s="732"/>
      <c r="Q431" s="732"/>
      <c r="S431" s="732">
        <f t="shared" si="59"/>
        <v>312000</v>
      </c>
      <c r="T431" s="940">
        <f t="shared" si="60"/>
        <v>327211.43892293517</v>
      </c>
    </row>
    <row r="432" spans="1:20" ht="17.25" customHeight="1">
      <c r="A432" s="769">
        <f t="shared" si="56"/>
        <v>261</v>
      </c>
      <c r="B432" s="292" t="s">
        <v>1070</v>
      </c>
      <c r="C432" s="752">
        <v>42513</v>
      </c>
      <c r="D432" s="753" t="s">
        <v>595</v>
      </c>
      <c r="E432" s="841">
        <v>44</v>
      </c>
      <c r="F432" s="842">
        <v>38</v>
      </c>
      <c r="G432" s="842">
        <v>45</v>
      </c>
      <c r="H432" s="832">
        <f t="shared" si="58"/>
        <v>1.45</v>
      </c>
      <c r="I432" s="257">
        <v>24</v>
      </c>
      <c r="J432" s="737">
        <f t="shared" si="55"/>
        <v>34.799999999999997</v>
      </c>
      <c r="K432" s="737">
        <f t="shared" si="57"/>
        <v>12754.209312856345</v>
      </c>
      <c r="L432" s="654">
        <v>13000</v>
      </c>
      <c r="M432" s="654"/>
      <c r="O432" s="732"/>
      <c r="P432" s="732"/>
      <c r="Q432" s="732"/>
      <c r="S432" s="732">
        <f t="shared" si="59"/>
        <v>312000</v>
      </c>
      <c r="T432" s="940">
        <f t="shared" si="60"/>
        <v>306101.02350855229</v>
      </c>
    </row>
    <row r="433" spans="1:20" ht="17.25" customHeight="1">
      <c r="A433" s="769">
        <f t="shared" si="56"/>
        <v>262</v>
      </c>
      <c r="B433" s="292" t="s">
        <v>1071</v>
      </c>
      <c r="C433" s="752">
        <v>42513</v>
      </c>
      <c r="D433" s="753" t="s">
        <v>595</v>
      </c>
      <c r="E433" s="841">
        <v>49</v>
      </c>
      <c r="F433" s="842">
        <v>47</v>
      </c>
      <c r="G433" s="842">
        <v>39</v>
      </c>
      <c r="H433" s="832">
        <f t="shared" si="58"/>
        <v>1.75</v>
      </c>
      <c r="I433" s="257">
        <v>26</v>
      </c>
      <c r="J433" s="737">
        <f t="shared" si="55"/>
        <v>45.5</v>
      </c>
      <c r="K433" s="737">
        <f t="shared" si="57"/>
        <v>15393.011239654208</v>
      </c>
      <c r="L433" s="654">
        <v>15000</v>
      </c>
      <c r="M433" s="654"/>
      <c r="O433" s="732"/>
      <c r="P433" s="732"/>
      <c r="Q433" s="732"/>
      <c r="S433" s="732">
        <f t="shared" si="59"/>
        <v>390000</v>
      </c>
      <c r="T433" s="940">
        <f t="shared" si="60"/>
        <v>400218.2922310094</v>
      </c>
    </row>
    <row r="434" spans="1:20" ht="17.25" customHeight="1">
      <c r="A434" s="769">
        <f t="shared" si="56"/>
        <v>263</v>
      </c>
      <c r="B434" s="292" t="s">
        <v>641</v>
      </c>
      <c r="C434" s="752">
        <v>42513</v>
      </c>
      <c r="D434" s="753" t="s">
        <v>597</v>
      </c>
      <c r="E434" s="841">
        <v>80</v>
      </c>
      <c r="F434" s="842">
        <v>60</v>
      </c>
      <c r="G434" s="842">
        <v>50</v>
      </c>
      <c r="H434" s="832">
        <f t="shared" si="58"/>
        <v>3.22</v>
      </c>
      <c r="I434" s="257">
        <v>158</v>
      </c>
      <c r="J434" s="737">
        <f t="shared" si="55"/>
        <v>508.76000000000005</v>
      </c>
      <c r="K434" s="737">
        <f t="shared" si="57"/>
        <v>28323.140680963745</v>
      </c>
      <c r="L434" s="654">
        <v>22750</v>
      </c>
      <c r="M434" s="654"/>
      <c r="O434" s="732"/>
      <c r="P434" s="732"/>
      <c r="Q434" s="732"/>
      <c r="S434" s="732">
        <f t="shared" si="59"/>
        <v>3594500</v>
      </c>
      <c r="T434" s="940">
        <f t="shared" si="60"/>
        <v>4475056.2275922718</v>
      </c>
    </row>
    <row r="435" spans="1:20" ht="17.25" customHeight="1">
      <c r="A435" s="769">
        <f t="shared" si="56"/>
        <v>264</v>
      </c>
      <c r="B435" s="292" t="s">
        <v>1476</v>
      </c>
      <c r="C435" s="752">
        <v>42515</v>
      </c>
      <c r="D435" s="753" t="s">
        <v>1072</v>
      </c>
      <c r="E435" s="841">
        <v>49</v>
      </c>
      <c r="F435" s="842">
        <v>38</v>
      </c>
      <c r="G435" s="842">
        <v>12</v>
      </c>
      <c r="H435" s="832">
        <f t="shared" si="58"/>
        <v>0.95</v>
      </c>
      <c r="I435" s="257">
        <v>505</v>
      </c>
      <c r="J435" s="737">
        <f t="shared" si="55"/>
        <v>479.75</v>
      </c>
      <c r="K435" s="737">
        <f t="shared" si="57"/>
        <v>8356.2061015265699</v>
      </c>
      <c r="L435" s="654">
        <v>10500</v>
      </c>
      <c r="M435" s="654"/>
      <c r="O435" s="732"/>
      <c r="P435" s="732"/>
      <c r="Q435" s="732"/>
      <c r="S435" s="732">
        <f t="shared" si="59"/>
        <v>5302500</v>
      </c>
      <c r="T435" s="940">
        <f t="shared" si="60"/>
        <v>4219884.0812709183</v>
      </c>
    </row>
    <row r="436" spans="1:20" ht="17.25" customHeight="1">
      <c r="A436" s="769">
        <f t="shared" si="56"/>
        <v>265</v>
      </c>
      <c r="B436" s="292" t="s">
        <v>467</v>
      </c>
      <c r="C436" s="752">
        <v>42517</v>
      </c>
      <c r="D436" s="753" t="s">
        <v>598</v>
      </c>
      <c r="E436" s="841">
        <v>37.5</v>
      </c>
      <c r="F436" s="842">
        <v>25.3</v>
      </c>
      <c r="G436" s="842">
        <v>23.9</v>
      </c>
      <c r="H436" s="832">
        <f t="shared" si="58"/>
        <v>0.68</v>
      </c>
      <c r="I436" s="257">
        <v>1021</v>
      </c>
      <c r="J436" s="737">
        <f t="shared" si="55"/>
        <v>694.28000000000009</v>
      </c>
      <c r="K436" s="737">
        <f t="shared" si="57"/>
        <v>5981.2843674084925</v>
      </c>
      <c r="L436" s="654">
        <v>5900</v>
      </c>
      <c r="M436" s="654"/>
      <c r="O436" s="732"/>
      <c r="P436" s="732"/>
      <c r="Q436" s="732"/>
      <c r="S436" s="732">
        <f t="shared" si="59"/>
        <v>6023900</v>
      </c>
      <c r="T436" s="940">
        <f t="shared" si="60"/>
        <v>6106891.3391240705</v>
      </c>
    </row>
    <row r="437" spans="1:20" ht="17.25" customHeight="1">
      <c r="A437" s="769">
        <f t="shared" si="56"/>
        <v>266</v>
      </c>
      <c r="B437" s="292" t="s">
        <v>449</v>
      </c>
      <c r="C437" s="752">
        <v>42517</v>
      </c>
      <c r="D437" s="753" t="s">
        <v>599</v>
      </c>
      <c r="E437" s="841">
        <v>103</v>
      </c>
      <c r="F437" s="842">
        <v>50</v>
      </c>
      <c r="G437" s="842">
        <v>180</v>
      </c>
      <c r="H437" s="832">
        <f t="shared" si="58"/>
        <v>7.25</v>
      </c>
      <c r="I437" s="257">
        <v>246</v>
      </c>
      <c r="J437" s="737">
        <f t="shared" si="55"/>
        <v>1783.5</v>
      </c>
      <c r="K437" s="737">
        <f t="shared" si="57"/>
        <v>63771.046564281722</v>
      </c>
      <c r="L437" s="654">
        <v>47449</v>
      </c>
      <c r="M437" s="654"/>
      <c r="O437" s="732"/>
      <c r="P437" s="732"/>
      <c r="Q437" s="732"/>
      <c r="S437" s="732">
        <f t="shared" si="59"/>
        <v>11672454</v>
      </c>
      <c r="T437" s="940">
        <f t="shared" si="60"/>
        <v>15687677.454813303</v>
      </c>
    </row>
    <row r="438" spans="1:20" ht="17.25" customHeight="1">
      <c r="A438" s="769">
        <f t="shared" si="56"/>
        <v>267</v>
      </c>
      <c r="B438" s="292" t="s">
        <v>945</v>
      </c>
      <c r="C438" s="752">
        <v>42517</v>
      </c>
      <c r="D438" s="753" t="s">
        <v>599</v>
      </c>
      <c r="E438" s="841">
        <v>103</v>
      </c>
      <c r="F438" s="842">
        <v>54</v>
      </c>
      <c r="G438" s="842">
        <v>180</v>
      </c>
      <c r="H438" s="832">
        <f t="shared" si="58"/>
        <v>7.56</v>
      </c>
      <c r="I438" s="257">
        <v>60</v>
      </c>
      <c r="J438" s="737">
        <f t="shared" si="55"/>
        <v>453.59999999999997</v>
      </c>
      <c r="K438" s="737">
        <f t="shared" si="57"/>
        <v>66497.808555306183</v>
      </c>
      <c r="L438" s="654">
        <v>73100</v>
      </c>
      <c r="M438" s="654"/>
      <c r="O438" s="732"/>
      <c r="P438" s="732"/>
      <c r="Q438" s="732"/>
      <c r="S438" s="732">
        <f t="shared" si="59"/>
        <v>4386000</v>
      </c>
      <c r="T438" s="940">
        <f t="shared" si="60"/>
        <v>3989868.513318371</v>
      </c>
    </row>
    <row r="439" spans="1:20" ht="17.25" customHeight="1">
      <c r="A439" s="769">
        <f t="shared" si="56"/>
        <v>268</v>
      </c>
      <c r="B439" s="292" t="s">
        <v>508</v>
      </c>
      <c r="C439" s="752">
        <v>42518</v>
      </c>
      <c r="D439" s="753" t="s">
        <v>601</v>
      </c>
      <c r="E439" s="841">
        <v>43</v>
      </c>
      <c r="F439" s="842">
        <v>27.5</v>
      </c>
      <c r="G439" s="842">
        <v>33</v>
      </c>
      <c r="H439" s="832">
        <f t="shared" si="58"/>
        <v>0.93</v>
      </c>
      <c r="I439" s="257">
        <v>106</v>
      </c>
      <c r="J439" s="737">
        <f t="shared" si="55"/>
        <v>98.58</v>
      </c>
      <c r="K439" s="737">
        <f t="shared" si="57"/>
        <v>8180.2859730733799</v>
      </c>
      <c r="L439" s="654">
        <v>6400</v>
      </c>
      <c r="M439" s="654"/>
      <c r="O439" s="732"/>
      <c r="P439" s="732"/>
      <c r="Q439" s="732"/>
      <c r="S439" s="732">
        <f t="shared" si="59"/>
        <v>678400</v>
      </c>
      <c r="T439" s="940">
        <f t="shared" si="60"/>
        <v>867110.31314577826</v>
      </c>
    </row>
    <row r="440" spans="1:20" ht="17.25" customHeight="1">
      <c r="A440" s="769">
        <f t="shared" si="56"/>
        <v>269</v>
      </c>
      <c r="B440" s="292" t="s">
        <v>446</v>
      </c>
      <c r="C440" s="752">
        <v>42518</v>
      </c>
      <c r="D440" s="753" t="s">
        <v>601</v>
      </c>
      <c r="E440" s="841">
        <v>49.5</v>
      </c>
      <c r="F440" s="842">
        <v>38.5</v>
      </c>
      <c r="G440" s="842">
        <v>32.5</v>
      </c>
      <c r="H440" s="832">
        <f t="shared" si="58"/>
        <v>1.34</v>
      </c>
      <c r="I440" s="257">
        <v>207</v>
      </c>
      <c r="J440" s="737">
        <f t="shared" si="55"/>
        <v>277.38</v>
      </c>
      <c r="K440" s="737">
        <f t="shared" si="57"/>
        <v>11786.648606363795</v>
      </c>
      <c r="L440" s="654">
        <v>12900</v>
      </c>
      <c r="M440" s="654"/>
      <c r="O440" s="732"/>
      <c r="P440" s="732"/>
      <c r="Q440" s="732"/>
      <c r="S440" s="732">
        <f t="shared" si="59"/>
        <v>2670300</v>
      </c>
      <c r="T440" s="940">
        <f t="shared" si="60"/>
        <v>2439836.2615173054</v>
      </c>
    </row>
    <row r="441" spans="1:20" ht="17.25" customHeight="1">
      <c r="A441" s="769">
        <f t="shared" si="56"/>
        <v>270</v>
      </c>
      <c r="B441" s="292" t="s">
        <v>449</v>
      </c>
      <c r="C441" s="752">
        <v>42519</v>
      </c>
      <c r="D441" s="753" t="s">
        <v>600</v>
      </c>
      <c r="E441" s="841">
        <v>103</v>
      </c>
      <c r="F441" s="842">
        <v>50</v>
      </c>
      <c r="G441" s="842">
        <v>180</v>
      </c>
      <c r="H441" s="832">
        <f t="shared" si="58"/>
        <v>7.25</v>
      </c>
      <c r="I441" s="257">
        <v>150</v>
      </c>
      <c r="J441" s="737">
        <f t="shared" si="55"/>
        <v>1087.5</v>
      </c>
      <c r="K441" s="737">
        <f t="shared" si="57"/>
        <v>63771.046564281722</v>
      </c>
      <c r="L441" s="654">
        <v>47449</v>
      </c>
      <c r="M441" s="654"/>
      <c r="O441" s="732"/>
      <c r="P441" s="732"/>
      <c r="Q441" s="732"/>
      <c r="S441" s="732">
        <f t="shared" si="59"/>
        <v>7117350</v>
      </c>
      <c r="T441" s="940">
        <f t="shared" si="60"/>
        <v>9565656.9846422579</v>
      </c>
    </row>
    <row r="442" spans="1:20" ht="17.25" customHeight="1">
      <c r="A442" s="769">
        <f t="shared" si="56"/>
        <v>271</v>
      </c>
      <c r="B442" s="292" t="s">
        <v>1073</v>
      </c>
      <c r="C442" s="752">
        <v>42520</v>
      </c>
      <c r="D442" s="753" t="s">
        <v>603</v>
      </c>
      <c r="E442" s="841">
        <v>33</v>
      </c>
      <c r="F442" s="842">
        <v>33</v>
      </c>
      <c r="G442" s="842">
        <v>25.5</v>
      </c>
      <c r="H442" s="832">
        <f t="shared" si="58"/>
        <v>0.84</v>
      </c>
      <c r="I442" s="257">
        <v>306</v>
      </c>
      <c r="J442" s="737">
        <f t="shared" si="55"/>
        <v>257.03999999999996</v>
      </c>
      <c r="K442" s="737">
        <f t="shared" si="57"/>
        <v>7388.6453950340201</v>
      </c>
      <c r="L442" s="654">
        <v>6700</v>
      </c>
      <c r="M442" s="654"/>
      <c r="O442" s="732"/>
      <c r="P442" s="732"/>
      <c r="Q442" s="732"/>
      <c r="S442" s="732">
        <f t="shared" si="59"/>
        <v>2050200</v>
      </c>
      <c r="T442" s="940">
        <f t="shared" si="60"/>
        <v>2260925.4908804102</v>
      </c>
    </row>
    <row r="443" spans="1:20" ht="17.25" customHeight="1">
      <c r="A443" s="769">
        <f t="shared" si="56"/>
        <v>272</v>
      </c>
      <c r="B443" s="292" t="s">
        <v>1074</v>
      </c>
      <c r="C443" s="752">
        <v>42520</v>
      </c>
      <c r="D443" s="753" t="s">
        <v>603</v>
      </c>
      <c r="E443" s="841">
        <v>31</v>
      </c>
      <c r="F443" s="787">
        <v>31</v>
      </c>
      <c r="G443" s="787">
        <v>21.5</v>
      </c>
      <c r="H443" s="832">
        <f t="shared" si="58"/>
        <v>0.72</v>
      </c>
      <c r="I443" s="257">
        <v>403</v>
      </c>
      <c r="J443" s="737">
        <f t="shared" si="55"/>
        <v>290.15999999999997</v>
      </c>
      <c r="K443" s="737">
        <f t="shared" si="57"/>
        <v>6333.1246243148744</v>
      </c>
      <c r="L443" s="654">
        <v>5980</v>
      </c>
      <c r="M443" s="654"/>
      <c r="O443" s="732"/>
      <c r="P443" s="732"/>
      <c r="Q443" s="732"/>
      <c r="S443" s="732">
        <f t="shared" si="59"/>
        <v>2409940</v>
      </c>
      <c r="T443" s="940">
        <f t="shared" si="60"/>
        <v>2552249.2235988942</v>
      </c>
    </row>
    <row r="444" spans="1:20" ht="17.25" customHeight="1">
      <c r="A444" s="769">
        <f t="shared" si="56"/>
        <v>273</v>
      </c>
      <c r="B444" s="292" t="s">
        <v>1075</v>
      </c>
      <c r="C444" s="752">
        <v>42520</v>
      </c>
      <c r="D444" s="753" t="s">
        <v>603</v>
      </c>
      <c r="E444" s="841">
        <v>40</v>
      </c>
      <c r="F444" s="842">
        <v>40</v>
      </c>
      <c r="G444" s="842">
        <v>40</v>
      </c>
      <c r="H444" s="832">
        <f t="shared" si="58"/>
        <v>1.37</v>
      </c>
      <c r="I444" s="257">
        <v>307</v>
      </c>
      <c r="J444" s="737">
        <f t="shared" si="55"/>
        <v>420.59000000000003</v>
      </c>
      <c r="K444" s="737">
        <f t="shared" si="57"/>
        <v>12050.528799043581</v>
      </c>
      <c r="L444" s="654">
        <v>8000</v>
      </c>
      <c r="M444" s="654"/>
      <c r="O444" s="732"/>
      <c r="P444" s="732"/>
      <c r="Q444" s="732"/>
      <c r="S444" s="732">
        <f t="shared" si="59"/>
        <v>2456000</v>
      </c>
      <c r="T444" s="940">
        <f t="shared" si="60"/>
        <v>3699512.3413063795</v>
      </c>
    </row>
    <row r="445" spans="1:20" ht="17.25" customHeight="1">
      <c r="A445" s="769">
        <f t="shared" si="56"/>
        <v>274</v>
      </c>
      <c r="B445" s="292" t="s">
        <v>420</v>
      </c>
      <c r="C445" s="752">
        <v>42522</v>
      </c>
      <c r="D445" s="753" t="s">
        <v>604</v>
      </c>
      <c r="E445" s="841">
        <v>52</v>
      </c>
      <c r="F445" s="842">
        <v>24.5</v>
      </c>
      <c r="G445" s="842">
        <v>24.5</v>
      </c>
      <c r="H445" s="832">
        <f t="shared" si="58"/>
        <v>0.82</v>
      </c>
      <c r="I445" s="257">
        <v>1600</v>
      </c>
      <c r="J445" s="737">
        <f t="shared" si="55"/>
        <v>1312</v>
      </c>
      <c r="K445" s="737">
        <f t="shared" si="57"/>
        <v>7212.7252665808292</v>
      </c>
      <c r="L445" s="654">
        <v>5000</v>
      </c>
      <c r="M445" s="654"/>
      <c r="O445" s="732"/>
      <c r="P445" s="732"/>
      <c r="Q445" s="732"/>
      <c r="S445" s="732">
        <f t="shared" si="59"/>
        <v>8000000</v>
      </c>
      <c r="T445" s="940">
        <f t="shared" si="60"/>
        <v>11540360.426529327</v>
      </c>
    </row>
    <row r="446" spans="1:20" ht="17.25" customHeight="1">
      <c r="A446" s="769">
        <f t="shared" si="56"/>
        <v>275</v>
      </c>
      <c r="B446" s="292" t="s">
        <v>472</v>
      </c>
      <c r="C446" s="752">
        <v>42522</v>
      </c>
      <c r="D446" s="753" t="s">
        <v>604</v>
      </c>
      <c r="E446" s="841">
        <v>55</v>
      </c>
      <c r="F446" s="842">
        <v>45</v>
      </c>
      <c r="G446" s="842">
        <v>29</v>
      </c>
      <c r="H446" s="832">
        <f t="shared" si="58"/>
        <v>1.58</v>
      </c>
      <c r="I446" s="257">
        <v>750</v>
      </c>
      <c r="J446" s="737">
        <f t="shared" si="55"/>
        <v>1185</v>
      </c>
      <c r="K446" s="737">
        <f t="shared" si="57"/>
        <v>13897.690147802086</v>
      </c>
      <c r="L446" s="654">
        <v>9700</v>
      </c>
      <c r="M446" s="654"/>
      <c r="O446" s="732"/>
      <c r="P446" s="732"/>
      <c r="Q446" s="732"/>
      <c r="S446" s="732">
        <f t="shared" si="59"/>
        <v>7275000</v>
      </c>
      <c r="T446" s="940">
        <f t="shared" si="60"/>
        <v>10423267.610851565</v>
      </c>
    </row>
    <row r="447" spans="1:20" ht="17.25" customHeight="1">
      <c r="A447" s="769">
        <f t="shared" si="56"/>
        <v>276</v>
      </c>
      <c r="B447" s="292" t="s">
        <v>449</v>
      </c>
      <c r="C447" s="752">
        <v>42522</v>
      </c>
      <c r="D447" s="753" t="s">
        <v>605</v>
      </c>
      <c r="E447" s="841">
        <v>103</v>
      </c>
      <c r="F447" s="842">
        <v>50</v>
      </c>
      <c r="G447" s="842">
        <v>180</v>
      </c>
      <c r="H447" s="832">
        <f t="shared" si="58"/>
        <v>7.25</v>
      </c>
      <c r="I447" s="257">
        <v>170</v>
      </c>
      <c r="J447" s="737">
        <f t="shared" si="55"/>
        <v>1232.5</v>
      </c>
      <c r="K447" s="737">
        <f t="shared" si="57"/>
        <v>63771.046564281722</v>
      </c>
      <c r="L447" s="654">
        <v>47449</v>
      </c>
      <c r="M447" s="654"/>
      <c r="O447" s="732"/>
      <c r="P447" s="732"/>
      <c r="Q447" s="732"/>
      <c r="S447" s="732">
        <f t="shared" si="59"/>
        <v>8066330</v>
      </c>
      <c r="T447" s="940">
        <f t="shared" si="60"/>
        <v>10841077.915927893</v>
      </c>
    </row>
    <row r="448" spans="1:20" ht="17.25" customHeight="1">
      <c r="A448" s="769">
        <f t="shared" si="56"/>
        <v>277</v>
      </c>
      <c r="B448" s="292" t="s">
        <v>966</v>
      </c>
      <c r="C448" s="752">
        <v>42522</v>
      </c>
      <c r="D448" s="753" t="s">
        <v>606</v>
      </c>
      <c r="E448" s="841">
        <v>48</v>
      </c>
      <c r="F448" s="842">
        <v>42</v>
      </c>
      <c r="G448" s="842">
        <v>31</v>
      </c>
      <c r="H448" s="832">
        <f t="shared" si="58"/>
        <v>1.41</v>
      </c>
      <c r="I448" s="257">
        <v>245</v>
      </c>
      <c r="J448" s="737">
        <f t="shared" si="55"/>
        <v>345.45</v>
      </c>
      <c r="K448" s="737">
        <f t="shared" si="57"/>
        <v>12402.369055949961</v>
      </c>
      <c r="L448" s="654">
        <v>14500</v>
      </c>
      <c r="M448" s="654"/>
      <c r="O448" s="732"/>
      <c r="P448" s="732"/>
      <c r="Q448" s="732"/>
      <c r="S448" s="732">
        <f t="shared" si="59"/>
        <v>3552500</v>
      </c>
      <c r="T448" s="940">
        <f t="shared" si="60"/>
        <v>3038580.4187077405</v>
      </c>
    </row>
    <row r="449" spans="1:20" ht="17.25" customHeight="1">
      <c r="A449" s="769">
        <f t="shared" si="56"/>
        <v>278</v>
      </c>
      <c r="B449" s="292" t="s">
        <v>438</v>
      </c>
      <c r="C449" s="752">
        <v>42522</v>
      </c>
      <c r="D449" s="753" t="s">
        <v>606</v>
      </c>
      <c r="E449" s="841">
        <v>37</v>
      </c>
      <c r="F449" s="842">
        <v>37</v>
      </c>
      <c r="G449" s="842">
        <v>29</v>
      </c>
      <c r="H449" s="832">
        <f t="shared" si="58"/>
        <v>1.06</v>
      </c>
      <c r="I449" s="257">
        <v>35</v>
      </c>
      <c r="J449" s="737">
        <f t="shared" si="55"/>
        <v>37.1</v>
      </c>
      <c r="K449" s="737">
        <f t="shared" si="57"/>
        <v>9323.7668080191215</v>
      </c>
      <c r="L449" s="654">
        <v>7850</v>
      </c>
      <c r="M449" s="654"/>
      <c r="O449" s="732"/>
      <c r="P449" s="732"/>
      <c r="Q449" s="732"/>
      <c r="S449" s="732">
        <f t="shared" si="59"/>
        <v>274750</v>
      </c>
      <c r="T449" s="940">
        <f t="shared" si="60"/>
        <v>326331.83828066924</v>
      </c>
    </row>
    <row r="450" spans="1:20" ht="17.25" customHeight="1">
      <c r="A450" s="769">
        <f t="shared" si="56"/>
        <v>279</v>
      </c>
      <c r="B450" s="292" t="s">
        <v>1077</v>
      </c>
      <c r="C450" s="752">
        <v>42522</v>
      </c>
      <c r="D450" s="753" t="s">
        <v>606</v>
      </c>
      <c r="E450" s="841">
        <v>42</v>
      </c>
      <c r="F450" s="842">
        <v>42</v>
      </c>
      <c r="G450" s="842">
        <v>26</v>
      </c>
      <c r="H450" s="832">
        <f t="shared" si="58"/>
        <v>1.23</v>
      </c>
      <c r="I450" s="257">
        <v>24</v>
      </c>
      <c r="J450" s="737">
        <f t="shared" si="55"/>
        <v>29.52</v>
      </c>
      <c r="K450" s="737">
        <f t="shared" si="57"/>
        <v>10819.087899871243</v>
      </c>
      <c r="L450" s="654">
        <v>8940</v>
      </c>
      <c r="M450" s="654"/>
      <c r="O450" s="732"/>
      <c r="P450" s="732"/>
      <c r="Q450" s="732"/>
      <c r="S450" s="732">
        <f t="shared" si="59"/>
        <v>214560</v>
      </c>
      <c r="T450" s="940">
        <f t="shared" si="60"/>
        <v>259658.10959690984</v>
      </c>
    </row>
    <row r="451" spans="1:20" ht="17.25" customHeight="1">
      <c r="A451" s="769">
        <f t="shared" si="56"/>
        <v>280</v>
      </c>
      <c r="B451" s="292" t="s">
        <v>966</v>
      </c>
      <c r="C451" s="752">
        <v>42522</v>
      </c>
      <c r="D451" s="753" t="s">
        <v>606</v>
      </c>
      <c r="E451" s="841">
        <v>48</v>
      </c>
      <c r="F451" s="842">
        <v>42</v>
      </c>
      <c r="G451" s="842">
        <v>31</v>
      </c>
      <c r="H451" s="832">
        <f t="shared" si="58"/>
        <v>1.41</v>
      </c>
      <c r="I451" s="257">
        <v>13</v>
      </c>
      <c r="J451" s="737">
        <f t="shared" si="55"/>
        <v>18.329999999999998</v>
      </c>
      <c r="K451" s="737">
        <f t="shared" si="57"/>
        <v>12402.369055949961</v>
      </c>
      <c r="L451" s="654">
        <v>14500</v>
      </c>
      <c r="M451" s="654"/>
      <c r="O451" s="732"/>
      <c r="P451" s="732"/>
      <c r="Q451" s="732"/>
      <c r="S451" s="732">
        <f t="shared" si="59"/>
        <v>188500</v>
      </c>
      <c r="T451" s="940">
        <f t="shared" si="60"/>
        <v>161230.79772734951</v>
      </c>
    </row>
    <row r="452" spans="1:20" ht="17.25" customHeight="1">
      <c r="A452" s="769">
        <f t="shared" si="56"/>
        <v>281</v>
      </c>
      <c r="B452" s="292" t="s">
        <v>1078</v>
      </c>
      <c r="C452" s="752">
        <v>42522</v>
      </c>
      <c r="D452" s="753" t="s">
        <v>606</v>
      </c>
      <c r="E452" s="841">
        <v>46</v>
      </c>
      <c r="F452" s="842">
        <v>40</v>
      </c>
      <c r="G452" s="842">
        <v>27</v>
      </c>
      <c r="H452" s="832">
        <f t="shared" si="58"/>
        <v>1.24</v>
      </c>
      <c r="I452" s="257">
        <v>90</v>
      </c>
      <c r="J452" s="737">
        <f t="shared" si="55"/>
        <v>111.6</v>
      </c>
      <c r="K452" s="737">
        <f t="shared" si="57"/>
        <v>10907.047964097839</v>
      </c>
      <c r="L452" s="654">
        <v>9010</v>
      </c>
      <c r="M452" s="654"/>
      <c r="O452" s="732"/>
      <c r="P452" s="732"/>
      <c r="Q452" s="732"/>
      <c r="S452" s="732">
        <f t="shared" si="59"/>
        <v>810900</v>
      </c>
      <c r="T452" s="940">
        <f t="shared" si="60"/>
        <v>981634.3167688055</v>
      </c>
    </row>
    <row r="453" spans="1:20" ht="17.25" customHeight="1">
      <c r="A453" s="769">
        <f t="shared" si="56"/>
        <v>282</v>
      </c>
      <c r="B453" s="292" t="s">
        <v>1079</v>
      </c>
      <c r="C453" s="752">
        <v>42522</v>
      </c>
      <c r="D453" s="753" t="s">
        <v>606</v>
      </c>
      <c r="E453" s="841">
        <v>39</v>
      </c>
      <c r="F453" s="842">
        <v>29</v>
      </c>
      <c r="G453" s="842">
        <v>26</v>
      </c>
      <c r="H453" s="832">
        <f t="shared" si="58"/>
        <v>0.82</v>
      </c>
      <c r="I453" s="257">
        <v>24</v>
      </c>
      <c r="J453" s="737">
        <f t="shared" si="55"/>
        <v>19.68</v>
      </c>
      <c r="K453" s="737">
        <f t="shared" si="57"/>
        <v>7212.7252665808292</v>
      </c>
      <c r="L453" s="654">
        <v>6400</v>
      </c>
      <c r="M453" s="654"/>
      <c r="O453" s="732"/>
      <c r="P453" s="732"/>
      <c r="Q453" s="732"/>
      <c r="S453" s="732">
        <f t="shared" si="59"/>
        <v>153600</v>
      </c>
      <c r="T453" s="940">
        <f t="shared" si="60"/>
        <v>173105.40639793989</v>
      </c>
    </row>
    <row r="454" spans="1:20" ht="17.25" customHeight="1">
      <c r="A454" s="769">
        <f t="shared" si="56"/>
        <v>283</v>
      </c>
      <c r="B454" s="292" t="s">
        <v>1080</v>
      </c>
      <c r="C454" s="752">
        <v>42522</v>
      </c>
      <c r="D454" s="753" t="s">
        <v>606</v>
      </c>
      <c r="E454" s="841">
        <v>47</v>
      </c>
      <c r="F454" s="842">
        <v>42</v>
      </c>
      <c r="G454" s="842">
        <v>31</v>
      </c>
      <c r="H454" s="832">
        <f t="shared" si="58"/>
        <v>1.39</v>
      </c>
      <c r="I454" s="257">
        <v>90</v>
      </c>
      <c r="J454" s="737">
        <f t="shared" si="55"/>
        <v>125.1</v>
      </c>
      <c r="K454" s="737">
        <f t="shared" si="57"/>
        <v>12226.448927496771</v>
      </c>
      <c r="L454" s="654">
        <v>9970</v>
      </c>
      <c r="M454" s="654"/>
      <c r="O454" s="732"/>
      <c r="P454" s="732"/>
      <c r="Q454" s="732"/>
      <c r="S454" s="732">
        <f t="shared" si="59"/>
        <v>897300</v>
      </c>
      <c r="T454" s="940">
        <f t="shared" si="60"/>
        <v>1100380.4034747095</v>
      </c>
    </row>
    <row r="455" spans="1:20" ht="17.25" customHeight="1">
      <c r="A455" s="769">
        <f t="shared" si="56"/>
        <v>284</v>
      </c>
      <c r="B455" s="292" t="s">
        <v>1081</v>
      </c>
      <c r="C455" s="752">
        <v>42522</v>
      </c>
      <c r="D455" s="753" t="s">
        <v>606</v>
      </c>
      <c r="E455" s="841">
        <v>43</v>
      </c>
      <c r="F455" s="842">
        <v>39</v>
      </c>
      <c r="G455" s="842">
        <v>27</v>
      </c>
      <c r="H455" s="832">
        <f t="shared" si="58"/>
        <v>1.17</v>
      </c>
      <c r="I455" s="257">
        <v>55</v>
      </c>
      <c r="J455" s="737">
        <f t="shared" si="55"/>
        <v>64.349999999999994</v>
      </c>
      <c r="K455" s="737">
        <f t="shared" si="57"/>
        <v>10291.32751451167</v>
      </c>
      <c r="L455" s="654">
        <v>12200</v>
      </c>
      <c r="M455" s="654"/>
      <c r="O455" s="732"/>
      <c r="P455" s="732"/>
      <c r="Q455" s="732"/>
      <c r="S455" s="732">
        <f t="shared" si="59"/>
        <v>671000</v>
      </c>
      <c r="T455" s="940">
        <f t="shared" si="60"/>
        <v>566023.01329814177</v>
      </c>
    </row>
    <row r="456" spans="1:20" ht="17.25" customHeight="1">
      <c r="A456" s="769">
        <f t="shared" si="56"/>
        <v>285</v>
      </c>
      <c r="B456" s="292" t="s">
        <v>1082</v>
      </c>
      <c r="C456" s="752">
        <v>42522</v>
      </c>
      <c r="D456" s="753" t="s">
        <v>606</v>
      </c>
      <c r="E456" s="841">
        <v>53</v>
      </c>
      <c r="F456" s="842">
        <v>48</v>
      </c>
      <c r="G456" s="842">
        <v>27</v>
      </c>
      <c r="H456" s="832">
        <f t="shared" si="58"/>
        <v>1.61</v>
      </c>
      <c r="I456" s="257">
        <v>210</v>
      </c>
      <c r="J456" s="737">
        <f t="shared" si="55"/>
        <v>338.1</v>
      </c>
      <c r="K456" s="737">
        <f t="shared" si="57"/>
        <v>14161.570340481872</v>
      </c>
      <c r="L456" s="654">
        <v>16500</v>
      </c>
      <c r="M456" s="654"/>
      <c r="O456" s="732"/>
      <c r="P456" s="732"/>
      <c r="Q456" s="732"/>
      <c r="S456" s="732">
        <f t="shared" si="59"/>
        <v>3465000</v>
      </c>
      <c r="T456" s="940">
        <f t="shared" si="60"/>
        <v>2973929.7715011933</v>
      </c>
    </row>
    <row r="457" spans="1:20" ht="17.25" customHeight="1">
      <c r="A457" s="769">
        <f t="shared" si="56"/>
        <v>286</v>
      </c>
      <c r="B457" s="292" t="s">
        <v>1083</v>
      </c>
      <c r="C457" s="752">
        <v>42522</v>
      </c>
      <c r="D457" s="753" t="s">
        <v>607</v>
      </c>
      <c r="E457" s="841">
        <v>43</v>
      </c>
      <c r="F457" s="842">
        <v>38</v>
      </c>
      <c r="G457" s="842">
        <v>25</v>
      </c>
      <c r="H457" s="832">
        <f t="shared" si="58"/>
        <v>1.1000000000000001</v>
      </c>
      <c r="I457" s="257">
        <v>210</v>
      </c>
      <c r="J457" s="737">
        <f t="shared" si="55"/>
        <v>231.00000000000003</v>
      </c>
      <c r="K457" s="737">
        <f t="shared" si="57"/>
        <v>9675.6070649255034</v>
      </c>
      <c r="L457" s="654">
        <v>8200</v>
      </c>
      <c r="M457" s="654"/>
      <c r="O457" s="732"/>
      <c r="P457" s="732"/>
      <c r="Q457" s="732"/>
      <c r="S457" s="732">
        <f t="shared" si="59"/>
        <v>1722000</v>
      </c>
      <c r="T457" s="940">
        <f t="shared" si="60"/>
        <v>2031877.4836343557</v>
      </c>
    </row>
    <row r="458" spans="1:20" ht="17.25" customHeight="1">
      <c r="A458" s="769">
        <f t="shared" si="56"/>
        <v>287</v>
      </c>
      <c r="B458" s="292" t="s">
        <v>505</v>
      </c>
      <c r="C458" s="752">
        <v>42522</v>
      </c>
      <c r="D458" s="753" t="s">
        <v>607</v>
      </c>
      <c r="E458" s="841">
        <v>47</v>
      </c>
      <c r="F458" s="842">
        <v>42</v>
      </c>
      <c r="G458" s="842">
        <v>25</v>
      </c>
      <c r="H458" s="832">
        <f t="shared" si="58"/>
        <v>1.28</v>
      </c>
      <c r="I458" s="257">
        <v>204</v>
      </c>
      <c r="J458" s="737">
        <f t="shared" si="55"/>
        <v>261.12</v>
      </c>
      <c r="K458" s="737">
        <f t="shared" si="57"/>
        <v>11258.888221004221</v>
      </c>
      <c r="L458" s="654">
        <v>9270</v>
      </c>
      <c r="M458" s="654"/>
      <c r="O458" s="732"/>
      <c r="P458" s="732"/>
      <c r="Q458" s="732"/>
      <c r="S458" s="732">
        <f t="shared" si="59"/>
        <v>1891080</v>
      </c>
      <c r="T458" s="940">
        <f t="shared" si="60"/>
        <v>2296813.1970848609</v>
      </c>
    </row>
    <row r="459" spans="1:20" ht="17.25" customHeight="1">
      <c r="A459" s="769">
        <f t="shared" si="56"/>
        <v>288</v>
      </c>
      <c r="B459" s="292" t="s">
        <v>469</v>
      </c>
      <c r="C459" s="752">
        <v>42522</v>
      </c>
      <c r="D459" s="753" t="s">
        <v>608</v>
      </c>
      <c r="E459" s="841">
        <v>32.5</v>
      </c>
      <c r="F459" s="787">
        <v>32.5</v>
      </c>
      <c r="G459" s="787">
        <v>16</v>
      </c>
      <c r="H459" s="832">
        <f t="shared" si="58"/>
        <v>0.7</v>
      </c>
      <c r="I459" s="257">
        <v>220</v>
      </c>
      <c r="J459" s="737">
        <f t="shared" si="55"/>
        <v>154</v>
      </c>
      <c r="K459" s="737">
        <f t="shared" si="57"/>
        <v>6157.2044958616834</v>
      </c>
      <c r="L459" s="743">
        <v>7000</v>
      </c>
      <c r="M459" s="654"/>
      <c r="O459" s="732"/>
      <c r="P459" s="732"/>
      <c r="Q459" s="732"/>
      <c r="S459" s="732">
        <f t="shared" si="59"/>
        <v>1540000</v>
      </c>
      <c r="T459" s="940">
        <f t="shared" si="60"/>
        <v>1354584.9890895702</v>
      </c>
    </row>
    <row r="460" spans="1:20" ht="17.25" customHeight="1">
      <c r="A460" s="769">
        <f t="shared" si="56"/>
        <v>289</v>
      </c>
      <c r="B460" s="292" t="s">
        <v>445</v>
      </c>
      <c r="C460" s="752">
        <v>42527</v>
      </c>
      <c r="D460" s="753" t="s">
        <v>609</v>
      </c>
      <c r="E460" s="841">
        <v>52</v>
      </c>
      <c r="F460" s="842">
        <v>26.5</v>
      </c>
      <c r="G460" s="842">
        <v>26.5</v>
      </c>
      <c r="H460" s="832">
        <f t="shared" si="58"/>
        <v>0.91</v>
      </c>
      <c r="I460" s="257">
        <v>780</v>
      </c>
      <c r="J460" s="737">
        <f t="shared" si="55"/>
        <v>709.80000000000007</v>
      </c>
      <c r="K460" s="737">
        <f t="shared" si="57"/>
        <v>8004.3658446201889</v>
      </c>
      <c r="L460" s="654">
        <v>5550</v>
      </c>
      <c r="M460" s="654"/>
      <c r="O460" s="732"/>
      <c r="P460" s="732"/>
      <c r="Q460" s="732"/>
      <c r="S460" s="732">
        <f t="shared" si="59"/>
        <v>4329000</v>
      </c>
      <c r="T460" s="940">
        <f t="shared" si="60"/>
        <v>6243405.3588037472</v>
      </c>
    </row>
    <row r="461" spans="1:20" ht="17.25" customHeight="1">
      <c r="A461" s="769">
        <f t="shared" si="56"/>
        <v>290</v>
      </c>
      <c r="B461" s="292" t="s">
        <v>677</v>
      </c>
      <c r="C461" s="752">
        <v>42527</v>
      </c>
      <c r="D461" s="753" t="s">
        <v>610</v>
      </c>
      <c r="E461" s="841">
        <v>33.5</v>
      </c>
      <c r="F461" s="842">
        <v>31.5</v>
      </c>
      <c r="G461" s="842">
        <v>24</v>
      </c>
      <c r="H461" s="832">
        <f t="shared" si="58"/>
        <v>0.79</v>
      </c>
      <c r="I461" s="257">
        <v>2000</v>
      </c>
      <c r="J461" s="737">
        <f t="shared" si="55"/>
        <v>1580</v>
      </c>
      <c r="K461" s="737">
        <f t="shared" si="57"/>
        <v>6948.8450739010432</v>
      </c>
      <c r="L461" s="654">
        <v>6950</v>
      </c>
      <c r="M461" s="654"/>
      <c r="O461" s="732"/>
      <c r="P461" s="732"/>
      <c r="Q461" s="732"/>
      <c r="S461" s="732">
        <f t="shared" si="59"/>
        <v>13900000</v>
      </c>
      <c r="T461" s="940">
        <f t="shared" si="60"/>
        <v>13897690.147802087</v>
      </c>
    </row>
    <row r="462" spans="1:20" ht="17.25" customHeight="1">
      <c r="A462" s="769">
        <f t="shared" si="56"/>
        <v>291</v>
      </c>
      <c r="B462" s="292" t="s">
        <v>467</v>
      </c>
      <c r="C462" s="752">
        <v>42527</v>
      </c>
      <c r="D462" s="753" t="s">
        <v>1084</v>
      </c>
      <c r="E462" s="841">
        <v>37.5</v>
      </c>
      <c r="F462" s="787">
        <v>25.3</v>
      </c>
      <c r="G462" s="787">
        <v>23.9</v>
      </c>
      <c r="H462" s="832">
        <f t="shared" si="58"/>
        <v>0.68</v>
      </c>
      <c r="I462" s="257">
        <v>517</v>
      </c>
      <c r="J462" s="737">
        <f t="shared" si="55"/>
        <v>351.56</v>
      </c>
      <c r="K462" s="737">
        <f t="shared" si="57"/>
        <v>5981.2843674084925</v>
      </c>
      <c r="L462" s="743">
        <v>5900</v>
      </c>
      <c r="M462" s="654"/>
      <c r="O462" s="732"/>
      <c r="P462" s="732"/>
      <c r="Q462" s="732"/>
      <c r="S462" s="732">
        <f t="shared" si="59"/>
        <v>3050300</v>
      </c>
      <c r="T462" s="940">
        <f t="shared" si="60"/>
        <v>3092324.0179501907</v>
      </c>
    </row>
    <row r="463" spans="1:20" ht="17.25" customHeight="1">
      <c r="A463" s="769">
        <f t="shared" si="56"/>
        <v>292</v>
      </c>
      <c r="B463" s="292" t="s">
        <v>658</v>
      </c>
      <c r="C463" s="752">
        <v>42528</v>
      </c>
      <c r="D463" s="753" t="s">
        <v>611</v>
      </c>
      <c r="E463" s="841">
        <v>40</v>
      </c>
      <c r="F463" s="787">
        <v>30</v>
      </c>
      <c r="G463" s="787">
        <v>18.5</v>
      </c>
      <c r="H463" s="832">
        <f t="shared" si="58"/>
        <v>0.75</v>
      </c>
      <c r="I463" s="257">
        <v>308</v>
      </c>
      <c r="J463" s="737">
        <f t="shared" si="55"/>
        <v>231</v>
      </c>
      <c r="K463" s="737">
        <f t="shared" si="57"/>
        <v>6597.0048169946604</v>
      </c>
      <c r="L463" s="743">
        <v>8800</v>
      </c>
      <c r="M463" s="654"/>
      <c r="O463" s="732"/>
      <c r="P463" s="732"/>
      <c r="Q463" s="732"/>
      <c r="S463" s="732">
        <f t="shared" si="59"/>
        <v>2710400</v>
      </c>
      <c r="T463" s="940">
        <f t="shared" si="60"/>
        <v>2031877.4836343555</v>
      </c>
    </row>
    <row r="464" spans="1:20" ht="17.25" customHeight="1">
      <c r="A464" s="769">
        <f t="shared" si="56"/>
        <v>293</v>
      </c>
      <c r="B464" s="292" t="s">
        <v>431</v>
      </c>
      <c r="C464" s="752">
        <v>42528</v>
      </c>
      <c r="D464" s="753" t="s">
        <v>611</v>
      </c>
      <c r="E464" s="841">
        <v>49</v>
      </c>
      <c r="F464" s="787">
        <v>38</v>
      </c>
      <c r="G464" s="787">
        <v>12</v>
      </c>
      <c r="H464" s="832">
        <f t="shared" si="58"/>
        <v>0.95</v>
      </c>
      <c r="I464" s="257">
        <v>308</v>
      </c>
      <c r="J464" s="737">
        <f t="shared" si="55"/>
        <v>292.59999999999997</v>
      </c>
      <c r="K464" s="737">
        <f t="shared" si="57"/>
        <v>8356.2061015265699</v>
      </c>
      <c r="L464" s="743">
        <v>10000</v>
      </c>
      <c r="M464" s="654"/>
      <c r="O464" s="732"/>
      <c r="P464" s="732"/>
      <c r="Q464" s="732"/>
      <c r="S464" s="732">
        <f t="shared" si="59"/>
        <v>3080000</v>
      </c>
      <c r="T464" s="940">
        <f t="shared" si="60"/>
        <v>2573711.4792701835</v>
      </c>
    </row>
    <row r="465" spans="1:20" ht="17.25" customHeight="1">
      <c r="A465" s="769">
        <f t="shared" si="56"/>
        <v>294</v>
      </c>
      <c r="B465" s="292" t="s">
        <v>467</v>
      </c>
      <c r="C465" s="752">
        <v>42529</v>
      </c>
      <c r="D465" s="753" t="s">
        <v>612</v>
      </c>
      <c r="E465" s="841">
        <v>37.5</v>
      </c>
      <c r="F465" s="842">
        <v>25.3</v>
      </c>
      <c r="G465" s="842">
        <v>23.9</v>
      </c>
      <c r="H465" s="832">
        <f t="shared" si="58"/>
        <v>0.68</v>
      </c>
      <c r="I465" s="257">
        <v>1023</v>
      </c>
      <c r="J465" s="737">
        <f t="shared" si="55"/>
        <v>695.6400000000001</v>
      </c>
      <c r="K465" s="737">
        <f t="shared" si="57"/>
        <v>5981.2843674084925</v>
      </c>
      <c r="L465" s="654">
        <v>5900</v>
      </c>
      <c r="M465" s="654"/>
      <c r="O465" s="732"/>
      <c r="P465" s="732"/>
      <c r="Q465" s="732"/>
      <c r="S465" s="732">
        <f t="shared" si="59"/>
        <v>6035700</v>
      </c>
      <c r="T465" s="940">
        <f t="shared" si="60"/>
        <v>6118853.9078588877</v>
      </c>
    </row>
    <row r="466" spans="1:20" ht="17.25" customHeight="1">
      <c r="A466" s="769">
        <f t="shared" si="56"/>
        <v>295</v>
      </c>
      <c r="B466" s="292" t="s">
        <v>1085</v>
      </c>
      <c r="C466" s="752">
        <v>42530</v>
      </c>
      <c r="D466" s="753" t="s">
        <v>613</v>
      </c>
      <c r="E466" s="841">
        <v>45</v>
      </c>
      <c r="F466" s="842">
        <v>37</v>
      </c>
      <c r="G466" s="842">
        <v>37.5</v>
      </c>
      <c r="H466" s="832">
        <f t="shared" si="58"/>
        <v>1.31</v>
      </c>
      <c r="I466" s="257">
        <v>1010</v>
      </c>
      <c r="J466" s="737">
        <f t="shared" si="55"/>
        <v>1323.1000000000001</v>
      </c>
      <c r="K466" s="737">
        <f t="shared" si="57"/>
        <v>11522.768413684009</v>
      </c>
      <c r="L466" s="654">
        <v>13800</v>
      </c>
      <c r="M466" s="654"/>
      <c r="O466" s="732"/>
      <c r="P466" s="732"/>
      <c r="Q466" s="732"/>
      <c r="S466" s="732">
        <f t="shared" si="59"/>
        <v>13938000</v>
      </c>
      <c r="T466" s="940">
        <f t="shared" si="60"/>
        <v>11637996.097820848</v>
      </c>
    </row>
    <row r="467" spans="1:20" ht="17.25" customHeight="1">
      <c r="A467" s="769">
        <f t="shared" si="56"/>
        <v>296</v>
      </c>
      <c r="B467" s="292" t="s">
        <v>676</v>
      </c>
      <c r="C467" s="752">
        <v>42530</v>
      </c>
      <c r="D467" s="753" t="s">
        <v>613</v>
      </c>
      <c r="E467" s="841">
        <v>45</v>
      </c>
      <c r="F467" s="842">
        <v>37</v>
      </c>
      <c r="G467" s="842">
        <v>37.5</v>
      </c>
      <c r="H467" s="832">
        <f t="shared" si="58"/>
        <v>1.31</v>
      </c>
      <c r="I467" s="257">
        <v>50</v>
      </c>
      <c r="J467" s="737">
        <f t="shared" si="55"/>
        <v>65.5</v>
      </c>
      <c r="K467" s="737">
        <f t="shared" si="57"/>
        <v>11522.768413684009</v>
      </c>
      <c r="L467" s="654">
        <v>13400</v>
      </c>
      <c r="M467" s="654"/>
      <c r="O467" s="732"/>
      <c r="P467" s="732"/>
      <c r="Q467" s="732"/>
      <c r="S467" s="732">
        <f t="shared" si="59"/>
        <v>670000</v>
      </c>
      <c r="T467" s="940">
        <f t="shared" si="60"/>
        <v>576138.42068420048</v>
      </c>
    </row>
    <row r="468" spans="1:20" ht="17.25" customHeight="1">
      <c r="A468" s="769">
        <f t="shared" si="56"/>
        <v>297</v>
      </c>
      <c r="B468" s="292" t="s">
        <v>724</v>
      </c>
      <c r="C468" s="752">
        <v>42530</v>
      </c>
      <c r="D468" s="753" t="s">
        <v>613</v>
      </c>
      <c r="E468" s="841">
        <v>44</v>
      </c>
      <c r="F468" s="842">
        <v>20</v>
      </c>
      <c r="G468" s="842"/>
      <c r="H468" s="832">
        <f t="shared" si="58"/>
        <v>0.09</v>
      </c>
      <c r="I468" s="257">
        <v>2120</v>
      </c>
      <c r="J468" s="737">
        <f t="shared" si="55"/>
        <v>190.79999999999998</v>
      </c>
      <c r="K468" s="737">
        <f t="shared" si="57"/>
        <v>791.6405780393593</v>
      </c>
      <c r="L468" s="654">
        <v>1300</v>
      </c>
      <c r="M468" s="654"/>
      <c r="O468" s="732"/>
      <c r="P468" s="732"/>
      <c r="Q468" s="732"/>
      <c r="S468" s="732">
        <f t="shared" si="59"/>
        <v>2756000</v>
      </c>
      <c r="T468" s="940">
        <f t="shared" si="60"/>
        <v>1678278.0254434417</v>
      </c>
    </row>
    <row r="469" spans="1:20" ht="17.25" customHeight="1">
      <c r="A469" s="769">
        <f t="shared" si="56"/>
        <v>298</v>
      </c>
      <c r="B469" s="292" t="s">
        <v>1062</v>
      </c>
      <c r="C469" s="752">
        <v>42530</v>
      </c>
      <c r="D469" s="753" t="s">
        <v>614</v>
      </c>
      <c r="E469" s="841">
        <v>23.5</v>
      </c>
      <c r="F469" s="842">
        <v>23.5</v>
      </c>
      <c r="G469" s="842">
        <v>30.5</v>
      </c>
      <c r="H469" s="832">
        <f t="shared" si="58"/>
        <v>0.56000000000000005</v>
      </c>
      <c r="I469" s="257">
        <v>490</v>
      </c>
      <c r="J469" s="737">
        <f t="shared" ref="J469:J523" si="61">H469*I469</f>
        <v>274.40000000000003</v>
      </c>
      <c r="K469" s="737">
        <f t="shared" si="57"/>
        <v>4925.7635966893477</v>
      </c>
      <c r="L469" s="654">
        <v>6700</v>
      </c>
      <c r="M469" s="654"/>
      <c r="O469" s="732"/>
      <c r="P469" s="732"/>
      <c r="Q469" s="732"/>
      <c r="S469" s="732">
        <f t="shared" si="59"/>
        <v>3283000</v>
      </c>
      <c r="T469" s="940">
        <f t="shared" si="60"/>
        <v>2413624.1623777803</v>
      </c>
    </row>
    <row r="470" spans="1:20" ht="17.25" customHeight="1">
      <c r="A470" s="769">
        <f t="shared" si="56"/>
        <v>299</v>
      </c>
      <c r="B470" s="292" t="s">
        <v>1087</v>
      </c>
      <c r="C470" s="752">
        <v>42530</v>
      </c>
      <c r="D470" s="753" t="s">
        <v>614</v>
      </c>
      <c r="E470" s="841">
        <v>52.5</v>
      </c>
      <c r="F470" s="842">
        <v>29.5</v>
      </c>
      <c r="G470" s="842">
        <v>8.5</v>
      </c>
      <c r="H470" s="832">
        <f t="shared" si="58"/>
        <v>0.69</v>
      </c>
      <c r="I470" s="257">
        <v>510</v>
      </c>
      <c r="J470" s="737">
        <f t="shared" si="61"/>
        <v>351.9</v>
      </c>
      <c r="K470" s="737">
        <f t="shared" si="57"/>
        <v>6069.2444316350875</v>
      </c>
      <c r="L470" s="654">
        <v>7700</v>
      </c>
      <c r="M470" s="654"/>
      <c r="O470" s="732"/>
      <c r="P470" s="732"/>
      <c r="Q470" s="732"/>
      <c r="S470" s="732">
        <f t="shared" si="59"/>
        <v>3927000</v>
      </c>
      <c r="T470" s="940">
        <f t="shared" si="60"/>
        <v>3095314.6601338945</v>
      </c>
    </row>
    <row r="471" spans="1:20" ht="17.25" customHeight="1">
      <c r="A471" s="769">
        <f t="shared" si="56"/>
        <v>300</v>
      </c>
      <c r="B471" s="292" t="s">
        <v>467</v>
      </c>
      <c r="C471" s="752">
        <v>42535</v>
      </c>
      <c r="D471" s="753" t="s">
        <v>615</v>
      </c>
      <c r="E471" s="841">
        <v>37.5</v>
      </c>
      <c r="F471" s="842">
        <v>25.3</v>
      </c>
      <c r="G471" s="842">
        <v>23.9</v>
      </c>
      <c r="H471" s="832">
        <f t="shared" si="58"/>
        <v>0.68</v>
      </c>
      <c r="I471" s="257">
        <v>402</v>
      </c>
      <c r="J471" s="737">
        <f t="shared" si="61"/>
        <v>273.36</v>
      </c>
      <c r="K471" s="737">
        <f t="shared" si="57"/>
        <v>5981.2843674084925</v>
      </c>
      <c r="L471" s="654">
        <v>7300</v>
      </c>
      <c r="M471" s="654"/>
      <c r="O471" s="732"/>
      <c r="P471" s="732"/>
      <c r="Q471" s="732"/>
      <c r="S471" s="732">
        <f t="shared" si="59"/>
        <v>2934600</v>
      </c>
      <c r="T471" s="940">
        <f t="shared" si="60"/>
        <v>2404476.3156982139</v>
      </c>
    </row>
    <row r="472" spans="1:20" ht="17.25" customHeight="1">
      <c r="A472" s="769">
        <f t="shared" si="56"/>
        <v>301</v>
      </c>
      <c r="B472" s="292" t="s">
        <v>543</v>
      </c>
      <c r="C472" s="752">
        <v>42535</v>
      </c>
      <c r="D472" s="753" t="s">
        <v>615</v>
      </c>
      <c r="E472" s="841">
        <v>33.700000000000003</v>
      </c>
      <c r="F472" s="842">
        <v>22.7</v>
      </c>
      <c r="G472" s="842">
        <v>19.3</v>
      </c>
      <c r="H472" s="832">
        <f t="shared" si="58"/>
        <v>0.53</v>
      </c>
      <c r="I472" s="257">
        <v>317</v>
      </c>
      <c r="J472" s="737">
        <f t="shared" si="61"/>
        <v>168.01000000000002</v>
      </c>
      <c r="K472" s="737">
        <f t="shared" si="57"/>
        <v>4661.8834040095608</v>
      </c>
      <c r="L472" s="654">
        <v>4900</v>
      </c>
      <c r="M472" s="654"/>
      <c r="O472" s="732"/>
      <c r="P472" s="732"/>
      <c r="Q472" s="732"/>
      <c r="S472" s="732">
        <f t="shared" si="59"/>
        <v>1553300</v>
      </c>
      <c r="T472" s="940">
        <f t="shared" si="60"/>
        <v>1477817.0390710307</v>
      </c>
    </row>
    <row r="473" spans="1:20" ht="17.25" customHeight="1">
      <c r="A473" s="769">
        <f t="shared" ref="A473:A523" si="62">IF(B473&lt;&gt;"",ROW()-171,"")</f>
        <v>302</v>
      </c>
      <c r="B473" s="292" t="s">
        <v>1476</v>
      </c>
      <c r="C473" s="752">
        <v>42536</v>
      </c>
      <c r="D473" s="753" t="s">
        <v>616</v>
      </c>
      <c r="E473" s="841">
        <v>49</v>
      </c>
      <c r="F473" s="842">
        <v>38</v>
      </c>
      <c r="G473" s="842">
        <v>12</v>
      </c>
      <c r="H473" s="832">
        <f t="shared" si="58"/>
        <v>0.95</v>
      </c>
      <c r="I473" s="257">
        <v>300</v>
      </c>
      <c r="J473" s="737">
        <f t="shared" si="61"/>
        <v>285</v>
      </c>
      <c r="K473" s="737">
        <f t="shared" ref="K473:K523" si="63">H473*$R$311</f>
        <v>8356.2061015265699</v>
      </c>
      <c r="L473" s="654">
        <v>10500</v>
      </c>
      <c r="M473" s="654"/>
      <c r="O473" s="732"/>
      <c r="P473" s="732"/>
      <c r="Q473" s="732"/>
      <c r="S473" s="732">
        <f t="shared" si="59"/>
        <v>3150000</v>
      </c>
      <c r="T473" s="940">
        <f t="shared" si="60"/>
        <v>2506861.830457971</v>
      </c>
    </row>
    <row r="474" spans="1:20" ht="17.25" customHeight="1">
      <c r="A474" s="769">
        <f t="shared" si="62"/>
        <v>303</v>
      </c>
      <c r="B474" s="292" t="s">
        <v>511</v>
      </c>
      <c r="C474" s="752">
        <v>42539</v>
      </c>
      <c r="D474" s="753" t="s">
        <v>617</v>
      </c>
      <c r="E474" s="841">
        <v>47</v>
      </c>
      <c r="F474" s="842">
        <v>42</v>
      </c>
      <c r="G474" s="842">
        <v>24.5</v>
      </c>
      <c r="H474" s="832">
        <f t="shared" ref="H474:H523" si="64">IF(G474&lt;&gt;"",ROUND(((E474+F474)*2+5)*(F474+G474+3)/10000,2),ROUND(E474*F474/10000,2))</f>
        <v>1.27</v>
      </c>
      <c r="I474" s="257">
        <v>237</v>
      </c>
      <c r="J474" s="737">
        <f t="shared" si="61"/>
        <v>300.99</v>
      </c>
      <c r="K474" s="737">
        <f t="shared" si="63"/>
        <v>11170.928156777625</v>
      </c>
      <c r="L474" s="654">
        <v>9270</v>
      </c>
      <c r="M474" s="654"/>
      <c r="O474" s="732"/>
      <c r="P474" s="732"/>
      <c r="Q474" s="732"/>
      <c r="S474" s="732">
        <f t="shared" ref="S474:S523" si="65">I474*L474</f>
        <v>2196990</v>
      </c>
      <c r="T474" s="940">
        <f t="shared" ref="T474:T523" si="66">I474*K474</f>
        <v>2647509.9731562971</v>
      </c>
    </row>
    <row r="475" spans="1:20" ht="17.25" customHeight="1">
      <c r="A475" s="769">
        <f t="shared" si="62"/>
        <v>304</v>
      </c>
      <c r="B475" s="292" t="s">
        <v>504</v>
      </c>
      <c r="C475" s="752">
        <v>42539</v>
      </c>
      <c r="D475" s="753" t="s">
        <v>617</v>
      </c>
      <c r="E475" s="841">
        <v>37</v>
      </c>
      <c r="F475" s="842">
        <v>37</v>
      </c>
      <c r="G475" s="842">
        <v>25</v>
      </c>
      <c r="H475" s="832">
        <f t="shared" si="64"/>
        <v>0.99</v>
      </c>
      <c r="I475" s="257">
        <v>51</v>
      </c>
      <c r="J475" s="737">
        <f t="shared" si="61"/>
        <v>50.49</v>
      </c>
      <c r="K475" s="737">
        <f t="shared" si="63"/>
        <v>8708.0463584329518</v>
      </c>
      <c r="L475" s="654">
        <v>7600</v>
      </c>
      <c r="M475" s="654"/>
      <c r="O475" s="732"/>
      <c r="P475" s="732"/>
      <c r="Q475" s="732"/>
      <c r="S475" s="732">
        <f t="shared" si="65"/>
        <v>387600</v>
      </c>
      <c r="T475" s="940">
        <f t="shared" si="66"/>
        <v>444110.36428008054</v>
      </c>
    </row>
    <row r="476" spans="1:20" ht="17.25" customHeight="1">
      <c r="A476" s="769">
        <f t="shared" si="62"/>
        <v>305</v>
      </c>
      <c r="B476" s="292" t="s">
        <v>1081</v>
      </c>
      <c r="C476" s="752">
        <v>42539</v>
      </c>
      <c r="D476" s="753" t="s">
        <v>617</v>
      </c>
      <c r="E476" s="841">
        <v>43</v>
      </c>
      <c r="F476" s="842">
        <v>39</v>
      </c>
      <c r="G476" s="842">
        <v>27</v>
      </c>
      <c r="H476" s="832">
        <f t="shared" si="64"/>
        <v>1.17</v>
      </c>
      <c r="I476" s="257">
        <v>55</v>
      </c>
      <c r="J476" s="737">
        <f t="shared" si="61"/>
        <v>64.349999999999994</v>
      </c>
      <c r="K476" s="737">
        <f t="shared" si="63"/>
        <v>10291.32751451167</v>
      </c>
      <c r="L476" s="654">
        <v>12400</v>
      </c>
      <c r="M476" s="654"/>
      <c r="O476" s="732"/>
      <c r="P476" s="732"/>
      <c r="Q476" s="732"/>
      <c r="S476" s="732">
        <f t="shared" si="65"/>
        <v>682000</v>
      </c>
      <c r="T476" s="940">
        <f t="shared" si="66"/>
        <v>566023.01329814177</v>
      </c>
    </row>
    <row r="477" spans="1:20" ht="17.25" customHeight="1">
      <c r="A477" s="769">
        <f t="shared" si="62"/>
        <v>306</v>
      </c>
      <c r="B477" s="292" t="s">
        <v>505</v>
      </c>
      <c r="C477" s="752">
        <v>42539</v>
      </c>
      <c r="D477" s="753" t="s">
        <v>617</v>
      </c>
      <c r="E477" s="841">
        <v>47</v>
      </c>
      <c r="F477" s="842">
        <v>42</v>
      </c>
      <c r="G477" s="842">
        <v>25</v>
      </c>
      <c r="H477" s="832">
        <f t="shared" si="64"/>
        <v>1.28</v>
      </c>
      <c r="I477" s="257">
        <v>357</v>
      </c>
      <c r="J477" s="737">
        <f t="shared" si="61"/>
        <v>456.96000000000004</v>
      </c>
      <c r="K477" s="737">
        <f t="shared" si="63"/>
        <v>11258.888221004221</v>
      </c>
      <c r="L477" s="654">
        <v>9300</v>
      </c>
      <c r="M477" s="654"/>
      <c r="O477" s="732"/>
      <c r="P477" s="732"/>
      <c r="Q477" s="732"/>
      <c r="S477" s="732">
        <f t="shared" si="65"/>
        <v>3320100</v>
      </c>
      <c r="T477" s="940">
        <f t="shared" si="66"/>
        <v>4019423.094898507</v>
      </c>
    </row>
    <row r="478" spans="1:20" ht="17.25" customHeight="1">
      <c r="A478" s="769">
        <f t="shared" si="62"/>
        <v>307</v>
      </c>
      <c r="B478" s="292" t="s">
        <v>505</v>
      </c>
      <c r="C478" s="752">
        <v>42539</v>
      </c>
      <c r="D478" s="753" t="s">
        <v>618</v>
      </c>
      <c r="E478" s="841">
        <v>47</v>
      </c>
      <c r="F478" s="842">
        <v>42</v>
      </c>
      <c r="G478" s="842">
        <v>25</v>
      </c>
      <c r="H478" s="832">
        <f t="shared" si="64"/>
        <v>1.28</v>
      </c>
      <c r="I478" s="257">
        <v>764</v>
      </c>
      <c r="J478" s="737">
        <f t="shared" si="61"/>
        <v>977.92000000000007</v>
      </c>
      <c r="K478" s="737">
        <f t="shared" si="63"/>
        <v>11258.888221004221</v>
      </c>
      <c r="L478" s="654">
        <v>9300</v>
      </c>
      <c r="M478" s="654"/>
      <c r="O478" s="732"/>
      <c r="P478" s="732"/>
      <c r="Q478" s="732"/>
      <c r="S478" s="732">
        <f t="shared" si="65"/>
        <v>7105200</v>
      </c>
      <c r="T478" s="940">
        <f t="shared" si="66"/>
        <v>8601790.6008472256</v>
      </c>
    </row>
    <row r="479" spans="1:20" ht="17.25" customHeight="1">
      <c r="A479" s="769">
        <f t="shared" si="62"/>
        <v>308</v>
      </c>
      <c r="B479" s="292" t="s">
        <v>508</v>
      </c>
      <c r="C479" s="752">
        <v>42539</v>
      </c>
      <c r="D479" s="753" t="s">
        <v>619</v>
      </c>
      <c r="E479" s="841">
        <v>43</v>
      </c>
      <c r="F479" s="842">
        <v>27.5</v>
      </c>
      <c r="G479" s="842">
        <v>33</v>
      </c>
      <c r="H479" s="832">
        <f t="shared" si="64"/>
        <v>0.93</v>
      </c>
      <c r="I479" s="257">
        <v>214</v>
      </c>
      <c r="J479" s="737">
        <f t="shared" si="61"/>
        <v>199.02</v>
      </c>
      <c r="K479" s="737">
        <f t="shared" si="63"/>
        <v>8180.2859730733799</v>
      </c>
      <c r="L479" s="654">
        <v>6400</v>
      </c>
      <c r="M479" s="654"/>
      <c r="O479" s="732"/>
      <c r="P479" s="732"/>
      <c r="Q479" s="732"/>
      <c r="S479" s="732">
        <f t="shared" si="65"/>
        <v>1369600</v>
      </c>
      <c r="T479" s="940">
        <f t="shared" si="66"/>
        <v>1750581.1982377032</v>
      </c>
    </row>
    <row r="480" spans="1:20" ht="17.25" customHeight="1">
      <c r="A480" s="769">
        <f t="shared" si="62"/>
        <v>309</v>
      </c>
      <c r="B480" s="292" t="s">
        <v>1018</v>
      </c>
      <c r="C480" s="752">
        <v>42541</v>
      </c>
      <c r="D480" s="753" t="s">
        <v>620</v>
      </c>
      <c r="E480" s="841">
        <v>58</v>
      </c>
      <c r="F480" s="842">
        <v>31</v>
      </c>
      <c r="G480" s="842">
        <v>40</v>
      </c>
      <c r="H480" s="832">
        <f t="shared" si="64"/>
        <v>1.35</v>
      </c>
      <c r="I480" s="257">
        <v>88</v>
      </c>
      <c r="J480" s="737">
        <f t="shared" si="61"/>
        <v>118.80000000000001</v>
      </c>
      <c r="K480" s="737">
        <f t="shared" si="63"/>
        <v>11874.608670590391</v>
      </c>
      <c r="L480" s="654">
        <v>9750</v>
      </c>
      <c r="M480" s="654"/>
      <c r="O480" s="732"/>
      <c r="P480" s="732"/>
      <c r="Q480" s="732"/>
      <c r="S480" s="732">
        <f t="shared" si="65"/>
        <v>858000</v>
      </c>
      <c r="T480" s="940">
        <f t="shared" si="66"/>
        <v>1044965.5630119544</v>
      </c>
    </row>
    <row r="481" spans="1:20" ht="17.25" customHeight="1">
      <c r="A481" s="769">
        <f t="shared" si="62"/>
        <v>310</v>
      </c>
      <c r="B481" s="292" t="s">
        <v>1081</v>
      </c>
      <c r="C481" s="752">
        <v>42541</v>
      </c>
      <c r="D481" s="753" t="s">
        <v>620</v>
      </c>
      <c r="E481" s="841">
        <v>43</v>
      </c>
      <c r="F481" s="842">
        <v>39</v>
      </c>
      <c r="G481" s="842">
        <v>27</v>
      </c>
      <c r="H481" s="832">
        <f t="shared" si="64"/>
        <v>1.17</v>
      </c>
      <c r="I481" s="257">
        <v>35</v>
      </c>
      <c r="J481" s="737">
        <f t="shared" si="61"/>
        <v>40.949999999999996</v>
      </c>
      <c r="K481" s="737">
        <f t="shared" si="63"/>
        <v>10291.32751451167</v>
      </c>
      <c r="L481" s="654">
        <v>12000</v>
      </c>
      <c r="M481" s="654"/>
      <c r="O481" s="732"/>
      <c r="P481" s="732"/>
      <c r="Q481" s="732"/>
      <c r="S481" s="732">
        <f t="shared" si="65"/>
        <v>420000</v>
      </c>
      <c r="T481" s="940">
        <f t="shared" si="66"/>
        <v>360196.46300790843</v>
      </c>
    </row>
    <row r="482" spans="1:20" ht="17.25" customHeight="1">
      <c r="A482" s="769">
        <f t="shared" si="62"/>
        <v>311</v>
      </c>
      <c r="B482" s="292" t="s">
        <v>693</v>
      </c>
      <c r="C482" s="752">
        <v>42541</v>
      </c>
      <c r="D482" s="753" t="s">
        <v>620</v>
      </c>
      <c r="E482" s="841">
        <v>52</v>
      </c>
      <c r="F482" s="842">
        <v>29</v>
      </c>
      <c r="G482" s="842">
        <v>11.8</v>
      </c>
      <c r="H482" s="832">
        <f t="shared" si="64"/>
        <v>0.73</v>
      </c>
      <c r="I482" s="257">
        <v>27</v>
      </c>
      <c r="J482" s="737">
        <f t="shared" si="61"/>
        <v>19.71</v>
      </c>
      <c r="K482" s="737">
        <f t="shared" si="63"/>
        <v>6421.0846885414694</v>
      </c>
      <c r="L482" s="654">
        <v>8600</v>
      </c>
      <c r="M482" s="654"/>
      <c r="O482" s="732"/>
      <c r="P482" s="732"/>
      <c r="Q482" s="732"/>
      <c r="S482" s="732">
        <f t="shared" si="65"/>
        <v>232200</v>
      </c>
      <c r="T482" s="940">
        <f t="shared" si="66"/>
        <v>173369.28659061968</v>
      </c>
    </row>
    <row r="483" spans="1:20" ht="17.25" customHeight="1">
      <c r="A483" s="769">
        <f t="shared" si="62"/>
        <v>312</v>
      </c>
      <c r="B483" s="292" t="s">
        <v>439</v>
      </c>
      <c r="C483" s="752">
        <v>42541</v>
      </c>
      <c r="D483" s="753" t="s">
        <v>620</v>
      </c>
      <c r="E483" s="841">
        <v>47</v>
      </c>
      <c r="F483" s="842">
        <v>42</v>
      </c>
      <c r="G483" s="842">
        <v>27</v>
      </c>
      <c r="H483" s="832">
        <f t="shared" si="64"/>
        <v>1.32</v>
      </c>
      <c r="I483" s="257">
        <v>51</v>
      </c>
      <c r="J483" s="737">
        <f t="shared" si="61"/>
        <v>67.320000000000007</v>
      </c>
      <c r="K483" s="737">
        <f t="shared" si="63"/>
        <v>11610.728477910603</v>
      </c>
      <c r="L483" s="654">
        <v>10100</v>
      </c>
      <c r="M483" s="654"/>
      <c r="O483" s="732"/>
      <c r="P483" s="732"/>
      <c r="Q483" s="732"/>
      <c r="S483" s="732">
        <f t="shared" si="65"/>
        <v>515100</v>
      </c>
      <c r="T483" s="940">
        <f t="shared" si="66"/>
        <v>592147.1523734408</v>
      </c>
    </row>
    <row r="484" spans="1:20" ht="17.25" customHeight="1">
      <c r="A484" s="769">
        <f t="shared" si="62"/>
        <v>313</v>
      </c>
      <c r="B484" s="292" t="s">
        <v>1088</v>
      </c>
      <c r="C484" s="752">
        <v>42541</v>
      </c>
      <c r="D484" s="753" t="s">
        <v>621</v>
      </c>
      <c r="E484" s="841">
        <v>37</v>
      </c>
      <c r="F484" s="842">
        <v>19</v>
      </c>
      <c r="G484" s="842">
        <v>16</v>
      </c>
      <c r="H484" s="832">
        <f t="shared" si="64"/>
        <v>0.44</v>
      </c>
      <c r="I484" s="257">
        <v>2250</v>
      </c>
      <c r="J484" s="737">
        <f t="shared" si="61"/>
        <v>990</v>
      </c>
      <c r="K484" s="737">
        <f t="shared" si="63"/>
        <v>3870.242825970201</v>
      </c>
      <c r="L484" s="654">
        <v>5500</v>
      </c>
      <c r="M484" s="654"/>
      <c r="O484" s="732"/>
      <c r="P484" s="732"/>
      <c r="Q484" s="732"/>
      <c r="S484" s="732">
        <f t="shared" si="65"/>
        <v>12375000</v>
      </c>
      <c r="T484" s="940">
        <f t="shared" si="66"/>
        <v>8708046.3584329523</v>
      </c>
    </row>
    <row r="485" spans="1:20" ht="17.25" customHeight="1">
      <c r="A485" s="769">
        <f t="shared" si="62"/>
        <v>314</v>
      </c>
      <c r="B485" s="292" t="s">
        <v>966</v>
      </c>
      <c r="C485" s="752">
        <v>42542</v>
      </c>
      <c r="D485" s="753" t="s">
        <v>622</v>
      </c>
      <c r="E485" s="841">
        <v>48</v>
      </c>
      <c r="F485" s="842">
        <v>42</v>
      </c>
      <c r="G485" s="842">
        <v>31</v>
      </c>
      <c r="H485" s="832">
        <f t="shared" si="64"/>
        <v>1.41</v>
      </c>
      <c r="I485" s="257">
        <v>245</v>
      </c>
      <c r="J485" s="737">
        <f t="shared" si="61"/>
        <v>345.45</v>
      </c>
      <c r="K485" s="737">
        <f t="shared" si="63"/>
        <v>12402.369055949961</v>
      </c>
      <c r="L485" s="654">
        <v>14700</v>
      </c>
      <c r="M485" s="654"/>
      <c r="O485" s="732"/>
      <c r="P485" s="732"/>
      <c r="Q485" s="732"/>
      <c r="S485" s="732">
        <f t="shared" si="65"/>
        <v>3601500</v>
      </c>
      <c r="T485" s="940">
        <f t="shared" si="66"/>
        <v>3038580.4187077405</v>
      </c>
    </row>
    <row r="486" spans="1:20" ht="17.25" customHeight="1">
      <c r="A486" s="769">
        <f t="shared" si="62"/>
        <v>315</v>
      </c>
      <c r="B486" s="292" t="s">
        <v>1089</v>
      </c>
      <c r="C486" s="752">
        <v>42542</v>
      </c>
      <c r="D486" s="753" t="s">
        <v>622</v>
      </c>
      <c r="E486" s="841">
        <v>42</v>
      </c>
      <c r="F486" s="842">
        <v>36</v>
      </c>
      <c r="G486" s="842">
        <v>27</v>
      </c>
      <c r="H486" s="832">
        <f t="shared" si="64"/>
        <v>1.06</v>
      </c>
      <c r="I486" s="257">
        <v>30</v>
      </c>
      <c r="J486" s="737">
        <f t="shared" si="61"/>
        <v>31.8</v>
      </c>
      <c r="K486" s="737">
        <f t="shared" si="63"/>
        <v>9323.7668080191215</v>
      </c>
      <c r="L486" s="654">
        <v>8000</v>
      </c>
      <c r="M486" s="654"/>
      <c r="O486" s="732"/>
      <c r="P486" s="732"/>
      <c r="Q486" s="732"/>
      <c r="S486" s="732">
        <f t="shared" si="65"/>
        <v>240000</v>
      </c>
      <c r="T486" s="940">
        <f t="shared" si="66"/>
        <v>279713.00424057362</v>
      </c>
    </row>
    <row r="487" spans="1:20" ht="17.25" customHeight="1">
      <c r="A487" s="769">
        <f t="shared" si="62"/>
        <v>316</v>
      </c>
      <c r="B487" s="292" t="s">
        <v>511</v>
      </c>
      <c r="C487" s="752">
        <v>42542</v>
      </c>
      <c r="D487" s="753" t="s">
        <v>622</v>
      </c>
      <c r="E487" s="841">
        <v>47</v>
      </c>
      <c r="F487" s="842">
        <v>42</v>
      </c>
      <c r="G487" s="842">
        <v>24.5</v>
      </c>
      <c r="H487" s="832">
        <f t="shared" si="64"/>
        <v>1.27</v>
      </c>
      <c r="I487" s="257">
        <v>641</v>
      </c>
      <c r="J487" s="737">
        <f t="shared" si="61"/>
        <v>814.07</v>
      </c>
      <c r="K487" s="737">
        <f t="shared" si="63"/>
        <v>11170.928156777625</v>
      </c>
      <c r="L487" s="654">
        <v>9270</v>
      </c>
      <c r="M487" s="654"/>
      <c r="O487" s="732"/>
      <c r="P487" s="732"/>
      <c r="Q487" s="732"/>
      <c r="S487" s="732">
        <f t="shared" si="65"/>
        <v>5942070</v>
      </c>
      <c r="T487" s="940">
        <f t="shared" si="66"/>
        <v>7160564.9484944576</v>
      </c>
    </row>
    <row r="488" spans="1:20" ht="17.25" customHeight="1">
      <c r="A488" s="769">
        <f t="shared" si="62"/>
        <v>317</v>
      </c>
      <c r="B488" s="292" t="s">
        <v>467</v>
      </c>
      <c r="C488" s="752">
        <v>42543</v>
      </c>
      <c r="D488" s="753" t="s">
        <v>623</v>
      </c>
      <c r="E488" s="841">
        <v>37.5</v>
      </c>
      <c r="F488" s="842">
        <v>25.3</v>
      </c>
      <c r="G488" s="842">
        <v>23.9</v>
      </c>
      <c r="H488" s="832">
        <f t="shared" si="64"/>
        <v>0.68</v>
      </c>
      <c r="I488" s="257">
        <v>834</v>
      </c>
      <c r="J488" s="737">
        <f t="shared" si="61"/>
        <v>567.12</v>
      </c>
      <c r="K488" s="737">
        <f t="shared" si="63"/>
        <v>5981.2843674084925</v>
      </c>
      <c r="L488" s="654">
        <v>5900</v>
      </c>
      <c r="M488" s="654"/>
      <c r="O488" s="732"/>
      <c r="P488" s="732"/>
      <c r="Q488" s="732"/>
      <c r="S488" s="732">
        <f t="shared" si="65"/>
        <v>4920600</v>
      </c>
      <c r="T488" s="940">
        <f t="shared" si="66"/>
        <v>4988391.1624186831</v>
      </c>
    </row>
    <row r="489" spans="1:20" ht="16.5" customHeight="1">
      <c r="A489" s="769">
        <f t="shared" si="62"/>
        <v>318</v>
      </c>
      <c r="B489" s="292" t="s">
        <v>467</v>
      </c>
      <c r="C489" s="752">
        <v>42543</v>
      </c>
      <c r="D489" s="753" t="s">
        <v>623</v>
      </c>
      <c r="E489" s="841">
        <v>37.5</v>
      </c>
      <c r="F489" s="842">
        <v>25.3</v>
      </c>
      <c r="G489" s="842">
        <v>23.9</v>
      </c>
      <c r="H489" s="832">
        <f t="shared" si="64"/>
        <v>0.68</v>
      </c>
      <c r="I489" s="257">
        <v>322</v>
      </c>
      <c r="J489" s="737">
        <f t="shared" si="61"/>
        <v>218.96</v>
      </c>
      <c r="K489" s="737">
        <f t="shared" si="63"/>
        <v>5981.2843674084925</v>
      </c>
      <c r="L489" s="654">
        <v>5900</v>
      </c>
      <c r="M489" s="654"/>
      <c r="O489" s="732"/>
      <c r="P489" s="732"/>
      <c r="Q489" s="732"/>
      <c r="S489" s="732">
        <f t="shared" si="65"/>
        <v>1899800</v>
      </c>
      <c r="T489" s="940">
        <f t="shared" si="66"/>
        <v>1925973.5663055347</v>
      </c>
    </row>
    <row r="490" spans="1:20" ht="16.5" customHeight="1">
      <c r="A490" s="769">
        <f t="shared" si="62"/>
        <v>319</v>
      </c>
      <c r="B490" s="292" t="s">
        <v>1090</v>
      </c>
      <c r="C490" s="752">
        <v>42543</v>
      </c>
      <c r="D490" s="753" t="s">
        <v>624</v>
      </c>
      <c r="E490" s="841">
        <v>47</v>
      </c>
      <c r="F490" s="842">
        <v>42</v>
      </c>
      <c r="G490" s="842">
        <v>31</v>
      </c>
      <c r="H490" s="832">
        <f t="shared" si="64"/>
        <v>1.39</v>
      </c>
      <c r="I490" s="257">
        <v>720</v>
      </c>
      <c r="J490" s="737">
        <f t="shared" si="61"/>
        <v>1000.8</v>
      </c>
      <c r="K490" s="737">
        <f t="shared" si="63"/>
        <v>12226.448927496771</v>
      </c>
      <c r="L490" s="654">
        <v>10300</v>
      </c>
      <c r="M490" s="654"/>
      <c r="O490" s="732"/>
      <c r="P490" s="732"/>
      <c r="Q490" s="732"/>
      <c r="S490" s="732">
        <f t="shared" si="65"/>
        <v>7416000</v>
      </c>
      <c r="T490" s="940">
        <f t="shared" si="66"/>
        <v>8803043.2277976759</v>
      </c>
    </row>
    <row r="491" spans="1:20" ht="16.5" customHeight="1">
      <c r="A491" s="769">
        <f t="shared" si="62"/>
        <v>320</v>
      </c>
      <c r="B491" s="292" t="s">
        <v>1081</v>
      </c>
      <c r="C491" s="752">
        <v>42543</v>
      </c>
      <c r="D491" s="753" t="s">
        <v>624</v>
      </c>
      <c r="E491" s="841">
        <v>43</v>
      </c>
      <c r="F491" s="842">
        <v>39</v>
      </c>
      <c r="G491" s="842">
        <v>27</v>
      </c>
      <c r="H491" s="832">
        <f t="shared" si="64"/>
        <v>1.17</v>
      </c>
      <c r="I491" s="257">
        <v>12</v>
      </c>
      <c r="J491" s="737">
        <f t="shared" si="61"/>
        <v>14.04</v>
      </c>
      <c r="K491" s="737">
        <f t="shared" si="63"/>
        <v>10291.32751451167</v>
      </c>
      <c r="L491" s="654">
        <v>9300</v>
      </c>
      <c r="M491" s="654"/>
      <c r="O491" s="732"/>
      <c r="P491" s="732"/>
      <c r="Q491" s="732"/>
      <c r="S491" s="732">
        <f t="shared" si="65"/>
        <v>111600</v>
      </c>
      <c r="T491" s="940">
        <f t="shared" si="66"/>
        <v>123495.93017414003</v>
      </c>
    </row>
    <row r="492" spans="1:20" ht="16.5" customHeight="1">
      <c r="A492" s="769">
        <f t="shared" si="62"/>
        <v>321</v>
      </c>
      <c r="B492" s="292" t="s">
        <v>1091</v>
      </c>
      <c r="C492" s="752">
        <v>42544</v>
      </c>
      <c r="D492" s="753" t="s">
        <v>626</v>
      </c>
      <c r="E492" s="841">
        <v>32.5</v>
      </c>
      <c r="F492" s="842">
        <v>21</v>
      </c>
      <c r="G492" s="842">
        <v>32.5</v>
      </c>
      <c r="H492" s="832">
        <f t="shared" si="64"/>
        <v>0.63</v>
      </c>
      <c r="I492" s="257">
        <v>304</v>
      </c>
      <c r="J492" s="737">
        <f t="shared" si="61"/>
        <v>191.52</v>
      </c>
      <c r="K492" s="737">
        <f t="shared" si="63"/>
        <v>5541.4840462755155</v>
      </c>
      <c r="L492" s="654">
        <v>8900</v>
      </c>
      <c r="M492" s="654"/>
      <c r="O492" s="732"/>
      <c r="P492" s="732"/>
      <c r="Q492" s="732"/>
      <c r="S492" s="732">
        <f t="shared" si="65"/>
        <v>2705600</v>
      </c>
      <c r="T492" s="940">
        <f t="shared" si="66"/>
        <v>1684611.1500677567</v>
      </c>
    </row>
    <row r="493" spans="1:20" ht="16.5" customHeight="1">
      <c r="A493" s="769">
        <f t="shared" si="62"/>
        <v>322</v>
      </c>
      <c r="B493" s="292" t="s">
        <v>467</v>
      </c>
      <c r="C493" s="752">
        <v>42545</v>
      </c>
      <c r="D493" s="753" t="s">
        <v>627</v>
      </c>
      <c r="E493" s="841">
        <v>37.5</v>
      </c>
      <c r="F493" s="842">
        <v>25.3</v>
      </c>
      <c r="G493" s="842">
        <v>23.9</v>
      </c>
      <c r="H493" s="832">
        <f t="shared" si="64"/>
        <v>0.68</v>
      </c>
      <c r="I493" s="257">
        <v>534</v>
      </c>
      <c r="J493" s="737">
        <f t="shared" si="61"/>
        <v>363.12</v>
      </c>
      <c r="K493" s="737">
        <f t="shared" si="63"/>
        <v>5981.2843674084925</v>
      </c>
      <c r="L493" s="654">
        <v>5900</v>
      </c>
      <c r="M493" s="654"/>
      <c r="O493" s="732"/>
      <c r="P493" s="732"/>
      <c r="Q493" s="732"/>
      <c r="S493" s="732">
        <f t="shared" si="65"/>
        <v>3150600</v>
      </c>
      <c r="T493" s="940">
        <f t="shared" si="66"/>
        <v>3194005.8521961351</v>
      </c>
    </row>
    <row r="494" spans="1:20" ht="16.5" customHeight="1">
      <c r="A494" s="769">
        <f t="shared" si="62"/>
        <v>323</v>
      </c>
      <c r="B494" s="292" t="s">
        <v>467</v>
      </c>
      <c r="C494" s="752">
        <v>42545</v>
      </c>
      <c r="D494" s="753" t="s">
        <v>627</v>
      </c>
      <c r="E494" s="841">
        <v>37.5</v>
      </c>
      <c r="F494" s="842">
        <v>25.3</v>
      </c>
      <c r="G494" s="842">
        <v>23.9</v>
      </c>
      <c r="H494" s="832">
        <f t="shared" si="64"/>
        <v>0.68</v>
      </c>
      <c r="I494" s="257">
        <v>99</v>
      </c>
      <c r="J494" s="737">
        <f t="shared" si="61"/>
        <v>67.320000000000007</v>
      </c>
      <c r="K494" s="737">
        <f t="shared" si="63"/>
        <v>5981.2843674084925</v>
      </c>
      <c r="L494" s="654">
        <v>5900</v>
      </c>
      <c r="M494" s="654"/>
      <c r="O494" s="732"/>
      <c r="P494" s="732"/>
      <c r="Q494" s="732"/>
      <c r="S494" s="732">
        <f t="shared" si="65"/>
        <v>584100</v>
      </c>
      <c r="T494" s="940">
        <f t="shared" si="66"/>
        <v>592147.1523734408</v>
      </c>
    </row>
    <row r="495" spans="1:20" ht="16.5" customHeight="1">
      <c r="A495" s="769">
        <f t="shared" si="62"/>
        <v>324</v>
      </c>
      <c r="B495" s="292" t="s">
        <v>460</v>
      </c>
      <c r="C495" s="752">
        <v>42545</v>
      </c>
      <c r="D495" s="753" t="s">
        <v>630</v>
      </c>
      <c r="E495" s="841">
        <v>51</v>
      </c>
      <c r="F495" s="842">
        <v>37</v>
      </c>
      <c r="G495" s="842">
        <v>27</v>
      </c>
      <c r="H495" s="832">
        <f t="shared" si="64"/>
        <v>1.21</v>
      </c>
      <c r="I495" s="257">
        <v>628</v>
      </c>
      <c r="J495" s="737">
        <f t="shared" si="61"/>
        <v>759.88</v>
      </c>
      <c r="K495" s="737">
        <f t="shared" si="63"/>
        <v>10643.167771418053</v>
      </c>
      <c r="L495" s="654">
        <v>14000</v>
      </c>
      <c r="M495" s="654"/>
      <c r="O495" s="732"/>
      <c r="P495" s="732"/>
      <c r="Q495" s="732"/>
      <c r="S495" s="732">
        <f t="shared" si="65"/>
        <v>8792000</v>
      </c>
      <c r="T495" s="940">
        <f t="shared" si="66"/>
        <v>6683909.3604505379</v>
      </c>
    </row>
    <row r="496" spans="1:20" ht="16.5" customHeight="1">
      <c r="A496" s="769">
        <f t="shared" si="62"/>
        <v>325</v>
      </c>
      <c r="B496" s="292" t="s">
        <v>1470</v>
      </c>
      <c r="C496" s="752">
        <v>42545</v>
      </c>
      <c r="D496" s="753" t="s">
        <v>631</v>
      </c>
      <c r="E496" s="841">
        <v>29</v>
      </c>
      <c r="F496" s="842">
        <v>18</v>
      </c>
      <c r="G496" s="842">
        <v>18.8</v>
      </c>
      <c r="H496" s="832">
        <f t="shared" si="64"/>
        <v>0.39</v>
      </c>
      <c r="I496" s="257">
        <v>3000</v>
      </c>
      <c r="J496" s="737">
        <f t="shared" si="61"/>
        <v>1170</v>
      </c>
      <c r="K496" s="737">
        <f t="shared" si="63"/>
        <v>3430.4425048372236</v>
      </c>
      <c r="L496" s="654">
        <v>5200</v>
      </c>
      <c r="M496" s="654"/>
      <c r="O496" s="732"/>
      <c r="P496" s="732"/>
      <c r="Q496" s="732"/>
      <c r="S496" s="732">
        <f t="shared" si="65"/>
        <v>15600000</v>
      </c>
      <c r="T496" s="940">
        <f t="shared" si="66"/>
        <v>10291327.514511671</v>
      </c>
    </row>
    <row r="497" spans="1:20" ht="16.5" customHeight="1">
      <c r="A497" s="769">
        <f t="shared" si="62"/>
        <v>326</v>
      </c>
      <c r="B497" s="292" t="s">
        <v>467</v>
      </c>
      <c r="C497" s="752">
        <v>42548</v>
      </c>
      <c r="D497" s="753" t="s">
        <v>632</v>
      </c>
      <c r="E497" s="841">
        <v>37.5</v>
      </c>
      <c r="F497" s="842">
        <v>25.3</v>
      </c>
      <c r="G497" s="842">
        <v>23.9</v>
      </c>
      <c r="H497" s="832">
        <f t="shared" si="64"/>
        <v>0.68</v>
      </c>
      <c r="I497" s="257">
        <v>509</v>
      </c>
      <c r="J497" s="737">
        <f t="shared" si="61"/>
        <v>346.12</v>
      </c>
      <c r="K497" s="737">
        <f t="shared" si="63"/>
        <v>5981.2843674084925</v>
      </c>
      <c r="L497" s="654">
        <v>5900</v>
      </c>
      <c r="M497" s="654"/>
      <c r="O497" s="732"/>
      <c r="P497" s="732"/>
      <c r="Q497" s="732"/>
      <c r="S497" s="732">
        <f t="shared" si="65"/>
        <v>3003100</v>
      </c>
      <c r="T497" s="940">
        <f t="shared" si="66"/>
        <v>3044473.7430109228</v>
      </c>
    </row>
    <row r="498" spans="1:20" ht="16.5" customHeight="1">
      <c r="A498" s="769">
        <f t="shared" si="62"/>
        <v>327</v>
      </c>
      <c r="B498" s="292" t="s">
        <v>467</v>
      </c>
      <c r="C498" s="752">
        <v>42548</v>
      </c>
      <c r="D498" s="753" t="s">
        <v>632</v>
      </c>
      <c r="E498" s="841">
        <v>37.5</v>
      </c>
      <c r="F498" s="842">
        <v>25.3</v>
      </c>
      <c r="G498" s="842">
        <v>23.9</v>
      </c>
      <c r="H498" s="832">
        <f t="shared" si="64"/>
        <v>0.68</v>
      </c>
      <c r="I498" s="257">
        <v>1104</v>
      </c>
      <c r="J498" s="737">
        <f t="shared" si="61"/>
        <v>750.72</v>
      </c>
      <c r="K498" s="737">
        <f t="shared" si="63"/>
        <v>5981.2843674084925</v>
      </c>
      <c r="L498" s="654">
        <v>5900</v>
      </c>
      <c r="M498" s="654"/>
      <c r="O498" s="732"/>
      <c r="P498" s="732"/>
      <c r="Q498" s="732"/>
      <c r="S498" s="732">
        <f t="shared" si="65"/>
        <v>6513600</v>
      </c>
      <c r="T498" s="940">
        <f t="shared" si="66"/>
        <v>6603337.9416189753</v>
      </c>
    </row>
    <row r="499" spans="1:20" ht="16.5" customHeight="1">
      <c r="A499" s="769">
        <f t="shared" si="62"/>
        <v>328</v>
      </c>
      <c r="B499" s="292" t="s">
        <v>1476</v>
      </c>
      <c r="C499" s="752">
        <v>42548</v>
      </c>
      <c r="D499" s="753" t="s">
        <v>633</v>
      </c>
      <c r="E499" s="841">
        <v>49</v>
      </c>
      <c r="F499" s="842">
        <v>38</v>
      </c>
      <c r="G499" s="842">
        <v>12</v>
      </c>
      <c r="H499" s="832">
        <f t="shared" si="64"/>
        <v>0.95</v>
      </c>
      <c r="I499" s="257">
        <v>522</v>
      </c>
      <c r="J499" s="737">
        <f t="shared" si="61"/>
        <v>495.9</v>
      </c>
      <c r="K499" s="737">
        <f t="shared" si="63"/>
        <v>8356.2061015265699</v>
      </c>
      <c r="L499" s="654">
        <v>10500</v>
      </c>
      <c r="M499" s="654"/>
      <c r="O499" s="732"/>
      <c r="P499" s="732"/>
      <c r="Q499" s="732"/>
      <c r="S499" s="732">
        <f t="shared" si="65"/>
        <v>5481000</v>
      </c>
      <c r="T499" s="940">
        <f t="shared" si="66"/>
        <v>4361939.5849968698</v>
      </c>
    </row>
    <row r="500" spans="1:20" ht="16.5" customHeight="1">
      <c r="A500" s="769">
        <f t="shared" si="62"/>
        <v>329</v>
      </c>
      <c r="B500" s="292" t="s">
        <v>420</v>
      </c>
      <c r="C500" s="752">
        <v>42549</v>
      </c>
      <c r="D500" s="753" t="s">
        <v>1094</v>
      </c>
      <c r="E500" s="841">
        <v>52</v>
      </c>
      <c r="F500" s="842">
        <v>24.5</v>
      </c>
      <c r="G500" s="842">
        <v>24.5</v>
      </c>
      <c r="H500" s="832">
        <f t="shared" si="64"/>
        <v>0.82</v>
      </c>
      <c r="I500" s="257">
        <v>1300</v>
      </c>
      <c r="J500" s="737">
        <f t="shared" si="61"/>
        <v>1066</v>
      </c>
      <c r="K500" s="737">
        <f t="shared" si="63"/>
        <v>7212.7252665808292</v>
      </c>
      <c r="L500" s="654">
        <v>5000</v>
      </c>
      <c r="M500" s="654"/>
      <c r="O500" s="732"/>
      <c r="P500" s="732"/>
      <c r="Q500" s="732"/>
      <c r="S500" s="732">
        <f t="shared" si="65"/>
        <v>6500000</v>
      </c>
      <c r="T500" s="940">
        <f t="shared" si="66"/>
        <v>9376542.8465550784</v>
      </c>
    </row>
    <row r="501" spans="1:20" ht="16.5" customHeight="1">
      <c r="A501" s="769">
        <f t="shared" si="62"/>
        <v>330</v>
      </c>
      <c r="B501" s="292" t="s">
        <v>423</v>
      </c>
      <c r="C501" s="752">
        <v>42549</v>
      </c>
      <c r="D501" s="753" t="s">
        <v>1094</v>
      </c>
      <c r="E501" s="841">
        <v>52</v>
      </c>
      <c r="F501" s="842">
        <v>32</v>
      </c>
      <c r="G501" s="842">
        <v>21</v>
      </c>
      <c r="H501" s="832">
        <f t="shared" si="64"/>
        <v>0.97</v>
      </c>
      <c r="I501" s="257">
        <v>338</v>
      </c>
      <c r="J501" s="737">
        <f t="shared" si="61"/>
        <v>327.86</v>
      </c>
      <c r="K501" s="737">
        <f t="shared" si="63"/>
        <v>8532.1262299797618</v>
      </c>
      <c r="L501" s="654">
        <v>5800</v>
      </c>
      <c r="M501" s="654"/>
      <c r="O501" s="732"/>
      <c r="P501" s="732"/>
      <c r="Q501" s="732"/>
      <c r="S501" s="732">
        <f t="shared" si="65"/>
        <v>1960400</v>
      </c>
      <c r="T501" s="940">
        <f t="shared" si="66"/>
        <v>2883858.6657331595</v>
      </c>
    </row>
    <row r="502" spans="1:20" ht="16.5" customHeight="1">
      <c r="A502" s="769">
        <f t="shared" si="62"/>
        <v>331</v>
      </c>
      <c r="B502" s="292" t="s">
        <v>657</v>
      </c>
      <c r="C502" s="752">
        <v>42549</v>
      </c>
      <c r="D502" s="753" t="s">
        <v>1094</v>
      </c>
      <c r="E502" s="841">
        <v>52</v>
      </c>
      <c r="F502" s="842">
        <v>43</v>
      </c>
      <c r="G502" s="842">
        <v>30</v>
      </c>
      <c r="H502" s="832">
        <f t="shared" si="64"/>
        <v>1.48</v>
      </c>
      <c r="I502" s="257">
        <v>316</v>
      </c>
      <c r="J502" s="737">
        <f t="shared" si="61"/>
        <v>467.68</v>
      </c>
      <c r="K502" s="737">
        <f t="shared" si="63"/>
        <v>13018.089505536131</v>
      </c>
      <c r="L502" s="654">
        <v>9290</v>
      </c>
      <c r="M502" s="654"/>
      <c r="O502" s="732"/>
      <c r="P502" s="732"/>
      <c r="Q502" s="732"/>
      <c r="S502" s="732">
        <f t="shared" si="65"/>
        <v>2935640</v>
      </c>
      <c r="T502" s="940">
        <f t="shared" si="66"/>
        <v>4113716.2837494174</v>
      </c>
    </row>
    <row r="503" spans="1:20" ht="16.5" customHeight="1">
      <c r="A503" s="769">
        <f t="shared" si="62"/>
        <v>332</v>
      </c>
      <c r="B503" s="292" t="s">
        <v>1095</v>
      </c>
      <c r="C503" s="752">
        <v>42550</v>
      </c>
      <c r="D503" s="753" t="s">
        <v>634</v>
      </c>
      <c r="E503" s="841">
        <v>39</v>
      </c>
      <c r="F503" s="842">
        <v>35</v>
      </c>
      <c r="G503" s="842">
        <v>7.5</v>
      </c>
      <c r="H503" s="832">
        <f t="shared" si="64"/>
        <v>0.7</v>
      </c>
      <c r="I503" s="257">
        <v>71</v>
      </c>
      <c r="J503" s="737">
        <f t="shared" si="61"/>
        <v>49.699999999999996</v>
      </c>
      <c r="K503" s="737">
        <f t="shared" si="63"/>
        <v>6157.2044958616834</v>
      </c>
      <c r="L503" s="654">
        <v>5600</v>
      </c>
      <c r="M503" s="654"/>
      <c r="O503" s="732"/>
      <c r="P503" s="732"/>
      <c r="Q503" s="732"/>
      <c r="S503" s="732">
        <f t="shared" si="65"/>
        <v>397600</v>
      </c>
      <c r="T503" s="940">
        <f t="shared" si="66"/>
        <v>437161.51920617954</v>
      </c>
    </row>
    <row r="504" spans="1:20" ht="16.5" customHeight="1">
      <c r="A504" s="769">
        <f t="shared" si="62"/>
        <v>333</v>
      </c>
      <c r="B504" s="292" t="s">
        <v>1062</v>
      </c>
      <c r="C504" s="752">
        <v>42550</v>
      </c>
      <c r="D504" s="753" t="s">
        <v>634</v>
      </c>
      <c r="E504" s="841">
        <v>23.5</v>
      </c>
      <c r="F504" s="842">
        <v>23.5</v>
      </c>
      <c r="G504" s="842">
        <v>30.5</v>
      </c>
      <c r="H504" s="832">
        <f t="shared" si="64"/>
        <v>0.56000000000000005</v>
      </c>
      <c r="I504" s="257">
        <v>535</v>
      </c>
      <c r="J504" s="737">
        <f t="shared" si="61"/>
        <v>299.60000000000002</v>
      </c>
      <c r="K504" s="737">
        <f t="shared" si="63"/>
        <v>4925.7635966893477</v>
      </c>
      <c r="L504" s="654">
        <v>6500</v>
      </c>
      <c r="M504" s="654"/>
      <c r="O504" s="732"/>
      <c r="P504" s="732"/>
      <c r="Q504" s="732"/>
      <c r="S504" s="732">
        <f t="shared" si="65"/>
        <v>3477500</v>
      </c>
      <c r="T504" s="940">
        <f t="shared" si="66"/>
        <v>2635283.524228801</v>
      </c>
    </row>
    <row r="505" spans="1:20" ht="16.5" customHeight="1">
      <c r="A505" s="769">
        <f t="shared" si="62"/>
        <v>334</v>
      </c>
      <c r="B505" s="292" t="s">
        <v>1096</v>
      </c>
      <c r="C505" s="752">
        <v>42550</v>
      </c>
      <c r="D505" s="753" t="s">
        <v>634</v>
      </c>
      <c r="E505" s="841">
        <v>42</v>
      </c>
      <c r="F505" s="842">
        <v>23</v>
      </c>
      <c r="G505" s="842">
        <v>9</v>
      </c>
      <c r="H505" s="832">
        <f t="shared" si="64"/>
        <v>0.47</v>
      </c>
      <c r="I505" s="257">
        <v>333</v>
      </c>
      <c r="J505" s="737">
        <f t="shared" si="61"/>
        <v>156.51</v>
      </c>
      <c r="K505" s="737">
        <f t="shared" si="63"/>
        <v>4134.123018649987</v>
      </c>
      <c r="L505" s="654">
        <v>5700</v>
      </c>
      <c r="M505" s="654"/>
      <c r="O505" s="732"/>
      <c r="P505" s="732"/>
      <c r="Q505" s="732"/>
      <c r="S505" s="732">
        <f t="shared" si="65"/>
        <v>1898100</v>
      </c>
      <c r="T505" s="940">
        <f t="shared" si="66"/>
        <v>1376662.9652104457</v>
      </c>
    </row>
    <row r="506" spans="1:20" ht="16.5" customHeight="1">
      <c r="A506" s="769">
        <f t="shared" si="62"/>
        <v>335</v>
      </c>
      <c r="B506" s="292" t="s">
        <v>676</v>
      </c>
      <c r="C506" s="752">
        <v>42550</v>
      </c>
      <c r="D506" s="753" t="s">
        <v>1097</v>
      </c>
      <c r="E506" s="841">
        <v>45</v>
      </c>
      <c r="F506" s="842">
        <v>37</v>
      </c>
      <c r="G506" s="842">
        <v>27.5</v>
      </c>
      <c r="H506" s="832">
        <f t="shared" si="64"/>
        <v>1.1399999999999999</v>
      </c>
      <c r="I506" s="257">
        <v>1055</v>
      </c>
      <c r="J506" s="737">
        <f t="shared" si="61"/>
        <v>1202.6999999999998</v>
      </c>
      <c r="K506" s="737">
        <f t="shared" si="63"/>
        <v>10027.447321831884</v>
      </c>
      <c r="L506" s="654">
        <v>13800</v>
      </c>
      <c r="M506" s="654"/>
      <c r="O506" s="732"/>
      <c r="P506" s="732"/>
      <c r="Q506" s="732"/>
      <c r="S506" s="732">
        <f t="shared" si="65"/>
        <v>14559000</v>
      </c>
      <c r="T506" s="940">
        <f t="shared" si="66"/>
        <v>10578956.924532637</v>
      </c>
    </row>
    <row r="507" spans="1:20" ht="16.5" customHeight="1">
      <c r="A507" s="769">
        <f t="shared" si="62"/>
        <v>336</v>
      </c>
      <c r="B507" s="292" t="s">
        <v>676</v>
      </c>
      <c r="C507" s="752">
        <v>42550</v>
      </c>
      <c r="D507" s="753" t="s">
        <v>1097</v>
      </c>
      <c r="E507" s="841">
        <v>45</v>
      </c>
      <c r="F507" s="842">
        <v>37</v>
      </c>
      <c r="G507" s="842">
        <v>27.5</v>
      </c>
      <c r="H507" s="832">
        <f t="shared" si="64"/>
        <v>1.1399999999999999</v>
      </c>
      <c r="I507" s="257">
        <v>100</v>
      </c>
      <c r="J507" s="737">
        <f t="shared" si="61"/>
        <v>113.99999999999999</v>
      </c>
      <c r="K507" s="737">
        <f t="shared" si="63"/>
        <v>10027.447321831884</v>
      </c>
      <c r="L507" s="654">
        <v>13400</v>
      </c>
      <c r="M507" s="654"/>
      <c r="O507" s="732"/>
      <c r="P507" s="732"/>
      <c r="Q507" s="732"/>
      <c r="S507" s="732">
        <f t="shared" si="65"/>
        <v>1340000</v>
      </c>
      <c r="T507" s="940">
        <f t="shared" si="66"/>
        <v>1002744.7321831883</v>
      </c>
    </row>
    <row r="508" spans="1:20" ht="16.5" customHeight="1">
      <c r="A508" s="769">
        <f t="shared" si="62"/>
        <v>337</v>
      </c>
      <c r="B508" s="292" t="s">
        <v>724</v>
      </c>
      <c r="C508" s="752">
        <v>42550</v>
      </c>
      <c r="D508" s="753" t="s">
        <v>1097</v>
      </c>
      <c r="E508" s="841">
        <v>44</v>
      </c>
      <c r="F508" s="842">
        <v>20</v>
      </c>
      <c r="G508" s="842"/>
      <c r="H508" s="832">
        <f t="shared" si="64"/>
        <v>0.09</v>
      </c>
      <c r="I508" s="257">
        <v>2000</v>
      </c>
      <c r="J508" s="737">
        <f t="shared" si="61"/>
        <v>180</v>
      </c>
      <c r="K508" s="737">
        <f t="shared" si="63"/>
        <v>791.6405780393593</v>
      </c>
      <c r="L508" s="654">
        <v>1300</v>
      </c>
      <c r="M508" s="654"/>
      <c r="O508" s="732"/>
      <c r="P508" s="732"/>
      <c r="Q508" s="732"/>
      <c r="S508" s="732">
        <f t="shared" si="65"/>
        <v>2600000</v>
      </c>
      <c r="T508" s="940">
        <f t="shared" si="66"/>
        <v>1583281.1560787186</v>
      </c>
    </row>
    <row r="509" spans="1:20" ht="16.5" customHeight="1">
      <c r="A509" s="769">
        <f t="shared" si="62"/>
        <v>338</v>
      </c>
      <c r="B509" s="292" t="s">
        <v>1277</v>
      </c>
      <c r="C509" s="752">
        <v>42550</v>
      </c>
      <c r="D509" s="753" t="s">
        <v>635</v>
      </c>
      <c r="E509" s="841">
        <v>140</v>
      </c>
      <c r="F509" s="842">
        <v>125.5</v>
      </c>
      <c r="G509" s="842"/>
      <c r="H509" s="832">
        <f t="shared" si="64"/>
        <v>1.76</v>
      </c>
      <c r="I509" s="257">
        <v>200</v>
      </c>
      <c r="J509" s="737">
        <f t="shared" si="61"/>
        <v>352</v>
      </c>
      <c r="K509" s="737">
        <f t="shared" si="63"/>
        <v>15480.971303880804</v>
      </c>
      <c r="L509" s="654">
        <v>9300</v>
      </c>
      <c r="M509" s="654"/>
      <c r="O509" s="732"/>
      <c r="P509" s="732"/>
      <c r="Q509" s="732"/>
      <c r="S509" s="732">
        <f t="shared" si="65"/>
        <v>1860000</v>
      </c>
      <c r="T509" s="940">
        <f t="shared" si="66"/>
        <v>3096194.2607761608</v>
      </c>
    </row>
    <row r="510" spans="1:20" ht="16.5" customHeight="1">
      <c r="A510" s="769">
        <f t="shared" si="62"/>
        <v>339</v>
      </c>
      <c r="B510" s="292" t="s">
        <v>1098</v>
      </c>
      <c r="C510" s="752">
        <v>42550</v>
      </c>
      <c r="D510" s="753" t="s">
        <v>636</v>
      </c>
      <c r="E510" s="841">
        <v>46</v>
      </c>
      <c r="F510" s="842">
        <v>39</v>
      </c>
      <c r="G510" s="842">
        <v>24.5</v>
      </c>
      <c r="H510" s="832">
        <f t="shared" si="64"/>
        <v>1.1599999999999999</v>
      </c>
      <c r="I510" s="257">
        <v>1320</v>
      </c>
      <c r="J510" s="737">
        <f t="shared" si="61"/>
        <v>1531.1999999999998</v>
      </c>
      <c r="K510" s="737">
        <f t="shared" si="63"/>
        <v>10203.367450285075</v>
      </c>
      <c r="L510" s="654">
        <v>8600</v>
      </c>
      <c r="M510" s="654"/>
      <c r="O510" s="732"/>
      <c r="P510" s="732"/>
      <c r="Q510" s="732"/>
      <c r="S510" s="732">
        <f t="shared" si="65"/>
        <v>11352000</v>
      </c>
      <c r="T510" s="940">
        <f t="shared" si="66"/>
        <v>13468445.034376299</v>
      </c>
    </row>
    <row r="511" spans="1:20" ht="16.5" customHeight="1">
      <c r="A511" s="769">
        <f t="shared" si="62"/>
        <v>340</v>
      </c>
      <c r="B511" s="292" t="s">
        <v>1099</v>
      </c>
      <c r="C511" s="752">
        <v>42550</v>
      </c>
      <c r="D511" s="753" t="s">
        <v>636</v>
      </c>
      <c r="E511" s="841">
        <v>52</v>
      </c>
      <c r="F511" s="842">
        <v>45</v>
      </c>
      <c r="G511" s="842">
        <v>22</v>
      </c>
      <c r="H511" s="832">
        <f t="shared" si="64"/>
        <v>1.39</v>
      </c>
      <c r="I511" s="257">
        <v>320</v>
      </c>
      <c r="J511" s="737">
        <f t="shared" si="61"/>
        <v>444.79999999999995</v>
      </c>
      <c r="K511" s="737">
        <f t="shared" si="63"/>
        <v>12226.448927496771</v>
      </c>
      <c r="L511" s="654">
        <v>14500</v>
      </c>
      <c r="M511" s="654"/>
      <c r="O511" s="732"/>
      <c r="P511" s="732"/>
      <c r="Q511" s="732"/>
      <c r="S511" s="732">
        <f t="shared" si="65"/>
        <v>4640000</v>
      </c>
      <c r="T511" s="940">
        <f t="shared" si="66"/>
        <v>3912463.6567989667</v>
      </c>
    </row>
    <row r="512" spans="1:20" ht="16.5" customHeight="1">
      <c r="A512" s="769">
        <f t="shared" si="62"/>
        <v>341</v>
      </c>
      <c r="B512" s="292" t="s">
        <v>1100</v>
      </c>
      <c r="C512" s="752">
        <v>42550</v>
      </c>
      <c r="D512" s="753" t="s">
        <v>636</v>
      </c>
      <c r="E512" s="841">
        <v>53</v>
      </c>
      <c r="F512" s="842">
        <v>42</v>
      </c>
      <c r="G512" s="842">
        <v>27</v>
      </c>
      <c r="H512" s="832">
        <f t="shared" si="64"/>
        <v>1.4</v>
      </c>
      <c r="I512" s="257">
        <v>28</v>
      </c>
      <c r="J512" s="737">
        <f t="shared" si="61"/>
        <v>39.199999999999996</v>
      </c>
      <c r="K512" s="737">
        <f t="shared" si="63"/>
        <v>12314.408991723367</v>
      </c>
      <c r="L512" s="654">
        <v>14500</v>
      </c>
      <c r="M512" s="654"/>
      <c r="O512" s="732"/>
      <c r="P512" s="732"/>
      <c r="Q512" s="732"/>
      <c r="S512" s="732">
        <f t="shared" si="65"/>
        <v>406000</v>
      </c>
      <c r="T512" s="940">
        <f t="shared" si="66"/>
        <v>344803.45176825428</v>
      </c>
    </row>
    <row r="513" spans="1:20" ht="16.5" customHeight="1">
      <c r="A513" s="769">
        <f t="shared" si="62"/>
        <v>342</v>
      </c>
      <c r="B513" s="292" t="s">
        <v>992</v>
      </c>
      <c r="C513" s="752">
        <v>42550</v>
      </c>
      <c r="D513" s="753" t="s">
        <v>636</v>
      </c>
      <c r="E513" s="841">
        <v>46</v>
      </c>
      <c r="F513" s="842">
        <v>42</v>
      </c>
      <c r="G513" s="842">
        <v>26</v>
      </c>
      <c r="H513" s="832">
        <f t="shared" si="64"/>
        <v>1.29</v>
      </c>
      <c r="I513" s="257">
        <v>245</v>
      </c>
      <c r="J513" s="737">
        <f t="shared" si="61"/>
        <v>316.05</v>
      </c>
      <c r="K513" s="737">
        <f t="shared" si="63"/>
        <v>11346.848285230817</v>
      </c>
      <c r="L513" s="654">
        <v>9300</v>
      </c>
      <c r="M513" s="654"/>
      <c r="O513" s="732"/>
      <c r="P513" s="732"/>
      <c r="Q513" s="732"/>
      <c r="S513" s="732">
        <f t="shared" si="65"/>
        <v>2278500</v>
      </c>
      <c r="T513" s="940">
        <f t="shared" si="66"/>
        <v>2779977.8298815503</v>
      </c>
    </row>
    <row r="514" spans="1:20" ht="16.5" customHeight="1">
      <c r="A514" s="769">
        <f t="shared" si="62"/>
        <v>343</v>
      </c>
      <c r="B514" s="292" t="s">
        <v>1020</v>
      </c>
      <c r="C514" s="752">
        <v>42550</v>
      </c>
      <c r="D514" s="753" t="s">
        <v>636</v>
      </c>
      <c r="E514" s="841">
        <v>43</v>
      </c>
      <c r="F514" s="842">
        <v>40</v>
      </c>
      <c r="G514" s="842">
        <v>27</v>
      </c>
      <c r="H514" s="832">
        <f t="shared" si="64"/>
        <v>1.2</v>
      </c>
      <c r="I514" s="257">
        <v>52</v>
      </c>
      <c r="J514" s="737">
        <f t="shared" si="61"/>
        <v>62.4</v>
      </c>
      <c r="K514" s="737">
        <f t="shared" si="63"/>
        <v>10555.207707191457</v>
      </c>
      <c r="L514" s="654">
        <v>8800</v>
      </c>
      <c r="M514" s="654"/>
      <c r="O514" s="732"/>
      <c r="P514" s="732"/>
      <c r="Q514" s="732"/>
      <c r="S514" s="732">
        <f t="shared" si="65"/>
        <v>457600</v>
      </c>
      <c r="T514" s="940">
        <f t="shared" si="66"/>
        <v>548870.80077395577</v>
      </c>
    </row>
    <row r="515" spans="1:20" ht="16.5" customHeight="1">
      <c r="A515" s="769">
        <f t="shared" si="62"/>
        <v>344</v>
      </c>
      <c r="B515" s="292" t="s">
        <v>658</v>
      </c>
      <c r="C515" s="752">
        <v>42550</v>
      </c>
      <c r="D515" s="753" t="s">
        <v>637</v>
      </c>
      <c r="E515" s="841">
        <v>40</v>
      </c>
      <c r="F515" s="842">
        <v>30</v>
      </c>
      <c r="G515" s="842">
        <v>18.5</v>
      </c>
      <c r="H515" s="832">
        <f t="shared" si="64"/>
        <v>0.75</v>
      </c>
      <c r="I515" s="257">
        <v>410</v>
      </c>
      <c r="J515" s="737">
        <f t="shared" si="61"/>
        <v>307.5</v>
      </c>
      <c r="K515" s="737">
        <f t="shared" si="63"/>
        <v>6597.0048169946604</v>
      </c>
      <c r="L515" s="654">
        <v>8800</v>
      </c>
      <c r="M515" s="654"/>
      <c r="O515" s="732"/>
      <c r="P515" s="732"/>
      <c r="Q515" s="732"/>
      <c r="S515" s="732">
        <f t="shared" si="65"/>
        <v>3608000</v>
      </c>
      <c r="T515" s="940">
        <f t="shared" si="66"/>
        <v>2704771.9749678108</v>
      </c>
    </row>
    <row r="516" spans="1:20" ht="16.5" customHeight="1">
      <c r="A516" s="769">
        <f t="shared" si="62"/>
        <v>345</v>
      </c>
      <c r="B516" s="292" t="s">
        <v>1472</v>
      </c>
      <c r="C516" s="752">
        <v>42550</v>
      </c>
      <c r="D516" s="753" t="s">
        <v>639</v>
      </c>
      <c r="E516" s="841">
        <v>39.299999999999997</v>
      </c>
      <c r="F516" s="842">
        <v>28</v>
      </c>
      <c r="G516" s="842">
        <v>28</v>
      </c>
      <c r="H516" s="832">
        <f t="shared" si="64"/>
        <v>0.82</v>
      </c>
      <c r="I516" s="257">
        <v>800</v>
      </c>
      <c r="J516" s="737">
        <f t="shared" si="61"/>
        <v>656</v>
      </c>
      <c r="K516" s="737">
        <f t="shared" si="63"/>
        <v>7212.7252665808292</v>
      </c>
      <c r="L516" s="654">
        <v>17000</v>
      </c>
      <c r="M516" s="654"/>
      <c r="O516" s="732"/>
      <c r="P516" s="732"/>
      <c r="Q516" s="732"/>
      <c r="S516" s="732">
        <f t="shared" si="65"/>
        <v>13600000</v>
      </c>
      <c r="T516" s="940">
        <f t="shared" si="66"/>
        <v>5770180.2132646637</v>
      </c>
    </row>
    <row r="517" spans="1:20" ht="16.5" customHeight="1">
      <c r="A517" s="769">
        <f t="shared" si="62"/>
        <v>346</v>
      </c>
      <c r="B517" s="292" t="s">
        <v>460</v>
      </c>
      <c r="C517" s="752">
        <v>42550</v>
      </c>
      <c r="D517" s="753" t="s">
        <v>642</v>
      </c>
      <c r="E517" s="841">
        <v>51</v>
      </c>
      <c r="F517" s="842">
        <v>37</v>
      </c>
      <c r="G517" s="842">
        <v>27</v>
      </c>
      <c r="H517" s="832">
        <f t="shared" si="64"/>
        <v>1.21</v>
      </c>
      <c r="I517" s="257">
        <v>628</v>
      </c>
      <c r="J517" s="737">
        <f t="shared" si="61"/>
        <v>759.88</v>
      </c>
      <c r="K517" s="737">
        <f t="shared" si="63"/>
        <v>10643.167771418053</v>
      </c>
      <c r="L517" s="654">
        <v>14000</v>
      </c>
      <c r="M517" s="654"/>
      <c r="O517" s="732"/>
      <c r="P517" s="732"/>
      <c r="Q517" s="732"/>
      <c r="S517" s="732">
        <f t="shared" si="65"/>
        <v>8792000</v>
      </c>
      <c r="T517" s="940">
        <f t="shared" si="66"/>
        <v>6683909.3604505379</v>
      </c>
    </row>
    <row r="518" spans="1:20" ht="16.5" customHeight="1">
      <c r="A518" s="769">
        <f t="shared" si="62"/>
        <v>347</v>
      </c>
      <c r="B518" s="292" t="s">
        <v>1101</v>
      </c>
      <c r="C518" s="752">
        <v>42550</v>
      </c>
      <c r="D518" s="753" t="s">
        <v>644</v>
      </c>
      <c r="E518" s="841">
        <v>122</v>
      </c>
      <c r="F518" s="787">
        <v>54</v>
      </c>
      <c r="G518" s="787">
        <v>180</v>
      </c>
      <c r="H518" s="832">
        <f t="shared" si="64"/>
        <v>8.4600000000000009</v>
      </c>
      <c r="I518" s="257">
        <v>53</v>
      </c>
      <c r="J518" s="737">
        <f t="shared" si="61"/>
        <v>448.38000000000005</v>
      </c>
      <c r="K518" s="737">
        <f t="shared" si="63"/>
        <v>74414.214335699784</v>
      </c>
      <c r="L518" s="654">
        <v>54530</v>
      </c>
      <c r="M518" s="654"/>
      <c r="O518" s="732"/>
      <c r="P518" s="732"/>
      <c r="Q518" s="732"/>
      <c r="S518" s="732">
        <f t="shared" si="65"/>
        <v>2890090</v>
      </c>
      <c r="T518" s="940">
        <f t="shared" si="66"/>
        <v>3943953.3597920886</v>
      </c>
    </row>
    <row r="519" spans="1:20" ht="16.5" customHeight="1">
      <c r="A519" s="769">
        <f t="shared" si="62"/>
        <v>348</v>
      </c>
      <c r="B519" s="292" t="s">
        <v>449</v>
      </c>
      <c r="C519" s="752">
        <v>42550</v>
      </c>
      <c r="D519" s="753" t="s">
        <v>644</v>
      </c>
      <c r="E519" s="841">
        <v>103</v>
      </c>
      <c r="F519" s="842">
        <v>50</v>
      </c>
      <c r="G519" s="787">
        <v>180</v>
      </c>
      <c r="H519" s="832">
        <f t="shared" si="64"/>
        <v>7.25</v>
      </c>
      <c r="I519" s="257">
        <v>120</v>
      </c>
      <c r="J519" s="737">
        <f t="shared" si="61"/>
        <v>870</v>
      </c>
      <c r="K519" s="737">
        <f t="shared" si="63"/>
        <v>63771.046564281722</v>
      </c>
      <c r="L519" s="654">
        <v>47449</v>
      </c>
      <c r="M519" s="654"/>
      <c r="O519" s="732"/>
      <c r="P519" s="732"/>
      <c r="Q519" s="732"/>
      <c r="S519" s="732">
        <f t="shared" si="65"/>
        <v>5693880</v>
      </c>
      <c r="T519" s="940">
        <f t="shared" si="66"/>
        <v>7652525.5877138069</v>
      </c>
    </row>
    <row r="520" spans="1:20" ht="16.5" customHeight="1">
      <c r="A520" s="769">
        <f t="shared" si="62"/>
        <v>349</v>
      </c>
      <c r="B520" s="292" t="s">
        <v>1102</v>
      </c>
      <c r="C520" s="752">
        <v>42550</v>
      </c>
      <c r="D520" s="753" t="s">
        <v>644</v>
      </c>
      <c r="E520" s="841">
        <v>74</v>
      </c>
      <c r="F520" s="842">
        <v>53</v>
      </c>
      <c r="G520" s="842">
        <v>142</v>
      </c>
      <c r="H520" s="832">
        <f t="shared" si="64"/>
        <v>5.13</v>
      </c>
      <c r="I520" s="257">
        <v>13</v>
      </c>
      <c r="J520" s="737">
        <f t="shared" si="61"/>
        <v>66.69</v>
      </c>
      <c r="K520" s="737">
        <f t="shared" si="63"/>
        <v>45123.512948243479</v>
      </c>
      <c r="L520" s="654">
        <v>45000</v>
      </c>
      <c r="M520" s="654"/>
      <c r="O520" s="732"/>
      <c r="P520" s="732"/>
      <c r="Q520" s="732"/>
      <c r="S520" s="732">
        <f t="shared" si="65"/>
        <v>585000</v>
      </c>
      <c r="T520" s="940">
        <f t="shared" si="66"/>
        <v>586605.66832716519</v>
      </c>
    </row>
    <row r="521" spans="1:20" ht="16.5" customHeight="1">
      <c r="A521" s="769">
        <f t="shared" si="62"/>
        <v>350</v>
      </c>
      <c r="B521" s="292" t="s">
        <v>526</v>
      </c>
      <c r="C521" s="752">
        <v>42550</v>
      </c>
      <c r="D521" s="753" t="s">
        <v>644</v>
      </c>
      <c r="E521" s="841">
        <v>142</v>
      </c>
      <c r="F521" s="842">
        <v>72</v>
      </c>
      <c r="G521" s="842">
        <v>58</v>
      </c>
      <c r="H521" s="832">
        <f t="shared" si="64"/>
        <v>5.76</v>
      </c>
      <c r="I521" s="257">
        <v>51</v>
      </c>
      <c r="J521" s="737">
        <f t="shared" si="61"/>
        <v>293.76</v>
      </c>
      <c r="K521" s="737">
        <f t="shared" si="63"/>
        <v>50664.996994518995</v>
      </c>
      <c r="L521" s="654">
        <v>30237</v>
      </c>
      <c r="M521" s="654"/>
      <c r="O521" s="732"/>
      <c r="P521" s="732"/>
      <c r="Q521" s="732"/>
      <c r="S521" s="732">
        <f t="shared" si="65"/>
        <v>1542087</v>
      </c>
      <c r="T521" s="940">
        <f t="shared" si="66"/>
        <v>2583914.8467204687</v>
      </c>
    </row>
    <row r="522" spans="1:20" ht="16.5" customHeight="1">
      <c r="A522" s="769">
        <f t="shared" si="62"/>
        <v>351</v>
      </c>
      <c r="B522" s="292" t="s">
        <v>682</v>
      </c>
      <c r="C522" s="752">
        <v>42551</v>
      </c>
      <c r="D522" s="753" t="s">
        <v>645</v>
      </c>
      <c r="E522" s="841">
        <v>52</v>
      </c>
      <c r="F522" s="842">
        <v>25</v>
      </c>
      <c r="G522" s="842">
        <v>25</v>
      </c>
      <c r="H522" s="832">
        <f t="shared" si="64"/>
        <v>0.84</v>
      </c>
      <c r="I522" s="257">
        <v>220</v>
      </c>
      <c r="J522" s="737">
        <f t="shared" si="61"/>
        <v>184.79999999999998</v>
      </c>
      <c r="K522" s="737">
        <f t="shared" si="63"/>
        <v>7388.6453950340201</v>
      </c>
      <c r="L522" s="654">
        <v>5800</v>
      </c>
      <c r="M522" s="654"/>
      <c r="O522" s="732"/>
      <c r="P522" s="732"/>
      <c r="Q522" s="732"/>
      <c r="S522" s="732">
        <f t="shared" si="65"/>
        <v>1276000</v>
      </c>
      <c r="T522" s="940">
        <f t="shared" si="66"/>
        <v>1625501.9869074845</v>
      </c>
    </row>
    <row r="523" spans="1:20" ht="16.5" customHeight="1">
      <c r="A523" s="769">
        <f t="shared" si="62"/>
        <v>352</v>
      </c>
      <c r="B523" s="292" t="s">
        <v>571</v>
      </c>
      <c r="C523" s="752">
        <v>42551</v>
      </c>
      <c r="D523" s="753" t="s">
        <v>645</v>
      </c>
      <c r="E523" s="841">
        <v>52</v>
      </c>
      <c r="F523" s="842">
        <v>28</v>
      </c>
      <c r="G523" s="842">
        <v>28</v>
      </c>
      <c r="H523" s="832">
        <f t="shared" si="64"/>
        <v>0.97</v>
      </c>
      <c r="I523" s="257">
        <v>529</v>
      </c>
      <c r="J523" s="737">
        <f t="shared" si="61"/>
        <v>513.13</v>
      </c>
      <c r="K523" s="737">
        <f t="shared" si="63"/>
        <v>8532.1262299797618</v>
      </c>
      <c r="L523" s="654">
        <v>6400</v>
      </c>
      <c r="M523" s="654"/>
      <c r="O523" s="732"/>
      <c r="P523" s="732"/>
      <c r="Q523" s="732"/>
      <c r="S523" s="732">
        <f t="shared" si="65"/>
        <v>3385600</v>
      </c>
      <c r="T523" s="940">
        <f t="shared" si="66"/>
        <v>4513494.7756592939</v>
      </c>
    </row>
    <row r="524" spans="1:20" ht="16.5" customHeight="1">
      <c r="A524" s="827"/>
      <c r="B524" s="763"/>
      <c r="C524" s="752"/>
      <c r="D524" s="753"/>
      <c r="E524" s="843"/>
      <c r="F524" s="844"/>
      <c r="G524" s="845"/>
      <c r="H524" s="764"/>
      <c r="I524" s="766"/>
      <c r="J524" s="766"/>
      <c r="K524" s="764"/>
      <c r="L524" s="654"/>
      <c r="M524" s="654"/>
      <c r="O524" s="732"/>
      <c r="P524" s="732"/>
      <c r="Q524" s="732"/>
      <c r="T524" s="757"/>
    </row>
    <row r="525" spans="1:20" ht="16.5" customHeight="1">
      <c r="A525" s="738"/>
      <c r="B525" s="739" t="s">
        <v>243</v>
      </c>
      <c r="C525" s="758"/>
      <c r="D525" s="759"/>
      <c r="E525" s="830"/>
      <c r="F525" s="830"/>
      <c r="G525" s="830"/>
      <c r="H525" s="833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2"/>
      <c r="P525" s="732"/>
      <c r="Q525" s="732"/>
      <c r="S525" s="525">
        <f>ROUND(SUM(S281:S524),2)</f>
        <v>788357515</v>
      </c>
      <c r="T525" s="525">
        <f>ROUND(SUM(T281:T524),2)</f>
        <v>791367550</v>
      </c>
    </row>
    <row r="526" spans="1:20" ht="16.5" customHeight="1">
      <c r="A526" s="740"/>
      <c r="B526" s="741"/>
      <c r="C526" s="760"/>
      <c r="D526" s="761"/>
      <c r="E526" s="834"/>
      <c r="F526" s="834"/>
      <c r="G526" s="834"/>
      <c r="H526" s="734"/>
      <c r="I526" s="734"/>
      <c r="J526" s="734"/>
      <c r="K526" s="734"/>
      <c r="M526" s="654"/>
      <c r="O526" s="732"/>
      <c r="P526" s="732"/>
      <c r="Q526" s="732"/>
      <c r="R526" s="959">
        <f>S525-T525</f>
        <v>-3010035</v>
      </c>
      <c r="T526" s="733"/>
    </row>
    <row r="527" spans="1:20" s="733" customFormat="1" ht="16.5" customHeight="1">
      <c r="A527" s="732"/>
      <c r="B527" s="732"/>
      <c r="C527" s="760"/>
      <c r="D527" s="761"/>
      <c r="E527" s="782"/>
      <c r="F527" s="782"/>
      <c r="G527" s="782"/>
      <c r="H527" s="732"/>
      <c r="I527" s="732"/>
      <c r="J527" s="732"/>
      <c r="K527" s="732"/>
      <c r="L527" s="747"/>
      <c r="N527" s="732"/>
      <c r="O527" s="732"/>
      <c r="P527" s="732"/>
      <c r="Q527" s="732"/>
      <c r="R527" s="732"/>
      <c r="S527" s="732"/>
      <c r="T527" s="732"/>
    </row>
    <row r="528" spans="1:20" s="733" customFormat="1" ht="14.25" hidden="1">
      <c r="A528" s="563" t="str">
        <f>TH!$A$1</f>
        <v>Đơn vị: CÔNG TY TNHH SX TM KIM DUNG PHÁT</v>
      </c>
      <c r="C528" s="760"/>
      <c r="D528" s="761"/>
      <c r="E528" s="782"/>
      <c r="F528" s="782"/>
      <c r="G528" s="782"/>
      <c r="H528" s="288"/>
      <c r="I528" s="591"/>
      <c r="J528" s="591"/>
      <c r="K528" s="288"/>
      <c r="L528" s="747"/>
      <c r="N528" s="732"/>
      <c r="O528" s="732"/>
      <c r="P528" s="732"/>
      <c r="Q528" s="732"/>
      <c r="R528" s="732"/>
      <c r="S528" s="732"/>
      <c r="T528" s="732"/>
    </row>
    <row r="529" spans="1:20">
      <c r="A529" s="734" t="s">
        <v>1306</v>
      </c>
      <c r="B529" s="734"/>
      <c r="C529" s="760"/>
      <c r="D529" s="761"/>
      <c r="E529" s="834"/>
      <c r="F529" s="834"/>
      <c r="G529" s="834"/>
      <c r="H529" s="734"/>
      <c r="I529" s="734"/>
      <c r="J529" s="734"/>
      <c r="K529" s="734"/>
      <c r="M529" s="732"/>
      <c r="O529" s="732"/>
      <c r="P529" s="732"/>
      <c r="Q529" s="732"/>
    </row>
    <row r="530" spans="1:20" ht="18" customHeight="1">
      <c r="A530" s="734"/>
      <c r="B530" s="734"/>
      <c r="C530" s="760"/>
      <c r="D530" s="761"/>
      <c r="E530" s="834"/>
      <c r="F530" s="834"/>
      <c r="G530" s="834"/>
      <c r="H530" s="734"/>
      <c r="I530" s="734"/>
      <c r="J530" s="734"/>
      <c r="K530" s="734"/>
      <c r="M530" s="732"/>
      <c r="O530" s="732"/>
      <c r="P530" s="732"/>
      <c r="Q530" s="732"/>
    </row>
    <row r="531" spans="1:20" ht="24" customHeight="1">
      <c r="A531" s="1135" t="s">
        <v>35</v>
      </c>
      <c r="B531" s="1135" t="s">
        <v>239</v>
      </c>
      <c r="C531" s="1135" t="s">
        <v>754</v>
      </c>
      <c r="D531" s="1135" t="s">
        <v>755</v>
      </c>
      <c r="E531" s="1138" t="s">
        <v>756</v>
      </c>
      <c r="F531" s="1139"/>
      <c r="G531" s="1139"/>
      <c r="H531" s="1140"/>
      <c r="I531" s="1135" t="s">
        <v>240</v>
      </c>
      <c r="J531" s="1136" t="s">
        <v>766</v>
      </c>
      <c r="K531" s="1135" t="s">
        <v>760</v>
      </c>
      <c r="L531" s="437"/>
      <c r="M531" s="732"/>
      <c r="O531" s="732"/>
      <c r="P531" s="732"/>
      <c r="Q531" s="732"/>
      <c r="S531" s="438"/>
    </row>
    <row r="532" spans="1:20" ht="24" customHeight="1">
      <c r="A532" s="1135"/>
      <c r="B532" s="1135"/>
      <c r="C532" s="1135"/>
      <c r="D532" s="1135"/>
      <c r="E532" s="784" t="s">
        <v>757</v>
      </c>
      <c r="F532" s="784" t="s">
        <v>758</v>
      </c>
      <c r="G532" s="784" t="s">
        <v>759</v>
      </c>
      <c r="H532" s="436" t="s">
        <v>764</v>
      </c>
      <c r="I532" s="1135"/>
      <c r="J532" s="1137"/>
      <c r="K532" s="1135"/>
      <c r="L532" s="437"/>
      <c r="M532" s="732"/>
      <c r="N532" s="1135" t="s">
        <v>239</v>
      </c>
      <c r="O532" s="1135" t="s">
        <v>761</v>
      </c>
      <c r="P532" s="1135" t="s">
        <v>198</v>
      </c>
      <c r="Q532" s="1135" t="s">
        <v>241</v>
      </c>
      <c r="R532" s="1135" t="s">
        <v>242</v>
      </c>
      <c r="S532" s="438"/>
    </row>
    <row r="533" spans="1:20" s="438" customFormat="1" ht="16.5" customHeight="1">
      <c r="A533" s="736">
        <f>IF(B533&lt;&gt;"",ROW()-(ROW()-1),"")</f>
        <v>1</v>
      </c>
      <c r="B533" s="292" t="s">
        <v>1476</v>
      </c>
      <c r="C533" s="752">
        <v>42556</v>
      </c>
      <c r="D533" s="753" t="s">
        <v>647</v>
      </c>
      <c r="E533" s="837">
        <v>49</v>
      </c>
      <c r="F533" s="836">
        <v>38</v>
      </c>
      <c r="G533" s="836">
        <v>12</v>
      </c>
      <c r="H533" s="832">
        <f t="shared" ref="H533:H559" si="67">IF(G533&lt;&gt;"",ROUND(((E533+F533)*2+5)*(F533+G533+3)/10000,2),ROUND(E533*F533/10000,2))</f>
        <v>0.95</v>
      </c>
      <c r="I533" s="737">
        <v>498</v>
      </c>
      <c r="J533" s="737">
        <f t="shared" ref="J533:J559" si="68">H533*I533</f>
        <v>473.09999999999997</v>
      </c>
      <c r="K533" s="737">
        <f t="shared" ref="K533:K559" si="69">H533*$R$557</f>
        <v>5957.6437748989965</v>
      </c>
      <c r="L533" s="654">
        <v>10500</v>
      </c>
      <c r="M533" s="437"/>
      <c r="N533" s="1135"/>
      <c r="O533" s="1135"/>
      <c r="P533" s="1135"/>
      <c r="Q533" s="1135"/>
      <c r="R533" s="1135"/>
      <c r="S533" s="732">
        <f t="shared" ref="S533" si="70">I533*L533</f>
        <v>5229000</v>
      </c>
      <c r="T533" s="940">
        <f>I533*K533</f>
        <v>2966906.5998997004</v>
      </c>
    </row>
    <row r="534" spans="1:20" s="438" customFormat="1" ht="16.5" customHeight="1">
      <c r="A534" s="736">
        <f t="shared" ref="A534:A559" si="71">IF(B534&lt;&gt;"",A533+1,"")</f>
        <v>2</v>
      </c>
      <c r="B534" s="292" t="s">
        <v>1288</v>
      </c>
      <c r="C534" s="752">
        <v>42557</v>
      </c>
      <c r="D534" s="753" t="s">
        <v>648</v>
      </c>
      <c r="E534" s="837">
        <v>52</v>
      </c>
      <c r="F534" s="836">
        <v>24.5</v>
      </c>
      <c r="G534" s="836">
        <v>24.5</v>
      </c>
      <c r="H534" s="832">
        <f t="shared" si="67"/>
        <v>0.82</v>
      </c>
      <c r="I534" s="737">
        <v>1320</v>
      </c>
      <c r="J534" s="737">
        <f t="shared" si="68"/>
        <v>1082.3999999999999</v>
      </c>
      <c r="K534" s="737">
        <f t="shared" si="69"/>
        <v>5142.3872583338707</v>
      </c>
      <c r="L534" s="654">
        <v>5000</v>
      </c>
      <c r="M534" s="437"/>
      <c r="N534" s="192" t="s">
        <v>707</v>
      </c>
      <c r="O534" s="754">
        <v>42511</v>
      </c>
      <c r="P534" s="256">
        <v>3306</v>
      </c>
      <c r="Q534" s="256">
        <v>7600</v>
      </c>
      <c r="R534" s="8">
        <f t="shared" ref="R534:R538" si="72">ROUND(P534*Q534,0)</f>
        <v>25125600</v>
      </c>
      <c r="S534" s="732">
        <f t="shared" ref="S534:S559" si="73">I534*L534</f>
        <v>6600000</v>
      </c>
      <c r="T534" s="940">
        <f t="shared" ref="T534:T559" si="74">I534*K534</f>
        <v>6787951.1810007095</v>
      </c>
    </row>
    <row r="535" spans="1:20" ht="16.5" customHeight="1">
      <c r="A535" s="736">
        <f t="shared" si="71"/>
        <v>3</v>
      </c>
      <c r="B535" s="292" t="s">
        <v>1289</v>
      </c>
      <c r="C535" s="752">
        <v>42557</v>
      </c>
      <c r="D535" s="753" t="s">
        <v>648</v>
      </c>
      <c r="E535" s="837">
        <v>52</v>
      </c>
      <c r="F535" s="836">
        <v>26.5</v>
      </c>
      <c r="G535" s="836">
        <v>26.5</v>
      </c>
      <c r="H535" s="832">
        <f t="shared" si="67"/>
        <v>0.91</v>
      </c>
      <c r="I535" s="737">
        <v>630</v>
      </c>
      <c r="J535" s="737">
        <f t="shared" si="68"/>
        <v>573.30000000000007</v>
      </c>
      <c r="K535" s="737">
        <f t="shared" si="69"/>
        <v>5706.7956159558817</v>
      </c>
      <c r="L535" s="654">
        <v>5550</v>
      </c>
      <c r="M535" s="732"/>
      <c r="N535" s="292" t="s">
        <v>886</v>
      </c>
      <c r="O535" s="191">
        <v>42521</v>
      </c>
      <c r="P535" s="256">
        <v>4777</v>
      </c>
      <c r="Q535" s="256">
        <v>8500</v>
      </c>
      <c r="R535" s="8">
        <f t="shared" si="72"/>
        <v>40604500</v>
      </c>
      <c r="S535" s="732">
        <f t="shared" si="73"/>
        <v>3496500</v>
      </c>
      <c r="T535" s="940">
        <f t="shared" si="74"/>
        <v>3595281.2380522056</v>
      </c>
    </row>
    <row r="536" spans="1:20" ht="16.5" customHeight="1">
      <c r="A536" s="736">
        <f t="shared" si="71"/>
        <v>4</v>
      </c>
      <c r="B536" s="292" t="s">
        <v>625</v>
      </c>
      <c r="C536" s="752">
        <v>42557</v>
      </c>
      <c r="D536" s="753" t="s">
        <v>648</v>
      </c>
      <c r="E536" s="837">
        <v>50</v>
      </c>
      <c r="F536" s="836">
        <v>25</v>
      </c>
      <c r="G536" s="836">
        <v>30</v>
      </c>
      <c r="H536" s="832">
        <f t="shared" si="67"/>
        <v>0.9</v>
      </c>
      <c r="I536" s="737">
        <v>320</v>
      </c>
      <c r="J536" s="737">
        <f t="shared" si="68"/>
        <v>288</v>
      </c>
      <c r="K536" s="737">
        <f t="shared" si="69"/>
        <v>5644.0835762201023</v>
      </c>
      <c r="L536" s="654">
        <v>5600</v>
      </c>
      <c r="M536" s="732"/>
      <c r="N536" s="192"/>
      <c r="O536" s="191"/>
      <c r="P536" s="256"/>
      <c r="Q536" s="256"/>
      <c r="R536" s="8">
        <f t="shared" si="72"/>
        <v>0</v>
      </c>
      <c r="S536" s="732">
        <f t="shared" si="73"/>
        <v>1792000</v>
      </c>
      <c r="T536" s="940">
        <f t="shared" si="74"/>
        <v>1806106.7443904327</v>
      </c>
    </row>
    <row r="537" spans="1:20" ht="16.5" customHeight="1">
      <c r="A537" s="736">
        <f t="shared" si="71"/>
        <v>5</v>
      </c>
      <c r="B537" s="292" t="s">
        <v>1290</v>
      </c>
      <c r="C537" s="752">
        <v>42557</v>
      </c>
      <c r="D537" s="753" t="s">
        <v>649</v>
      </c>
      <c r="E537" s="837">
        <v>29</v>
      </c>
      <c r="F537" s="836">
        <v>29</v>
      </c>
      <c r="G537" s="836">
        <v>29.5</v>
      </c>
      <c r="H537" s="832">
        <f t="shared" si="67"/>
        <v>0.74</v>
      </c>
      <c r="I537" s="737">
        <v>230</v>
      </c>
      <c r="J537" s="737">
        <f t="shared" si="68"/>
        <v>170.2</v>
      </c>
      <c r="K537" s="737">
        <f t="shared" si="69"/>
        <v>4640.6909404476401</v>
      </c>
      <c r="L537" s="654">
        <v>6700</v>
      </c>
      <c r="M537" s="732"/>
      <c r="N537" s="292"/>
      <c r="O537" s="191"/>
      <c r="P537" s="256"/>
      <c r="Q537" s="256"/>
      <c r="R537" s="8">
        <f t="shared" si="72"/>
        <v>0</v>
      </c>
      <c r="S537" s="732">
        <f t="shared" si="73"/>
        <v>1541000</v>
      </c>
      <c r="T537" s="940">
        <f t="shared" si="74"/>
        <v>1067358.9163029571</v>
      </c>
    </row>
    <row r="538" spans="1:20" ht="16.5" customHeight="1">
      <c r="A538" s="736">
        <f t="shared" si="71"/>
        <v>6</v>
      </c>
      <c r="B538" s="292" t="s">
        <v>1291</v>
      </c>
      <c r="C538" s="752">
        <v>42558</v>
      </c>
      <c r="D538" s="753" t="s">
        <v>650</v>
      </c>
      <c r="E538" s="837">
        <v>37.5</v>
      </c>
      <c r="F538" s="836">
        <v>25.3</v>
      </c>
      <c r="G538" s="836">
        <v>23.9</v>
      </c>
      <c r="H538" s="832">
        <f t="shared" si="67"/>
        <v>0.68</v>
      </c>
      <c r="I538" s="737">
        <v>1545</v>
      </c>
      <c r="J538" s="737">
        <f t="shared" si="68"/>
        <v>1050.6000000000001</v>
      </c>
      <c r="K538" s="737">
        <f t="shared" si="69"/>
        <v>4264.4187020329664</v>
      </c>
      <c r="L538" s="654">
        <v>5900</v>
      </c>
      <c r="M538" s="732"/>
      <c r="N538" s="292"/>
      <c r="O538" s="191"/>
      <c r="P538" s="256"/>
      <c r="Q538" s="256"/>
      <c r="R538" s="8">
        <f t="shared" si="72"/>
        <v>0</v>
      </c>
      <c r="S538" s="732">
        <f t="shared" si="73"/>
        <v>9115500</v>
      </c>
      <c r="T538" s="940">
        <f t="shared" si="74"/>
        <v>6588526.8946409328</v>
      </c>
    </row>
    <row r="539" spans="1:20" ht="16.5" customHeight="1">
      <c r="A539" s="736">
        <f t="shared" si="71"/>
        <v>7</v>
      </c>
      <c r="B539" s="292" t="s">
        <v>1291</v>
      </c>
      <c r="C539" s="752">
        <v>42558</v>
      </c>
      <c r="D539" s="753" t="s">
        <v>650</v>
      </c>
      <c r="E539" s="837">
        <v>37.5</v>
      </c>
      <c r="F539" s="836">
        <v>25.3</v>
      </c>
      <c r="G539" s="836">
        <v>23.9</v>
      </c>
      <c r="H539" s="832">
        <f t="shared" si="67"/>
        <v>0.68</v>
      </c>
      <c r="I539" s="737">
        <v>559</v>
      </c>
      <c r="J539" s="737">
        <f t="shared" si="68"/>
        <v>380.12</v>
      </c>
      <c r="K539" s="737">
        <f t="shared" si="69"/>
        <v>4264.4187020329664</v>
      </c>
      <c r="L539" s="654">
        <v>7300</v>
      </c>
      <c r="M539" s="654"/>
      <c r="N539" s="440"/>
      <c r="O539" s="752"/>
      <c r="P539" s="785"/>
      <c r="Q539" s="771"/>
      <c r="R539" s="8"/>
      <c r="S539" s="732">
        <f t="shared" si="73"/>
        <v>4080700</v>
      </c>
      <c r="T539" s="940">
        <f t="shared" si="74"/>
        <v>2383810.054436428</v>
      </c>
    </row>
    <row r="540" spans="1:20" ht="16.5" customHeight="1">
      <c r="A540" s="736">
        <f t="shared" si="71"/>
        <v>8</v>
      </c>
      <c r="B540" s="292" t="s">
        <v>1021</v>
      </c>
      <c r="C540" s="752">
        <v>42559</v>
      </c>
      <c r="D540" s="753" t="s">
        <v>651</v>
      </c>
      <c r="E540" s="837">
        <v>33</v>
      </c>
      <c r="F540" s="836">
        <v>33</v>
      </c>
      <c r="G540" s="836">
        <v>27</v>
      </c>
      <c r="H540" s="832">
        <f t="shared" si="67"/>
        <v>0.86</v>
      </c>
      <c r="I540" s="737">
        <v>548</v>
      </c>
      <c r="J540" s="737">
        <f t="shared" si="68"/>
        <v>471.28</v>
      </c>
      <c r="K540" s="737">
        <f t="shared" si="69"/>
        <v>5393.2354172769865</v>
      </c>
      <c r="L540" s="654">
        <v>6650</v>
      </c>
      <c r="M540" s="654"/>
      <c r="N540" s="828" t="s">
        <v>748</v>
      </c>
      <c r="O540" s="829"/>
      <c r="P540" s="830"/>
      <c r="Q540" s="525"/>
      <c r="R540" s="525">
        <f>SUM(R534:R539)</f>
        <v>65730100</v>
      </c>
      <c r="S540" s="732">
        <f t="shared" si="73"/>
        <v>3644200</v>
      </c>
      <c r="T540" s="940">
        <f t="shared" si="74"/>
        <v>2955493.0086677885</v>
      </c>
    </row>
    <row r="541" spans="1:20" ht="16.5" customHeight="1">
      <c r="A541" s="736">
        <f t="shared" si="71"/>
        <v>9</v>
      </c>
      <c r="B541" s="292" t="s">
        <v>1103</v>
      </c>
      <c r="C541" s="752">
        <v>42563</v>
      </c>
      <c r="D541" s="753" t="s">
        <v>652</v>
      </c>
      <c r="E541" s="837">
        <v>88</v>
      </c>
      <c r="F541" s="836">
        <v>68</v>
      </c>
      <c r="G541" s="836">
        <v>15</v>
      </c>
      <c r="H541" s="832">
        <f t="shared" si="67"/>
        <v>2.73</v>
      </c>
      <c r="I541" s="737">
        <v>220</v>
      </c>
      <c r="J541" s="737">
        <f t="shared" si="68"/>
        <v>600.6</v>
      </c>
      <c r="K541" s="737">
        <f t="shared" si="69"/>
        <v>17120.386847867645</v>
      </c>
      <c r="L541" s="654">
        <v>28000</v>
      </c>
      <c r="M541" s="654"/>
      <c r="N541" s="292" t="s">
        <v>890</v>
      </c>
      <c r="O541" s="754">
        <v>42581</v>
      </c>
      <c r="P541" s="256">
        <v>200</v>
      </c>
      <c r="Q541" s="256">
        <v>19000</v>
      </c>
      <c r="R541" s="8">
        <f t="shared" ref="R541:R544" si="75">ROUND(P541*Q541,0)</f>
        <v>3800000</v>
      </c>
      <c r="S541" s="732">
        <f t="shared" si="73"/>
        <v>6160000</v>
      </c>
      <c r="T541" s="940">
        <f t="shared" si="74"/>
        <v>3766485.106530882</v>
      </c>
    </row>
    <row r="542" spans="1:20" ht="16.5" customHeight="1">
      <c r="A542" s="736">
        <f t="shared" si="71"/>
        <v>10</v>
      </c>
      <c r="B542" s="292" t="s">
        <v>950</v>
      </c>
      <c r="C542" s="752">
        <v>42563</v>
      </c>
      <c r="D542" s="753" t="s">
        <v>652</v>
      </c>
      <c r="E542" s="837">
        <v>51</v>
      </c>
      <c r="F542" s="836">
        <v>42</v>
      </c>
      <c r="G542" s="836">
        <v>25</v>
      </c>
      <c r="H542" s="832">
        <f t="shared" si="67"/>
        <v>1.34</v>
      </c>
      <c r="I542" s="737">
        <v>250</v>
      </c>
      <c r="J542" s="737">
        <f t="shared" si="68"/>
        <v>335</v>
      </c>
      <c r="K542" s="737">
        <f t="shared" si="69"/>
        <v>8403.4133245943758</v>
      </c>
      <c r="L542" s="654">
        <v>9980</v>
      </c>
      <c r="M542" s="654"/>
      <c r="N542" s="189"/>
      <c r="O542" s="191"/>
      <c r="P542" s="256"/>
      <c r="Q542" s="256"/>
      <c r="R542" s="8">
        <f t="shared" si="75"/>
        <v>0</v>
      </c>
      <c r="S542" s="732">
        <f t="shared" si="73"/>
        <v>2495000</v>
      </c>
      <c r="T542" s="940">
        <f t="shared" si="74"/>
        <v>2100853.3311485942</v>
      </c>
    </row>
    <row r="543" spans="1:20" ht="16.5" customHeight="1">
      <c r="A543" s="736">
        <f t="shared" si="71"/>
        <v>11</v>
      </c>
      <c r="B543" s="292" t="s">
        <v>1104</v>
      </c>
      <c r="C543" s="752">
        <v>42563</v>
      </c>
      <c r="D543" s="753" t="s">
        <v>652</v>
      </c>
      <c r="E543" s="837">
        <v>43</v>
      </c>
      <c r="F543" s="836">
        <v>29</v>
      </c>
      <c r="G543" s="836">
        <v>26</v>
      </c>
      <c r="H543" s="832">
        <f t="shared" si="67"/>
        <v>0.86</v>
      </c>
      <c r="I543" s="737">
        <v>45</v>
      </c>
      <c r="J543" s="737">
        <f t="shared" si="68"/>
        <v>38.700000000000003</v>
      </c>
      <c r="K543" s="737">
        <f t="shared" si="69"/>
        <v>5393.2354172769865</v>
      </c>
      <c r="L543" s="654">
        <v>8800</v>
      </c>
      <c r="M543" s="654"/>
      <c r="N543" s="189"/>
      <c r="O543" s="754"/>
      <c r="P543" s="256"/>
      <c r="Q543" s="256"/>
      <c r="R543" s="8">
        <f t="shared" si="75"/>
        <v>0</v>
      </c>
      <c r="S543" s="732">
        <f t="shared" si="73"/>
        <v>396000</v>
      </c>
      <c r="T543" s="940">
        <f t="shared" si="74"/>
        <v>242695.59377746438</v>
      </c>
    </row>
    <row r="544" spans="1:20" ht="16.5" customHeight="1">
      <c r="A544" s="736">
        <f t="shared" si="71"/>
        <v>12</v>
      </c>
      <c r="B544" s="292" t="s">
        <v>505</v>
      </c>
      <c r="C544" s="752">
        <v>42563</v>
      </c>
      <c r="D544" s="753" t="s">
        <v>652</v>
      </c>
      <c r="E544" s="837">
        <v>47</v>
      </c>
      <c r="F544" s="836">
        <v>42</v>
      </c>
      <c r="G544" s="836">
        <v>25</v>
      </c>
      <c r="H544" s="832">
        <f t="shared" si="67"/>
        <v>1.28</v>
      </c>
      <c r="I544" s="737">
        <v>582</v>
      </c>
      <c r="J544" s="737">
        <f t="shared" si="68"/>
        <v>744.96</v>
      </c>
      <c r="K544" s="737">
        <f t="shared" si="69"/>
        <v>8027.1410861797012</v>
      </c>
      <c r="L544" s="654">
        <v>9600</v>
      </c>
      <c r="M544" s="654"/>
      <c r="N544" s="189"/>
      <c r="O544" s="754"/>
      <c r="P544" s="256"/>
      <c r="Q544" s="256"/>
      <c r="R544" s="8">
        <f t="shared" si="75"/>
        <v>0</v>
      </c>
      <c r="S544" s="732">
        <f t="shared" si="73"/>
        <v>5587200</v>
      </c>
      <c r="T544" s="940">
        <f t="shared" si="74"/>
        <v>4671796.1121565858</v>
      </c>
    </row>
    <row r="545" spans="1:20" ht="16.5" customHeight="1">
      <c r="A545" s="736">
        <f t="shared" si="71"/>
        <v>13</v>
      </c>
      <c r="B545" s="292" t="s">
        <v>1105</v>
      </c>
      <c r="C545" s="752">
        <v>42563</v>
      </c>
      <c r="D545" s="753" t="s">
        <v>652</v>
      </c>
      <c r="E545" s="837">
        <v>37</v>
      </c>
      <c r="F545" s="836">
        <v>37</v>
      </c>
      <c r="G545" s="836">
        <v>37</v>
      </c>
      <c r="H545" s="832">
        <f t="shared" si="67"/>
        <v>1.18</v>
      </c>
      <c r="I545" s="737">
        <v>55</v>
      </c>
      <c r="J545" s="737">
        <f t="shared" si="68"/>
        <v>64.899999999999991</v>
      </c>
      <c r="K545" s="737">
        <f t="shared" si="69"/>
        <v>7400.0206888219118</v>
      </c>
      <c r="L545" s="654">
        <v>9000</v>
      </c>
      <c r="M545" s="654"/>
      <c r="N545" s="440"/>
      <c r="O545" s="752"/>
      <c r="P545" s="785"/>
      <c r="Q545" s="771"/>
      <c r="R545" s="8"/>
      <c r="S545" s="732">
        <f t="shared" si="73"/>
        <v>495000</v>
      </c>
      <c r="T545" s="940">
        <f t="shared" si="74"/>
        <v>407001.13788520516</v>
      </c>
    </row>
    <row r="546" spans="1:20" ht="16.5" customHeight="1">
      <c r="A546" s="736">
        <f t="shared" si="71"/>
        <v>14</v>
      </c>
      <c r="B546" s="292" t="s">
        <v>1101</v>
      </c>
      <c r="C546" s="752">
        <v>42563</v>
      </c>
      <c r="D546" s="753" t="s">
        <v>653</v>
      </c>
      <c r="E546" s="837">
        <v>122</v>
      </c>
      <c r="F546" s="836">
        <v>54</v>
      </c>
      <c r="G546" s="836">
        <v>180</v>
      </c>
      <c r="H546" s="832">
        <f t="shared" si="67"/>
        <v>8.4600000000000009</v>
      </c>
      <c r="I546" s="737">
        <v>19</v>
      </c>
      <c r="J546" s="737">
        <f t="shared" si="68"/>
        <v>160.74</v>
      </c>
      <c r="K546" s="737">
        <f t="shared" si="69"/>
        <v>53054.385616468971</v>
      </c>
      <c r="L546" s="654">
        <v>54530</v>
      </c>
      <c r="M546" s="654"/>
      <c r="N546" s="828" t="s">
        <v>749</v>
      </c>
      <c r="O546" s="829"/>
      <c r="P546" s="830"/>
      <c r="Q546" s="525"/>
      <c r="R546" s="525">
        <f>SUM(R541:R545)</f>
        <v>3800000</v>
      </c>
      <c r="S546" s="732">
        <f t="shared" si="73"/>
        <v>1036070</v>
      </c>
      <c r="T546" s="940">
        <f t="shared" si="74"/>
        <v>1008033.3267129104</v>
      </c>
    </row>
    <row r="547" spans="1:20" ht="16.5" customHeight="1">
      <c r="A547" s="736">
        <f t="shared" si="71"/>
        <v>15</v>
      </c>
      <c r="B547" s="292" t="s">
        <v>449</v>
      </c>
      <c r="C547" s="752">
        <v>42563</v>
      </c>
      <c r="D547" s="753" t="s">
        <v>653</v>
      </c>
      <c r="E547" s="837">
        <v>103</v>
      </c>
      <c r="F547" s="836">
        <v>50</v>
      </c>
      <c r="G547" s="836">
        <v>180</v>
      </c>
      <c r="H547" s="832">
        <f t="shared" si="67"/>
        <v>7.25</v>
      </c>
      <c r="I547" s="737">
        <v>60</v>
      </c>
      <c r="J547" s="737">
        <f t="shared" si="68"/>
        <v>435</v>
      </c>
      <c r="K547" s="737">
        <f t="shared" si="69"/>
        <v>45466.228808439715</v>
      </c>
      <c r="L547" s="654">
        <v>47449</v>
      </c>
      <c r="M547" s="654"/>
      <c r="N547" s="440" t="s">
        <v>750</v>
      </c>
      <c r="O547" s="752"/>
      <c r="P547" s="785"/>
      <c r="Q547" s="771"/>
      <c r="R547" s="8">
        <f>R540</f>
        <v>65730100</v>
      </c>
      <c r="S547" s="732">
        <f t="shared" si="73"/>
        <v>2846940</v>
      </c>
      <c r="T547" s="940">
        <f t="shared" si="74"/>
        <v>2727973.728506383</v>
      </c>
    </row>
    <row r="548" spans="1:20" ht="16.5" customHeight="1">
      <c r="A548" s="736">
        <f t="shared" si="71"/>
        <v>16</v>
      </c>
      <c r="B548" s="292" t="s">
        <v>460</v>
      </c>
      <c r="C548" s="752">
        <v>42604</v>
      </c>
      <c r="D548" s="753" t="s">
        <v>1292</v>
      </c>
      <c r="E548" s="837">
        <v>51</v>
      </c>
      <c r="F548" s="836">
        <v>37</v>
      </c>
      <c r="G548" s="836">
        <v>27</v>
      </c>
      <c r="H548" s="832">
        <f t="shared" si="67"/>
        <v>1.21</v>
      </c>
      <c r="I548" s="737">
        <v>489</v>
      </c>
      <c r="J548" s="737">
        <f t="shared" si="68"/>
        <v>591.68999999999994</v>
      </c>
      <c r="K548" s="737">
        <f t="shared" si="69"/>
        <v>7588.1568080292491</v>
      </c>
      <c r="L548" s="654">
        <v>14000</v>
      </c>
      <c r="M548" s="654"/>
      <c r="N548" s="440" t="s">
        <v>751</v>
      </c>
      <c r="O548" s="752"/>
      <c r="P548" s="785"/>
      <c r="Q548" s="771"/>
      <c r="R548" s="8">
        <f>R546</f>
        <v>3800000</v>
      </c>
      <c r="S548" s="732">
        <f t="shared" si="73"/>
        <v>6846000</v>
      </c>
      <c r="T548" s="940">
        <f t="shared" si="74"/>
        <v>3710608.6791263027</v>
      </c>
    </row>
    <row r="549" spans="1:20" ht="16.5" customHeight="1">
      <c r="A549" s="736">
        <f t="shared" si="71"/>
        <v>17</v>
      </c>
      <c r="B549" s="292" t="s">
        <v>1295</v>
      </c>
      <c r="C549" s="752">
        <v>42605</v>
      </c>
      <c r="D549" s="753" t="s">
        <v>1293</v>
      </c>
      <c r="E549" s="837">
        <v>13.5</v>
      </c>
      <c r="F549" s="836">
        <v>13.5</v>
      </c>
      <c r="G549" s="836">
        <v>18</v>
      </c>
      <c r="H549" s="832">
        <f t="shared" si="67"/>
        <v>0.2</v>
      </c>
      <c r="I549" s="737">
        <v>1714</v>
      </c>
      <c r="J549" s="737">
        <f t="shared" si="68"/>
        <v>342.8</v>
      </c>
      <c r="K549" s="737">
        <f t="shared" si="69"/>
        <v>1254.2407947155784</v>
      </c>
      <c r="L549" s="654">
        <v>1530</v>
      </c>
      <c r="M549" s="654"/>
      <c r="N549" s="440" t="s">
        <v>752</v>
      </c>
      <c r="O549" s="752"/>
      <c r="P549" s="785"/>
      <c r="Q549" s="771"/>
      <c r="R549" s="8">
        <v>6250000</v>
      </c>
      <c r="S549" s="732">
        <f t="shared" si="73"/>
        <v>2622420</v>
      </c>
      <c r="T549" s="940">
        <f t="shared" si="74"/>
        <v>2149768.7221425013</v>
      </c>
    </row>
    <row r="550" spans="1:20" ht="16.5" customHeight="1">
      <c r="A550" s="736">
        <f t="shared" si="71"/>
        <v>18</v>
      </c>
      <c r="B550" s="292" t="s">
        <v>1296</v>
      </c>
      <c r="C550" s="752">
        <v>42605</v>
      </c>
      <c r="D550" s="753" t="s">
        <v>1293</v>
      </c>
      <c r="E550" s="837">
        <v>30</v>
      </c>
      <c r="F550" s="836">
        <v>30</v>
      </c>
      <c r="G550" s="836">
        <v>18</v>
      </c>
      <c r="H550" s="832">
        <f t="shared" si="67"/>
        <v>0.64</v>
      </c>
      <c r="I550" s="737">
        <v>218</v>
      </c>
      <c r="J550" s="737">
        <f t="shared" si="68"/>
        <v>139.52000000000001</v>
      </c>
      <c r="K550" s="737">
        <f t="shared" si="69"/>
        <v>4013.5705430898506</v>
      </c>
      <c r="L550" s="654">
        <v>10240</v>
      </c>
      <c r="M550" s="654"/>
      <c r="N550" s="440" t="s">
        <v>765</v>
      </c>
      <c r="O550" s="752"/>
      <c r="P550" s="785"/>
      <c r="Q550" s="771"/>
      <c r="R550" s="8"/>
      <c r="S550" s="732">
        <f t="shared" si="73"/>
        <v>2232320</v>
      </c>
      <c r="T550" s="940">
        <f t="shared" si="74"/>
        <v>874958.37839358742</v>
      </c>
    </row>
    <row r="551" spans="1:20" ht="16.5" customHeight="1">
      <c r="A551" s="736">
        <f t="shared" si="71"/>
        <v>19</v>
      </c>
      <c r="B551" s="292" t="s">
        <v>1288</v>
      </c>
      <c r="C551" s="752">
        <v>42612</v>
      </c>
      <c r="D551" s="753" t="s">
        <v>1297</v>
      </c>
      <c r="E551" s="837">
        <v>52</v>
      </c>
      <c r="F551" s="836">
        <v>24.5</v>
      </c>
      <c r="G551" s="836">
        <v>24.5</v>
      </c>
      <c r="H551" s="832">
        <f t="shared" si="67"/>
        <v>0.82</v>
      </c>
      <c r="I551" s="737">
        <v>819</v>
      </c>
      <c r="J551" s="737">
        <f t="shared" si="68"/>
        <v>671.57999999999993</v>
      </c>
      <c r="K551" s="737">
        <f t="shared" si="69"/>
        <v>5142.3872583338707</v>
      </c>
      <c r="L551" s="654">
        <v>5000</v>
      </c>
      <c r="M551" s="654"/>
      <c r="N551" s="292"/>
      <c r="O551" s="191"/>
      <c r="P551" s="785"/>
      <c r="Q551" s="771"/>
      <c r="R551" s="8"/>
      <c r="S551" s="732">
        <f t="shared" si="73"/>
        <v>4095000</v>
      </c>
      <c r="T551" s="940">
        <f t="shared" si="74"/>
        <v>4211615.1645754399</v>
      </c>
    </row>
    <row r="552" spans="1:20" ht="16.5" customHeight="1">
      <c r="A552" s="736">
        <f t="shared" si="71"/>
        <v>20</v>
      </c>
      <c r="B552" s="292" t="s">
        <v>1289</v>
      </c>
      <c r="C552" s="752">
        <v>42612</v>
      </c>
      <c r="D552" s="753" t="s">
        <v>1297</v>
      </c>
      <c r="E552" s="837">
        <v>52</v>
      </c>
      <c r="F552" s="836">
        <v>26.5</v>
      </c>
      <c r="G552" s="836">
        <v>26.5</v>
      </c>
      <c r="H552" s="832">
        <f t="shared" si="67"/>
        <v>0.91</v>
      </c>
      <c r="I552" s="737">
        <v>610</v>
      </c>
      <c r="J552" s="737">
        <f t="shared" si="68"/>
        <v>555.1</v>
      </c>
      <c r="K552" s="737">
        <f t="shared" si="69"/>
        <v>5706.7956159558817</v>
      </c>
      <c r="L552" s="654">
        <v>5550</v>
      </c>
      <c r="M552" s="654"/>
      <c r="N552" s="292"/>
      <c r="O552" s="752"/>
      <c r="P552" s="785"/>
      <c r="Q552" s="771"/>
      <c r="R552" s="8"/>
      <c r="S552" s="732">
        <f t="shared" si="73"/>
        <v>3385500</v>
      </c>
      <c r="T552" s="940">
        <f t="shared" si="74"/>
        <v>3481145.325733088</v>
      </c>
    </row>
    <row r="553" spans="1:20" ht="16.5" customHeight="1">
      <c r="A553" s="736">
        <f t="shared" si="71"/>
        <v>21</v>
      </c>
      <c r="B553" s="292" t="s">
        <v>472</v>
      </c>
      <c r="C553" s="752">
        <v>42612</v>
      </c>
      <c r="D553" s="753" t="s">
        <v>1297</v>
      </c>
      <c r="E553" s="837">
        <v>55</v>
      </c>
      <c r="F553" s="836">
        <v>45</v>
      </c>
      <c r="G553" s="836">
        <v>29</v>
      </c>
      <c r="H553" s="832">
        <f t="shared" si="67"/>
        <v>1.58</v>
      </c>
      <c r="I553" s="737">
        <v>599</v>
      </c>
      <c r="J553" s="737">
        <f t="shared" si="68"/>
        <v>946.42000000000007</v>
      </c>
      <c r="K553" s="737">
        <f t="shared" si="69"/>
        <v>9908.5022782530687</v>
      </c>
      <c r="L553" s="654">
        <v>9700</v>
      </c>
      <c r="M553" s="654"/>
      <c r="N553" s="292"/>
      <c r="O553" s="752"/>
      <c r="P553" s="785"/>
      <c r="Q553" s="771"/>
      <c r="R553" s="8"/>
      <c r="S553" s="732">
        <f t="shared" si="73"/>
        <v>5810300</v>
      </c>
      <c r="T553" s="940">
        <f t="shared" si="74"/>
        <v>5935192.8646735884</v>
      </c>
    </row>
    <row r="554" spans="1:20" ht="16.5" customHeight="1">
      <c r="A554" s="736">
        <f t="shared" si="71"/>
        <v>22</v>
      </c>
      <c r="B554" s="292" t="s">
        <v>485</v>
      </c>
      <c r="C554" s="752">
        <v>42612</v>
      </c>
      <c r="D554" s="753" t="s">
        <v>1297</v>
      </c>
      <c r="E554" s="837">
        <v>61</v>
      </c>
      <c r="F554" s="836">
        <v>51</v>
      </c>
      <c r="G554" s="836">
        <v>30</v>
      </c>
      <c r="H554" s="832">
        <f t="shared" si="67"/>
        <v>1.92</v>
      </c>
      <c r="I554" s="737">
        <v>305</v>
      </c>
      <c r="J554" s="737">
        <f t="shared" si="68"/>
        <v>585.6</v>
      </c>
      <c r="K554" s="737">
        <f t="shared" si="69"/>
        <v>12040.711629269552</v>
      </c>
      <c r="L554" s="654">
        <v>10670</v>
      </c>
      <c r="M554" s="654"/>
      <c r="N554" s="828" t="s">
        <v>762</v>
      </c>
      <c r="O554" s="829"/>
      <c r="P554" s="830"/>
      <c r="Q554" s="525"/>
      <c r="R554" s="525">
        <f>SUM(R547:R552)</f>
        <v>75780100</v>
      </c>
      <c r="S554" s="732">
        <f t="shared" si="73"/>
        <v>3254350</v>
      </c>
      <c r="T554" s="940">
        <f t="shared" si="74"/>
        <v>3672417.0469272132</v>
      </c>
    </row>
    <row r="555" spans="1:20" ht="16.5" customHeight="1">
      <c r="A555" s="736">
        <f t="shared" si="71"/>
        <v>23</v>
      </c>
      <c r="B555" s="292" t="s">
        <v>1479</v>
      </c>
      <c r="C555" s="752">
        <v>42612</v>
      </c>
      <c r="D555" s="753" t="s">
        <v>1298</v>
      </c>
      <c r="E555" s="837">
        <v>63</v>
      </c>
      <c r="F555" s="836">
        <v>53</v>
      </c>
      <c r="G555" s="836">
        <v>32</v>
      </c>
      <c r="H555" s="832">
        <f t="shared" si="67"/>
        <v>2.09</v>
      </c>
      <c r="I555" s="737">
        <v>100</v>
      </c>
      <c r="J555" s="737">
        <f t="shared" si="68"/>
        <v>209</v>
      </c>
      <c r="K555" s="737">
        <f t="shared" si="69"/>
        <v>13106.816304777793</v>
      </c>
      <c r="L555" s="654">
        <v>18300</v>
      </c>
      <c r="M555" s="654"/>
      <c r="N555" s="441"/>
      <c r="O555" s="760"/>
      <c r="P555" s="786"/>
      <c r="Q555" s="750"/>
      <c r="R555" s="762"/>
      <c r="S555" s="732">
        <f t="shared" si="73"/>
        <v>1830000</v>
      </c>
      <c r="T555" s="940">
        <f t="shared" si="74"/>
        <v>1310681.6304777793</v>
      </c>
    </row>
    <row r="556" spans="1:20" ht="16.5" customHeight="1">
      <c r="A556" s="736">
        <f t="shared" si="71"/>
        <v>24</v>
      </c>
      <c r="B556" s="292" t="s">
        <v>1479</v>
      </c>
      <c r="C556" s="752">
        <v>42612</v>
      </c>
      <c r="D556" s="753" t="s">
        <v>1298</v>
      </c>
      <c r="E556" s="837">
        <v>63</v>
      </c>
      <c r="F556" s="836">
        <v>53</v>
      </c>
      <c r="G556" s="836">
        <v>32</v>
      </c>
      <c r="H556" s="832">
        <f t="shared" si="67"/>
        <v>2.09</v>
      </c>
      <c r="I556" s="737">
        <v>100</v>
      </c>
      <c r="J556" s="737">
        <f t="shared" si="68"/>
        <v>209</v>
      </c>
      <c r="K556" s="737">
        <f t="shared" si="69"/>
        <v>13106.816304777793</v>
      </c>
      <c r="L556" s="654">
        <v>18300</v>
      </c>
      <c r="M556" s="654"/>
      <c r="N556" s="441"/>
      <c r="O556" s="760"/>
      <c r="P556" s="786"/>
      <c r="Q556" s="750"/>
      <c r="R556" s="762"/>
      <c r="S556" s="732">
        <f t="shared" si="73"/>
        <v>1830000</v>
      </c>
      <c r="T556" s="940">
        <f t="shared" si="74"/>
        <v>1310681.6304777793</v>
      </c>
    </row>
    <row r="557" spans="1:20" ht="16.5" customHeight="1">
      <c r="A557" s="736">
        <f t="shared" si="71"/>
        <v>25</v>
      </c>
      <c r="B557" s="292" t="s">
        <v>641</v>
      </c>
      <c r="C557" s="752">
        <v>42627</v>
      </c>
      <c r="D557" s="753" t="s">
        <v>1299</v>
      </c>
      <c r="E557" s="837">
        <v>80</v>
      </c>
      <c r="F557" s="836">
        <v>60</v>
      </c>
      <c r="G557" s="836">
        <v>50</v>
      </c>
      <c r="H557" s="832">
        <f t="shared" si="67"/>
        <v>3.22</v>
      </c>
      <c r="I557" s="737">
        <v>153</v>
      </c>
      <c r="J557" s="737">
        <f t="shared" si="68"/>
        <v>492.66</v>
      </c>
      <c r="K557" s="737">
        <f t="shared" si="69"/>
        <v>20193.276794920814</v>
      </c>
      <c r="L557" s="654">
        <v>22750</v>
      </c>
      <c r="M557" s="654"/>
      <c r="N557" s="1132" t="s">
        <v>763</v>
      </c>
      <c r="O557" s="1133"/>
      <c r="P557" s="1133"/>
      <c r="Q557" s="1134"/>
      <c r="R557" s="833">
        <f>R554/J561</f>
        <v>6271.2039735778917</v>
      </c>
      <c r="S557" s="732">
        <f t="shared" si="73"/>
        <v>3480750</v>
      </c>
      <c r="T557" s="940">
        <f t="shared" si="74"/>
        <v>3089571.3496228843</v>
      </c>
    </row>
    <row r="558" spans="1:20" ht="16.5" customHeight="1">
      <c r="A558" s="736">
        <f t="shared" si="71"/>
        <v>26</v>
      </c>
      <c r="B558" s="292" t="s">
        <v>1005</v>
      </c>
      <c r="C558" s="752">
        <v>42627</v>
      </c>
      <c r="D558" s="753" t="s">
        <v>1300</v>
      </c>
      <c r="E558" s="837">
        <v>55</v>
      </c>
      <c r="F558" s="836">
        <v>28</v>
      </c>
      <c r="G558" s="836">
        <v>22</v>
      </c>
      <c r="H558" s="832">
        <f t="shared" si="67"/>
        <v>0.91</v>
      </c>
      <c r="I558" s="737">
        <v>205</v>
      </c>
      <c r="J558" s="737">
        <f t="shared" si="68"/>
        <v>186.55</v>
      </c>
      <c r="K558" s="737">
        <f t="shared" si="69"/>
        <v>5706.7956159558817</v>
      </c>
      <c r="L558" s="654">
        <v>13200</v>
      </c>
      <c r="M558" s="654"/>
      <c r="N558" s="288"/>
      <c r="O558" s="728"/>
      <c r="S558" s="732">
        <f t="shared" si="73"/>
        <v>2706000</v>
      </c>
      <c r="T558" s="940">
        <f t="shared" si="74"/>
        <v>1169893.1012709558</v>
      </c>
    </row>
    <row r="559" spans="1:20" ht="16.5" customHeight="1">
      <c r="A559" s="736">
        <f t="shared" si="71"/>
        <v>27</v>
      </c>
      <c r="B559" s="292" t="s">
        <v>1476</v>
      </c>
      <c r="C559" s="752">
        <v>42632</v>
      </c>
      <c r="D559" s="753" t="s">
        <v>1302</v>
      </c>
      <c r="E559" s="837">
        <v>49</v>
      </c>
      <c r="F559" s="836">
        <v>38</v>
      </c>
      <c r="G559" s="836">
        <v>12</v>
      </c>
      <c r="H559" s="832">
        <f t="shared" si="67"/>
        <v>0.95</v>
      </c>
      <c r="I559" s="737">
        <v>300</v>
      </c>
      <c r="J559" s="737">
        <f t="shared" si="68"/>
        <v>285</v>
      </c>
      <c r="K559" s="737">
        <f t="shared" si="69"/>
        <v>5957.6437748989965</v>
      </c>
      <c r="L559" s="654">
        <v>10500</v>
      </c>
      <c r="M559" s="654"/>
      <c r="N559" s="288"/>
      <c r="O559" s="728"/>
      <c r="S559" s="732">
        <f t="shared" si="73"/>
        <v>3150000</v>
      </c>
      <c r="T559" s="940">
        <f t="shared" si="74"/>
        <v>1787293.132469699</v>
      </c>
    </row>
    <row r="560" spans="1:20" ht="16.5" customHeight="1">
      <c r="A560" s="736" t="str">
        <f>IF(B560&lt;&gt;"",#REF!+1,"")</f>
        <v/>
      </c>
      <c r="B560" s="765"/>
      <c r="C560" s="752"/>
      <c r="D560" s="753"/>
      <c r="E560" s="837"/>
      <c r="F560" s="836"/>
      <c r="G560" s="836"/>
      <c r="H560" s="737"/>
      <c r="I560" s="257"/>
      <c r="J560" s="737"/>
      <c r="K560" s="737"/>
      <c r="L560" s="654"/>
      <c r="M560" s="654"/>
      <c r="N560" s="288"/>
      <c r="O560" s="728"/>
      <c r="S560" s="757"/>
      <c r="T560" s="757"/>
    </row>
    <row r="561" spans="1:20" ht="16.5" customHeight="1">
      <c r="A561" s="738"/>
      <c r="B561" s="739" t="s">
        <v>243</v>
      </c>
      <c r="C561" s="758"/>
      <c r="D561" s="759"/>
      <c r="E561" s="830"/>
      <c r="F561" s="830"/>
      <c r="G561" s="830"/>
      <c r="H561" s="833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8"/>
      <c r="S561" s="525">
        <f>ROUND(SUM(S533:S560),2)</f>
        <v>95757750</v>
      </c>
      <c r="T561" s="525">
        <f>ROUND(SUM(T533:T560),2)</f>
        <v>75780100</v>
      </c>
    </row>
    <row r="562" spans="1:20" s="757" customFormat="1" ht="15.75" customHeight="1">
      <c r="A562" s="740"/>
      <c r="B562" s="741"/>
      <c r="C562" s="728"/>
      <c r="D562" s="746"/>
      <c r="E562" s="834"/>
      <c r="F562" s="834"/>
      <c r="G562" s="834"/>
      <c r="H562" s="734"/>
      <c r="I562" s="734"/>
      <c r="J562" s="734"/>
      <c r="K562" s="734"/>
      <c r="L562" s="747"/>
      <c r="M562" s="654"/>
      <c r="N562" s="288"/>
      <c r="O562" s="728"/>
      <c r="P562" s="782"/>
      <c r="Q562" s="288"/>
      <c r="R562" s="959">
        <f>S561-T561</f>
        <v>19977650</v>
      </c>
      <c r="S562" s="733"/>
      <c r="T562" s="733"/>
    </row>
    <row r="563" spans="1:20" s="733" customFormat="1" ht="15.75" hidden="1" customHeight="1">
      <c r="A563" s="563" t="str">
        <f>TH!$A$1</f>
        <v>Đơn vị: CÔNG TY TNHH SX TM KIM DUNG PHÁT</v>
      </c>
      <c r="C563" s="728"/>
      <c r="D563" s="746"/>
      <c r="E563" s="782"/>
      <c r="F563" s="782"/>
      <c r="G563" s="782"/>
      <c r="H563" s="288"/>
      <c r="I563" s="591"/>
      <c r="J563" s="591"/>
      <c r="K563" s="288"/>
      <c r="L563" s="747"/>
      <c r="M563" s="747"/>
      <c r="N563" s="288"/>
      <c r="O563" s="728"/>
      <c r="P563" s="782"/>
      <c r="Q563" s="288"/>
      <c r="R563" s="732"/>
      <c r="S563" s="732"/>
      <c r="T563" s="732"/>
    </row>
    <row r="564" spans="1:20" s="733" customFormat="1">
      <c r="A564" s="734" t="s">
        <v>747</v>
      </c>
      <c r="B564" s="734"/>
      <c r="C564" s="728"/>
      <c r="D564" s="746"/>
      <c r="E564" s="834"/>
      <c r="F564" s="834"/>
      <c r="G564" s="834"/>
      <c r="H564" s="734"/>
      <c r="I564" s="734"/>
      <c r="J564" s="734"/>
      <c r="K564" s="734"/>
      <c r="L564" s="747"/>
      <c r="M564" s="747"/>
      <c r="N564" s="288"/>
      <c r="O564" s="728"/>
      <c r="P564" s="782"/>
      <c r="Q564" s="288"/>
      <c r="R564" s="732"/>
      <c r="S564" s="732"/>
      <c r="T564" s="732"/>
    </row>
    <row r="565" spans="1:20" ht="18" customHeight="1">
      <c r="A565" s="734"/>
      <c r="B565" s="735"/>
      <c r="C565" s="728"/>
      <c r="E565" s="831"/>
      <c r="F565" s="831"/>
      <c r="G565" s="831"/>
      <c r="H565" s="735"/>
      <c r="I565" s="748"/>
      <c r="J565" s="748"/>
      <c r="K565" s="735"/>
      <c r="M565" s="747"/>
      <c r="N565" s="288"/>
      <c r="O565" s="728"/>
    </row>
    <row r="566" spans="1:20" ht="18.75" customHeight="1">
      <c r="A566" s="1135" t="s">
        <v>35</v>
      </c>
      <c r="B566" s="1135" t="s">
        <v>239</v>
      </c>
      <c r="C566" s="1135" t="s">
        <v>754</v>
      </c>
      <c r="D566" s="1135" t="s">
        <v>755</v>
      </c>
      <c r="E566" s="1138" t="s">
        <v>756</v>
      </c>
      <c r="F566" s="1139"/>
      <c r="G566" s="1139"/>
      <c r="H566" s="1140"/>
      <c r="I566" s="1135" t="s">
        <v>240</v>
      </c>
      <c r="J566" s="1136" t="s">
        <v>766</v>
      </c>
      <c r="K566" s="1135" t="s">
        <v>760</v>
      </c>
      <c r="L566" s="437"/>
      <c r="M566" s="747"/>
      <c r="N566" s="288"/>
      <c r="O566" s="728"/>
      <c r="S566" s="438"/>
      <c r="T566" s="438"/>
    </row>
    <row r="567" spans="1:20" ht="18.75" customHeight="1">
      <c r="A567" s="1135"/>
      <c r="B567" s="1135"/>
      <c r="C567" s="1135"/>
      <c r="D567" s="1135"/>
      <c r="E567" s="784" t="s">
        <v>757</v>
      </c>
      <c r="F567" s="784" t="s">
        <v>758</v>
      </c>
      <c r="G567" s="784" t="s">
        <v>759</v>
      </c>
      <c r="H567" s="436" t="s">
        <v>764</v>
      </c>
      <c r="I567" s="1135"/>
      <c r="J567" s="1137"/>
      <c r="K567" s="1135"/>
      <c r="L567" s="437"/>
      <c r="M567" s="747"/>
      <c r="N567" s="1135" t="s">
        <v>239</v>
      </c>
      <c r="O567" s="1135" t="s">
        <v>761</v>
      </c>
      <c r="P567" s="1135" t="s">
        <v>198</v>
      </c>
      <c r="Q567" s="1135" t="s">
        <v>241</v>
      </c>
      <c r="R567" s="1135" t="s">
        <v>242</v>
      </c>
      <c r="S567" s="438"/>
      <c r="T567" s="438"/>
    </row>
    <row r="568" spans="1:20" s="438" customFormat="1" ht="17.25" customHeight="1">
      <c r="A568" s="736">
        <v>1</v>
      </c>
      <c r="B568" s="292"/>
      <c r="C568" s="752"/>
      <c r="D568" s="753"/>
      <c r="E568" s="837"/>
      <c r="F568" s="836"/>
      <c r="G568" s="836"/>
      <c r="H568" s="832">
        <f t="shared" ref="H568:H596" si="76">IF(G568&lt;&gt;"",ROUND(((E568+F568)*2+5)*(F568+G568+3)/10000,2),ROUND(E568*F568/10000,2))</f>
        <v>0</v>
      </c>
      <c r="I568" s="737"/>
      <c r="J568" s="737">
        <f t="shared" ref="J568" si="77">H568*I568</f>
        <v>0</v>
      </c>
      <c r="K568" s="737" t="e">
        <f t="shared" ref="K568:K596" si="78">H568*$R$596</f>
        <v>#DIV/0!</v>
      </c>
      <c r="L568" s="654"/>
      <c r="M568" s="437"/>
      <c r="N568" s="1135"/>
      <c r="O568" s="1135"/>
      <c r="P568" s="1135"/>
      <c r="Q568" s="1135"/>
      <c r="R568" s="1135"/>
      <c r="S568" s="732">
        <f t="shared" ref="S568" si="79">I568*L568</f>
        <v>0</v>
      </c>
      <c r="T568" s="940" t="e">
        <f t="shared" ref="T568" si="80">I568*K568</f>
        <v>#DIV/0!</v>
      </c>
    </row>
    <row r="569" spans="1:20" s="438" customFormat="1" ht="17.25" customHeight="1">
      <c r="A569" s="736" t="str">
        <f t="shared" ref="A569:A596" si="81">IF(B569&lt;&gt;"",A568+1,"")</f>
        <v/>
      </c>
      <c r="B569" s="292"/>
      <c r="C569" s="752"/>
      <c r="D569" s="753"/>
      <c r="E569" s="837"/>
      <c r="F569" s="836"/>
      <c r="G569" s="836"/>
      <c r="H569" s="832">
        <f t="shared" si="76"/>
        <v>0</v>
      </c>
      <c r="I569" s="737"/>
      <c r="J569" s="737">
        <f t="shared" ref="J569:J596" si="82">H569*I569</f>
        <v>0</v>
      </c>
      <c r="K569" s="737" t="e">
        <f t="shared" si="78"/>
        <v>#DIV/0!</v>
      </c>
      <c r="L569" s="654"/>
      <c r="M569" s="437"/>
      <c r="N569" s="189"/>
      <c r="O569" s="754"/>
      <c r="P569" s="256"/>
      <c r="Q569" s="256"/>
      <c r="R569" s="8">
        <f t="shared" ref="R569:R577" si="83">ROUND(P569*Q569,0)</f>
        <v>0</v>
      </c>
      <c r="S569" s="732">
        <f t="shared" ref="S569:S596" si="84">I569*L569</f>
        <v>0</v>
      </c>
      <c r="T569" s="940" t="e">
        <f t="shared" ref="T569:T596" si="85">I569*K569</f>
        <v>#DIV/0!</v>
      </c>
    </row>
    <row r="570" spans="1:20" ht="17.25" customHeight="1">
      <c r="A570" s="736" t="str">
        <f t="shared" si="81"/>
        <v/>
      </c>
      <c r="B570" s="292"/>
      <c r="C570" s="752"/>
      <c r="D570" s="753"/>
      <c r="E570" s="837"/>
      <c r="F570" s="836"/>
      <c r="G570" s="836"/>
      <c r="H570" s="832">
        <f t="shared" si="76"/>
        <v>0</v>
      </c>
      <c r="I570" s="737"/>
      <c r="J570" s="737">
        <f t="shared" si="82"/>
        <v>0</v>
      </c>
      <c r="K570" s="737" t="e">
        <f t="shared" si="78"/>
        <v>#DIV/0!</v>
      </c>
      <c r="L570" s="654"/>
      <c r="M570" s="654"/>
      <c r="N570" s="292"/>
      <c r="O570" s="754"/>
      <c r="P570" s="256"/>
      <c r="Q570" s="256"/>
      <c r="R570" s="8">
        <f t="shared" si="83"/>
        <v>0</v>
      </c>
      <c r="S570" s="732">
        <f t="shared" si="84"/>
        <v>0</v>
      </c>
      <c r="T570" s="940" t="e">
        <f t="shared" si="85"/>
        <v>#DIV/0!</v>
      </c>
    </row>
    <row r="571" spans="1:20" ht="17.25" customHeight="1">
      <c r="A571" s="736" t="str">
        <f t="shared" si="81"/>
        <v/>
      </c>
      <c r="B571" s="292"/>
      <c r="C571" s="752"/>
      <c r="D571" s="753"/>
      <c r="E571" s="837"/>
      <c r="F571" s="836"/>
      <c r="G571" s="836"/>
      <c r="H571" s="832">
        <f t="shared" si="76"/>
        <v>0</v>
      </c>
      <c r="I571" s="737"/>
      <c r="J571" s="737">
        <f t="shared" si="82"/>
        <v>0</v>
      </c>
      <c r="K571" s="737" t="e">
        <f t="shared" si="78"/>
        <v>#DIV/0!</v>
      </c>
      <c r="L571" s="654"/>
      <c r="M571" s="654"/>
      <c r="N571" s="292"/>
      <c r="O571" s="754"/>
      <c r="P571" s="256"/>
      <c r="Q571" s="256"/>
      <c r="R571" s="8">
        <f t="shared" si="83"/>
        <v>0</v>
      </c>
      <c r="S571" s="732">
        <f t="shared" si="84"/>
        <v>0</v>
      </c>
      <c r="T571" s="940" t="e">
        <f t="shared" si="85"/>
        <v>#DIV/0!</v>
      </c>
    </row>
    <row r="572" spans="1:20" ht="17.25" customHeight="1">
      <c r="A572" s="736" t="str">
        <f t="shared" si="81"/>
        <v/>
      </c>
      <c r="B572" s="292"/>
      <c r="C572" s="752"/>
      <c r="D572" s="753"/>
      <c r="E572" s="837"/>
      <c r="F572" s="836"/>
      <c r="G572" s="836"/>
      <c r="H572" s="832">
        <f t="shared" si="76"/>
        <v>0</v>
      </c>
      <c r="I572" s="737"/>
      <c r="J572" s="737">
        <f t="shared" si="82"/>
        <v>0</v>
      </c>
      <c r="K572" s="737" t="e">
        <f t="shared" si="78"/>
        <v>#DIV/0!</v>
      </c>
      <c r="L572" s="654"/>
      <c r="M572" s="654"/>
      <c r="N572" s="189"/>
      <c r="O572" s="191"/>
      <c r="P572" s="256"/>
      <c r="Q572" s="256"/>
      <c r="R572" s="8">
        <f t="shared" si="83"/>
        <v>0</v>
      </c>
      <c r="S572" s="732">
        <f t="shared" si="84"/>
        <v>0</v>
      </c>
      <c r="T572" s="940" t="e">
        <f t="shared" si="85"/>
        <v>#DIV/0!</v>
      </c>
    </row>
    <row r="573" spans="1:20" ht="17.25" customHeight="1">
      <c r="A573" s="736" t="str">
        <f t="shared" si="81"/>
        <v/>
      </c>
      <c r="B573" s="292"/>
      <c r="C573" s="752"/>
      <c r="D573" s="753"/>
      <c r="E573" s="837"/>
      <c r="F573" s="836"/>
      <c r="G573" s="836"/>
      <c r="H573" s="832">
        <f t="shared" si="76"/>
        <v>0</v>
      </c>
      <c r="I573" s="737"/>
      <c r="J573" s="737">
        <f t="shared" si="82"/>
        <v>0</v>
      </c>
      <c r="K573" s="737" t="e">
        <f t="shared" si="78"/>
        <v>#DIV/0!</v>
      </c>
      <c r="L573" s="654"/>
      <c r="M573" s="654"/>
      <c r="N573" s="189"/>
      <c r="O573" s="754"/>
      <c r="P573" s="781"/>
      <c r="Q573" s="256"/>
      <c r="R573" s="8">
        <f t="shared" si="83"/>
        <v>0</v>
      </c>
      <c r="S573" s="732">
        <f t="shared" si="84"/>
        <v>0</v>
      </c>
      <c r="T573" s="940" t="e">
        <f t="shared" si="85"/>
        <v>#DIV/0!</v>
      </c>
    </row>
    <row r="574" spans="1:20" ht="17.25" customHeight="1">
      <c r="A574" s="736" t="str">
        <f t="shared" si="81"/>
        <v/>
      </c>
      <c r="B574" s="292"/>
      <c r="C574" s="752"/>
      <c r="D574" s="753"/>
      <c r="E574" s="837"/>
      <c r="F574" s="836"/>
      <c r="G574" s="836"/>
      <c r="H574" s="832">
        <f t="shared" si="76"/>
        <v>0</v>
      </c>
      <c r="I574" s="737"/>
      <c r="J574" s="737">
        <f t="shared" si="82"/>
        <v>0</v>
      </c>
      <c r="K574" s="737" t="e">
        <f t="shared" si="78"/>
        <v>#DIV/0!</v>
      </c>
      <c r="L574" s="654"/>
      <c r="M574" s="654"/>
      <c r="N574" s="440"/>
      <c r="O574" s="752"/>
      <c r="P574" s="785"/>
      <c r="Q574" s="771"/>
      <c r="R574" s="8">
        <f t="shared" si="83"/>
        <v>0</v>
      </c>
      <c r="S574" s="732">
        <f t="shared" si="84"/>
        <v>0</v>
      </c>
      <c r="T574" s="940" t="e">
        <f t="shared" si="85"/>
        <v>#DIV/0!</v>
      </c>
    </row>
    <row r="575" spans="1:20" ht="17.25" customHeight="1">
      <c r="A575" s="736" t="str">
        <f t="shared" si="81"/>
        <v/>
      </c>
      <c r="B575" s="292"/>
      <c r="C575" s="752"/>
      <c r="D575" s="753"/>
      <c r="E575" s="837"/>
      <c r="F575" s="836"/>
      <c r="G575" s="836"/>
      <c r="H575" s="832">
        <f t="shared" si="76"/>
        <v>0</v>
      </c>
      <c r="I575" s="737"/>
      <c r="J575" s="737">
        <f t="shared" si="82"/>
        <v>0</v>
      </c>
      <c r="K575" s="737" t="e">
        <f t="shared" si="78"/>
        <v>#DIV/0!</v>
      </c>
      <c r="L575" s="654"/>
      <c r="M575" s="654"/>
      <c r="N575" s="440"/>
      <c r="O575" s="752"/>
      <c r="P575" s="785"/>
      <c r="Q575" s="771"/>
      <c r="R575" s="8">
        <f t="shared" si="83"/>
        <v>0</v>
      </c>
      <c r="S575" s="732">
        <f t="shared" si="84"/>
        <v>0</v>
      </c>
      <c r="T575" s="940" t="e">
        <f t="shared" si="85"/>
        <v>#DIV/0!</v>
      </c>
    </row>
    <row r="576" spans="1:20" ht="17.25" customHeight="1">
      <c r="A576" s="736" t="str">
        <f t="shared" si="81"/>
        <v/>
      </c>
      <c r="B576" s="292"/>
      <c r="C576" s="752"/>
      <c r="D576" s="753"/>
      <c r="E576" s="837"/>
      <c r="F576" s="836"/>
      <c r="G576" s="836"/>
      <c r="H576" s="832">
        <f t="shared" si="76"/>
        <v>0</v>
      </c>
      <c r="I576" s="737"/>
      <c r="J576" s="737">
        <f t="shared" si="82"/>
        <v>0</v>
      </c>
      <c r="K576" s="737" t="e">
        <f t="shared" si="78"/>
        <v>#DIV/0!</v>
      </c>
      <c r="L576" s="654"/>
      <c r="M576" s="654"/>
      <c r="N576" s="440"/>
      <c r="O576" s="752"/>
      <c r="P576" s="785"/>
      <c r="Q576" s="771"/>
      <c r="R576" s="8">
        <f t="shared" si="83"/>
        <v>0</v>
      </c>
      <c r="S576" s="732">
        <f t="shared" si="84"/>
        <v>0</v>
      </c>
      <c r="T576" s="940" t="e">
        <f t="shared" si="85"/>
        <v>#DIV/0!</v>
      </c>
    </row>
    <row r="577" spans="1:20" ht="17.25" customHeight="1">
      <c r="A577" s="736" t="str">
        <f t="shared" si="81"/>
        <v/>
      </c>
      <c r="B577" s="292"/>
      <c r="C577" s="752"/>
      <c r="D577" s="753"/>
      <c r="E577" s="837"/>
      <c r="F577" s="836"/>
      <c r="G577" s="836"/>
      <c r="H577" s="832">
        <f t="shared" si="76"/>
        <v>0</v>
      </c>
      <c r="I577" s="737"/>
      <c r="J577" s="737">
        <f t="shared" si="82"/>
        <v>0</v>
      </c>
      <c r="K577" s="737" t="e">
        <f t="shared" si="78"/>
        <v>#DIV/0!</v>
      </c>
      <c r="L577" s="654"/>
      <c r="M577" s="654"/>
      <c r="N577" s="440"/>
      <c r="O577" s="752"/>
      <c r="P577" s="785"/>
      <c r="Q577" s="771"/>
      <c r="R577" s="8">
        <f t="shared" si="83"/>
        <v>0</v>
      </c>
      <c r="S577" s="732">
        <f t="shared" si="84"/>
        <v>0</v>
      </c>
      <c r="T577" s="940" t="e">
        <f t="shared" si="85"/>
        <v>#DIV/0!</v>
      </c>
    </row>
    <row r="578" spans="1:20" ht="17.25" customHeight="1">
      <c r="A578" s="736" t="str">
        <f t="shared" si="81"/>
        <v/>
      </c>
      <c r="B578" s="292"/>
      <c r="C578" s="752"/>
      <c r="D578" s="753"/>
      <c r="E578" s="837"/>
      <c r="F578" s="836"/>
      <c r="G578" s="836"/>
      <c r="H578" s="832">
        <f t="shared" si="76"/>
        <v>0</v>
      </c>
      <c r="I578" s="737"/>
      <c r="J578" s="737">
        <f t="shared" si="82"/>
        <v>0</v>
      </c>
      <c r="K578" s="737" t="e">
        <f t="shared" si="78"/>
        <v>#DIV/0!</v>
      </c>
      <c r="L578" s="654"/>
      <c r="M578" s="654"/>
      <c r="N578" s="440"/>
      <c r="O578" s="752"/>
      <c r="P578" s="785"/>
      <c r="Q578" s="771"/>
      <c r="R578" s="8"/>
      <c r="S578" s="732">
        <f t="shared" si="84"/>
        <v>0</v>
      </c>
      <c r="T578" s="940" t="e">
        <f t="shared" si="85"/>
        <v>#DIV/0!</v>
      </c>
    </row>
    <row r="579" spans="1:20" ht="17.25" customHeight="1">
      <c r="A579" s="736" t="str">
        <f t="shared" si="81"/>
        <v/>
      </c>
      <c r="B579" s="292"/>
      <c r="C579" s="752"/>
      <c r="D579" s="753"/>
      <c r="E579" s="837"/>
      <c r="F579" s="836"/>
      <c r="G579" s="836"/>
      <c r="H579" s="832">
        <f t="shared" si="76"/>
        <v>0</v>
      </c>
      <c r="I579" s="737"/>
      <c r="J579" s="737">
        <f t="shared" si="82"/>
        <v>0</v>
      </c>
      <c r="K579" s="737" t="e">
        <f t="shared" si="78"/>
        <v>#DIV/0!</v>
      </c>
      <c r="L579" s="654"/>
      <c r="M579" s="654"/>
      <c r="N579" s="828" t="s">
        <v>748</v>
      </c>
      <c r="O579" s="829"/>
      <c r="P579" s="830"/>
      <c r="Q579" s="525"/>
      <c r="R579" s="525">
        <f>SUM(R569:R578)</f>
        <v>0</v>
      </c>
      <c r="S579" s="732">
        <f t="shared" si="84"/>
        <v>0</v>
      </c>
      <c r="T579" s="940" t="e">
        <f t="shared" si="85"/>
        <v>#DIV/0!</v>
      </c>
    </row>
    <row r="580" spans="1:20" ht="17.25" customHeight="1">
      <c r="A580" s="736" t="str">
        <f t="shared" si="81"/>
        <v/>
      </c>
      <c r="B580" s="292"/>
      <c r="C580" s="752"/>
      <c r="D580" s="753"/>
      <c r="E580" s="837"/>
      <c r="F580" s="836"/>
      <c r="G580" s="836"/>
      <c r="H580" s="832">
        <f t="shared" si="76"/>
        <v>0</v>
      </c>
      <c r="I580" s="737"/>
      <c r="J580" s="737">
        <f t="shared" si="82"/>
        <v>0</v>
      </c>
      <c r="K580" s="737" t="e">
        <f t="shared" si="78"/>
        <v>#DIV/0!</v>
      </c>
      <c r="L580" s="654"/>
      <c r="M580" s="654"/>
      <c r="N580" s="292"/>
      <c r="O580" s="752"/>
      <c r="P580" s="256"/>
      <c r="Q580" s="256"/>
      <c r="R580" s="8">
        <f t="shared" ref="R580:R583" si="86">ROUND(P580*Q580,0)</f>
        <v>0</v>
      </c>
      <c r="S580" s="732">
        <f t="shared" si="84"/>
        <v>0</v>
      </c>
      <c r="T580" s="940" t="e">
        <f t="shared" si="85"/>
        <v>#DIV/0!</v>
      </c>
    </row>
    <row r="581" spans="1:20" ht="17.25" customHeight="1">
      <c r="A581" s="736" t="str">
        <f t="shared" si="81"/>
        <v/>
      </c>
      <c r="B581" s="292"/>
      <c r="C581" s="752"/>
      <c r="D581" s="753"/>
      <c r="E581" s="837"/>
      <c r="F581" s="836"/>
      <c r="G581" s="836"/>
      <c r="H581" s="832">
        <f t="shared" si="76"/>
        <v>0</v>
      </c>
      <c r="I581" s="737"/>
      <c r="J581" s="737">
        <f t="shared" si="82"/>
        <v>0</v>
      </c>
      <c r="K581" s="737" t="e">
        <f t="shared" si="78"/>
        <v>#DIV/0!</v>
      </c>
      <c r="L581" s="654"/>
      <c r="M581" s="654"/>
      <c r="N581" s="189"/>
      <c r="O581" s="754"/>
      <c r="P581" s="256"/>
      <c r="Q581" s="256"/>
      <c r="R581" s="8">
        <f t="shared" si="86"/>
        <v>0</v>
      </c>
      <c r="S581" s="732">
        <f t="shared" si="84"/>
        <v>0</v>
      </c>
      <c r="T581" s="940" t="e">
        <f t="shared" si="85"/>
        <v>#DIV/0!</v>
      </c>
    </row>
    <row r="582" spans="1:20" ht="17.25" customHeight="1">
      <c r="A582" s="736" t="str">
        <f t="shared" si="81"/>
        <v/>
      </c>
      <c r="B582" s="292"/>
      <c r="C582" s="752"/>
      <c r="D582" s="753"/>
      <c r="E582" s="837"/>
      <c r="F582" s="836"/>
      <c r="G582" s="836"/>
      <c r="H582" s="832">
        <f t="shared" si="76"/>
        <v>0</v>
      </c>
      <c r="I582" s="737"/>
      <c r="J582" s="737">
        <f t="shared" si="82"/>
        <v>0</v>
      </c>
      <c r="K582" s="737" t="e">
        <f t="shared" si="78"/>
        <v>#DIV/0!</v>
      </c>
      <c r="L582" s="654"/>
      <c r="M582" s="654"/>
      <c r="N582" s="189"/>
      <c r="O582" s="752"/>
      <c r="P582" s="256"/>
      <c r="Q582" s="256"/>
      <c r="R582" s="8">
        <f t="shared" si="86"/>
        <v>0</v>
      </c>
      <c r="S582" s="732">
        <f t="shared" si="84"/>
        <v>0</v>
      </c>
      <c r="T582" s="940" t="e">
        <f t="shared" si="85"/>
        <v>#DIV/0!</v>
      </c>
    </row>
    <row r="583" spans="1:20" ht="17.25" customHeight="1">
      <c r="A583" s="736" t="str">
        <f t="shared" si="81"/>
        <v/>
      </c>
      <c r="B583" s="292"/>
      <c r="C583" s="752"/>
      <c r="D583" s="753"/>
      <c r="E583" s="837"/>
      <c r="F583" s="836"/>
      <c r="G583" s="836"/>
      <c r="H583" s="832">
        <f t="shared" si="76"/>
        <v>0</v>
      </c>
      <c r="I583" s="737"/>
      <c r="J583" s="737">
        <f t="shared" si="82"/>
        <v>0</v>
      </c>
      <c r="K583" s="737" t="e">
        <f t="shared" si="78"/>
        <v>#DIV/0!</v>
      </c>
      <c r="L583" s="654"/>
      <c r="M583" s="654"/>
      <c r="N583" s="189"/>
      <c r="O583" s="752"/>
      <c r="P583" s="256"/>
      <c r="Q583" s="256"/>
      <c r="R583" s="8">
        <f t="shared" si="86"/>
        <v>0</v>
      </c>
      <c r="S583" s="732">
        <f t="shared" si="84"/>
        <v>0</v>
      </c>
      <c r="T583" s="940" t="e">
        <f t="shared" si="85"/>
        <v>#DIV/0!</v>
      </c>
    </row>
    <row r="584" spans="1:20" ht="17.25" customHeight="1">
      <c r="A584" s="736" t="str">
        <f t="shared" si="81"/>
        <v/>
      </c>
      <c r="B584" s="292"/>
      <c r="C584" s="752"/>
      <c r="D584" s="753"/>
      <c r="E584" s="837"/>
      <c r="F584" s="836"/>
      <c r="G584" s="836"/>
      <c r="H584" s="832">
        <f t="shared" si="76"/>
        <v>0</v>
      </c>
      <c r="I584" s="737"/>
      <c r="J584" s="737">
        <f t="shared" si="82"/>
        <v>0</v>
      </c>
      <c r="K584" s="737" t="e">
        <f t="shared" si="78"/>
        <v>#DIV/0!</v>
      </c>
      <c r="L584" s="654"/>
      <c r="M584" s="654"/>
      <c r="N584" s="440"/>
      <c r="O584" s="752"/>
      <c r="P584" s="785"/>
      <c r="Q584" s="771"/>
      <c r="R584" s="8"/>
      <c r="S584" s="732">
        <f t="shared" si="84"/>
        <v>0</v>
      </c>
      <c r="T584" s="940" t="e">
        <f t="shared" si="85"/>
        <v>#DIV/0!</v>
      </c>
    </row>
    <row r="585" spans="1:20" ht="17.25" customHeight="1">
      <c r="A585" s="736" t="str">
        <f t="shared" si="81"/>
        <v/>
      </c>
      <c r="B585" s="292"/>
      <c r="C585" s="752"/>
      <c r="D585" s="753"/>
      <c r="E585" s="837"/>
      <c r="F585" s="836"/>
      <c r="G585" s="836"/>
      <c r="H585" s="832">
        <f t="shared" si="76"/>
        <v>0</v>
      </c>
      <c r="I585" s="737"/>
      <c r="J585" s="737">
        <f t="shared" si="82"/>
        <v>0</v>
      </c>
      <c r="K585" s="737" t="e">
        <f t="shared" si="78"/>
        <v>#DIV/0!</v>
      </c>
      <c r="L585" s="654"/>
      <c r="M585" s="654"/>
      <c r="N585" s="828" t="s">
        <v>749</v>
      </c>
      <c r="O585" s="829"/>
      <c r="P585" s="830"/>
      <c r="Q585" s="525"/>
      <c r="R585" s="525">
        <f>SUM(R580:R584)</f>
        <v>0</v>
      </c>
      <c r="S585" s="732">
        <f t="shared" si="84"/>
        <v>0</v>
      </c>
      <c r="T585" s="940" t="e">
        <f t="shared" si="85"/>
        <v>#DIV/0!</v>
      </c>
    </row>
    <row r="586" spans="1:20" ht="17.25" customHeight="1">
      <c r="A586" s="736" t="str">
        <f t="shared" si="81"/>
        <v/>
      </c>
      <c r="B586" s="292"/>
      <c r="C586" s="752"/>
      <c r="D586" s="753"/>
      <c r="E586" s="837"/>
      <c r="F586" s="836"/>
      <c r="G586" s="836"/>
      <c r="H586" s="832">
        <f t="shared" si="76"/>
        <v>0</v>
      </c>
      <c r="I586" s="737"/>
      <c r="J586" s="737">
        <f t="shared" si="82"/>
        <v>0</v>
      </c>
      <c r="K586" s="737" t="e">
        <f t="shared" si="78"/>
        <v>#DIV/0!</v>
      </c>
      <c r="L586" s="654"/>
      <c r="M586" s="654"/>
      <c r="N586" s="440" t="s">
        <v>750</v>
      </c>
      <c r="O586" s="752"/>
      <c r="P586" s="785"/>
      <c r="Q586" s="771"/>
      <c r="R586" s="8">
        <f>R579</f>
        <v>0</v>
      </c>
      <c r="S586" s="732">
        <f t="shared" si="84"/>
        <v>0</v>
      </c>
      <c r="T586" s="940" t="e">
        <f t="shared" si="85"/>
        <v>#DIV/0!</v>
      </c>
    </row>
    <row r="587" spans="1:20" ht="17.25" customHeight="1">
      <c r="A587" s="736" t="str">
        <f t="shared" si="81"/>
        <v/>
      </c>
      <c r="B587" s="292"/>
      <c r="C587" s="752"/>
      <c r="D587" s="753"/>
      <c r="E587" s="837"/>
      <c r="F587" s="836"/>
      <c r="G587" s="836"/>
      <c r="H587" s="832">
        <f t="shared" si="76"/>
        <v>0</v>
      </c>
      <c r="I587" s="737"/>
      <c r="J587" s="737">
        <f t="shared" si="82"/>
        <v>0</v>
      </c>
      <c r="K587" s="737" t="e">
        <f t="shared" si="78"/>
        <v>#DIV/0!</v>
      </c>
      <c r="L587" s="654"/>
      <c r="M587" s="654"/>
      <c r="N587" s="440" t="s">
        <v>751</v>
      </c>
      <c r="O587" s="752"/>
      <c r="P587" s="785"/>
      <c r="Q587" s="771"/>
      <c r="R587" s="8">
        <f>R585</f>
        <v>0</v>
      </c>
      <c r="S587" s="732">
        <f t="shared" si="84"/>
        <v>0</v>
      </c>
      <c r="T587" s="940" t="e">
        <f t="shared" si="85"/>
        <v>#DIV/0!</v>
      </c>
    </row>
    <row r="588" spans="1:20" ht="17.25" customHeight="1">
      <c r="A588" s="736" t="str">
        <f t="shared" si="81"/>
        <v/>
      </c>
      <c r="B588" s="292"/>
      <c r="C588" s="752"/>
      <c r="D588" s="753"/>
      <c r="E588" s="837"/>
      <c r="F588" s="836"/>
      <c r="G588" s="836"/>
      <c r="H588" s="832">
        <f t="shared" si="76"/>
        <v>0</v>
      </c>
      <c r="I588" s="737"/>
      <c r="J588" s="737">
        <f t="shared" si="82"/>
        <v>0</v>
      </c>
      <c r="K588" s="737" t="e">
        <f t="shared" si="78"/>
        <v>#DIV/0!</v>
      </c>
      <c r="L588" s="654"/>
      <c r="M588" s="654"/>
      <c r="N588" s="440" t="s">
        <v>753</v>
      </c>
      <c r="O588" s="752"/>
      <c r="P588" s="785"/>
      <c r="Q588" s="771"/>
      <c r="R588" s="8"/>
      <c r="S588" s="732">
        <f t="shared" si="84"/>
        <v>0</v>
      </c>
      <c r="T588" s="940" t="e">
        <f t="shared" si="85"/>
        <v>#DIV/0!</v>
      </c>
    </row>
    <row r="589" spans="1:20" ht="17.25" customHeight="1">
      <c r="A589" s="736" t="str">
        <f t="shared" si="81"/>
        <v/>
      </c>
      <c r="B589" s="292"/>
      <c r="C589" s="752"/>
      <c r="D589" s="753"/>
      <c r="E589" s="837"/>
      <c r="F589" s="836"/>
      <c r="G589" s="836"/>
      <c r="H589" s="832">
        <f t="shared" si="76"/>
        <v>0</v>
      </c>
      <c r="I589" s="737"/>
      <c r="J589" s="737">
        <f t="shared" si="82"/>
        <v>0</v>
      </c>
      <c r="K589" s="737" t="e">
        <f t="shared" si="78"/>
        <v>#DIV/0!</v>
      </c>
      <c r="L589" s="654"/>
      <c r="M589" s="654"/>
      <c r="N589" s="440" t="s">
        <v>752</v>
      </c>
      <c r="O589" s="752"/>
      <c r="P589" s="785"/>
      <c r="Q589" s="771"/>
      <c r="R589" s="8">
        <v>6250000</v>
      </c>
      <c r="S589" s="732">
        <f t="shared" si="84"/>
        <v>0</v>
      </c>
      <c r="T589" s="940" t="e">
        <f t="shared" si="85"/>
        <v>#DIV/0!</v>
      </c>
    </row>
    <row r="590" spans="1:20" ht="17.25" customHeight="1">
      <c r="A590" s="736" t="str">
        <f t="shared" si="81"/>
        <v/>
      </c>
      <c r="B590" s="292"/>
      <c r="C590" s="752"/>
      <c r="D590" s="753"/>
      <c r="E590" s="837"/>
      <c r="F590" s="836"/>
      <c r="G590" s="836"/>
      <c r="H590" s="832">
        <f t="shared" si="76"/>
        <v>0</v>
      </c>
      <c r="I590" s="737"/>
      <c r="J590" s="737">
        <f t="shared" si="82"/>
        <v>0</v>
      </c>
      <c r="K590" s="737" t="e">
        <f t="shared" si="78"/>
        <v>#DIV/0!</v>
      </c>
      <c r="L590" s="654"/>
      <c r="M590" s="654"/>
      <c r="N590" s="440" t="s">
        <v>765</v>
      </c>
      <c r="O590" s="752"/>
      <c r="P590" s="785"/>
      <c r="Q590" s="771"/>
      <c r="R590" s="8"/>
      <c r="S590" s="732">
        <f t="shared" si="84"/>
        <v>0</v>
      </c>
      <c r="T590" s="940" t="e">
        <f t="shared" si="85"/>
        <v>#DIV/0!</v>
      </c>
    </row>
    <row r="591" spans="1:20" ht="17.25" customHeight="1">
      <c r="A591" s="736" t="str">
        <f t="shared" si="81"/>
        <v/>
      </c>
      <c r="B591" s="292"/>
      <c r="C591" s="752"/>
      <c r="D591" s="753"/>
      <c r="E591" s="837"/>
      <c r="F591" s="836"/>
      <c r="G591" s="836"/>
      <c r="H591" s="832">
        <f t="shared" si="76"/>
        <v>0</v>
      </c>
      <c r="I591" s="737"/>
      <c r="J591" s="737">
        <f t="shared" si="82"/>
        <v>0</v>
      </c>
      <c r="K591" s="737" t="e">
        <f t="shared" si="78"/>
        <v>#DIV/0!</v>
      </c>
      <c r="L591" s="654"/>
      <c r="M591" s="654"/>
      <c r="N591" s="292"/>
      <c r="O591" s="752"/>
      <c r="P591" s="785"/>
      <c r="Q591" s="771"/>
      <c r="R591" s="8"/>
      <c r="S591" s="732">
        <f t="shared" si="84"/>
        <v>0</v>
      </c>
      <c r="T591" s="940" t="e">
        <f t="shared" si="85"/>
        <v>#DIV/0!</v>
      </c>
    </row>
    <row r="592" spans="1:20" ht="17.25" customHeight="1">
      <c r="A592" s="736" t="str">
        <f t="shared" si="81"/>
        <v/>
      </c>
      <c r="B592" s="292"/>
      <c r="C592" s="752"/>
      <c r="D592" s="753"/>
      <c r="E592" s="837"/>
      <c r="F592" s="836"/>
      <c r="G592" s="836"/>
      <c r="H592" s="832">
        <f t="shared" si="76"/>
        <v>0</v>
      </c>
      <c r="I592" s="737"/>
      <c r="J592" s="737">
        <f t="shared" si="82"/>
        <v>0</v>
      </c>
      <c r="K592" s="737" t="e">
        <f t="shared" si="78"/>
        <v>#DIV/0!</v>
      </c>
      <c r="L592" s="654"/>
      <c r="M592" s="654"/>
      <c r="N592" s="440"/>
      <c r="O592" s="752"/>
      <c r="P592" s="785"/>
      <c r="Q592" s="771"/>
      <c r="R592" s="8"/>
      <c r="S592" s="732">
        <f t="shared" si="84"/>
        <v>0</v>
      </c>
      <c r="T592" s="940" t="e">
        <f t="shared" si="85"/>
        <v>#DIV/0!</v>
      </c>
    </row>
    <row r="593" spans="1:20" ht="17.25" customHeight="1">
      <c r="A593" s="736" t="str">
        <f t="shared" si="81"/>
        <v/>
      </c>
      <c r="B593" s="292"/>
      <c r="C593" s="752"/>
      <c r="D593" s="753"/>
      <c r="E593" s="837"/>
      <c r="F593" s="836"/>
      <c r="G593" s="836"/>
      <c r="H593" s="832">
        <f t="shared" si="76"/>
        <v>0</v>
      </c>
      <c r="I593" s="737"/>
      <c r="J593" s="737">
        <f t="shared" si="82"/>
        <v>0</v>
      </c>
      <c r="K593" s="737" t="e">
        <f t="shared" si="78"/>
        <v>#DIV/0!</v>
      </c>
      <c r="L593" s="654"/>
      <c r="M593" s="654"/>
      <c r="N593" s="828" t="s">
        <v>762</v>
      </c>
      <c r="O593" s="829"/>
      <c r="P593" s="830"/>
      <c r="Q593" s="525"/>
      <c r="R593" s="525">
        <f>SUM(R586:R592)</f>
        <v>6250000</v>
      </c>
      <c r="S593" s="732">
        <f t="shared" si="84"/>
        <v>0</v>
      </c>
      <c r="T593" s="940" t="e">
        <f t="shared" si="85"/>
        <v>#DIV/0!</v>
      </c>
    </row>
    <row r="594" spans="1:20" ht="17.25" customHeight="1">
      <c r="A594" s="736" t="str">
        <f t="shared" si="81"/>
        <v/>
      </c>
      <c r="B594" s="292"/>
      <c r="C594" s="752"/>
      <c r="D594" s="753"/>
      <c r="E594" s="837"/>
      <c r="F594" s="836"/>
      <c r="G594" s="836"/>
      <c r="H594" s="832">
        <f t="shared" si="76"/>
        <v>0</v>
      </c>
      <c r="I594" s="737"/>
      <c r="J594" s="737">
        <f t="shared" si="82"/>
        <v>0</v>
      </c>
      <c r="K594" s="737" t="e">
        <f t="shared" si="78"/>
        <v>#DIV/0!</v>
      </c>
      <c r="L594" s="654"/>
      <c r="M594" s="654"/>
      <c r="N594" s="441"/>
      <c r="O594" s="760"/>
      <c r="P594" s="786"/>
      <c r="Q594" s="750"/>
      <c r="R594" s="762"/>
      <c r="S594" s="732">
        <f t="shared" si="84"/>
        <v>0</v>
      </c>
      <c r="T594" s="940" t="e">
        <f t="shared" si="85"/>
        <v>#DIV/0!</v>
      </c>
    </row>
    <row r="595" spans="1:20" ht="17.25" customHeight="1">
      <c r="A595" s="736" t="str">
        <f t="shared" si="81"/>
        <v/>
      </c>
      <c r="B595" s="292"/>
      <c r="C595" s="752"/>
      <c r="D595" s="753"/>
      <c r="E595" s="837"/>
      <c r="F595" s="836"/>
      <c r="G595" s="836"/>
      <c r="H595" s="832">
        <f t="shared" si="76"/>
        <v>0</v>
      </c>
      <c r="I595" s="737"/>
      <c r="J595" s="737">
        <f t="shared" si="82"/>
        <v>0</v>
      </c>
      <c r="K595" s="737" t="e">
        <f t="shared" si="78"/>
        <v>#DIV/0!</v>
      </c>
      <c r="L595" s="654"/>
      <c r="M595" s="654"/>
      <c r="N595" s="441"/>
      <c r="O595" s="760"/>
      <c r="P595" s="786"/>
      <c r="Q595" s="750"/>
      <c r="R595" s="762"/>
      <c r="S595" s="732">
        <f t="shared" si="84"/>
        <v>0</v>
      </c>
      <c r="T595" s="940" t="e">
        <f t="shared" si="85"/>
        <v>#DIV/0!</v>
      </c>
    </row>
    <row r="596" spans="1:20" ht="17.25" customHeight="1">
      <c r="A596" s="736" t="str">
        <f t="shared" si="81"/>
        <v/>
      </c>
      <c r="B596" s="292"/>
      <c r="C596" s="752"/>
      <c r="D596" s="753"/>
      <c r="E596" s="837"/>
      <c r="F596" s="836"/>
      <c r="G596" s="836"/>
      <c r="H596" s="832">
        <f t="shared" si="76"/>
        <v>0</v>
      </c>
      <c r="I596" s="737"/>
      <c r="J596" s="737">
        <f t="shared" si="82"/>
        <v>0</v>
      </c>
      <c r="K596" s="737" t="e">
        <f t="shared" si="78"/>
        <v>#DIV/0!</v>
      </c>
      <c r="L596" s="654"/>
      <c r="M596" s="654"/>
      <c r="N596" s="1132" t="s">
        <v>763</v>
      </c>
      <c r="O596" s="1133"/>
      <c r="P596" s="1133"/>
      <c r="Q596" s="1134"/>
      <c r="R596" s="833" t="e">
        <f>R593/J598</f>
        <v>#DIV/0!</v>
      </c>
      <c r="S596" s="732">
        <f t="shared" si="84"/>
        <v>0</v>
      </c>
      <c r="T596" s="940" t="e">
        <f t="shared" si="85"/>
        <v>#DIV/0!</v>
      </c>
    </row>
    <row r="597" spans="1:20" ht="17.25" customHeight="1">
      <c r="A597" s="736"/>
      <c r="B597" s="292"/>
      <c r="C597" s="752"/>
      <c r="D597" s="753"/>
      <c r="E597" s="837"/>
      <c r="F597" s="836"/>
      <c r="G597" s="836"/>
      <c r="H597" s="737"/>
      <c r="I597" s="737"/>
      <c r="J597" s="737"/>
      <c r="K597" s="737"/>
      <c r="L597" s="654"/>
      <c r="M597" s="654"/>
    </row>
    <row r="598" spans="1:20" ht="17.25" customHeight="1">
      <c r="A598" s="738"/>
      <c r="B598" s="739" t="s">
        <v>243</v>
      </c>
      <c r="C598" s="758"/>
      <c r="D598" s="759"/>
      <c r="E598" s="830"/>
      <c r="F598" s="830"/>
      <c r="G598" s="830"/>
      <c r="H598" s="833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3"/>
      <c r="T599" s="733"/>
    </row>
    <row r="600" spans="1:20" s="757" customFormat="1" ht="16.5" customHeight="1">
      <c r="A600" s="732"/>
      <c r="B600" s="732"/>
      <c r="C600" s="745"/>
      <c r="D600" s="746"/>
      <c r="E600" s="782"/>
      <c r="F600" s="782"/>
      <c r="G600" s="782"/>
      <c r="H600" s="732"/>
      <c r="I600" s="732"/>
      <c r="J600" s="732"/>
      <c r="K600" s="732"/>
      <c r="L600" s="654"/>
      <c r="M600" s="654"/>
      <c r="N600" s="732"/>
      <c r="O600" s="745"/>
      <c r="P600" s="782"/>
      <c r="Q600" s="288"/>
      <c r="R600" s="732"/>
      <c r="S600" s="732"/>
      <c r="T600" s="732"/>
    </row>
    <row r="601" spans="1:20" s="733" customFormat="1">
      <c r="A601" s="732"/>
      <c r="B601" s="732"/>
      <c r="C601" s="745"/>
      <c r="D601" s="746"/>
      <c r="E601" s="782"/>
      <c r="F601" s="782"/>
      <c r="G601" s="782"/>
      <c r="H601" s="732"/>
      <c r="I601" s="732"/>
      <c r="J601" s="732"/>
      <c r="K601" s="732"/>
      <c r="L601" s="654"/>
      <c r="M601" s="654"/>
      <c r="N601" s="732"/>
      <c r="O601" s="745"/>
      <c r="P601" s="782"/>
      <c r="Q601" s="288"/>
      <c r="R601" s="732"/>
      <c r="S601" s="732"/>
      <c r="T601" s="732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2:N533"/>
    <mergeCell ref="K566:K567"/>
    <mergeCell ref="K531:K532"/>
    <mergeCell ref="N596:Q596"/>
    <mergeCell ref="O532:O533"/>
    <mergeCell ref="P532:P533"/>
    <mergeCell ref="Q532:Q533"/>
    <mergeCell ref="R532:R533"/>
    <mergeCell ref="N557:Q557"/>
    <mergeCell ref="N567:N568"/>
    <mergeCell ref="O567:O568"/>
    <mergeCell ref="P567:P568"/>
    <mergeCell ref="Q567:Q568"/>
    <mergeCell ref="R567:R568"/>
  </mergeCells>
  <dataValidations count="1">
    <dataValidation type="list" allowBlank="1" showInputMessage="1" showErrorMessage="1" sqref="N4:N5 N532:N533 N567:N568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2" t="s">
        <v>244</v>
      </c>
      <c r="H1" s="1142"/>
      <c r="I1" s="1142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3"/>
      <c r="I2" s="1143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3"/>
      <c r="H3" s="1143"/>
      <c r="I3" s="1143"/>
      <c r="J3" s="444"/>
    </row>
    <row r="4" spans="1:11" s="567" customFormat="1" ht="17.25" customHeight="1">
      <c r="A4" s="1144" t="s">
        <v>245</v>
      </c>
      <c r="B4" s="1144"/>
      <c r="C4" s="1144"/>
      <c r="D4" s="1144"/>
      <c r="E4" s="1144"/>
      <c r="F4" s="1144"/>
      <c r="G4" s="1144"/>
      <c r="H4" s="1144"/>
      <c r="I4" s="1144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5" t="s">
        <v>246</v>
      </c>
      <c r="D6" s="1145"/>
      <c r="E6" s="1146"/>
      <c r="F6" s="1146"/>
      <c r="G6" s="1146"/>
      <c r="H6" s="687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7" t="s">
        <v>247</v>
      </c>
      <c r="B8" s="1148" t="s">
        <v>248</v>
      </c>
      <c r="C8" s="1148" t="s">
        <v>249</v>
      </c>
      <c r="D8" s="1148"/>
      <c r="E8" s="1148"/>
      <c r="F8" s="1148"/>
      <c r="G8" s="1148"/>
      <c r="H8" s="1148"/>
      <c r="I8" s="1148"/>
      <c r="J8" s="447"/>
    </row>
    <row r="9" spans="1:11" s="451" customFormat="1" ht="35.25" customHeight="1">
      <c r="A9" s="1147"/>
      <c r="B9" s="1148"/>
      <c r="C9" s="449" t="s">
        <v>372</v>
      </c>
      <c r="D9" s="449" t="s">
        <v>250</v>
      </c>
      <c r="E9" s="449" t="s">
        <v>373</v>
      </c>
      <c r="F9" s="449" t="s">
        <v>374</v>
      </c>
      <c r="G9" s="449" t="s">
        <v>251</v>
      </c>
      <c r="H9" s="449" t="s">
        <v>252</v>
      </c>
      <c r="I9" s="449" t="s">
        <v>375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1"/>
      <c r="G16" s="1141"/>
      <c r="H16" s="1141"/>
      <c r="I16" s="1141"/>
      <c r="J16" s="569"/>
    </row>
    <row r="17" spans="2:10" s="568" customFormat="1" ht="15">
      <c r="B17" s="454" t="s">
        <v>257</v>
      </c>
      <c r="C17" s="569"/>
      <c r="D17" s="569"/>
      <c r="E17" s="1141" t="s">
        <v>12</v>
      </c>
      <c r="F17" s="1141"/>
      <c r="G17" s="1141"/>
      <c r="H17" s="1141"/>
      <c r="I17" s="1141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50" t="s">
        <v>278</v>
      </c>
      <c r="M1" s="1150"/>
      <c r="N1" s="1150"/>
      <c r="O1" s="1150"/>
    </row>
    <row r="2" spans="1:18" ht="15" customHeight="1">
      <c r="A2" s="486" t="str">
        <f>TH!A2</f>
        <v>Địa chỉ: 1A227/1 Ấp 1, Phạm Văn Hai, Bình Chánh, TPHCM</v>
      </c>
      <c r="L2" s="114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9"/>
      <c r="N2" s="1149"/>
      <c r="O2" s="1149"/>
    </row>
    <row r="3" spans="1:18" ht="15" customHeight="1">
      <c r="L3" s="1149"/>
      <c r="M3" s="1149"/>
      <c r="N3" s="1149"/>
      <c r="O3" s="1149"/>
    </row>
    <row r="5" spans="1:18" s="492" customFormat="1" ht="24" customHeight="1">
      <c r="A5" s="1151" t="s">
        <v>279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553"/>
    </row>
    <row r="6" spans="1:18" s="492" customFormat="1" ht="21" customHeight="1">
      <c r="A6" s="1152" t="s">
        <v>376</v>
      </c>
      <c r="B6" s="1152"/>
      <c r="C6" s="1152"/>
      <c r="D6" s="1152"/>
      <c r="E6" s="1152"/>
      <c r="F6" s="1152"/>
      <c r="G6" s="1152"/>
      <c r="H6" s="1152"/>
      <c r="I6" s="1152"/>
      <c r="J6" s="1152"/>
      <c r="K6" s="1152"/>
      <c r="L6" s="1152"/>
      <c r="M6" s="1152"/>
      <c r="N6" s="1152"/>
      <c r="O6" s="1152"/>
      <c r="P6" s="553"/>
    </row>
    <row r="7" spans="1:18" s="492" customFormat="1" ht="21" customHeight="1">
      <c r="A7" s="1153" t="s">
        <v>321</v>
      </c>
      <c r="B7" s="1153"/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1153"/>
      <c r="P7" s="553"/>
    </row>
    <row r="8" spans="1:18">
      <c r="D8" s="488"/>
    </row>
    <row r="9" spans="1:18" s="493" customFormat="1" ht="24" customHeight="1">
      <c r="A9" s="1154" t="s">
        <v>232</v>
      </c>
      <c r="B9" s="1157" t="s">
        <v>280</v>
      </c>
      <c r="C9" s="1158"/>
      <c r="D9" s="1158"/>
      <c r="E9" s="1158"/>
      <c r="F9" s="1158"/>
      <c r="G9" s="1158"/>
      <c r="H9" s="1159"/>
      <c r="I9" s="1157" t="s">
        <v>281</v>
      </c>
      <c r="J9" s="1158"/>
      <c r="K9" s="1158"/>
      <c r="L9" s="1159"/>
      <c r="M9" s="1160" t="s">
        <v>282</v>
      </c>
      <c r="N9" s="1160"/>
      <c r="O9" s="1160"/>
      <c r="P9" s="554"/>
    </row>
    <row r="10" spans="1:18" s="493" customFormat="1" ht="24" customHeight="1">
      <c r="A10" s="1155"/>
      <c r="B10" s="1157" t="s">
        <v>283</v>
      </c>
      <c r="C10" s="1159"/>
      <c r="D10" s="1154" t="s">
        <v>284</v>
      </c>
      <c r="E10" s="1154" t="s">
        <v>285</v>
      </c>
      <c r="F10" s="1154" t="s">
        <v>286</v>
      </c>
      <c r="G10" s="1154" t="s">
        <v>287</v>
      </c>
      <c r="H10" s="1154" t="s">
        <v>288</v>
      </c>
      <c r="I10" s="1157" t="s">
        <v>289</v>
      </c>
      <c r="J10" s="1159"/>
      <c r="K10" s="1161" t="s">
        <v>290</v>
      </c>
      <c r="L10" s="1154" t="s">
        <v>291</v>
      </c>
      <c r="M10" s="1160" t="s">
        <v>283</v>
      </c>
      <c r="N10" s="1160"/>
      <c r="O10" s="1160" t="s">
        <v>292</v>
      </c>
      <c r="P10" s="554"/>
    </row>
    <row r="11" spans="1:18" s="493" customFormat="1" ht="55.5" customHeight="1">
      <c r="A11" s="1156"/>
      <c r="B11" s="494" t="s">
        <v>293</v>
      </c>
      <c r="C11" s="494" t="s">
        <v>233</v>
      </c>
      <c r="D11" s="1156"/>
      <c r="E11" s="1156"/>
      <c r="F11" s="1156"/>
      <c r="G11" s="1156"/>
      <c r="H11" s="1156"/>
      <c r="I11" s="494" t="s">
        <v>294</v>
      </c>
      <c r="J11" s="494" t="s">
        <v>295</v>
      </c>
      <c r="K11" s="1162"/>
      <c r="L11" s="1156"/>
      <c r="M11" s="494" t="s">
        <v>15</v>
      </c>
      <c r="N11" s="494" t="s">
        <v>233</v>
      </c>
      <c r="O11" s="1160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363</v>
      </c>
      <c r="C14" s="498">
        <v>40682</v>
      </c>
      <c r="D14" s="210" t="s">
        <v>359</v>
      </c>
      <c r="E14" s="440" t="s">
        <v>300</v>
      </c>
      <c r="F14" s="526" t="s">
        <v>379</v>
      </c>
      <c r="G14" s="556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6" t="s">
        <v>1331</v>
      </c>
      <c r="N14" s="955">
        <v>42563</v>
      </c>
      <c r="O14" s="182" t="s">
        <v>1464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364</v>
      </c>
      <c r="C15" s="498">
        <v>40686</v>
      </c>
      <c r="D15" s="210" t="s">
        <v>360</v>
      </c>
      <c r="E15" s="440" t="s">
        <v>300</v>
      </c>
      <c r="F15" s="526" t="s">
        <v>379</v>
      </c>
      <c r="G15" s="556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6" t="s">
        <v>1331</v>
      </c>
      <c r="N15" s="955">
        <v>42563</v>
      </c>
      <c r="O15" s="182" t="s">
        <v>1464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361</v>
      </c>
      <c r="E16" s="440" t="s">
        <v>300</v>
      </c>
      <c r="F16" s="526" t="s">
        <v>380</v>
      </c>
      <c r="G16" s="556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6" t="s">
        <v>1331</v>
      </c>
      <c r="N16" s="955">
        <v>42563</v>
      </c>
      <c r="O16" s="182" t="s">
        <v>1464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1457</v>
      </c>
      <c r="E17" s="500" t="s">
        <v>300</v>
      </c>
      <c r="F17" s="948" t="s">
        <v>1458</v>
      </c>
      <c r="G17" s="949" t="s">
        <v>1459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6"/>
      <c r="N17" s="955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1334</v>
      </c>
      <c r="E18" s="500" t="s">
        <v>300</v>
      </c>
      <c r="F18" s="948" t="s">
        <v>1458</v>
      </c>
      <c r="G18" s="949" t="s">
        <v>1460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6" t="s">
        <v>1331</v>
      </c>
      <c r="N18" s="955">
        <v>42563</v>
      </c>
      <c r="O18" s="182" t="s">
        <v>1464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378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377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50" t="s">
        <v>304</v>
      </c>
      <c r="G2" s="1150"/>
      <c r="H2" s="1150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4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9"/>
      <c r="H3" s="1149"/>
    </row>
    <row r="4" spans="1:11">
      <c r="A4" s="488"/>
      <c r="B4" s="488"/>
      <c r="C4" s="491"/>
      <c r="D4" s="491"/>
      <c r="E4" s="491"/>
      <c r="F4" s="1149"/>
      <c r="G4" s="1149"/>
      <c r="H4" s="1149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80" t="s">
        <v>305</v>
      </c>
      <c r="B6" s="1180"/>
      <c r="C6" s="1180"/>
      <c r="D6" s="1180"/>
      <c r="E6" s="1180"/>
      <c r="F6" s="1180"/>
      <c r="G6" s="1180"/>
      <c r="H6" s="1180"/>
    </row>
    <row r="7" spans="1:11" ht="17.25" customHeight="1" thickBot="1">
      <c r="A7" s="1179" t="str">
        <f ca="1" xml:space="preserve"> IF(ROWS($1:1)&gt;COUNT(Dong3),"","Số: "&amp;OFFSET('SO-TS'!$G$1,SMALL(Dong3,ROWS($1:1)),))</f>
        <v>Số: SX01/11</v>
      </c>
      <c r="B7" s="1179"/>
      <c r="C7" s="1179"/>
      <c r="D7" s="1179"/>
      <c r="E7" s="1179"/>
      <c r="F7" s="1179"/>
      <c r="G7" s="1179"/>
      <c r="H7" s="1179"/>
      <c r="J7" s="546" t="s">
        <v>322</v>
      </c>
      <c r="K7" s="547" t="s">
        <v>328</v>
      </c>
    </row>
    <row r="8" spans="1:11" ht="17.25" customHeight="1">
      <c r="A8" s="118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1"/>
      <c r="C8" s="1181"/>
      <c r="D8" s="1181"/>
      <c r="E8" s="1181"/>
      <c r="F8" s="1181"/>
      <c r="G8" s="1181"/>
      <c r="H8" s="1181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65" t="s">
        <v>125</v>
      </c>
      <c r="B17" s="1166"/>
      <c r="C17" s="1169" t="s">
        <v>307</v>
      </c>
      <c r="D17" s="1170"/>
      <c r="E17" s="1171"/>
      <c r="F17" s="1172" t="s">
        <v>308</v>
      </c>
      <c r="G17" s="1173"/>
      <c r="H17" s="1174"/>
    </row>
    <row r="18" spans="1:8" s="542" customFormat="1" ht="28.5" customHeight="1">
      <c r="A18" s="1167"/>
      <c r="B18" s="1168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75" t="s">
        <v>2</v>
      </c>
      <c r="B19" s="1176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77" t="s">
        <v>315</v>
      </c>
      <c r="B25" s="1177"/>
      <c r="C25" s="1177"/>
      <c r="D25" s="1177"/>
      <c r="E25" s="1177"/>
      <c r="F25" s="1177"/>
      <c r="G25" s="1177"/>
      <c r="H25" s="1177"/>
    </row>
    <row r="26" spans="1:8" ht="27" customHeight="1">
      <c r="A26" s="501" t="s">
        <v>35</v>
      </c>
      <c r="B26" s="1157" t="s">
        <v>316</v>
      </c>
      <c r="C26" s="1159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78" t="str">
        <f ca="1" xml:space="preserve"> IF(ROWS($1:1)&gt;COUNT(Dong3),"","Ghi giảm TSCĐ chứng từ số:  "&amp;OFFSET('SO-TS'!$M$1,SMALL(Dong3,ROWS($1:1)),))</f>
        <v>Ghi giảm TSCĐ chứng từ số:  0000498</v>
      </c>
      <c r="B34" s="1178"/>
      <c r="C34" s="1178"/>
      <c r="D34" s="1178"/>
      <c r="E34" s="1178"/>
      <c r="F34" s="1178"/>
      <c r="G34" s="1178"/>
      <c r="H34" s="1178"/>
    </row>
    <row r="35" spans="1:8">
      <c r="A35" s="1178" t="str">
        <f ca="1" xml:space="preserve"> IF(ROWS($1:1)&gt;COUNT(Dong3),"","Lý do giảm:   "&amp;OFFSET('SO-TS'!$O$1,SMALL(Dong3,ROWS($1:1)),))</f>
        <v>Lý do giảm:   Bán TSCĐ</v>
      </c>
      <c r="B35" s="1178"/>
      <c r="C35" s="1178"/>
      <c r="D35" s="1178"/>
      <c r="E35" s="1178"/>
      <c r="F35" s="1178"/>
      <c r="G35" s="1178"/>
      <c r="H35" s="1178"/>
    </row>
    <row r="36" spans="1:8">
      <c r="A36" s="511"/>
      <c r="B36" s="511"/>
      <c r="C36" s="506"/>
      <c r="D36" s="506"/>
      <c r="E36" s="1164" t="s">
        <v>368</v>
      </c>
      <c r="F36" s="1164"/>
      <c r="G36" s="1164"/>
      <c r="H36" s="1164"/>
    </row>
    <row r="37" spans="1:8">
      <c r="A37" s="1179" t="s">
        <v>319</v>
      </c>
      <c r="B37" s="1179"/>
      <c r="C37" s="1179" t="s">
        <v>12</v>
      </c>
      <c r="D37" s="1179"/>
      <c r="E37" s="1150" t="s">
        <v>109</v>
      </c>
      <c r="F37" s="1150"/>
      <c r="G37" s="1150"/>
      <c r="H37" s="1150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3" t="s">
        <v>151</v>
      </c>
      <c r="B45" s="1163"/>
      <c r="C45" s="506"/>
      <c r="D45" s="506"/>
      <c r="E45" s="1164" t="s">
        <v>103</v>
      </c>
      <c r="F45" s="1164"/>
      <c r="G45" s="1164"/>
      <c r="H45" s="116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SX TM KIM DUNG PHÁT</v>
      </c>
      <c r="F2" s="690"/>
      <c r="G2" s="690"/>
      <c r="H2" s="690"/>
      <c r="I2" s="690"/>
      <c r="J2" s="1183" t="s">
        <v>381</v>
      </c>
      <c r="K2" s="1183"/>
      <c r="L2" s="1183"/>
      <c r="M2" s="1183"/>
    </row>
    <row r="3" spans="1:16" ht="15" customHeight="1">
      <c r="A3" s="718" t="str">
        <f>'IN-NX'!A3</f>
        <v>Địa chỉ: 1A227/1 Ấp 1, Phạm Văn Hai, Bình Chánh, TPHCM</v>
      </c>
      <c r="J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6"/>
      <c r="L3" s="1186"/>
      <c r="M3" s="1186"/>
    </row>
    <row r="4" spans="1:16">
      <c r="J4" s="1186"/>
      <c r="K4" s="1186"/>
      <c r="L4" s="1186"/>
      <c r="M4" s="1186"/>
    </row>
    <row r="5" spans="1:16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691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5"/>
      <c r="N6" s="716"/>
    </row>
    <row r="7" spans="1:16">
      <c r="B7" s="692"/>
      <c r="C7" s="692"/>
      <c r="D7" s="692"/>
      <c r="E7" s="693" t="s">
        <v>384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  <c r="M9" s="694"/>
    </row>
    <row r="10" spans="1:16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  <c r="M10" s="1182"/>
    </row>
    <row r="11" spans="1:16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387</v>
      </c>
      <c r="G11" s="1188"/>
      <c r="H11" s="1188"/>
      <c r="I11" s="1188"/>
      <c r="J11" s="1188"/>
      <c r="K11" s="1188"/>
      <c r="L11" s="1188"/>
      <c r="M11" s="1188"/>
    </row>
    <row r="12" spans="1:16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  <c r="M12" s="1189"/>
    </row>
    <row r="13" spans="1:16" ht="31.5" customHeight="1" thickBot="1">
      <c r="A13" s="1187"/>
      <c r="B13" s="1189"/>
      <c r="C13" s="1189"/>
      <c r="D13" s="1187"/>
      <c r="E13" s="1187"/>
      <c r="F13" s="1189"/>
      <c r="G13" s="695" t="s">
        <v>372</v>
      </c>
      <c r="H13" s="695" t="s">
        <v>373</v>
      </c>
      <c r="I13" s="695" t="s">
        <v>374</v>
      </c>
      <c r="J13" s="695" t="s">
        <v>390</v>
      </c>
      <c r="K13" s="695" t="s">
        <v>391</v>
      </c>
      <c r="L13" s="695" t="s">
        <v>371</v>
      </c>
      <c r="M13" s="695" t="s">
        <v>392</v>
      </c>
      <c r="O13" s="717" t="s">
        <v>355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>
        <f ca="1">IF(ROWS($1:1)&gt;COUNT(Dong9),"",OFFSET(TH!C$1,SMALL(Dong9,ROWS($1:1)),))</f>
        <v>42461</v>
      </c>
      <c r="B16" s="700" t="str">
        <f ca="1">IF(ROWS($1:1)&gt;COUNT(Dong9),"",OFFSET(TH!D$1,SMALL(Dong9,ROWS($1:1)),))</f>
        <v>CTGS</v>
      </c>
      <c r="C16" s="700">
        <f ca="1">IF(ROWS($1:1)&gt;COUNT(Dong9),"",OFFSET(TH!E$1,SMALL(Dong9,ROWS($1:1)),))</f>
        <v>42461</v>
      </c>
      <c r="D16" s="701" t="str">
        <f ca="1">IF(ROWS($1:1)&gt;COUNT(Dong9),"",OFFSET(TH!F$1,SMALL(Dong9,ROWS($1:1)),))</f>
        <v>Trích khấu hao TSCĐ Hữu hình</v>
      </c>
      <c r="E16" s="700" t="str">
        <f ca="1">IF(ROWS($1:1)&gt;COUNT(Dong9),"",OFFSET(TH!M$1,SMALL(Dong9,ROWS($1:1)),))</f>
        <v>2141</v>
      </c>
      <c r="F16" s="702">
        <f ca="1">IF(ROWS($1:1)&gt;COUNT(Dong9),"",OFFSET(TH!K$1,SMALL(Dong9,ROWS($1:1)),))</f>
        <v>30000000</v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0">
        <f ca="1">IF(ROWS($1:2)&gt;COUNT(Dong9),"",OFFSET(TH!C$1,SMALL(Dong9,ROWS($1:2)),))</f>
        <v>42490</v>
      </c>
      <c r="B17" s="700" t="str">
        <f ca="1">IF(ROWS($1:2)&gt;COUNT(Dong9),"",OFFSET(TH!D$1,SMALL(Dong9,ROWS($1:2)),))</f>
        <v>CTGS</v>
      </c>
      <c r="C17" s="700">
        <f ca="1">IF(ROWS($1:2)&gt;COUNT(Dong9),"",OFFSET(TH!E$1,SMALL(Dong9,ROWS($1:2)),))</f>
        <v>42490</v>
      </c>
      <c r="D17" s="701" t="str">
        <f ca="1">IF(ROWS($1:2)&gt;COUNT(Dong9),"",OFFSET(TH!F$1,SMALL(Dong9,ROWS($1:2)),))</f>
        <v>Tiền lương BP Phân Xưởng &amp; CN</v>
      </c>
      <c r="E17" s="700" t="str">
        <f ca="1">IF(ROWS($1:2)&gt;COUNT(Dong9),"",OFFSET(TH!M$1,SMALL(Dong9,ROWS($1:2)),))</f>
        <v>3341</v>
      </c>
      <c r="F17" s="702">
        <f ca="1">IF(ROWS($1:2)&gt;COUNT(Dong9),"",OFFSET(TH!K$1,SMALL(Dong9,ROWS($1:2)),))</f>
        <v>36225000</v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36225000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>
        <f ca="1">IF(ROWS($1:3)&gt;COUNT(Dong9),"",OFFSET(TH!C$1,SMALL(Dong9,ROWS($1:3)),))</f>
        <v>42521</v>
      </c>
      <c r="B18" s="700" t="str">
        <f ca="1">IF(ROWS($1:3)&gt;COUNT(Dong9),"",OFFSET(TH!D$1,SMALL(Dong9,ROWS($1:3)),))</f>
        <v>CTGS</v>
      </c>
      <c r="C18" s="700">
        <f ca="1">IF(ROWS($1:3)&gt;COUNT(Dong9),"",OFFSET(TH!E$1,SMALL(Dong9,ROWS($1:3)),))</f>
        <v>42521</v>
      </c>
      <c r="D18" s="701" t="str">
        <f ca="1">IF(ROWS($1:3)&gt;COUNT(Dong9),"",OFFSET(TH!F$1,SMALL(Dong9,ROWS($1:3)),))</f>
        <v>Tiền lương BP Phân Xưởng &amp; CN</v>
      </c>
      <c r="E18" s="700" t="str">
        <f ca="1">IF(ROWS($1:3)&gt;COUNT(Dong9),"",OFFSET(TH!M$1,SMALL(Dong9,ROWS($1:3)),))</f>
        <v>3341</v>
      </c>
      <c r="F18" s="702">
        <f ca="1">IF(ROWS($1:3)&gt;COUNT(Dong9),"",OFFSET(TH!K$1,SMALL(Dong9,ROWS($1:3)),))</f>
        <v>36225000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36225000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>
        <f ca="1">IF(ROWS($1:4)&gt;COUNT(Dong9),"",OFFSET(TH!C$1,SMALL(Dong9,ROWS($1:4)),))</f>
        <v>42551</v>
      </c>
      <c r="B19" s="700" t="str">
        <f ca="1">IF(ROWS($1:4)&gt;COUNT(Dong9),"",OFFSET(TH!D$1,SMALL(Dong9,ROWS($1:4)),))</f>
        <v>CTGS</v>
      </c>
      <c r="C19" s="700">
        <f ca="1">IF(ROWS($1:4)&gt;COUNT(Dong9),"",OFFSET(TH!E$1,SMALL(Dong9,ROWS($1:4)),))</f>
        <v>42551</v>
      </c>
      <c r="D19" s="701" t="str">
        <f ca="1">IF(ROWS($1:4)&gt;COUNT(Dong9),"",OFFSET(TH!F$1,SMALL(Dong9,ROWS($1:4)),))</f>
        <v>Tiền lương BP Phân Xưởng &amp; CN</v>
      </c>
      <c r="E19" s="700" t="str">
        <f ca="1">IF(ROWS($1:4)&gt;COUNT(Dong9),"",OFFSET(TH!M$1,SMALL(Dong9,ROWS($1:4)),))</f>
        <v>3341</v>
      </c>
      <c r="F19" s="702">
        <f ca="1">IF(ROWS($1:4)&gt;COUNT(Dong9),"",OFFSET(TH!K$1,SMALL(Dong9,ROWS($1:4)),))</f>
        <v>36330000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36330000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>
        <f ca="1">IF(ROWS($1:5)&gt;COUNT(Dong9),"",OFFSET(TH!C$1,SMALL(Dong9,ROWS($1:5)),))</f>
        <v>42486</v>
      </c>
      <c r="B20" s="700">
        <f ca="1">IF(ROWS($1:5)&gt;COUNT(Dong9),"",OFFSET(TH!D$1,SMALL(Dong9,ROWS($1:5)),))</f>
        <v>0</v>
      </c>
      <c r="C20" s="700">
        <f ca="1">IF(ROWS($1:5)&gt;COUNT(Dong9),"",OFFSET(TH!E$1,SMALL(Dong9,ROWS($1:5)),))</f>
        <v>42486</v>
      </c>
      <c r="D20" s="701" t="str">
        <f ca="1">IF(ROWS($1:5)&gt;COUNT(Dong9),"",OFFSET(TH!F$1,SMALL(Dong9,ROWS($1:5)),))</f>
        <v>Mực in</v>
      </c>
      <c r="E20" s="700" t="str">
        <f ca="1">IF(ROWS($1:5)&gt;COUNT(Dong9),"",OFFSET(TH!M$1,SMALL(Dong9,ROWS($1:5)),))</f>
        <v>1111</v>
      </c>
      <c r="F20" s="702">
        <f ca="1">IF(ROWS($1:5)&gt;COUNT(Dong9),"",OFFSET(TH!K$1,SMALL(Dong9,ROWS($1:5)),))</f>
        <v>6580000</v>
      </c>
      <c r="G20" s="702">
        <f t="shared" ca="1" si="0"/>
        <v>0</v>
      </c>
      <c r="H20" s="702">
        <f t="shared" ca="1" si="1"/>
        <v>0</v>
      </c>
      <c r="I20" s="702">
        <f t="shared" ca="1" si="2"/>
        <v>6580000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>
        <f ca="1">IF(ROWS($1:6)&gt;COUNT(Dong9),"",OFFSET(TH!C$1,SMALL(Dong9,ROWS($1:6)),))</f>
        <v>42517</v>
      </c>
      <c r="B21" s="700" t="str">
        <f ca="1">IF(ROWS($1:6)&gt;COUNT(Dong9),"",OFFSET(TH!D$1,SMALL(Dong9,ROWS($1:6)),))</f>
        <v>VL/X</v>
      </c>
      <c r="C21" s="700">
        <f ca="1">IF(ROWS($1:6)&gt;COUNT(Dong9),"",OFFSET(TH!E$1,SMALL(Dong9,ROWS($1:6)),))</f>
        <v>42517</v>
      </c>
      <c r="D21" s="701" t="str">
        <f ca="1">IF(ROWS($1:6)&gt;COUNT(Dong9),"",OFFSET(TH!F$1,SMALL(Dong9,ROWS($1:6)),))</f>
        <v>Dây nylon</v>
      </c>
      <c r="E21" s="700" t="str">
        <f ca="1">IF(ROWS($1:6)&gt;COUNT(Dong9),"",OFFSET(TH!M$1,SMALL(Dong9,ROWS($1:6)),))</f>
        <v>1522</v>
      </c>
      <c r="F21" s="702">
        <f ca="1">IF(ROWS($1:6)&gt;COUNT(Dong9),"",OFFSET(TH!K$1,SMALL(Dong9,ROWS($1:6)),))</f>
        <v>1008000</v>
      </c>
      <c r="G21" s="702">
        <f t="shared" ca="1" si="0"/>
        <v>0</v>
      </c>
      <c r="H21" s="702">
        <f t="shared" ca="1" si="1"/>
        <v>1008000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>
        <f ca="1">IF(ROWS($1:7)&gt;COUNT(Dong9),"",OFFSET(TH!C$1,SMALL(Dong9,ROWS($1:7)),))</f>
        <v>42527</v>
      </c>
      <c r="B22" s="700" t="str">
        <f ca="1">IF(ROWS($1:7)&gt;COUNT(Dong9),"",OFFSET(TH!D$1,SMALL(Dong9,ROWS($1:7)),))</f>
        <v>VL/X</v>
      </c>
      <c r="C22" s="700">
        <f ca="1">IF(ROWS($1:7)&gt;COUNT(Dong9),"",OFFSET(TH!E$1,SMALL(Dong9,ROWS($1:7)),))</f>
        <v>42527</v>
      </c>
      <c r="D22" s="701" t="str">
        <f ca="1">IF(ROWS($1:7)&gt;COUNT(Dong9),"",OFFSET(TH!F$1,SMALL(Dong9,ROWS($1:7)),))</f>
        <v>Dây kẽm</v>
      </c>
      <c r="E22" s="700" t="str">
        <f ca="1">IF(ROWS($1:7)&gt;COUNT(Dong9),"",OFFSET(TH!M$1,SMALL(Dong9,ROWS($1:7)),))</f>
        <v>1522</v>
      </c>
      <c r="F22" s="702">
        <f ca="1">IF(ROWS($1:7)&gt;COUNT(Dong9),"",OFFSET(TH!K$1,SMALL(Dong9,ROWS($1:7)),))</f>
        <v>6840750</v>
      </c>
      <c r="G22" s="702">
        <f t="shared" ca="1" si="0"/>
        <v>0</v>
      </c>
      <c r="H22" s="702">
        <f t="shared" ca="1" si="1"/>
        <v>6840750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>
        <f ca="1">IF(ROWS($1:8)&gt;COUNT(Dong9),"",OFFSET(TH!C$1,SMALL(Dong9,ROWS($1:8)),))</f>
        <v>42527</v>
      </c>
      <c r="B23" s="700" t="str">
        <f ca="1">IF(ROWS($1:8)&gt;COUNT(Dong9),"",OFFSET(TH!D$1,SMALL(Dong9,ROWS($1:8)),))</f>
        <v>VL/X</v>
      </c>
      <c r="C23" s="700">
        <f ca="1">IF(ROWS($1:8)&gt;COUNT(Dong9),"",OFFSET(TH!E$1,SMALL(Dong9,ROWS($1:8)),))</f>
        <v>42527</v>
      </c>
      <c r="D23" s="701" t="str">
        <f ca="1">IF(ROWS($1:8)&gt;COUNT(Dong9),"",OFFSET(TH!F$1,SMALL(Dong9,ROWS($1:8)),))</f>
        <v>Keo bồi giấy</v>
      </c>
      <c r="E23" s="700" t="str">
        <f ca="1">IF(ROWS($1:8)&gt;COUNT(Dong9),"",OFFSET(TH!M$1,SMALL(Dong9,ROWS($1:8)),))</f>
        <v>1522</v>
      </c>
      <c r="F23" s="702">
        <f ca="1">IF(ROWS($1:8)&gt;COUNT(Dong9),"",OFFSET(TH!K$1,SMALL(Dong9,ROWS($1:8)),))</f>
        <v>7200000</v>
      </c>
      <c r="G23" s="702">
        <f t="shared" ca="1" si="0"/>
        <v>0</v>
      </c>
      <c r="H23" s="702">
        <f t="shared" ca="1" si="1"/>
        <v>7200000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>
        <f ca="1">IF(ROWS($1:9)&gt;COUNT(Dong9),"",OFFSET(TH!C$1,SMALL(Dong9,ROWS($1:9)),))</f>
        <v>42467</v>
      </c>
      <c r="B24" s="700" t="str">
        <f ca="1">IF(ROWS($1:9)&gt;COUNT(Dong9),"",OFFSET(TH!D$1,SMALL(Dong9,ROWS($1:9)),))</f>
        <v>NL/X</v>
      </c>
      <c r="C24" s="700">
        <f ca="1">IF(ROWS($1:9)&gt;COUNT(Dong9),"",OFFSET(TH!E$1,SMALL(Dong9,ROWS($1:9)),))</f>
        <v>42467</v>
      </c>
      <c r="D24" s="701">
        <f ca="1">IF(ROWS($1:9)&gt;COUNT(Dong9),"",OFFSET(TH!F$1,SMALL(Dong9,ROWS($1:9)),))</f>
        <v>0</v>
      </c>
      <c r="E24" s="700" t="str">
        <f ca="1">IF(ROWS($1:9)&gt;COUNT(Dong9),"",OFFSET(TH!M$1,SMALL(Dong9,ROWS($1:9)),))</f>
        <v>1521</v>
      </c>
      <c r="F24" s="702">
        <f ca="1">IF(ROWS($1:9)&gt;COUNT(Dong9),"",OFFSET(TH!K$1,SMALL(Dong9,ROWS($1:9)),))</f>
        <v>0</v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>
        <f ca="1">IF(ROWS($1:10)&gt;COUNT(Dong9),"",OFFSET(TH!C$1,SMALL(Dong9,ROWS($1:10)),))</f>
        <v>42474</v>
      </c>
      <c r="B25" s="700" t="str">
        <f ca="1">IF(ROWS($1:10)&gt;COUNT(Dong9),"",OFFSET(TH!D$1,SMALL(Dong9,ROWS($1:10)),))</f>
        <v>NL/X</v>
      </c>
      <c r="C25" s="700">
        <f ca="1">IF(ROWS($1:10)&gt;COUNT(Dong9),"",OFFSET(TH!E$1,SMALL(Dong9,ROWS($1:10)),))</f>
        <v>42474</v>
      </c>
      <c r="D25" s="701">
        <f ca="1">IF(ROWS($1:10)&gt;COUNT(Dong9),"",OFFSET(TH!F$1,SMALL(Dong9,ROWS($1:10)),))</f>
        <v>0</v>
      </c>
      <c r="E25" s="700" t="str">
        <f ca="1">IF(ROWS($1:10)&gt;COUNT(Dong9),"",OFFSET(TH!M$1,SMALL(Dong9,ROWS($1:10)),))</f>
        <v>1521</v>
      </c>
      <c r="F25" s="702">
        <f ca="1">IF(ROWS($1:10)&gt;COUNT(Dong9),"",OFFSET(TH!K$1,SMALL(Dong9,ROWS($1:10)),))</f>
        <v>0</v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>
        <f ca="1">IF(ROWS($1:11)&gt;COUNT(Dong9),"",OFFSET(TH!C$1,SMALL(Dong9,ROWS($1:11)),))</f>
        <v>42489</v>
      </c>
      <c r="B26" s="700" t="str">
        <f ca="1">IF(ROWS($1:11)&gt;COUNT(Dong9),"",OFFSET(TH!D$1,SMALL(Dong9,ROWS($1:11)),))</f>
        <v>NL/X</v>
      </c>
      <c r="C26" s="700">
        <f ca="1">IF(ROWS($1:11)&gt;COUNT(Dong9),"",OFFSET(TH!E$1,SMALL(Dong9,ROWS($1:11)),))</f>
        <v>42489</v>
      </c>
      <c r="D26" s="701">
        <f ca="1">IF(ROWS($1:11)&gt;COUNT(Dong9),"",OFFSET(TH!F$1,SMALL(Dong9,ROWS($1:11)),))</f>
        <v>0</v>
      </c>
      <c r="E26" s="700" t="str">
        <f ca="1">IF(ROWS($1:11)&gt;COUNT(Dong9),"",OFFSET(TH!M$1,SMALL(Dong9,ROWS($1:11)),))</f>
        <v>1521</v>
      </c>
      <c r="F26" s="702">
        <f ca="1">IF(ROWS($1:11)&gt;COUNT(Dong9),"",OFFSET(TH!K$1,SMALL(Dong9,ROWS($1:11)),))</f>
        <v>0</v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>
        <f ca="1">IF(ROWS($1:12)&gt;COUNT(Dong9),"",OFFSET(TH!C$1,SMALL(Dong9,ROWS($1:12)),))</f>
        <v>42495</v>
      </c>
      <c r="B27" s="700" t="str">
        <f ca="1">IF(ROWS($1:12)&gt;COUNT(Dong9),"",OFFSET(TH!D$1,SMALL(Dong9,ROWS($1:12)),))</f>
        <v>NL/X</v>
      </c>
      <c r="C27" s="700">
        <f ca="1">IF(ROWS($1:12)&gt;COUNT(Dong9),"",OFFSET(TH!E$1,SMALL(Dong9,ROWS($1:12)),))</f>
        <v>42495</v>
      </c>
      <c r="D27" s="701">
        <f ca="1">IF(ROWS($1:12)&gt;COUNT(Dong9),"",OFFSET(TH!F$1,SMALL(Dong9,ROWS($1:12)),))</f>
        <v>0</v>
      </c>
      <c r="E27" s="700" t="str">
        <f ca="1">IF(ROWS($1:12)&gt;COUNT(Dong9),"",OFFSET(TH!M$1,SMALL(Dong9,ROWS($1:12)),))</f>
        <v>1521</v>
      </c>
      <c r="F27" s="702">
        <f ca="1">IF(ROWS($1:12)&gt;COUNT(Dong9),"",OFFSET(TH!K$1,SMALL(Dong9,ROWS($1:12)),))</f>
        <v>0</v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>
        <f ca="1">IF(ROWS($1:13)&gt;COUNT(Dong9),"",OFFSET(TH!C$1,SMALL(Dong9,ROWS($1:13)),))</f>
        <v>42496</v>
      </c>
      <c r="B28" s="700" t="str">
        <f ca="1">IF(ROWS($1:13)&gt;COUNT(Dong9),"",OFFSET(TH!D$1,SMALL(Dong9,ROWS($1:13)),))</f>
        <v>NL/X</v>
      </c>
      <c r="C28" s="700">
        <f ca="1">IF(ROWS($1:13)&gt;COUNT(Dong9),"",OFFSET(TH!E$1,SMALL(Dong9,ROWS($1:13)),))</f>
        <v>42496</v>
      </c>
      <c r="D28" s="701">
        <f ca="1">IF(ROWS($1:13)&gt;COUNT(Dong9),"",OFFSET(TH!F$1,SMALL(Dong9,ROWS($1:13)),))</f>
        <v>0</v>
      </c>
      <c r="E28" s="700" t="str">
        <f ca="1">IF(ROWS($1:13)&gt;COUNT(Dong9),"",OFFSET(TH!M$1,SMALL(Dong9,ROWS($1:13)),))</f>
        <v>1521</v>
      </c>
      <c r="F28" s="702">
        <f ca="1">IF(ROWS($1:13)&gt;COUNT(Dong9),"",OFFSET(TH!K$1,SMALL(Dong9,ROWS($1:13)),))</f>
        <v>0</v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>
        <f ca="1">IF(ROWS($1:14)&gt;COUNT(Dong9),"",OFFSET(TH!C$1,SMALL(Dong9,ROWS($1:14)),))</f>
        <v>42496</v>
      </c>
      <c r="B29" s="700" t="str">
        <f ca="1">IF(ROWS($1:14)&gt;COUNT(Dong9),"",OFFSET(TH!D$1,SMALL(Dong9,ROWS($1:14)),))</f>
        <v>NL/X</v>
      </c>
      <c r="C29" s="700">
        <f ca="1">IF(ROWS($1:14)&gt;COUNT(Dong9),"",OFFSET(TH!E$1,SMALL(Dong9,ROWS($1:14)),))</f>
        <v>42496</v>
      </c>
      <c r="D29" s="701">
        <f ca="1">IF(ROWS($1:14)&gt;COUNT(Dong9),"",OFFSET(TH!F$1,SMALL(Dong9,ROWS($1:14)),))</f>
        <v>0</v>
      </c>
      <c r="E29" s="700" t="str">
        <f ca="1">IF(ROWS($1:14)&gt;COUNT(Dong9),"",OFFSET(TH!M$1,SMALL(Dong9,ROWS($1:14)),))</f>
        <v>1521</v>
      </c>
      <c r="F29" s="702">
        <f ca="1">IF(ROWS($1:14)&gt;COUNT(Dong9),"",OFFSET(TH!K$1,SMALL(Dong9,ROWS($1:14)),))</f>
        <v>0</v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>
        <f ca="1">IF(ROWS($1:15)&gt;COUNT(Dong9),"",OFFSET(TH!C$1,SMALL(Dong9,ROWS($1:15)),))</f>
        <v>42500</v>
      </c>
      <c r="B30" s="700" t="str">
        <f ca="1">IF(ROWS($1:15)&gt;COUNT(Dong9),"",OFFSET(TH!D$1,SMALL(Dong9,ROWS($1:15)),))</f>
        <v>NL/X</v>
      </c>
      <c r="C30" s="700">
        <f ca="1">IF(ROWS($1:15)&gt;COUNT(Dong9),"",OFFSET(TH!E$1,SMALL(Dong9,ROWS($1:15)),))</f>
        <v>42500</v>
      </c>
      <c r="D30" s="701">
        <f ca="1">IF(ROWS($1:15)&gt;COUNT(Dong9),"",OFFSET(TH!F$1,SMALL(Dong9,ROWS($1:15)),))</f>
        <v>0</v>
      </c>
      <c r="E30" s="700" t="str">
        <f ca="1">IF(ROWS($1:15)&gt;COUNT(Dong9),"",OFFSET(TH!M$1,SMALL(Dong9,ROWS($1:15)),))</f>
        <v>1521</v>
      </c>
      <c r="F30" s="702">
        <f ca="1">IF(ROWS($1:15)&gt;COUNT(Dong9),"",OFFSET(TH!K$1,SMALL(Dong9,ROWS($1:15)),))</f>
        <v>0</v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>
        <f ca="1">IF(ROWS($1:16)&gt;COUNT(Dong9),"",OFFSET(TH!C$1,SMALL(Dong9,ROWS($1:16)),))</f>
        <v>42511</v>
      </c>
      <c r="B31" s="700" t="str">
        <f ca="1">IF(ROWS($1:16)&gt;COUNT(Dong9),"",OFFSET(TH!D$1,SMALL(Dong9,ROWS($1:16)),))</f>
        <v>NL/X</v>
      </c>
      <c r="C31" s="700">
        <f ca="1">IF(ROWS($1:16)&gt;COUNT(Dong9),"",OFFSET(TH!E$1,SMALL(Dong9,ROWS($1:16)),))</f>
        <v>42511</v>
      </c>
      <c r="D31" s="701">
        <f ca="1">IF(ROWS($1:16)&gt;COUNT(Dong9),"",OFFSET(TH!F$1,SMALL(Dong9,ROWS($1:16)),))</f>
        <v>0</v>
      </c>
      <c r="E31" s="700" t="str">
        <f ca="1">IF(ROWS($1:16)&gt;COUNT(Dong9),"",OFFSET(TH!M$1,SMALL(Dong9,ROWS($1:16)),))</f>
        <v>1521</v>
      </c>
      <c r="F31" s="702">
        <f ca="1">IF(ROWS($1:16)&gt;COUNT(Dong9),"",OFFSET(TH!K$1,SMALL(Dong9,ROWS($1:16)),))</f>
        <v>0</v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>
        <f ca="1">IF(ROWS($1:17)&gt;COUNT(Dong9),"",OFFSET(TH!C$1,SMALL(Dong9,ROWS($1:17)),))</f>
        <v>42521</v>
      </c>
      <c r="B32" s="700" t="str">
        <f ca="1">IF(ROWS($1:17)&gt;COUNT(Dong9),"",OFFSET(TH!D$1,SMALL(Dong9,ROWS($1:17)),))</f>
        <v>NL/X</v>
      </c>
      <c r="C32" s="700">
        <f ca="1">IF(ROWS($1:17)&gt;COUNT(Dong9),"",OFFSET(TH!E$1,SMALL(Dong9,ROWS($1:17)),))</f>
        <v>42521</v>
      </c>
      <c r="D32" s="701">
        <f ca="1">IF(ROWS($1:17)&gt;COUNT(Dong9),"",OFFSET(TH!F$1,SMALL(Dong9,ROWS($1:17)),))</f>
        <v>0</v>
      </c>
      <c r="E32" s="700" t="str">
        <f ca="1">IF(ROWS($1:17)&gt;COUNT(Dong9),"",OFFSET(TH!M$1,SMALL(Dong9,ROWS($1:17)),))</f>
        <v>1521</v>
      </c>
      <c r="F32" s="702">
        <f ca="1">IF(ROWS($1:17)&gt;COUNT(Dong9),"",OFFSET(TH!K$1,SMALL(Dong9,ROWS($1:17)),))</f>
        <v>0</v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160408750</v>
      </c>
      <c r="G35" s="699">
        <f t="shared" ca="1" si="7"/>
        <v>0</v>
      </c>
      <c r="H35" s="699">
        <f t="shared" ca="1" si="7"/>
        <v>15048750</v>
      </c>
      <c r="I35" s="699">
        <f t="shared" ca="1" si="7"/>
        <v>6580000</v>
      </c>
      <c r="J35" s="699">
        <f t="shared" ca="1" si="7"/>
        <v>108780000</v>
      </c>
      <c r="K35" s="699">
        <f t="shared" ca="1" si="7"/>
        <v>0</v>
      </c>
      <c r="L35" s="699">
        <f t="shared" ca="1" si="7"/>
        <v>0</v>
      </c>
      <c r="M35" s="699">
        <f t="shared" ca="1" si="7"/>
        <v>30000000</v>
      </c>
    </row>
    <row r="36" spans="1:13" ht="22.5" customHeight="1">
      <c r="A36" s="707"/>
      <c r="B36" s="705"/>
      <c r="C36" s="707"/>
      <c r="D36" s="708" t="s">
        <v>393</v>
      </c>
      <c r="E36" s="703"/>
      <c r="F36" s="709">
        <f ca="1">SUM(G36:M36)</f>
        <v>160408750</v>
      </c>
      <c r="G36" s="709">
        <f t="shared" ref="G36:M36" ca="1" si="8">G35</f>
        <v>0</v>
      </c>
      <c r="H36" s="709">
        <f t="shared" ca="1" si="8"/>
        <v>15048750</v>
      </c>
      <c r="I36" s="709">
        <f t="shared" ref="I36" ca="1" si="9">I35</f>
        <v>6580000</v>
      </c>
      <c r="J36" s="709">
        <f t="shared" ca="1" si="8"/>
        <v>108780000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30000000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394</v>
      </c>
    </row>
    <row r="40" spans="1:13">
      <c r="C40" s="693" t="str">
        <f ca="1">"Ngày mở sổ: "&amp;"01/"&amp;MONTH(A16)&amp;"/ "&amp;YEAR(A16)</f>
        <v>Ngày mở sổ: 01/4/ 2016</v>
      </c>
    </row>
    <row r="41" spans="1:13">
      <c r="E41" s="692"/>
      <c r="F41" s="692"/>
      <c r="G41" s="692"/>
      <c r="H41" s="692"/>
      <c r="I41" s="692"/>
      <c r="J41" s="114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1"/>
      <c r="L41" s="1141"/>
      <c r="M41" s="1141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141" t="s">
        <v>12</v>
      </c>
      <c r="K42" s="1141"/>
      <c r="L42" s="1141"/>
      <c r="M42" s="1141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SX TM KIM DUNG PHÁT</v>
      </c>
      <c r="F2" s="690"/>
      <c r="G2" s="1183" t="s">
        <v>381</v>
      </c>
      <c r="H2" s="1183"/>
      <c r="I2" s="1183"/>
      <c r="J2" s="1183"/>
    </row>
    <row r="3" spans="1:13" ht="15" customHeight="1">
      <c r="A3" s="718" t="str">
        <f>'154'!A3</f>
        <v>Địa chỉ: 1A227/1 Ấp 1, Phạm Văn Hai, Bình Chánh, TPHCM</v>
      </c>
      <c r="G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6"/>
      <c r="I3" s="1186"/>
      <c r="J3" s="1186"/>
    </row>
    <row r="4" spans="1:13">
      <c r="G4" s="1186"/>
      <c r="H4" s="1186"/>
      <c r="I4" s="1186"/>
      <c r="J4" s="1186"/>
    </row>
    <row r="5" spans="1:13" ht="27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691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</row>
    <row r="7" spans="1:13">
      <c r="B7" s="692"/>
      <c r="C7" s="692"/>
      <c r="D7" s="692"/>
      <c r="E7" s="693" t="s">
        <v>395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385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386</v>
      </c>
      <c r="G9" s="694"/>
      <c r="H9" s="694"/>
      <c r="I9" s="694"/>
      <c r="J9" s="694"/>
    </row>
    <row r="10" spans="1:13" ht="9.75" customHeight="1">
      <c r="C10" s="1182"/>
      <c r="D10" s="1182"/>
      <c r="E10" s="1182"/>
      <c r="F10" s="1182"/>
      <c r="G10" s="1182"/>
      <c r="H10" s="1182"/>
      <c r="I10" s="1182"/>
      <c r="J10" s="1182"/>
    </row>
    <row r="11" spans="1:13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396</v>
      </c>
      <c r="G11" s="1188"/>
      <c r="H11" s="1188"/>
      <c r="I11" s="1188"/>
      <c r="J11" s="1188"/>
    </row>
    <row r="12" spans="1:13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</row>
    <row r="13" spans="1:13" ht="30.75" customHeight="1" thickBot="1">
      <c r="A13" s="1187"/>
      <c r="B13" s="1189"/>
      <c r="C13" s="1189"/>
      <c r="D13" s="1187"/>
      <c r="E13" s="1187"/>
      <c r="F13" s="1189"/>
      <c r="G13" s="695">
        <v>154</v>
      </c>
      <c r="H13" s="695">
        <v>155</v>
      </c>
      <c r="I13" s="695">
        <v>156</v>
      </c>
      <c r="J13" s="695">
        <v>157</v>
      </c>
      <c r="L13" s="717" t="s">
        <v>355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>
        <f ca="1">IF(ROWS($1:1)&gt;COUNT(Dong8),"",OFFSET(TH!C$1,SMALL(Dong8,ROWS($1:1)),))</f>
        <v>42473</v>
      </c>
      <c r="B16" s="700" t="str">
        <f ca="1">IF(ROWS($1:1)&gt;COUNT(Dong8),"",OFFSET(TH!D$1,SMALL(Dong8,ROWS($1:1)),))</f>
        <v>NL/X</v>
      </c>
      <c r="C16" s="700">
        <f ca="1">IF(ROWS($1:1)&gt;COUNT(Dong8),"",OFFSET(TH!E$1,SMALL(Dong8,ROWS($1:1)),))</f>
        <v>42473</v>
      </c>
      <c r="D16" s="701" t="str">
        <f ca="1">IF(ROWS($1:1)&gt;COUNT(Dong8),"",OFFSET(TH!F$1,SMALL(Dong8,ROWS($1:1)),))</f>
        <v>Giấy 2 da</v>
      </c>
      <c r="E16" s="700" t="str">
        <f ca="1">IF(ROWS($1:1)&gt;COUNT(Dong8),"",OFFSET(TH!M$1,SMALL(Dong8,ROWS($1:1)),))</f>
        <v>1521</v>
      </c>
      <c r="F16" s="702">
        <f ca="1">IF(ROWS($1:1)&gt;COUNT(Dong8),"",OFFSET(TH!K$1,SMALL(Dong8,ROWS($1:1)),))</f>
        <v>6750000</v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>
        <f ca="1">IF(ROWS($1:2)&gt;COUNT(Dong8),"",OFFSET(TH!C$1,SMALL(Dong8,ROWS($1:2)),))</f>
        <v>42473</v>
      </c>
      <c r="B17" s="700" t="str">
        <f ca="1">IF(ROWS($1:2)&gt;COUNT(Dong8),"",OFFSET(TH!D$1,SMALL(Dong8,ROWS($1:2)),))</f>
        <v>NL/X</v>
      </c>
      <c r="C17" s="700">
        <f ca="1">IF(ROWS($1:2)&gt;COUNT(Dong8),"",OFFSET(TH!E$1,SMALL(Dong8,ROWS($1:2)),))</f>
        <v>42473</v>
      </c>
      <c r="D17" s="701" t="str">
        <f ca="1">IF(ROWS($1:2)&gt;COUNT(Dong8),"",OFFSET(TH!F$1,SMALL(Dong8,ROWS($1:2)),))</f>
        <v>Giấy 2 da</v>
      </c>
      <c r="E17" s="700" t="str">
        <f ca="1">IF(ROWS($1:2)&gt;COUNT(Dong8),"",OFFSET(TH!M$1,SMALL(Dong8,ROWS($1:2)),))</f>
        <v>1521</v>
      </c>
      <c r="F17" s="702">
        <f ca="1">IF(ROWS($1:2)&gt;COUNT(Dong8),"",OFFSET(TH!K$1,SMALL(Dong8,ROWS($1:2)),))</f>
        <v>7110000</v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>
        <f ca="1">IF(ROWS($1:3)&gt;COUNT(Dong8),"",OFFSET(TH!C$1,SMALL(Dong8,ROWS($1:3)),))</f>
        <v>42496</v>
      </c>
      <c r="B18" s="700" t="str">
        <f ca="1">IF(ROWS($1:3)&gt;COUNT(Dong8),"",OFFSET(TH!D$1,SMALL(Dong8,ROWS($1:3)),))</f>
        <v>NL/X</v>
      </c>
      <c r="C18" s="700">
        <f ca="1">IF(ROWS($1:3)&gt;COUNT(Dong8),"",OFFSET(TH!E$1,SMALL(Dong8,ROWS($1:3)),))</f>
        <v>42496</v>
      </c>
      <c r="D18" s="701" t="str">
        <f ca="1">IF(ROWS($1:3)&gt;COUNT(Dong8),"",OFFSET(TH!F$1,SMALL(Dong8,ROWS($1:3)),))</f>
        <v>Giấy 2 da</v>
      </c>
      <c r="E18" s="700" t="str">
        <f ca="1">IF(ROWS($1:3)&gt;COUNT(Dong8),"",OFFSET(TH!M$1,SMALL(Dong8,ROWS($1:3)),))</f>
        <v>1521</v>
      </c>
      <c r="F18" s="702">
        <f ca="1">IF(ROWS($1:3)&gt;COUNT(Dong8),"",OFFSET(TH!K$1,SMALL(Dong8,ROWS($1:3)),))</f>
        <v>1800000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>
        <f ca="1">IF(ROWS($1:4)&gt;COUNT(Dong8),"",OFFSET(TH!C$1,SMALL(Dong8,ROWS($1:4)),))</f>
        <v>42503</v>
      </c>
      <c r="B19" s="700" t="str">
        <f ca="1">IF(ROWS($1:4)&gt;COUNT(Dong8),"",OFFSET(TH!D$1,SMALL(Dong8,ROWS($1:4)),))</f>
        <v>NL/X</v>
      </c>
      <c r="C19" s="700">
        <f ca="1">IF(ROWS($1:4)&gt;COUNT(Dong8),"",OFFSET(TH!E$1,SMALL(Dong8,ROWS($1:4)),))</f>
        <v>42503</v>
      </c>
      <c r="D19" s="701" t="str">
        <f ca="1">IF(ROWS($1:4)&gt;COUNT(Dong8),"",OFFSET(TH!F$1,SMALL(Dong8,ROWS($1:4)),))</f>
        <v>Giấy 2 da</v>
      </c>
      <c r="E19" s="700" t="str">
        <f ca="1">IF(ROWS($1:4)&gt;COUNT(Dong8),"",OFFSET(TH!M$1,SMALL(Dong8,ROWS($1:4)),))</f>
        <v>1521</v>
      </c>
      <c r="F19" s="702">
        <f ca="1">IF(ROWS($1:4)&gt;COUNT(Dong8),"",OFFSET(TH!K$1,SMALL(Dong8,ROWS($1:4)),))</f>
        <v>7056000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>
        <f ca="1">IF(ROWS($1:5)&gt;COUNT(Dong8),"",OFFSET(TH!C$1,SMALL(Dong8,ROWS($1:5)),))</f>
        <v>42503</v>
      </c>
      <c r="B20" s="700" t="str">
        <f ca="1">IF(ROWS($1:5)&gt;COUNT(Dong8),"",OFFSET(TH!D$1,SMALL(Dong8,ROWS($1:5)),))</f>
        <v>NL/X</v>
      </c>
      <c r="C20" s="700">
        <f ca="1">IF(ROWS($1:5)&gt;COUNT(Dong8),"",OFFSET(TH!E$1,SMALL(Dong8,ROWS($1:5)),))</f>
        <v>42503</v>
      </c>
      <c r="D20" s="701" t="str">
        <f ca="1">IF(ROWS($1:5)&gt;COUNT(Dong8),"",OFFSET(TH!F$1,SMALL(Dong8,ROWS($1:5)),))</f>
        <v>Giấy 2 da</v>
      </c>
      <c r="E20" s="700" t="str">
        <f ca="1">IF(ROWS($1:5)&gt;COUNT(Dong8),"",OFFSET(TH!M$1,SMALL(Dong8,ROWS($1:5)),))</f>
        <v>1521</v>
      </c>
      <c r="F20" s="702">
        <f ca="1">IF(ROWS($1:5)&gt;COUNT(Dong8),"",OFFSET(TH!K$1,SMALL(Dong8,ROWS($1:5)),))</f>
        <v>7038000</v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29754000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397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29754000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398</v>
      </c>
    </row>
    <row r="27" spans="1:10">
      <c r="C27" s="693" t="str">
        <f ca="1">"- Ngày mở sổ: "&amp;"01/"&amp;MONTH(A16)&amp;"/ "&amp;YEAR(A16)</f>
        <v>- Ngày mở sổ: 01/4/ 2016</v>
      </c>
    </row>
    <row r="28" spans="1:10">
      <c r="E28" s="692"/>
      <c r="F28" s="692"/>
      <c r="G28" s="692"/>
      <c r="H28" s="692"/>
      <c r="I28" s="114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1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141" t="s">
        <v>12</v>
      </c>
      <c r="J29" s="1141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SX TM KIM DUNG PHÁT</v>
      </c>
      <c r="F2" s="690"/>
      <c r="G2" s="690"/>
      <c r="H2" s="1183" t="s">
        <v>381</v>
      </c>
      <c r="I2" s="1183"/>
      <c r="J2" s="1183"/>
      <c r="K2" s="1183"/>
      <c r="L2" s="714"/>
    </row>
    <row r="3" spans="1:15" ht="15" customHeight="1">
      <c r="A3" s="718" t="str">
        <f>'632'!A3</f>
        <v>Địa chỉ: 1A227/1 Ấp 1, Phạm Văn Hai, Bình Chánh, TPHCM</v>
      </c>
      <c r="H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6"/>
      <c r="J3" s="1186"/>
      <c r="K3" s="1186"/>
      <c r="L3" s="692"/>
    </row>
    <row r="4" spans="1:15">
      <c r="H4" s="1186"/>
      <c r="I4" s="1186"/>
      <c r="J4" s="1186"/>
      <c r="K4" s="1186"/>
      <c r="L4" s="692"/>
    </row>
    <row r="5" spans="1:15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691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</row>
    <row r="7" spans="1:15">
      <c r="B7" s="692"/>
      <c r="C7" s="692"/>
      <c r="D7" s="692"/>
      <c r="E7" s="693" t="s">
        <v>399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</row>
    <row r="11" spans="1:15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400</v>
      </c>
      <c r="G11" s="1188"/>
      <c r="H11" s="1188"/>
      <c r="I11" s="1188"/>
      <c r="J11" s="1188"/>
      <c r="K11" s="1188"/>
      <c r="L11" s="1188"/>
    </row>
    <row r="12" spans="1:15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</row>
    <row r="13" spans="1:15" ht="29.25" customHeight="1" thickBot="1">
      <c r="A13" s="1187"/>
      <c r="B13" s="1189"/>
      <c r="C13" s="1189"/>
      <c r="D13" s="1187"/>
      <c r="E13" s="1187"/>
      <c r="F13" s="1189"/>
      <c r="G13" s="715" t="s">
        <v>47</v>
      </c>
      <c r="H13" s="715" t="s">
        <v>24</v>
      </c>
      <c r="I13" s="715" t="s">
        <v>63</v>
      </c>
      <c r="J13" s="715" t="s">
        <v>262</v>
      </c>
      <c r="K13" s="715"/>
      <c r="L13" s="715"/>
      <c r="N13" s="717" t="s">
        <v>355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42490</v>
      </c>
      <c r="B16" s="700" t="str">
        <f ca="1">IF(ROWS($1:1)&gt;COUNT(Dong7),"",OFFSET(TH!D$1,SMALL(Dong7,ROWS($1:1)),))</f>
        <v>CTGS</v>
      </c>
      <c r="C16" s="700">
        <f ca="1">IF(ROWS($1:1)&gt;COUNT(Dong7),"",OFFSET(TH!E$1,SMALL(Dong7,ROWS($1:1)),))</f>
        <v>42490</v>
      </c>
      <c r="D16" s="701" t="str">
        <f ca="1">IF(ROWS($1:1)&gt;COUNT(Dong7),"",OFFSET(TH!F$1,SMALL(Dong7,ROWS($1:1)),))</f>
        <v>Tiền lương BP Văn phòng</v>
      </c>
      <c r="E16" s="700" t="str">
        <f ca="1">IF(ROWS($1:1)&gt;COUNT(Dong7),"",OFFSET(TH!M$1,SMALL(Dong7,ROWS($1:1)),))</f>
        <v>3341</v>
      </c>
      <c r="F16" s="702">
        <f ca="1">IF(ROWS($1:1)&gt;COUNT(Dong7),"",OFFSET(TH!K$1,SMALL(Dong7,ROWS($1:1)),))</f>
        <v>17225000</v>
      </c>
      <c r="G16" s="702">
        <f t="shared" ref="G16:J30" ca="1" si="0">IF($E16=G$13,$F16,0)</f>
        <v>0</v>
      </c>
      <c r="H16" s="702">
        <f t="shared" ca="1" si="0"/>
        <v>0</v>
      </c>
      <c r="I16" s="702">
        <f t="shared" ca="1" si="0"/>
        <v>0</v>
      </c>
      <c r="J16" s="702">
        <f t="shared" ca="1" si="0"/>
        <v>17225000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42521</v>
      </c>
      <c r="B17" s="700" t="str">
        <f ca="1">IF(ROWS($1:2)&gt;COUNT(Dong7),"",OFFSET(TH!D$1,SMALL(Dong7,ROWS($1:2)),))</f>
        <v>CTGS</v>
      </c>
      <c r="C17" s="700">
        <f ca="1">IF(ROWS($1:2)&gt;COUNT(Dong7),"",OFFSET(TH!E$1,SMALL(Dong7,ROWS($1:2)),))</f>
        <v>42521</v>
      </c>
      <c r="D17" s="701" t="str">
        <f ca="1">IF(ROWS($1:2)&gt;COUNT(Dong7),"",OFFSET(TH!F$1,SMALL(Dong7,ROWS($1:2)),))</f>
        <v>Tiền lương BP Văn phòng</v>
      </c>
      <c r="E17" s="700" t="str">
        <f ca="1">IF(ROWS($1:2)&gt;COUNT(Dong7),"",OFFSET(TH!M$1,SMALL(Dong7,ROWS($1:2)),))</f>
        <v>3341</v>
      </c>
      <c r="F17" s="702">
        <f ca="1">IF(ROWS($1:2)&gt;COUNT(Dong7),"",OFFSET(TH!K$1,SMALL(Dong7,ROWS($1:2)),))</f>
        <v>17225000</v>
      </c>
      <c r="G17" s="702">
        <f t="shared" ca="1" si="0"/>
        <v>0</v>
      </c>
      <c r="H17" s="702">
        <f t="shared" ca="1" si="0"/>
        <v>0</v>
      </c>
      <c r="I17" s="702">
        <f t="shared" ca="1" si="0"/>
        <v>0</v>
      </c>
      <c r="J17" s="702">
        <f t="shared" ca="1" si="0"/>
        <v>17225000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42551</v>
      </c>
      <c r="B18" s="700" t="str">
        <f ca="1">IF(ROWS($1:3)&gt;COUNT(Dong7),"",OFFSET(TH!D$1,SMALL(Dong7,ROWS($1:3)),))</f>
        <v>CTGS</v>
      </c>
      <c r="C18" s="700">
        <f ca="1">IF(ROWS($1:3)&gt;COUNT(Dong7),"",OFFSET(TH!E$1,SMALL(Dong7,ROWS($1:3)),))</f>
        <v>42551</v>
      </c>
      <c r="D18" s="701" t="str">
        <f ca="1">IF(ROWS($1:3)&gt;COUNT(Dong7),"",OFFSET(TH!F$1,SMALL(Dong7,ROWS($1:3)),))</f>
        <v>Tiền lương BP Văn phòng</v>
      </c>
      <c r="E18" s="700" t="str">
        <f ca="1">IF(ROWS($1:3)&gt;COUNT(Dong7),"",OFFSET(TH!M$1,SMALL(Dong7,ROWS($1:3)),))</f>
        <v>3341</v>
      </c>
      <c r="F18" s="702">
        <f ca="1">IF(ROWS($1:3)&gt;COUNT(Dong7),"",OFFSET(TH!K$1,SMALL(Dong7,ROWS($1:3)),))</f>
        <v>17270000</v>
      </c>
      <c r="G18" s="702">
        <f t="shared" ca="1" si="0"/>
        <v>0</v>
      </c>
      <c r="H18" s="702">
        <f t="shared" ca="1" si="0"/>
        <v>0</v>
      </c>
      <c r="I18" s="702">
        <f t="shared" ca="1" si="0"/>
        <v>0</v>
      </c>
      <c r="J18" s="702">
        <f t="shared" ca="1" si="0"/>
        <v>17270000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42468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42468</v>
      </c>
      <c r="D19" s="701" t="str">
        <f ca="1">IF(ROWS($1:4)&gt;COUNT(Dong7),"",OFFSET(TH!F$1,SMALL(Dong7,ROWS($1:4)),))</f>
        <v>Phí chuyển tiền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13636</v>
      </c>
      <c r="G19" s="702">
        <f t="shared" ca="1" si="0"/>
        <v>0</v>
      </c>
      <c r="H19" s="702">
        <f t="shared" ca="1" si="0"/>
        <v>13636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42471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42471</v>
      </c>
      <c r="D20" s="701" t="str">
        <f ca="1">IF(ROWS($1:5)&gt;COUNT(Dong7),"",OFFSET(TH!F$1,SMALL(Dong7,ROWS($1:5)),))</f>
        <v>Phí chuyển tiền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13636</v>
      </c>
      <c r="G20" s="702">
        <f t="shared" ca="1" si="0"/>
        <v>0</v>
      </c>
      <c r="H20" s="702">
        <f t="shared" ca="1" si="0"/>
        <v>13636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42471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42471</v>
      </c>
      <c r="D21" s="701" t="str">
        <f ca="1">IF(ROWS($1:6)&gt;COUNT(Dong7),"",OFFSET(TH!F$1,SMALL(Dong7,ROWS($1:6)),))</f>
        <v>Phí chuyển tiền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13636</v>
      </c>
      <c r="G21" s="702">
        <f t="shared" ca="1" si="0"/>
        <v>0</v>
      </c>
      <c r="H21" s="702">
        <f t="shared" ca="1" si="0"/>
        <v>13636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42471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42471</v>
      </c>
      <c r="D22" s="701" t="str">
        <f ca="1">IF(ROWS($1:7)&gt;COUNT(Dong7),"",OFFSET(TH!F$1,SMALL(Dong7,ROWS($1:7)),))</f>
        <v>Phí chuyển tiền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9091</v>
      </c>
      <c r="G22" s="702">
        <f t="shared" ca="1" si="0"/>
        <v>0</v>
      </c>
      <c r="H22" s="702">
        <f t="shared" ca="1" si="0"/>
        <v>9091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42474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42474</v>
      </c>
      <c r="D23" s="701" t="str">
        <f ca="1">IF(ROWS($1:8)&gt;COUNT(Dong7),"",OFFSET(TH!F$1,SMALL(Dong7,ROWS($1:8)),))</f>
        <v>Phí kiểm đếm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13636</v>
      </c>
      <c r="G23" s="702">
        <f t="shared" ca="1" si="0"/>
        <v>0</v>
      </c>
      <c r="H23" s="702">
        <f t="shared" ca="1" si="0"/>
        <v>13636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42479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42479</v>
      </c>
      <c r="D24" s="701" t="str">
        <f ca="1">IF(ROWS($1:9)&gt;COUNT(Dong7),"",OFFSET(TH!F$1,SMALL(Dong7,ROWS($1:9)),))</f>
        <v>Phí kiểm đếm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13636</v>
      </c>
      <c r="G24" s="702">
        <f t="shared" ca="1" si="0"/>
        <v>0</v>
      </c>
      <c r="H24" s="702">
        <f t="shared" ca="1" si="0"/>
        <v>13636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42479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42479</v>
      </c>
      <c r="D25" s="701" t="str">
        <f ca="1">IF(ROWS($1:10)&gt;COUNT(Dong7),"",OFFSET(TH!F$1,SMALL(Dong7,ROWS($1:10)),))</f>
        <v>Phí chuyển tiền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13636</v>
      </c>
      <c r="G25" s="702">
        <f t="shared" ca="1" si="0"/>
        <v>0</v>
      </c>
      <c r="H25" s="702">
        <f t="shared" ca="1" si="0"/>
        <v>13636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42482</v>
      </c>
      <c r="B26" s="700" t="str">
        <f ca="1">IF(ROWS($1:11)&gt;COUNT(Dong7),"",OFFSET(TH!D$1,SMALL(Dong7,ROWS($1:11)),))</f>
        <v>GBC</v>
      </c>
      <c r="C26" s="700">
        <f ca="1">IF(ROWS($1:11)&gt;COUNT(Dong7),"",OFFSET(TH!E$1,SMALL(Dong7,ROWS($1:11)),))</f>
        <v>42482</v>
      </c>
      <c r="D26" s="701" t="str">
        <f ca="1">IF(ROWS($1:11)&gt;COUNT(Dong7),"",OFFSET(TH!F$1,SMALL(Dong7,ROWS($1:11)),))</f>
        <v>Phí chuyển tiền</v>
      </c>
      <c r="E26" s="700" t="str">
        <f ca="1">IF(ROWS($1:11)&gt;COUNT(Dong7),"",OFFSET(TH!M$1,SMALL(Dong7,ROWS($1:11)),))</f>
        <v>131</v>
      </c>
      <c r="F26" s="702">
        <f ca="1">IF(ROWS($1:11)&gt;COUNT(Dong7),"",OFFSET(TH!K$1,SMALL(Dong7,ROWS($1:11)),))</f>
        <v>22000</v>
      </c>
      <c r="G26" s="702">
        <f t="shared" ca="1" si="0"/>
        <v>0</v>
      </c>
      <c r="H26" s="702">
        <f t="shared" ca="1" si="0"/>
        <v>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42488</v>
      </c>
      <c r="B27" s="700" t="str">
        <f ca="1">IF(ROWS($1:12)&gt;COUNT(Dong7),"",OFFSET(TH!D$1,SMALL(Dong7,ROWS($1:12)),))</f>
        <v>GBN</v>
      </c>
      <c r="C27" s="700">
        <f ca="1">IF(ROWS($1:12)&gt;COUNT(Dong7),"",OFFSET(TH!E$1,SMALL(Dong7,ROWS($1:12)),))</f>
        <v>42488</v>
      </c>
      <c r="D27" s="701" t="str">
        <f ca="1">IF(ROWS($1:12)&gt;COUNT(Dong7),"",OFFSET(TH!F$1,SMALL(Dong7,ROWS($1:12)),))</f>
        <v>Phí chuyển tiền</v>
      </c>
      <c r="E27" s="700" t="str">
        <f ca="1">IF(ROWS($1:12)&gt;COUNT(Dong7),"",OFFSET(TH!M$1,SMALL(Dong7,ROWS($1:12)),))</f>
        <v>1121</v>
      </c>
      <c r="F27" s="702">
        <f ca="1">IF(ROWS($1:12)&gt;COUNT(Dong7),"",OFFSET(TH!K$1,SMALL(Dong7,ROWS($1:12)),))</f>
        <v>13636</v>
      </c>
      <c r="G27" s="702">
        <f t="shared" ca="1" si="0"/>
        <v>0</v>
      </c>
      <c r="H27" s="702">
        <f t="shared" ca="1" si="0"/>
        <v>13636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42495</v>
      </c>
      <c r="B28" s="700" t="str">
        <f ca="1">IF(ROWS($1:13)&gt;COUNT(Dong7),"",OFFSET(TH!D$1,SMALL(Dong7,ROWS($1:13)),))</f>
        <v>GBN</v>
      </c>
      <c r="C28" s="700">
        <f ca="1">IF(ROWS($1:13)&gt;COUNT(Dong7),"",OFFSET(TH!E$1,SMALL(Dong7,ROWS($1:13)),))</f>
        <v>42495</v>
      </c>
      <c r="D28" s="701" t="str">
        <f ca="1">IF(ROWS($1:13)&gt;COUNT(Dong7),"",OFFSET(TH!F$1,SMALL(Dong7,ROWS($1:13)),))</f>
        <v>Thuế môn bài phải nộp</v>
      </c>
      <c r="E28" s="700" t="str">
        <f ca="1">IF(ROWS($1:13)&gt;COUNT(Dong7),"",OFFSET(TH!M$1,SMALL(Dong7,ROWS($1:13)),))</f>
        <v>33382</v>
      </c>
      <c r="F28" s="702">
        <f ca="1">IF(ROWS($1:13)&gt;COUNT(Dong7),"",OFFSET(TH!K$1,SMALL(Dong7,ROWS($1:13)),))</f>
        <v>1000000</v>
      </c>
      <c r="G28" s="702">
        <f t="shared" ca="1" si="0"/>
        <v>0</v>
      </c>
      <c r="H28" s="702">
        <f t="shared" ca="1" si="0"/>
        <v>0</v>
      </c>
      <c r="I28" s="702">
        <f t="shared" ca="1" si="0"/>
        <v>1000000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42495</v>
      </c>
      <c r="B29" s="700" t="str">
        <f ca="1">IF(ROWS($1:14)&gt;COUNT(Dong7),"",OFFSET(TH!D$1,SMALL(Dong7,ROWS($1:14)),))</f>
        <v>GBN</v>
      </c>
      <c r="C29" s="700">
        <f ca="1">IF(ROWS($1:14)&gt;COUNT(Dong7),"",OFFSET(TH!E$1,SMALL(Dong7,ROWS($1:14)),))</f>
        <v>42495</v>
      </c>
      <c r="D29" s="701" t="str">
        <f ca="1">IF(ROWS($1:14)&gt;COUNT(Dong7),"",OFFSET(TH!F$1,SMALL(Dong7,ROWS($1:14)),))</f>
        <v>Phí chuyển tiền</v>
      </c>
      <c r="E29" s="700" t="str">
        <f ca="1">IF(ROWS($1:14)&gt;COUNT(Dong7),"",OFFSET(TH!M$1,SMALL(Dong7,ROWS($1:14)),))</f>
        <v>1121</v>
      </c>
      <c r="F29" s="702">
        <f ca="1">IF(ROWS($1:14)&gt;COUNT(Dong7),"",OFFSET(TH!K$1,SMALL(Dong7,ROWS($1:14)),))</f>
        <v>9091</v>
      </c>
      <c r="G29" s="702">
        <f t="shared" ca="1" si="0"/>
        <v>0</v>
      </c>
      <c r="H29" s="702">
        <f t="shared" ca="1" si="0"/>
        <v>9091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42495</v>
      </c>
      <c r="B30" s="700" t="str">
        <f ca="1">IF(ROWS($1:15)&gt;COUNT(Dong7),"",OFFSET(TH!D$1,SMALL(Dong7,ROWS($1:15)),))</f>
        <v>GBN</v>
      </c>
      <c r="C30" s="700">
        <f ca="1">IF(ROWS($1:15)&gt;COUNT(Dong7),"",OFFSET(TH!E$1,SMALL(Dong7,ROWS($1:15)),))</f>
        <v>42495</v>
      </c>
      <c r="D30" s="701" t="str">
        <f ca="1">IF(ROWS($1:15)&gt;COUNT(Dong7),"",OFFSET(TH!F$1,SMALL(Dong7,ROWS($1:15)),))</f>
        <v>Phí chuyển tiền</v>
      </c>
      <c r="E30" s="700" t="str">
        <f ca="1">IF(ROWS($1:15)&gt;COUNT(Dong7),"",OFFSET(TH!M$1,SMALL(Dong7,ROWS($1:15)),))</f>
        <v>1121</v>
      </c>
      <c r="F30" s="702">
        <f ca="1">IF(ROWS($1:15)&gt;COUNT(Dong7),"",OFFSET(TH!K$1,SMALL(Dong7,ROWS($1:15)),))</f>
        <v>13636</v>
      </c>
      <c r="G30" s="702">
        <f t="shared" ca="1" si="0"/>
        <v>0</v>
      </c>
      <c r="H30" s="702">
        <f t="shared" ca="1" si="0"/>
        <v>13636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52869270</v>
      </c>
      <c r="G32" s="699">
        <f t="shared" ref="G32:L32" ca="1" si="2">SUM(G15:G31)</f>
        <v>0</v>
      </c>
      <c r="H32" s="699">
        <f t="shared" ca="1" si="2"/>
        <v>127270</v>
      </c>
      <c r="I32" s="699">
        <f t="shared" ca="1" si="2"/>
        <v>1000000</v>
      </c>
      <c r="J32" s="699">
        <f t="shared" ca="1" si="2"/>
        <v>51720000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401</v>
      </c>
      <c r="E33" s="703"/>
      <c r="F33" s="709">
        <f ca="1">SUM(G33:L33)</f>
        <v>52847270</v>
      </c>
      <c r="G33" s="709">
        <f t="shared" ref="G33:L33" ca="1" si="3">G32</f>
        <v>0</v>
      </c>
      <c r="H33" s="709">
        <f t="shared" ca="1" si="3"/>
        <v>127270</v>
      </c>
      <c r="I33" s="709">
        <f t="shared" ca="1" si="3"/>
        <v>1000000</v>
      </c>
      <c r="J33" s="709">
        <f t="shared" ca="1" si="3"/>
        <v>51720000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22000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394</v>
      </c>
    </row>
    <row r="37" spans="1:12">
      <c r="C37" s="693" t="str">
        <f ca="1">"- Ngày mở sổ: "&amp;"01/"&amp;MONTH(A16)&amp;"/"&amp;YEAR(A16)</f>
        <v>- Ngày mở sổ: 01/4/2016</v>
      </c>
    </row>
    <row r="38" spans="1:12">
      <c r="E38" s="692"/>
      <c r="F38" s="692"/>
      <c r="G38" s="692"/>
      <c r="H38" s="692"/>
      <c r="I38" s="692"/>
      <c r="J38" s="114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1"/>
      <c r="L38" s="1141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141" t="s">
        <v>12</v>
      </c>
      <c r="K39" s="1141"/>
      <c r="L39" s="1141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185" t="s">
        <v>13</v>
      </c>
      <c r="K40" s="1185"/>
      <c r="L40" s="1185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4" customWidth="1"/>
    <col min="3" max="3" width="8.5703125" style="774" customWidth="1"/>
    <col min="4" max="4" width="51.42578125" style="774" customWidth="1"/>
    <col min="5" max="5" width="8" style="774" customWidth="1"/>
    <col min="6" max="6" width="12.28515625" style="774" bestFit="1" customWidth="1"/>
    <col min="7" max="7" width="10.140625" style="774" customWidth="1"/>
    <col min="8" max="8" width="10.7109375" style="774" customWidth="1"/>
    <col min="9" max="9" width="11.42578125" style="774" customWidth="1"/>
    <col min="10" max="10" width="11.5703125" style="774" customWidth="1"/>
    <col min="11" max="11" width="11.42578125" style="774" customWidth="1"/>
    <col min="12" max="12" width="9.42578125" style="774" customWidth="1"/>
    <col min="13" max="13" width="6.7109375" style="774" customWidth="1"/>
    <col min="14" max="16384" width="9.140625" style="774"/>
  </cols>
  <sheetData>
    <row r="2" spans="1:15">
      <c r="A2" s="688" t="str">
        <f>'632'!A2</f>
        <v>Đơn vị: CÔNG TY TNHH SX TM KIM DUNG PHÁT</v>
      </c>
      <c r="F2" s="773"/>
      <c r="G2" s="773"/>
      <c r="H2" s="1183" t="s">
        <v>381</v>
      </c>
      <c r="I2" s="1183"/>
      <c r="J2" s="1183"/>
      <c r="K2" s="1183"/>
      <c r="L2" s="714"/>
    </row>
    <row r="3" spans="1:15" ht="15" customHeight="1">
      <c r="A3" s="718" t="str">
        <f>'632'!A3</f>
        <v>Địa chỉ: 1A227/1 Ấp 1, Phạm Văn Hai, Bình Chánh, TPHCM</v>
      </c>
      <c r="H3" s="118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6"/>
      <c r="J3" s="1186"/>
      <c r="K3" s="1186"/>
      <c r="L3" s="692"/>
    </row>
    <row r="4" spans="1:15">
      <c r="H4" s="1186"/>
      <c r="I4" s="1186"/>
      <c r="J4" s="1186"/>
      <c r="K4" s="1186"/>
      <c r="L4" s="692"/>
    </row>
    <row r="5" spans="1:15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691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</row>
    <row r="7" spans="1:15">
      <c r="B7" s="692"/>
      <c r="C7" s="692"/>
      <c r="D7" s="692"/>
      <c r="E7" s="693" t="s">
        <v>408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</row>
    <row r="11" spans="1:15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407</v>
      </c>
      <c r="G11" s="1188"/>
      <c r="H11" s="1188"/>
      <c r="I11" s="1188"/>
      <c r="J11" s="1188"/>
      <c r="K11" s="1188"/>
      <c r="L11" s="1188"/>
    </row>
    <row r="12" spans="1:15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</row>
    <row r="13" spans="1:15" ht="29.25" customHeight="1" thickBot="1">
      <c r="A13" s="1187"/>
      <c r="B13" s="1189"/>
      <c r="C13" s="1189"/>
      <c r="D13" s="1187"/>
      <c r="E13" s="1187"/>
      <c r="F13" s="1189"/>
      <c r="G13" s="715" t="s">
        <v>47</v>
      </c>
      <c r="H13" s="715" t="s">
        <v>24</v>
      </c>
      <c r="I13" s="715"/>
      <c r="J13" s="715"/>
      <c r="K13" s="715"/>
      <c r="L13" s="715"/>
      <c r="N13" s="717" t="s">
        <v>410</v>
      </c>
    </row>
    <row r="14" spans="1:15">
      <c r="A14" s="775" t="s">
        <v>2</v>
      </c>
      <c r="B14" s="775" t="s">
        <v>3</v>
      </c>
      <c r="C14" s="775" t="s">
        <v>4</v>
      </c>
      <c r="D14" s="775" t="s">
        <v>5</v>
      </c>
      <c r="E14" s="775" t="s">
        <v>6</v>
      </c>
      <c r="F14" s="775">
        <v>1</v>
      </c>
      <c r="G14" s="775">
        <v>2</v>
      </c>
      <c r="H14" s="775">
        <v>3</v>
      </c>
      <c r="I14" s="775">
        <v>4</v>
      </c>
      <c r="J14" s="775">
        <v>5</v>
      </c>
      <c r="K14" s="775">
        <v>6</v>
      </c>
      <c r="L14" s="775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779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779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779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779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779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779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779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779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779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779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409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394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14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1"/>
      <c r="L33" s="1141"/>
    </row>
    <row r="34" spans="2:12">
      <c r="B34" s="692"/>
      <c r="C34" s="774" t="s">
        <v>11</v>
      </c>
      <c r="D34" s="692"/>
      <c r="E34" s="692"/>
      <c r="F34" s="692"/>
      <c r="G34" s="692"/>
      <c r="H34" s="692"/>
      <c r="I34" s="692"/>
      <c r="J34" s="1141" t="s">
        <v>12</v>
      </c>
      <c r="K34" s="1141"/>
      <c r="L34" s="1141"/>
    </row>
    <row r="35" spans="2:12">
      <c r="B35" s="692"/>
      <c r="C35" s="774" t="s">
        <v>13</v>
      </c>
      <c r="D35" s="692"/>
      <c r="E35" s="692"/>
      <c r="F35" s="692"/>
      <c r="G35" s="692"/>
      <c r="H35" s="692"/>
      <c r="I35" s="692"/>
      <c r="J35" s="1185" t="s">
        <v>13</v>
      </c>
      <c r="K35" s="1185"/>
      <c r="L35" s="1185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2017-01-14T05:08:24Z</cp:lastPrinted>
  <dcterms:created xsi:type="dcterms:W3CDTF">1996-10-14T23:33:28Z</dcterms:created>
  <dcterms:modified xsi:type="dcterms:W3CDTF">2017-01-14T05:12:10Z</dcterms:modified>
</cp:coreProperties>
</file>